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7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8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525" yWindow="2520" windowWidth="16740" windowHeight="4755" firstSheet="6" activeTab="9"/>
  </bookViews>
  <sheets>
    <sheet name="DATA" sheetId="1" r:id="rId1"/>
    <sheet name="DATA 2" sheetId="12" r:id="rId2"/>
    <sheet name="DATA PIB por componente" sheetId="8" r:id="rId3"/>
    <sheet name="Inversion" sheetId="14" r:id="rId4"/>
    <sheet name="Resultados Macroeconomicos" sheetId="7" r:id="rId5"/>
    <sheet name="Graph-PIB Componente" sheetId="9" r:id="rId6"/>
    <sheet name="Energia-emisiones por Sectores" sheetId="11" r:id="rId7"/>
    <sheet name="Consumo por sectores" sheetId="17" r:id="rId8"/>
    <sheet name="Inversiones por sectores" sheetId="16" r:id="rId9"/>
    <sheet name="compare Balmorel-ThreeME " sheetId="18" r:id="rId10"/>
    <sheet name="Empleo por sectores" sheetId="15" r:id="rId11"/>
    <sheet name="GRAPH" sheetId="5" r:id="rId12"/>
    <sheet name="ENER" sheetId="2" r:id="rId13"/>
    <sheet name="ENR_EMS_ELEC" sheetId="4" r:id="rId14"/>
  </sheets>
  <externalReferences>
    <externalReference r:id="rId15"/>
  </externalReferences>
  <calcPr calcId="144525"/>
</workbook>
</file>

<file path=xl/calcChain.xml><?xml version="1.0" encoding="utf-8"?>
<calcChain xmlns="http://schemas.openxmlformats.org/spreadsheetml/2006/main">
  <c r="C16" i="18" l="1"/>
  <c r="C5" i="18"/>
  <c r="C6" i="18"/>
  <c r="C7" i="18"/>
  <c r="C8" i="18"/>
  <c r="C9" i="18"/>
  <c r="C10" i="18"/>
  <c r="C11" i="18"/>
  <c r="C12" i="18"/>
  <c r="C13" i="18"/>
  <c r="C14" i="18"/>
  <c r="C15" i="18"/>
  <c r="C4" i="18"/>
  <c r="M23" i="18" a="1"/>
  <c r="M23" i="18"/>
  <c r="M24" i="18"/>
  <c r="M25" i="18"/>
  <c r="M26" i="18"/>
  <c r="I23" i="18" a="1"/>
  <c r="I23" i="18"/>
  <c r="I24" i="18"/>
  <c r="I25" i="18"/>
  <c r="I26" i="18"/>
  <c r="K5" i="18"/>
  <c r="K6" i="18"/>
  <c r="K7" i="18"/>
  <c r="K8" i="18"/>
  <c r="K9" i="18"/>
  <c r="K10" i="18"/>
  <c r="K11" i="18"/>
  <c r="K12" i="18"/>
  <c r="K13" i="18"/>
  <c r="K14" i="18"/>
  <c r="K15" i="18"/>
  <c r="K4" i="18"/>
  <c r="K16" i="18" s="1"/>
  <c r="I5" i="18"/>
  <c r="I6" i="18"/>
  <c r="I7" i="18"/>
  <c r="I8" i="18"/>
  <c r="I9" i="18"/>
  <c r="I10" i="18"/>
  <c r="I11" i="18"/>
  <c r="I12" i="18"/>
  <c r="I13" i="18"/>
  <c r="I14" i="18"/>
  <c r="I15" i="18"/>
  <c r="I4" i="18"/>
  <c r="I16" i="18" s="1"/>
  <c r="G5" i="18"/>
  <c r="G6" i="18"/>
  <c r="G7" i="18"/>
  <c r="G8" i="18"/>
  <c r="G9" i="18"/>
  <c r="G10" i="18"/>
  <c r="G11" i="18"/>
  <c r="G12" i="18"/>
  <c r="G13" i="18"/>
  <c r="G14" i="18"/>
  <c r="G15" i="18"/>
  <c r="G4" i="18"/>
  <c r="G16" i="18" s="1"/>
  <c r="E5" i="18"/>
  <c r="E6" i="18"/>
  <c r="E7" i="18"/>
  <c r="E8" i="18"/>
  <c r="E9" i="18"/>
  <c r="E10" i="18"/>
  <c r="E11" i="18"/>
  <c r="E12" i="18"/>
  <c r="E13" i="18"/>
  <c r="E14" i="18"/>
  <c r="E15" i="18"/>
  <c r="E4" i="18"/>
  <c r="E16" i="18" s="1"/>
  <c r="F4" i="18" l="1"/>
  <c r="F9" i="18"/>
  <c r="F6" i="18"/>
  <c r="F14" i="18"/>
  <c r="F8" i="18"/>
  <c r="F11" i="18"/>
  <c r="F13" i="18"/>
  <c r="F5" i="18"/>
  <c r="F10" i="18"/>
  <c r="F15" i="18"/>
  <c r="F7" i="18"/>
  <c r="F12" i="18"/>
  <c r="D4" i="18"/>
  <c r="J8" i="18"/>
  <c r="F16" i="18" l="1"/>
  <c r="D6" i="18"/>
  <c r="D9" i="18"/>
  <c r="D14" i="18"/>
  <c r="D5" i="18"/>
  <c r="D12" i="18"/>
  <c r="D10" i="18"/>
  <c r="D8" i="18"/>
  <c r="D7" i="18"/>
  <c r="D11" i="18"/>
  <c r="D15" i="18"/>
  <c r="D13" i="18"/>
  <c r="J11" i="18"/>
  <c r="J12" i="18"/>
  <c r="J5" i="18"/>
  <c r="J6" i="18"/>
  <c r="J9" i="18"/>
  <c r="J7" i="18"/>
  <c r="J4" i="18"/>
  <c r="J14" i="18"/>
  <c r="J13" i="18"/>
  <c r="J15" i="18"/>
  <c r="J10" i="18"/>
  <c r="H4" i="18" l="1"/>
  <c r="H14" i="18"/>
  <c r="H5" i="18"/>
  <c r="H12" i="18"/>
  <c r="H8" i="18"/>
  <c r="H6" i="18"/>
  <c r="H11" i="18"/>
  <c r="H9" i="18"/>
  <c r="H15" i="18"/>
  <c r="H7" i="18"/>
  <c r="H13" i="18"/>
  <c r="H10" i="18"/>
  <c r="B4" i="18"/>
  <c r="J16" i="18"/>
  <c r="D16" i="18"/>
  <c r="B5" i="18"/>
  <c r="B14" i="18" l="1"/>
  <c r="B13" i="18"/>
  <c r="B10" i="18"/>
  <c r="B7" i="18"/>
  <c r="B12" i="18"/>
  <c r="B8" i="18"/>
  <c r="B9" i="18"/>
  <c r="B11" i="18"/>
  <c r="B15" i="18"/>
  <c r="B6" i="18"/>
  <c r="B16" i="18" s="1"/>
  <c r="H16" i="18"/>
  <c r="L34" i="4" l="1"/>
  <c r="Q3" i="8" l="1"/>
  <c r="R3" i="8"/>
  <c r="T3" i="8"/>
  <c r="V3" i="8" s="1"/>
  <c r="U3" i="8"/>
  <c r="AA3" i="8" s="1"/>
  <c r="X3" i="8"/>
  <c r="Y3" i="8"/>
  <c r="Q4" i="8"/>
  <c r="R4" i="8"/>
  <c r="T4" i="8"/>
  <c r="U4" i="8" s="1"/>
  <c r="AA4" i="8" s="1"/>
  <c r="X4" i="8"/>
  <c r="Y4" i="8"/>
  <c r="Q5" i="8"/>
  <c r="R5" i="8"/>
  <c r="T5" i="8"/>
  <c r="U5" i="8" s="1"/>
  <c r="X5" i="8"/>
  <c r="Y5" i="8"/>
  <c r="Q6" i="8"/>
  <c r="R6" i="8"/>
  <c r="T6" i="8"/>
  <c r="U6" i="8" s="1"/>
  <c r="X6" i="8"/>
  <c r="Y6" i="8"/>
  <c r="Q7" i="8"/>
  <c r="R7" i="8"/>
  <c r="T7" i="8"/>
  <c r="U7" i="8" s="1"/>
  <c r="X7" i="8"/>
  <c r="Y7" i="8"/>
  <c r="Q8" i="8"/>
  <c r="R8" i="8"/>
  <c r="T8" i="8"/>
  <c r="U8" i="8" s="1"/>
  <c r="X8" i="8"/>
  <c r="Y8" i="8"/>
  <c r="Q9" i="8"/>
  <c r="R9" i="8"/>
  <c r="T9" i="8"/>
  <c r="U9" i="8" s="1"/>
  <c r="X9" i="8"/>
  <c r="Y9" i="8"/>
  <c r="Q10" i="8"/>
  <c r="R10" i="8"/>
  <c r="T10" i="8"/>
  <c r="U10" i="8" s="1"/>
  <c r="X10" i="8"/>
  <c r="Y10" i="8"/>
  <c r="Q11" i="8"/>
  <c r="R11" i="8"/>
  <c r="T11" i="8"/>
  <c r="V11" i="8" s="1"/>
  <c r="X11" i="8"/>
  <c r="Y11" i="8"/>
  <c r="Q12" i="8"/>
  <c r="R12" i="8"/>
  <c r="T12" i="8"/>
  <c r="U12" i="8" s="1"/>
  <c r="X12" i="8"/>
  <c r="Y12" i="8"/>
  <c r="Q13" i="8"/>
  <c r="R13" i="8"/>
  <c r="T13" i="8"/>
  <c r="U13" i="8" s="1"/>
  <c r="X13" i="8"/>
  <c r="Y13" i="8"/>
  <c r="Q14" i="8"/>
  <c r="R14" i="8"/>
  <c r="T14" i="8"/>
  <c r="U14" i="8" s="1"/>
  <c r="X14" i="8"/>
  <c r="Y14" i="8"/>
  <c r="Q15" i="8"/>
  <c r="R15" i="8"/>
  <c r="T15" i="8"/>
  <c r="U15" i="8" s="1"/>
  <c r="X15" i="8"/>
  <c r="Y15" i="8"/>
  <c r="Q16" i="8"/>
  <c r="R16" i="8"/>
  <c r="T16" i="8"/>
  <c r="V16" i="8" s="1"/>
  <c r="X16" i="8"/>
  <c r="Y16" i="8"/>
  <c r="Q17" i="8"/>
  <c r="R17" i="8"/>
  <c r="T17" i="8"/>
  <c r="U17" i="8" s="1"/>
  <c r="X17" i="8"/>
  <c r="Y17" i="8"/>
  <c r="Q18" i="8"/>
  <c r="R18" i="8"/>
  <c r="T18" i="8"/>
  <c r="U18" i="8" s="1"/>
  <c r="X18" i="8"/>
  <c r="Y18" i="8"/>
  <c r="Q19" i="8"/>
  <c r="R19" i="8"/>
  <c r="T19" i="8"/>
  <c r="V19" i="8" s="1"/>
  <c r="X19" i="8"/>
  <c r="Y19" i="8"/>
  <c r="Q20" i="8"/>
  <c r="R20" i="8"/>
  <c r="T20" i="8"/>
  <c r="U20" i="8" s="1"/>
  <c r="X20" i="8"/>
  <c r="Y20" i="8"/>
  <c r="Q21" i="8"/>
  <c r="R21" i="8"/>
  <c r="T21" i="8"/>
  <c r="U21" i="8" s="1"/>
  <c r="X21" i="8"/>
  <c r="Y21" i="8"/>
  <c r="Q22" i="8"/>
  <c r="R22" i="8"/>
  <c r="T22" i="8"/>
  <c r="U22" i="8" s="1"/>
  <c r="X22" i="8"/>
  <c r="Y22" i="8"/>
  <c r="Q23" i="8"/>
  <c r="R23" i="8"/>
  <c r="T23" i="8"/>
  <c r="U23" i="8" s="1"/>
  <c r="X23" i="8"/>
  <c r="Y23" i="8"/>
  <c r="Q24" i="8"/>
  <c r="R24" i="8"/>
  <c r="T24" i="8"/>
  <c r="U24" i="8" s="1"/>
  <c r="X24" i="8"/>
  <c r="Y24" i="8"/>
  <c r="Q25" i="8"/>
  <c r="R25" i="8"/>
  <c r="T25" i="8"/>
  <c r="U25" i="8" s="1"/>
  <c r="X25" i="8"/>
  <c r="Y25" i="8"/>
  <c r="Q26" i="8"/>
  <c r="R26" i="8"/>
  <c r="T26" i="8"/>
  <c r="U26" i="8" s="1"/>
  <c r="X26" i="8"/>
  <c r="Y26" i="8"/>
  <c r="Q27" i="8"/>
  <c r="R27" i="8"/>
  <c r="T27" i="8"/>
  <c r="V27" i="8" s="1"/>
  <c r="X27" i="8"/>
  <c r="Y27" i="8"/>
  <c r="Q28" i="8"/>
  <c r="R28" i="8"/>
  <c r="T28" i="8"/>
  <c r="U28" i="8" s="1"/>
  <c r="X28" i="8"/>
  <c r="Y28" i="8"/>
  <c r="Q29" i="8"/>
  <c r="R29" i="8"/>
  <c r="T29" i="8"/>
  <c r="V29" i="8" s="1"/>
  <c r="X29" i="8"/>
  <c r="Y29" i="8"/>
  <c r="Q30" i="8"/>
  <c r="R30" i="8"/>
  <c r="T30" i="8"/>
  <c r="U30" i="8" s="1"/>
  <c r="X30" i="8"/>
  <c r="Y30" i="8"/>
  <c r="Q31" i="8"/>
  <c r="R31" i="8"/>
  <c r="T31" i="8"/>
  <c r="V31" i="8" s="1"/>
  <c r="X31" i="8"/>
  <c r="Y31" i="8"/>
  <c r="Q32" i="8"/>
  <c r="R32" i="8"/>
  <c r="T32" i="8"/>
  <c r="U32" i="8" s="1"/>
  <c r="X32" i="8"/>
  <c r="Y32" i="8"/>
  <c r="Q33" i="8"/>
  <c r="R33" i="8"/>
  <c r="T33" i="8"/>
  <c r="V33" i="8" s="1"/>
  <c r="X33" i="8"/>
  <c r="Y33" i="8"/>
  <c r="Q34" i="8"/>
  <c r="R34" i="8"/>
  <c r="T34" i="8"/>
  <c r="U34" i="8" s="1"/>
  <c r="X34" i="8"/>
  <c r="Y34" i="8"/>
  <c r="Q35" i="8"/>
  <c r="R35" i="8"/>
  <c r="T35" i="8"/>
  <c r="U35" i="8" s="1"/>
  <c r="X35" i="8"/>
  <c r="Y35" i="8"/>
  <c r="Q36" i="8"/>
  <c r="R36" i="8"/>
  <c r="T36" i="8"/>
  <c r="U36" i="8" s="1"/>
  <c r="X36" i="8"/>
  <c r="Y36" i="8"/>
  <c r="Q37" i="8"/>
  <c r="R37" i="8"/>
  <c r="T37" i="8"/>
  <c r="V37" i="8" s="1"/>
  <c r="X37" i="8"/>
  <c r="Y37" i="8"/>
  <c r="Q38" i="8"/>
  <c r="R38" i="8"/>
  <c r="T38" i="8"/>
  <c r="U38" i="8" s="1"/>
  <c r="X38" i="8"/>
  <c r="Y38" i="8"/>
  <c r="Q39" i="8"/>
  <c r="R39" i="8"/>
  <c r="T39" i="8"/>
  <c r="V39" i="8" s="1"/>
  <c r="X39" i="8"/>
  <c r="Y39" i="8"/>
  <c r="Q40" i="8"/>
  <c r="R40" i="8"/>
  <c r="T40" i="8"/>
  <c r="U40" i="8" s="1"/>
  <c r="X40" i="8"/>
  <c r="Y40" i="8"/>
  <c r="U31" i="8" l="1"/>
  <c r="W23" i="8"/>
  <c r="V20" i="8"/>
  <c r="W19" i="8"/>
  <c r="W21" i="8"/>
  <c r="U19" i="8"/>
  <c r="W39" i="8"/>
  <c r="U39" i="8"/>
  <c r="W18" i="8"/>
  <c r="U33" i="8"/>
  <c r="U27" i="8"/>
  <c r="V24" i="8"/>
  <c r="W14" i="8"/>
  <c r="U11" i="8"/>
  <c r="W10" i="8"/>
  <c r="W7" i="8"/>
  <c r="V4" i="8"/>
  <c r="W3" i="8"/>
  <c r="V40" i="8"/>
  <c r="W34" i="8"/>
  <c r="W31" i="8"/>
  <c r="AA31" i="8" s="1"/>
  <c r="W16" i="8"/>
  <c r="W11" i="8"/>
  <c r="W5" i="8"/>
  <c r="W15" i="8"/>
  <c r="W35" i="8"/>
  <c r="U29" i="8"/>
  <c r="W26" i="8"/>
  <c r="V15" i="8"/>
  <c r="AA15" i="8" s="1"/>
  <c r="W8" i="8"/>
  <c r="W6" i="8"/>
  <c r="AA39" i="8"/>
  <c r="V32" i="8"/>
  <c r="V8" i="8"/>
  <c r="AA8" i="8" s="1"/>
  <c r="U37" i="8"/>
  <c r="W27" i="8"/>
  <c r="AA27" i="8" s="1"/>
  <c r="W24" i="8"/>
  <c r="W22" i="8"/>
  <c r="U16" i="8"/>
  <c r="W13" i="8"/>
  <c r="W38" i="8"/>
  <c r="V36" i="8"/>
  <c r="V35" i="8"/>
  <c r="W30" i="8"/>
  <c r="V28" i="8"/>
  <c r="V23" i="8"/>
  <c r="AA23" i="8" s="1"/>
  <c r="V12" i="8"/>
  <c r="AA7" i="8"/>
  <c r="V7" i="8"/>
  <c r="W40" i="8"/>
  <c r="AA40" i="8" s="1"/>
  <c r="W37" i="8"/>
  <c r="W32" i="8"/>
  <c r="W29" i="8"/>
  <c r="W25" i="8"/>
  <c r="W20" i="8"/>
  <c r="AA20" i="8" s="1"/>
  <c r="W9" i="8"/>
  <c r="W4" i="8"/>
  <c r="W36" i="8"/>
  <c r="W33" i="8"/>
  <c r="W28" i="8"/>
  <c r="W17" i="8"/>
  <c r="W12" i="8"/>
  <c r="V38" i="8"/>
  <c r="V34" i="8"/>
  <c r="V30" i="8"/>
  <c r="V26" i="8"/>
  <c r="V22" i="8"/>
  <c r="V18" i="8"/>
  <c r="V14" i="8"/>
  <c r="V10" i="8"/>
  <c r="AA6" i="8"/>
  <c r="V6" i="8"/>
  <c r="V25" i="8"/>
  <c r="V21" i="8"/>
  <c r="V17" i="8"/>
  <c r="V13" i="8"/>
  <c r="V9" i="8"/>
  <c r="AA5" i="8"/>
  <c r="V5" i="8"/>
  <c r="H23" i="18"/>
  <c r="H26" i="18"/>
  <c r="H25" i="18"/>
  <c r="H24" i="18"/>
  <c r="AA24" i="8" l="1"/>
  <c r="AA21" i="8"/>
  <c r="AA14" i="8"/>
  <c r="AA11" i="8"/>
  <c r="AA19" i="8"/>
  <c r="AA18" i="8"/>
  <c r="AA33" i="8"/>
  <c r="AA25" i="8"/>
  <c r="AA22" i="8"/>
  <c r="AA10" i="8"/>
  <c r="AA12" i="8"/>
  <c r="AA29" i="8"/>
  <c r="AA13" i="8"/>
  <c r="AA34" i="8"/>
  <c r="AA35" i="8"/>
  <c r="AA16" i="8"/>
  <c r="AA37" i="8"/>
  <c r="AA9" i="8"/>
  <c r="AA36" i="8"/>
  <c r="AA26" i="8"/>
  <c r="AA38" i="8"/>
  <c r="AA32" i="8"/>
  <c r="AA17" i="8"/>
  <c r="AA30" i="8"/>
  <c r="AA28" i="8"/>
  <c r="E23" i="18" l="1"/>
  <c r="E24" i="18"/>
  <c r="E25" i="18"/>
  <c r="E26" i="18"/>
  <c r="L23" i="18"/>
  <c r="L24" i="18"/>
  <c r="L25" i="18"/>
  <c r="L26" i="18"/>
  <c r="Q26" i="18" s="1"/>
  <c r="Q25" i="18" l="1"/>
  <c r="Q23" i="18"/>
  <c r="Q24" i="18"/>
  <c r="C29" i="18"/>
  <c r="D29" i="18"/>
  <c r="C30" i="18"/>
  <c r="D30" i="18"/>
  <c r="C31" i="18"/>
  <c r="D31" i="18"/>
  <c r="C32" i="18"/>
  <c r="D32" i="18"/>
  <c r="K5" i="17" l="1"/>
  <c r="L5" i="17"/>
  <c r="M5" i="17"/>
  <c r="N5" i="17"/>
  <c r="O5" i="17"/>
  <c r="P5" i="17"/>
  <c r="Q5" i="17"/>
  <c r="K6" i="17"/>
  <c r="L6" i="17"/>
  <c r="M6" i="17"/>
  <c r="N6" i="17"/>
  <c r="O6" i="17"/>
  <c r="P6" i="17"/>
  <c r="Q6" i="17"/>
  <c r="K7" i="17"/>
  <c r="L7" i="17"/>
  <c r="M7" i="17"/>
  <c r="N7" i="17"/>
  <c r="O7" i="17"/>
  <c r="P7" i="17"/>
  <c r="Q7" i="17"/>
  <c r="K8" i="17"/>
  <c r="L8" i="17"/>
  <c r="M8" i="17"/>
  <c r="N8" i="17"/>
  <c r="O8" i="17"/>
  <c r="P8" i="17"/>
  <c r="Q8" i="17"/>
  <c r="K9" i="17"/>
  <c r="L9" i="17"/>
  <c r="M9" i="17"/>
  <c r="N9" i="17"/>
  <c r="O9" i="17"/>
  <c r="P9" i="17"/>
  <c r="Q9" i="17"/>
  <c r="Q4" i="17"/>
  <c r="P4" i="17"/>
  <c r="O4" i="17"/>
  <c r="N4" i="17"/>
  <c r="M4" i="17"/>
  <c r="L4" i="17"/>
  <c r="K4" i="17"/>
  <c r="B5" i="17"/>
  <c r="C5" i="17"/>
  <c r="D5" i="17"/>
  <c r="E5" i="17"/>
  <c r="F5" i="17"/>
  <c r="G5" i="17"/>
  <c r="H5" i="17"/>
  <c r="B6" i="17"/>
  <c r="C6" i="17"/>
  <c r="D6" i="17"/>
  <c r="E6" i="17"/>
  <c r="F6" i="17"/>
  <c r="G6" i="17"/>
  <c r="H6" i="17"/>
  <c r="B7" i="17"/>
  <c r="C7" i="17"/>
  <c r="D7" i="17"/>
  <c r="E7" i="17"/>
  <c r="F7" i="17"/>
  <c r="G7" i="17"/>
  <c r="H7" i="17"/>
  <c r="B8" i="17"/>
  <c r="C8" i="17"/>
  <c r="D8" i="17"/>
  <c r="E8" i="17"/>
  <c r="F8" i="17"/>
  <c r="G8" i="17"/>
  <c r="H8" i="17"/>
  <c r="B9" i="17"/>
  <c r="C9" i="17"/>
  <c r="D9" i="17"/>
  <c r="E9" i="17"/>
  <c r="F9" i="17"/>
  <c r="G9" i="17"/>
  <c r="H9" i="17"/>
  <c r="H4" i="17"/>
  <c r="G4" i="17"/>
  <c r="F4" i="17"/>
  <c r="E4" i="17"/>
  <c r="D4" i="17"/>
  <c r="C4" i="17"/>
  <c r="B4" i="17"/>
  <c r="K11" i="16"/>
  <c r="L11" i="16"/>
  <c r="M11" i="16"/>
  <c r="N11" i="16"/>
  <c r="O11" i="16"/>
  <c r="P11" i="16"/>
  <c r="Q11" i="16"/>
  <c r="K12" i="16"/>
  <c r="L12" i="16"/>
  <c r="M12" i="16"/>
  <c r="N12" i="16"/>
  <c r="O12" i="16"/>
  <c r="P12" i="16"/>
  <c r="Q12" i="16"/>
  <c r="K13" i="16"/>
  <c r="L13" i="16"/>
  <c r="M13" i="16"/>
  <c r="N13" i="16"/>
  <c r="O13" i="16"/>
  <c r="P13" i="16"/>
  <c r="Q13" i="16"/>
  <c r="K14" i="16"/>
  <c r="L14" i="16"/>
  <c r="M14" i="16"/>
  <c r="N14" i="16"/>
  <c r="O14" i="16"/>
  <c r="P14" i="16"/>
  <c r="Q14" i="16"/>
  <c r="K15" i="16"/>
  <c r="L15" i="16"/>
  <c r="M15" i="16"/>
  <c r="N15" i="16"/>
  <c r="O15" i="16"/>
  <c r="P15" i="16"/>
  <c r="Q15" i="16"/>
  <c r="K16" i="16"/>
  <c r="L16" i="16"/>
  <c r="M16" i="16"/>
  <c r="N16" i="16"/>
  <c r="O16" i="16"/>
  <c r="P16" i="16"/>
  <c r="Q16" i="16"/>
  <c r="K17" i="16"/>
  <c r="L17" i="16"/>
  <c r="M17" i="16"/>
  <c r="N17" i="16"/>
  <c r="O17" i="16"/>
  <c r="P17" i="16"/>
  <c r="Q17" i="16"/>
  <c r="K18" i="16"/>
  <c r="L18" i="16"/>
  <c r="M18" i="16"/>
  <c r="N18" i="16"/>
  <c r="O18" i="16"/>
  <c r="P18" i="16"/>
  <c r="Q18" i="16"/>
  <c r="K19" i="16"/>
  <c r="L19" i="16"/>
  <c r="M19" i="16"/>
  <c r="N19" i="16"/>
  <c r="O19" i="16"/>
  <c r="P19" i="16"/>
  <c r="Q19" i="16"/>
  <c r="K20" i="16"/>
  <c r="L20" i="16"/>
  <c r="M20" i="16"/>
  <c r="N20" i="16"/>
  <c r="O20" i="16"/>
  <c r="P20" i="16"/>
  <c r="Q20" i="16"/>
  <c r="K21" i="16"/>
  <c r="L21" i="16"/>
  <c r="M21" i="16"/>
  <c r="N21" i="16"/>
  <c r="O21" i="16"/>
  <c r="P21" i="16"/>
  <c r="Q21" i="16"/>
  <c r="Q10" i="16"/>
  <c r="P10" i="16"/>
  <c r="O10" i="16"/>
  <c r="N10" i="16"/>
  <c r="M10" i="16"/>
  <c r="L10" i="16"/>
  <c r="K10" i="16"/>
  <c r="K5" i="16"/>
  <c r="L5" i="16"/>
  <c r="M5" i="16"/>
  <c r="N5" i="16"/>
  <c r="O5" i="16"/>
  <c r="P5" i="16"/>
  <c r="Q5" i="16"/>
  <c r="K6" i="16"/>
  <c r="L6" i="16"/>
  <c r="M6" i="16"/>
  <c r="N6" i="16"/>
  <c r="O6" i="16"/>
  <c r="P6" i="16"/>
  <c r="Q6" i="16"/>
  <c r="K7" i="16"/>
  <c r="L7" i="16"/>
  <c r="M7" i="16"/>
  <c r="N7" i="16"/>
  <c r="O7" i="16"/>
  <c r="P7" i="16"/>
  <c r="Q7" i="16"/>
  <c r="K8" i="16"/>
  <c r="L8" i="16"/>
  <c r="M8" i="16"/>
  <c r="N8" i="16"/>
  <c r="O8" i="16"/>
  <c r="P8" i="16"/>
  <c r="Q8" i="16"/>
  <c r="Q4" i="16"/>
  <c r="P4" i="16"/>
  <c r="O4" i="16"/>
  <c r="N4" i="16"/>
  <c r="M4" i="16"/>
  <c r="L4" i="16"/>
  <c r="K4" i="16"/>
  <c r="B11" i="16"/>
  <c r="C11" i="16"/>
  <c r="D11" i="16"/>
  <c r="E11" i="16"/>
  <c r="F11" i="16"/>
  <c r="G11" i="16"/>
  <c r="H11" i="16"/>
  <c r="B12" i="16"/>
  <c r="C12" i="16"/>
  <c r="D12" i="16"/>
  <c r="E12" i="16"/>
  <c r="F12" i="16"/>
  <c r="G12" i="16"/>
  <c r="H12" i="16"/>
  <c r="B13" i="16"/>
  <c r="C13" i="16"/>
  <c r="D13" i="16"/>
  <c r="E13" i="16"/>
  <c r="F13" i="16"/>
  <c r="G13" i="16"/>
  <c r="H13" i="16"/>
  <c r="B14" i="16"/>
  <c r="C14" i="16"/>
  <c r="D14" i="16"/>
  <c r="E14" i="16"/>
  <c r="F14" i="16"/>
  <c r="G14" i="16"/>
  <c r="H14" i="16"/>
  <c r="B15" i="16"/>
  <c r="C15" i="16"/>
  <c r="D15" i="16"/>
  <c r="E15" i="16"/>
  <c r="F15" i="16"/>
  <c r="G15" i="16"/>
  <c r="H15" i="16"/>
  <c r="B16" i="16"/>
  <c r="C16" i="16"/>
  <c r="D16" i="16"/>
  <c r="E16" i="16"/>
  <c r="F16" i="16"/>
  <c r="G16" i="16"/>
  <c r="H16" i="16"/>
  <c r="B17" i="16"/>
  <c r="C17" i="16"/>
  <c r="D17" i="16"/>
  <c r="E17" i="16"/>
  <c r="F17" i="16"/>
  <c r="G17" i="16"/>
  <c r="H17" i="16"/>
  <c r="B18" i="16"/>
  <c r="C18" i="16"/>
  <c r="D18" i="16"/>
  <c r="E18" i="16"/>
  <c r="F18" i="16"/>
  <c r="G18" i="16"/>
  <c r="H18" i="16"/>
  <c r="B19" i="16"/>
  <c r="C19" i="16"/>
  <c r="D19" i="16"/>
  <c r="E19" i="16"/>
  <c r="F19" i="16"/>
  <c r="G19" i="16"/>
  <c r="H19" i="16"/>
  <c r="B20" i="16"/>
  <c r="C20" i="16"/>
  <c r="D20" i="16"/>
  <c r="E20" i="16"/>
  <c r="F20" i="16"/>
  <c r="G20" i="16"/>
  <c r="H20" i="16"/>
  <c r="B21" i="16"/>
  <c r="C21" i="16"/>
  <c r="D21" i="16"/>
  <c r="E21" i="16"/>
  <c r="F21" i="16"/>
  <c r="G21" i="16"/>
  <c r="H21" i="16"/>
  <c r="H10" i="16"/>
  <c r="G10" i="16"/>
  <c r="F10" i="16"/>
  <c r="E10" i="16"/>
  <c r="D10" i="16"/>
  <c r="C10" i="16"/>
  <c r="B10" i="16"/>
  <c r="B5" i="16"/>
  <c r="C5" i="16"/>
  <c r="D5" i="16"/>
  <c r="E5" i="16"/>
  <c r="F5" i="16"/>
  <c r="G5" i="16"/>
  <c r="H5" i="16"/>
  <c r="B6" i="16"/>
  <c r="C6" i="16"/>
  <c r="D6" i="16"/>
  <c r="E6" i="16"/>
  <c r="F6" i="16"/>
  <c r="G6" i="16"/>
  <c r="H6" i="16"/>
  <c r="B7" i="16"/>
  <c r="C7" i="16"/>
  <c r="D7" i="16"/>
  <c r="E7" i="16"/>
  <c r="F7" i="16"/>
  <c r="G7" i="16"/>
  <c r="H7" i="16"/>
  <c r="B8" i="16"/>
  <c r="C8" i="16"/>
  <c r="D8" i="16"/>
  <c r="E8" i="16"/>
  <c r="F8" i="16"/>
  <c r="G8" i="16"/>
  <c r="H8" i="16"/>
  <c r="H4" i="16"/>
  <c r="G4" i="16"/>
  <c r="F4" i="16"/>
  <c r="E4" i="16"/>
  <c r="D4" i="16"/>
  <c r="C4" i="16"/>
  <c r="B4" i="16"/>
  <c r="K11" i="15"/>
  <c r="L11" i="15"/>
  <c r="M11" i="15"/>
  <c r="N11" i="15"/>
  <c r="O11" i="15"/>
  <c r="P11" i="15"/>
  <c r="Q11" i="15"/>
  <c r="K12" i="15"/>
  <c r="L12" i="15"/>
  <c r="M12" i="15"/>
  <c r="N12" i="15"/>
  <c r="O12" i="15"/>
  <c r="P12" i="15"/>
  <c r="Q12" i="15"/>
  <c r="K13" i="15"/>
  <c r="L13" i="15"/>
  <c r="M13" i="15"/>
  <c r="N13" i="15"/>
  <c r="O13" i="15"/>
  <c r="P13" i="15"/>
  <c r="Q13" i="15"/>
  <c r="K14" i="15"/>
  <c r="L14" i="15"/>
  <c r="M14" i="15"/>
  <c r="N14" i="15"/>
  <c r="O14" i="15"/>
  <c r="P14" i="15"/>
  <c r="Q14" i="15"/>
  <c r="K15" i="15"/>
  <c r="L15" i="15"/>
  <c r="M15" i="15"/>
  <c r="N15" i="15"/>
  <c r="O15" i="15"/>
  <c r="P15" i="15"/>
  <c r="Q15" i="15"/>
  <c r="K16" i="15"/>
  <c r="L16" i="15"/>
  <c r="M16" i="15"/>
  <c r="N16" i="15"/>
  <c r="O16" i="15"/>
  <c r="P16" i="15"/>
  <c r="Q16" i="15"/>
  <c r="K17" i="15"/>
  <c r="L17" i="15"/>
  <c r="M17" i="15"/>
  <c r="N17" i="15"/>
  <c r="O17" i="15"/>
  <c r="P17" i="15"/>
  <c r="Q17" i="15"/>
  <c r="K18" i="15"/>
  <c r="L18" i="15"/>
  <c r="M18" i="15"/>
  <c r="N18" i="15"/>
  <c r="O18" i="15"/>
  <c r="P18" i="15"/>
  <c r="Q18" i="15"/>
  <c r="K19" i="15"/>
  <c r="L19" i="15"/>
  <c r="M19" i="15"/>
  <c r="N19" i="15"/>
  <c r="O19" i="15"/>
  <c r="P19" i="15"/>
  <c r="Q19" i="15"/>
  <c r="K20" i="15"/>
  <c r="L20" i="15"/>
  <c r="M20" i="15"/>
  <c r="N20" i="15"/>
  <c r="O20" i="15"/>
  <c r="P20" i="15"/>
  <c r="Q20" i="15"/>
  <c r="K21" i="15"/>
  <c r="L21" i="15"/>
  <c r="M21" i="15"/>
  <c r="N21" i="15"/>
  <c r="O21" i="15"/>
  <c r="P21" i="15"/>
  <c r="Q21" i="15"/>
  <c r="Q10" i="15"/>
  <c r="P10" i="15"/>
  <c r="O10" i="15"/>
  <c r="N10" i="15"/>
  <c r="M10" i="15"/>
  <c r="L10" i="15"/>
  <c r="K10" i="15"/>
  <c r="K5" i="15"/>
  <c r="L5" i="15"/>
  <c r="M5" i="15"/>
  <c r="N5" i="15"/>
  <c r="O5" i="15"/>
  <c r="P5" i="15"/>
  <c r="Q5" i="15"/>
  <c r="K6" i="15"/>
  <c r="L6" i="15"/>
  <c r="M6" i="15"/>
  <c r="N6" i="15"/>
  <c r="O6" i="15"/>
  <c r="P6" i="15"/>
  <c r="Q6" i="15"/>
  <c r="K7" i="15"/>
  <c r="L7" i="15"/>
  <c r="M7" i="15"/>
  <c r="N7" i="15"/>
  <c r="O7" i="15"/>
  <c r="P7" i="15"/>
  <c r="Q7" i="15"/>
  <c r="K8" i="15"/>
  <c r="L8" i="15"/>
  <c r="M8" i="15"/>
  <c r="N8" i="15"/>
  <c r="O8" i="15"/>
  <c r="P8" i="15"/>
  <c r="Q8" i="15"/>
  <c r="Q4" i="15"/>
  <c r="P4" i="15"/>
  <c r="K4" i="15"/>
  <c r="O4" i="15"/>
  <c r="N4" i="15"/>
  <c r="M4" i="15"/>
  <c r="L4" i="15"/>
  <c r="B11" i="15"/>
  <c r="C11" i="15"/>
  <c r="D11" i="15"/>
  <c r="E11" i="15"/>
  <c r="F11" i="15"/>
  <c r="G11" i="15"/>
  <c r="H11" i="15"/>
  <c r="B12" i="15"/>
  <c r="C12" i="15"/>
  <c r="D12" i="15"/>
  <c r="E12" i="15"/>
  <c r="F12" i="15"/>
  <c r="G12" i="15"/>
  <c r="H12" i="15"/>
  <c r="B13" i="15"/>
  <c r="C13" i="15"/>
  <c r="D13" i="15"/>
  <c r="E13" i="15"/>
  <c r="F13" i="15"/>
  <c r="G13" i="15"/>
  <c r="H13" i="15"/>
  <c r="B14" i="15"/>
  <c r="C14" i="15"/>
  <c r="D14" i="15"/>
  <c r="E14" i="15"/>
  <c r="F14" i="15"/>
  <c r="G14" i="15"/>
  <c r="H14" i="15"/>
  <c r="B15" i="15"/>
  <c r="C15" i="15"/>
  <c r="D15" i="15"/>
  <c r="E15" i="15"/>
  <c r="F15" i="15"/>
  <c r="G15" i="15"/>
  <c r="H15" i="15"/>
  <c r="B16" i="15"/>
  <c r="C16" i="15"/>
  <c r="D16" i="15"/>
  <c r="E16" i="15"/>
  <c r="F16" i="15"/>
  <c r="G16" i="15"/>
  <c r="H16" i="15"/>
  <c r="B17" i="15"/>
  <c r="C17" i="15"/>
  <c r="D17" i="15"/>
  <c r="E17" i="15"/>
  <c r="F17" i="15"/>
  <c r="G17" i="15"/>
  <c r="H17" i="15"/>
  <c r="B18" i="15"/>
  <c r="C18" i="15"/>
  <c r="D18" i="15"/>
  <c r="E18" i="15"/>
  <c r="F18" i="15"/>
  <c r="G18" i="15"/>
  <c r="H18" i="15"/>
  <c r="B19" i="15"/>
  <c r="C19" i="15"/>
  <c r="D19" i="15"/>
  <c r="E19" i="15"/>
  <c r="F19" i="15"/>
  <c r="G19" i="15"/>
  <c r="H19" i="15"/>
  <c r="B20" i="15"/>
  <c r="C20" i="15"/>
  <c r="D20" i="15"/>
  <c r="E20" i="15"/>
  <c r="F20" i="15"/>
  <c r="G20" i="15"/>
  <c r="H20" i="15"/>
  <c r="B21" i="15"/>
  <c r="C21" i="15"/>
  <c r="D21" i="15"/>
  <c r="E21" i="15"/>
  <c r="F21" i="15"/>
  <c r="G21" i="15"/>
  <c r="H21" i="15"/>
  <c r="H10" i="15"/>
  <c r="G10" i="15"/>
  <c r="F10" i="15"/>
  <c r="E10" i="15"/>
  <c r="D10" i="15"/>
  <c r="C10" i="15"/>
  <c r="B10" i="15"/>
  <c r="B5" i="15"/>
  <c r="C5" i="15"/>
  <c r="D5" i="15"/>
  <c r="E5" i="15"/>
  <c r="F5" i="15"/>
  <c r="G5" i="15"/>
  <c r="H5" i="15"/>
  <c r="B6" i="15"/>
  <c r="C6" i="15"/>
  <c r="D6" i="15"/>
  <c r="E6" i="15"/>
  <c r="F6" i="15"/>
  <c r="G6" i="15"/>
  <c r="H6" i="15"/>
  <c r="B7" i="15"/>
  <c r="C7" i="15"/>
  <c r="D7" i="15"/>
  <c r="E7" i="15"/>
  <c r="F7" i="15"/>
  <c r="G7" i="15"/>
  <c r="H7" i="15"/>
  <c r="H4" i="15"/>
  <c r="G4" i="15"/>
  <c r="F4" i="15"/>
  <c r="E4" i="15"/>
  <c r="B4" i="15"/>
  <c r="C4" i="15"/>
  <c r="D4" i="15"/>
  <c r="B8" i="15"/>
  <c r="C8" i="15"/>
  <c r="D8" i="15"/>
  <c r="E8" i="15"/>
  <c r="F8" i="15"/>
  <c r="G8" i="15"/>
  <c r="H8" i="15"/>
  <c r="AE16" i="15" l="1"/>
  <c r="H9" i="16"/>
  <c r="H23" i="16"/>
  <c r="V18" i="15"/>
  <c r="U17" i="15"/>
  <c r="X4" i="17"/>
  <c r="AD8" i="17"/>
  <c r="X6" i="17"/>
  <c r="T6" i="17"/>
  <c r="AE5" i="17"/>
  <c r="V8" i="15"/>
  <c r="T8" i="16"/>
  <c r="AC19" i="16"/>
  <c r="U12" i="15"/>
  <c r="T21" i="16"/>
  <c r="T17" i="16"/>
  <c r="T13" i="16"/>
  <c r="Y9" i="17"/>
  <c r="U9" i="17"/>
  <c r="AE7" i="17"/>
  <c r="Y5" i="17"/>
  <c r="U5" i="17"/>
  <c r="V9" i="17"/>
  <c r="W6" i="17"/>
  <c r="V5" i="17"/>
  <c r="D10" i="17"/>
  <c r="Y7" i="17"/>
  <c r="U7" i="17"/>
  <c r="T4" i="16"/>
  <c r="T5" i="16"/>
  <c r="T19" i="16"/>
  <c r="T15" i="16"/>
  <c r="T11" i="16"/>
  <c r="AF8" i="15"/>
  <c r="AB8" i="15"/>
  <c r="T6" i="16"/>
  <c r="T20" i="16"/>
  <c r="T16" i="16"/>
  <c r="T12" i="16"/>
  <c r="V4" i="17"/>
  <c r="X8" i="17"/>
  <c r="T8" i="17"/>
  <c r="W7" i="17"/>
  <c r="V6" i="17"/>
  <c r="T7" i="16"/>
  <c r="W4" i="17"/>
  <c r="AE8" i="17"/>
  <c r="U6" i="17"/>
  <c r="AB4" i="17"/>
  <c r="W9" i="17"/>
  <c r="V8" i="17"/>
  <c r="W5" i="17"/>
  <c r="U4" i="17"/>
  <c r="Y4" i="17"/>
  <c r="Y8" i="17"/>
  <c r="U8" i="17"/>
  <c r="X7" i="17"/>
  <c r="T7" i="17"/>
  <c r="AE20" i="15"/>
  <c r="T10" i="16"/>
  <c r="T18" i="16"/>
  <c r="AC6" i="17"/>
  <c r="H10" i="17"/>
  <c r="AF9" i="17"/>
  <c r="X9" i="17"/>
  <c r="T9" i="17"/>
  <c r="AB9" i="17"/>
  <c r="AD7" i="17"/>
  <c r="V7" i="17"/>
  <c r="AG6" i="17"/>
  <c r="Y6" i="17"/>
  <c r="X5" i="17"/>
  <c r="AF5" i="17"/>
  <c r="T5" i="17"/>
  <c r="AB5" i="17"/>
  <c r="W8" i="17"/>
  <c r="AG8" i="15"/>
  <c r="AC8" i="15"/>
  <c r="AD5" i="15"/>
  <c r="AF21" i="15"/>
  <c r="AB21" i="15"/>
  <c r="AF17" i="15"/>
  <c r="AB17" i="15"/>
  <c r="AG14" i="15"/>
  <c r="AC14" i="15"/>
  <c r="AF13" i="15"/>
  <c r="AB13" i="15"/>
  <c r="T8" i="15"/>
  <c r="AB4" i="15"/>
  <c r="V6" i="15"/>
  <c r="Y5" i="15"/>
  <c r="U5" i="15"/>
  <c r="X10" i="15"/>
  <c r="W21" i="15"/>
  <c r="AD20" i="15"/>
  <c r="X18" i="15"/>
  <c r="T18" i="15"/>
  <c r="W17" i="15"/>
  <c r="V16" i="15"/>
  <c r="X14" i="15"/>
  <c r="T14" i="15"/>
  <c r="W13" i="15"/>
  <c r="Y11" i="15"/>
  <c r="X5" i="16"/>
  <c r="V21" i="16"/>
  <c r="AG20" i="16"/>
  <c r="X19" i="16"/>
  <c r="V17" i="16"/>
  <c r="U16" i="16"/>
  <c r="X15" i="16"/>
  <c r="V13" i="16"/>
  <c r="Y12" i="16"/>
  <c r="U12" i="16"/>
  <c r="X11" i="16"/>
  <c r="AD6" i="17"/>
  <c r="T4" i="17"/>
  <c r="AD4" i="15"/>
  <c r="AG7" i="15"/>
  <c r="AC7" i="15"/>
  <c r="AF6" i="15"/>
  <c r="AB6" i="15"/>
  <c r="AE5" i="15"/>
  <c r="AG21" i="15"/>
  <c r="U21" i="15"/>
  <c r="AF20" i="15"/>
  <c r="AB20" i="15"/>
  <c r="AE19" i="15"/>
  <c r="AD18" i="15"/>
  <c r="AG17" i="15"/>
  <c r="AC17" i="15"/>
  <c r="AF16" i="15"/>
  <c r="AB16" i="15"/>
  <c r="AE15" i="15"/>
  <c r="AD14" i="15"/>
  <c r="AG13" i="15"/>
  <c r="AC13" i="15"/>
  <c r="AF12" i="15"/>
  <c r="AB12" i="15"/>
  <c r="AE11" i="15"/>
  <c r="Y13" i="16"/>
  <c r="U13" i="16"/>
  <c r="AG5" i="16"/>
  <c r="AG15" i="16"/>
  <c r="AB14" i="16"/>
  <c r="AC11" i="16"/>
  <c r="T14" i="16"/>
  <c r="O10" i="17"/>
  <c r="AE6" i="17"/>
  <c r="AD9" i="17"/>
  <c r="AD5" i="17"/>
  <c r="E10" i="17"/>
  <c r="AF4" i="17"/>
  <c r="AC5" i="17"/>
  <c r="AG5" i="17"/>
  <c r="AB8" i="17"/>
  <c r="AF8" i="17"/>
  <c r="AC9" i="17"/>
  <c r="AG9" i="17"/>
  <c r="B10" i="17"/>
  <c r="F10" i="17"/>
  <c r="AC4" i="17"/>
  <c r="AG4" i="17"/>
  <c r="AB7" i="17"/>
  <c r="AF7" i="17"/>
  <c r="AC8" i="17"/>
  <c r="AG8" i="17"/>
  <c r="C10" i="17"/>
  <c r="G10" i="17"/>
  <c r="N10" i="17"/>
  <c r="AD4" i="17"/>
  <c r="AB6" i="17"/>
  <c r="AF6" i="17"/>
  <c r="AC7" i="17"/>
  <c r="AG7" i="17"/>
  <c r="AE9" i="17"/>
  <c r="K10" i="17"/>
  <c r="L10" i="17"/>
  <c r="P10" i="17"/>
  <c r="AE4" i="17"/>
  <c r="M10" i="17"/>
  <c r="Q10" i="17"/>
  <c r="C25" i="16"/>
  <c r="X7" i="16"/>
  <c r="X13" i="16"/>
  <c r="AC5" i="16"/>
  <c r="AG19" i="16"/>
  <c r="AB18" i="16"/>
  <c r="AC15" i="16"/>
  <c r="AG11" i="16"/>
  <c r="O9" i="16"/>
  <c r="U20" i="16"/>
  <c r="AG16" i="16"/>
  <c r="K9" i="16"/>
  <c r="M23" i="16"/>
  <c r="Q23" i="16"/>
  <c r="K22" i="16"/>
  <c r="O22" i="16"/>
  <c r="K25" i="16"/>
  <c r="W6" i="16"/>
  <c r="G25" i="16"/>
  <c r="E25" i="16"/>
  <c r="G23" i="16"/>
  <c r="W12" i="16"/>
  <c r="P22" i="16"/>
  <c r="K24" i="16"/>
  <c r="O24" i="16"/>
  <c r="L24" i="16"/>
  <c r="M25" i="16"/>
  <c r="Q25" i="16"/>
  <c r="W8" i="16"/>
  <c r="AG4" i="15"/>
  <c r="Y13" i="15"/>
  <c r="AE4" i="15"/>
  <c r="AF7" i="15"/>
  <c r="AB7" i="15"/>
  <c r="AE10" i="15"/>
  <c r="AG18" i="15"/>
  <c r="AC18" i="15"/>
  <c r="AD15" i="15"/>
  <c r="AE12" i="15"/>
  <c r="AD8" i="15"/>
  <c r="U7" i="15"/>
  <c r="C9" i="15"/>
  <c r="AC4" i="15"/>
  <c r="AF4" i="15"/>
  <c r="V7" i="15"/>
  <c r="AF5" i="15"/>
  <c r="AC10" i="15"/>
  <c r="Y10" i="15"/>
  <c r="AD21" i="15"/>
  <c r="AG20" i="15"/>
  <c r="AC20" i="15"/>
  <c r="AF15" i="15"/>
  <c r="T15" i="15"/>
  <c r="AD13" i="15"/>
  <c r="Y12" i="15"/>
  <c r="AC12" i="15"/>
  <c r="W7" i="15"/>
  <c r="AE7" i="15"/>
  <c r="Y19" i="15"/>
  <c r="AG19" i="15"/>
  <c r="AG15" i="15"/>
  <c r="Y15" i="15"/>
  <c r="AC15" i="15"/>
  <c r="U15" i="15"/>
  <c r="AE8" i="15"/>
  <c r="W8" i="15"/>
  <c r="AC6" i="15"/>
  <c r="U6" i="15"/>
  <c r="T5" i="15"/>
  <c r="AB5" i="15"/>
  <c r="X19" i="15"/>
  <c r="AF19" i="15"/>
  <c r="AE18" i="15"/>
  <c r="W18" i="15"/>
  <c r="AD17" i="15"/>
  <c r="V17" i="15"/>
  <c r="AC16" i="15"/>
  <c r="U16" i="15"/>
  <c r="X5" i="15"/>
  <c r="V13" i="15"/>
  <c r="V20" i="15"/>
  <c r="N23" i="15"/>
  <c r="K9" i="15"/>
  <c r="AG12" i="15"/>
  <c r="X15" i="15"/>
  <c r="AG10" i="15"/>
  <c r="AB15" i="15"/>
  <c r="B9" i="15"/>
  <c r="AD6" i="15"/>
  <c r="AG5" i="15"/>
  <c r="AC5" i="15"/>
  <c r="AB10" i="15"/>
  <c r="AF10" i="15"/>
  <c r="AE21" i="15"/>
  <c r="AF18" i="15"/>
  <c r="AB18" i="15"/>
  <c r="AE17" i="15"/>
  <c r="AF14" i="15"/>
  <c r="AB14" i="15"/>
  <c r="AG11" i="15"/>
  <c r="AC11" i="15"/>
  <c r="AD7" i="15"/>
  <c r="AE13" i="15"/>
  <c r="U19" i="15"/>
  <c r="AC19" i="15"/>
  <c r="AD12" i="15"/>
  <c r="V12" i="15"/>
  <c r="Y6" i="15"/>
  <c r="AG6" i="15"/>
  <c r="AB19" i="15"/>
  <c r="T19" i="15"/>
  <c r="AG16" i="15"/>
  <c r="Y16" i="15"/>
  <c r="W14" i="15"/>
  <c r="AE14" i="15"/>
  <c r="X11" i="15"/>
  <c r="AF11" i="15"/>
  <c r="AB11" i="15"/>
  <c r="T11" i="15"/>
  <c r="AD16" i="15"/>
  <c r="AD10" i="15"/>
  <c r="AC21" i="15"/>
  <c r="X6" i="15"/>
  <c r="T6" i="15"/>
  <c r="W5" i="15"/>
  <c r="D24" i="15"/>
  <c r="X20" i="15"/>
  <c r="T20" i="15"/>
  <c r="W19" i="15"/>
  <c r="Y17" i="15"/>
  <c r="X16" i="15"/>
  <c r="T16" i="15"/>
  <c r="W15" i="15"/>
  <c r="V14" i="15"/>
  <c r="U13" i="15"/>
  <c r="X12" i="15"/>
  <c r="T12" i="15"/>
  <c r="W11" i="15"/>
  <c r="W6" i="15"/>
  <c r="O24" i="15"/>
  <c r="K24" i="15"/>
  <c r="N24" i="15"/>
  <c r="V11" i="15"/>
  <c r="AD19" i="15"/>
  <c r="AE6" i="15"/>
  <c r="AD11" i="15"/>
  <c r="C23" i="16"/>
  <c r="U14" i="16"/>
  <c r="AG14" i="16"/>
  <c r="X17" i="16"/>
  <c r="X21" i="16"/>
  <c r="E24" i="16"/>
  <c r="E22" i="16"/>
  <c r="E9" i="16"/>
  <c r="AC7" i="16"/>
  <c r="AG7" i="16"/>
  <c r="U8" i="16"/>
  <c r="Y8" i="16"/>
  <c r="B22" i="16"/>
  <c r="F22" i="16"/>
  <c r="C22" i="16"/>
  <c r="G22" i="16"/>
  <c r="AC4" i="16"/>
  <c r="U5" i="16"/>
  <c r="V5" i="16"/>
  <c r="AF6" i="16"/>
  <c r="U6" i="16"/>
  <c r="Y6" i="16"/>
  <c r="U7" i="16"/>
  <c r="Y7" i="16"/>
  <c r="V7" i="16"/>
  <c r="AD8" i="16"/>
  <c r="V8" i="16"/>
  <c r="N9" i="16"/>
  <c r="V9" i="16" s="1"/>
  <c r="D24" i="16"/>
  <c r="H24" i="16"/>
  <c r="N24" i="16"/>
  <c r="V10" i="16"/>
  <c r="U11" i="16"/>
  <c r="Y11" i="16"/>
  <c r="V11" i="16"/>
  <c r="AD12" i="16"/>
  <c r="V12" i="16"/>
  <c r="W13" i="16"/>
  <c r="Y14" i="16"/>
  <c r="AD14" i="16"/>
  <c r="V14" i="16"/>
  <c r="V15" i="16"/>
  <c r="Y16" i="16"/>
  <c r="AD16" i="16"/>
  <c r="V16" i="16"/>
  <c r="W17" i="16"/>
  <c r="Y18" i="16"/>
  <c r="AD18" i="16"/>
  <c r="V18" i="16"/>
  <c r="D25" i="16"/>
  <c r="H25" i="16"/>
  <c r="V19" i="16"/>
  <c r="Y20" i="16"/>
  <c r="AD20" i="16"/>
  <c r="V20" i="16"/>
  <c r="W21" i="16"/>
  <c r="H22" i="16"/>
  <c r="N22" i="16"/>
  <c r="V4" i="16"/>
  <c r="W5" i="16"/>
  <c r="AD6" i="16"/>
  <c r="V6" i="16"/>
  <c r="W7" i="16"/>
  <c r="D9" i="16"/>
  <c r="AB10" i="16"/>
  <c r="W11" i="16"/>
  <c r="AB13" i="16"/>
  <c r="AF13" i="16"/>
  <c r="AD13" i="16"/>
  <c r="AE14" i="16"/>
  <c r="W15" i="16"/>
  <c r="AB17" i="16"/>
  <c r="AF17" i="16"/>
  <c r="AD17" i="16"/>
  <c r="AE18" i="16"/>
  <c r="W19" i="16"/>
  <c r="AB21" i="16"/>
  <c r="AF21" i="16"/>
  <c r="AD21" i="16"/>
  <c r="AB5" i="16"/>
  <c r="AF5" i="16"/>
  <c r="Y5" i="16"/>
  <c r="AB7" i="16"/>
  <c r="AF7" i="16"/>
  <c r="X8" i="16"/>
  <c r="AB11" i="16"/>
  <c r="AF11" i="16"/>
  <c r="X12" i="16"/>
  <c r="X14" i="16"/>
  <c r="AB15" i="16"/>
  <c r="AF15" i="16"/>
  <c r="X16" i="16"/>
  <c r="AB19" i="16"/>
  <c r="AF19" i="16"/>
  <c r="X20" i="16"/>
  <c r="N25" i="16"/>
  <c r="N9" i="15"/>
  <c r="P9" i="15"/>
  <c r="G24" i="15"/>
  <c r="C24" i="15"/>
  <c r="B24" i="15"/>
  <c r="H24" i="15"/>
  <c r="H23" i="15"/>
  <c r="D23" i="15"/>
  <c r="G9" i="15"/>
  <c r="X8" i="15"/>
  <c r="T10" i="15"/>
  <c r="L9" i="15"/>
  <c r="U10" i="15"/>
  <c r="V21" i="15"/>
  <c r="M9" i="15"/>
  <c r="O23" i="15"/>
  <c r="W12" i="15"/>
  <c r="Y21" i="15"/>
  <c r="Y4" i="16"/>
  <c r="Q22" i="16"/>
  <c r="AF12" i="16"/>
  <c r="AD5" i="16"/>
  <c r="D23" i="16"/>
  <c r="U23" i="16" s="1"/>
  <c r="AC6" i="16"/>
  <c r="AF16" i="16"/>
  <c r="AF20" i="16"/>
  <c r="L22" i="16"/>
  <c r="T22" i="16" s="1"/>
  <c r="F24" i="16"/>
  <c r="D22" i="16"/>
  <c r="AF4" i="16"/>
  <c r="W4" i="16"/>
  <c r="AG4" i="16"/>
  <c r="AE5" i="16"/>
  <c r="AE6" i="16"/>
  <c r="AG6" i="16"/>
  <c r="B23" i="16"/>
  <c r="B9" i="16"/>
  <c r="F23" i="16"/>
  <c r="F9" i="16"/>
  <c r="W9" i="16" s="1"/>
  <c r="W10" i="16"/>
  <c r="L23" i="16"/>
  <c r="T23" i="16" s="1"/>
  <c r="L9" i="16"/>
  <c r="P23" i="16"/>
  <c r="X10" i="16"/>
  <c r="P9" i="16"/>
  <c r="AF10" i="16"/>
  <c r="AC13" i="16"/>
  <c r="AG13" i="16"/>
  <c r="AF14" i="16"/>
  <c r="AC17" i="16"/>
  <c r="AG17" i="16"/>
  <c r="B25" i="16"/>
  <c r="F25" i="16"/>
  <c r="L25" i="16"/>
  <c r="P25" i="16"/>
  <c r="X18" i="16"/>
  <c r="AF18" i="16"/>
  <c r="AC21" i="16"/>
  <c r="AG21" i="16"/>
  <c r="P24" i="16"/>
  <c r="U4" i="16"/>
  <c r="M22" i="16"/>
  <c r="AF8" i="16"/>
  <c r="X4" i="16"/>
  <c r="AB4" i="16"/>
  <c r="X6" i="16"/>
  <c r="AB6" i="16"/>
  <c r="AD7" i="16"/>
  <c r="AE8" i="16"/>
  <c r="AB8" i="16"/>
  <c r="AD11" i="16"/>
  <c r="AE12" i="16"/>
  <c r="AB12" i="16"/>
  <c r="AD15" i="16"/>
  <c r="AE16" i="16"/>
  <c r="AB16" i="16"/>
  <c r="AD19" i="16"/>
  <c r="AE20" i="16"/>
  <c r="AB20" i="16"/>
  <c r="N23" i="16"/>
  <c r="B24" i="16"/>
  <c r="AC8" i="16"/>
  <c r="AG8" i="16"/>
  <c r="AC10" i="16"/>
  <c r="AG10" i="16"/>
  <c r="AE11" i="16"/>
  <c r="AC12" i="16"/>
  <c r="AG12" i="16"/>
  <c r="AE13" i="16"/>
  <c r="W14" i="16"/>
  <c r="AC14" i="16"/>
  <c r="U15" i="16"/>
  <c r="Y15" i="16"/>
  <c r="AE15" i="16"/>
  <c r="W16" i="16"/>
  <c r="AC16" i="16"/>
  <c r="U17" i="16"/>
  <c r="Y17" i="16"/>
  <c r="AE17" i="16"/>
  <c r="W18" i="16"/>
  <c r="AC18" i="16"/>
  <c r="AG18" i="16"/>
  <c r="U19" i="16"/>
  <c r="Y19" i="16"/>
  <c r="AE19" i="16"/>
  <c r="W20" i="16"/>
  <c r="AC20" i="16"/>
  <c r="U21" i="16"/>
  <c r="Y21" i="16"/>
  <c r="AE21" i="16"/>
  <c r="E23" i="16"/>
  <c r="K23" i="16"/>
  <c r="O23" i="16"/>
  <c r="C24" i="16"/>
  <c r="G24" i="16"/>
  <c r="M24" i="16"/>
  <c r="Q24" i="16"/>
  <c r="O25" i="16"/>
  <c r="AE7" i="16"/>
  <c r="AD4" i="16"/>
  <c r="AD10" i="16"/>
  <c r="AE4" i="16"/>
  <c r="C9" i="16"/>
  <c r="G9" i="16"/>
  <c r="M9" i="16"/>
  <c r="Q9" i="16"/>
  <c r="U10" i="16"/>
  <c r="Y10" i="16"/>
  <c r="AE10" i="16"/>
  <c r="U18" i="16"/>
  <c r="P23" i="15"/>
  <c r="V19" i="15"/>
  <c r="T13" i="15"/>
  <c r="L23" i="15"/>
  <c r="V5" i="15"/>
  <c r="N22" i="15"/>
  <c r="W4" i="15"/>
  <c r="E24" i="15"/>
  <c r="B23" i="15"/>
  <c r="H9" i="15"/>
  <c r="E9" i="15"/>
  <c r="C23" i="15"/>
  <c r="B22" i="15"/>
  <c r="L22" i="15"/>
  <c r="Q9" i="15"/>
  <c r="U11" i="15"/>
  <c r="O22" i="15"/>
  <c r="W16" i="15"/>
  <c r="O9" i="15"/>
  <c r="K23" i="15"/>
  <c r="K22" i="15"/>
  <c r="X7" i="15"/>
  <c r="P22" i="15"/>
  <c r="X4" i="15"/>
  <c r="T4" i="15"/>
  <c r="C22" i="15"/>
  <c r="G23" i="15"/>
  <c r="X13" i="15"/>
  <c r="U14" i="15"/>
  <c r="Y14" i="15"/>
  <c r="W20" i="15"/>
  <c r="D9" i="15"/>
  <c r="T17" i="15"/>
  <c r="X17" i="15"/>
  <c r="U18" i="15"/>
  <c r="Y18" i="15"/>
  <c r="T21" i="15"/>
  <c r="X21" i="15"/>
  <c r="U20" i="15"/>
  <c r="Y20" i="15"/>
  <c r="F9" i="15"/>
  <c r="E23" i="15"/>
  <c r="E22" i="15"/>
  <c r="W10" i="15"/>
  <c r="Y7" i="15"/>
  <c r="G22" i="15"/>
  <c r="T7" i="15"/>
  <c r="H22" i="15"/>
  <c r="D22" i="15"/>
  <c r="U8" i="15"/>
  <c r="Y8" i="15"/>
  <c r="Y4" i="15"/>
  <c r="U4" i="15"/>
  <c r="V10" i="15"/>
  <c r="V15" i="15"/>
  <c r="F22" i="15"/>
  <c r="F23" i="15"/>
  <c r="F24" i="15"/>
  <c r="L24" i="15"/>
  <c r="P24" i="15"/>
  <c r="V4" i="15"/>
  <c r="M22" i="15"/>
  <c r="Q22" i="15"/>
  <c r="M23" i="15"/>
  <c r="Q23" i="15"/>
  <c r="M24" i="15"/>
  <c r="Q24" i="15"/>
  <c r="C2" i="14"/>
  <c r="AB9" i="15" l="1"/>
  <c r="X24" i="15"/>
  <c r="T25" i="16"/>
  <c r="Y23" i="15"/>
  <c r="X10" i="17"/>
  <c r="T10" i="17"/>
  <c r="V10" i="17"/>
  <c r="AG10" i="17"/>
  <c r="Y10" i="17"/>
  <c r="T9" i="15"/>
  <c r="T24" i="16"/>
  <c r="W10" i="17"/>
  <c r="T9" i="16"/>
  <c r="AC10" i="17"/>
  <c r="U10" i="17"/>
  <c r="AE10" i="17"/>
  <c r="AF10" i="17"/>
  <c r="AB10" i="17"/>
  <c r="AD10" i="17"/>
  <c r="AD25" i="16"/>
  <c r="V25" i="16"/>
  <c r="AC25" i="16"/>
  <c r="Y23" i="16"/>
  <c r="W24" i="16"/>
  <c r="W22" i="16"/>
  <c r="X22" i="16"/>
  <c r="AD9" i="16"/>
  <c r="AG25" i="16"/>
  <c r="V22" i="16"/>
  <c r="AF22" i="15"/>
  <c r="AG9" i="15"/>
  <c r="V9" i="15"/>
  <c r="Y24" i="15"/>
  <c r="W24" i="15"/>
  <c r="AD22" i="15"/>
  <c r="AC9" i="15"/>
  <c r="Y9" i="15"/>
  <c r="V22" i="15"/>
  <c r="AE9" i="15"/>
  <c r="AB22" i="15"/>
  <c r="T22" i="15"/>
  <c r="AG22" i="15"/>
  <c r="T24" i="15"/>
  <c r="U9" i="15"/>
  <c r="AE22" i="15"/>
  <c r="X9" i="15"/>
  <c r="AF9" i="15"/>
  <c r="U24" i="15"/>
  <c r="AC22" i="15"/>
  <c r="V23" i="15"/>
  <c r="X23" i="15"/>
  <c r="V24" i="15"/>
  <c r="T23" i="15"/>
  <c r="AD9" i="15"/>
  <c r="U25" i="16"/>
  <c r="AG23" i="16"/>
  <c r="AE22" i="16"/>
  <c r="AC23" i="16"/>
  <c r="AD24" i="16"/>
  <c r="AD22" i="16"/>
  <c r="AF22" i="16"/>
  <c r="Y25" i="16"/>
  <c r="AE9" i="16"/>
  <c r="V24" i="16"/>
  <c r="AE24" i="16"/>
  <c r="W23" i="15"/>
  <c r="U23" i="15"/>
  <c r="U22" i="16"/>
  <c r="AC22" i="16"/>
  <c r="AG9" i="16"/>
  <c r="Y9" i="16"/>
  <c r="W25" i="16"/>
  <c r="AE25" i="16"/>
  <c r="X24" i="16"/>
  <c r="AF24" i="16"/>
  <c r="AF23" i="16"/>
  <c r="X23" i="16"/>
  <c r="AB22" i="16"/>
  <c r="AB24" i="16"/>
  <c r="AC9" i="16"/>
  <c r="U9" i="16"/>
  <c r="Y24" i="16"/>
  <c r="AG24" i="16"/>
  <c r="W23" i="16"/>
  <c r="AE23" i="16"/>
  <c r="V23" i="16"/>
  <c r="AD23" i="16"/>
  <c r="AB25" i="16"/>
  <c r="AB9" i="16"/>
  <c r="U24" i="16"/>
  <c r="AC24" i="16"/>
  <c r="AF9" i="16"/>
  <c r="X9" i="16"/>
  <c r="Y22" i="16"/>
  <c r="AG22" i="16"/>
  <c r="AF25" i="16"/>
  <c r="X25" i="16"/>
  <c r="AB23" i="16"/>
  <c r="X22" i="15"/>
  <c r="W22" i="15"/>
  <c r="U22" i="15"/>
  <c r="W9" i="15"/>
  <c r="Y22" i="15"/>
  <c r="D26" i="14"/>
  <c r="E26" i="14"/>
  <c r="F26" i="14"/>
  <c r="G26" i="14"/>
  <c r="H26" i="14"/>
  <c r="I26" i="14"/>
  <c r="J26" i="14"/>
  <c r="K26" i="14"/>
  <c r="L26" i="14"/>
  <c r="M26" i="14"/>
  <c r="N26" i="14"/>
  <c r="O26" i="14"/>
  <c r="P26" i="14"/>
  <c r="Q26" i="14"/>
  <c r="R26" i="14"/>
  <c r="S26" i="14"/>
  <c r="T26" i="14"/>
  <c r="U26" i="14"/>
  <c r="V26" i="14"/>
  <c r="W26" i="14"/>
  <c r="X26" i="14"/>
  <c r="Y26" i="14"/>
  <c r="Z26" i="14"/>
  <c r="AA26" i="14"/>
  <c r="AB26" i="14"/>
  <c r="AC26" i="14"/>
  <c r="AD26" i="14"/>
  <c r="AE26" i="14"/>
  <c r="AF26" i="14"/>
  <c r="AG26" i="14"/>
  <c r="AH26" i="14"/>
  <c r="AI26" i="14"/>
  <c r="AJ26" i="14"/>
  <c r="AK26" i="14"/>
  <c r="AL26" i="14"/>
  <c r="AM26" i="14"/>
  <c r="AN26" i="14"/>
  <c r="D27" i="14"/>
  <c r="E27" i="14"/>
  <c r="F27" i="14"/>
  <c r="G27" i="14"/>
  <c r="H27" i="14"/>
  <c r="I27" i="14"/>
  <c r="J27" i="14"/>
  <c r="K27" i="14"/>
  <c r="L27" i="14"/>
  <c r="M27" i="14"/>
  <c r="N27" i="14"/>
  <c r="O27" i="14"/>
  <c r="P27" i="14"/>
  <c r="Q27" i="14"/>
  <c r="R27" i="14"/>
  <c r="S27" i="14"/>
  <c r="T27" i="14"/>
  <c r="U27" i="14"/>
  <c r="V27" i="14"/>
  <c r="W27" i="14"/>
  <c r="X27" i="14"/>
  <c r="Y27" i="14"/>
  <c r="Z27" i="14"/>
  <c r="AA27" i="14"/>
  <c r="AB27" i="14"/>
  <c r="AC27" i="14"/>
  <c r="AD27" i="14"/>
  <c r="AE27" i="14"/>
  <c r="AF27" i="14"/>
  <c r="AG27" i="14"/>
  <c r="AH27" i="14"/>
  <c r="AI27" i="14"/>
  <c r="AJ27" i="14"/>
  <c r="AK27" i="14"/>
  <c r="AL27" i="14"/>
  <c r="AM27" i="14"/>
  <c r="AN27" i="14"/>
  <c r="D28" i="14"/>
  <c r="E28" i="14"/>
  <c r="F28" i="14"/>
  <c r="G28" i="14"/>
  <c r="H28" i="14"/>
  <c r="I28" i="14"/>
  <c r="J28" i="14"/>
  <c r="K28" i="14"/>
  <c r="L28" i="14"/>
  <c r="M28" i="14"/>
  <c r="N28" i="14"/>
  <c r="O28" i="14"/>
  <c r="P28" i="14"/>
  <c r="Q28" i="14"/>
  <c r="R28" i="14"/>
  <c r="S28" i="14"/>
  <c r="T28" i="14"/>
  <c r="U28" i="14"/>
  <c r="V28" i="14"/>
  <c r="W28" i="14"/>
  <c r="X28" i="14"/>
  <c r="Y28" i="14"/>
  <c r="Z28" i="14"/>
  <c r="AA28" i="14"/>
  <c r="AB28" i="14"/>
  <c r="AC28" i="14"/>
  <c r="AD28" i="14"/>
  <c r="AE28" i="14"/>
  <c r="AF28" i="14"/>
  <c r="AG28" i="14"/>
  <c r="AH28" i="14"/>
  <c r="AI28" i="14"/>
  <c r="AJ28" i="14"/>
  <c r="AK28" i="14"/>
  <c r="AL28" i="14"/>
  <c r="AM28" i="14"/>
  <c r="AN28" i="14"/>
  <c r="D29" i="14"/>
  <c r="E29" i="14"/>
  <c r="F29" i="14"/>
  <c r="G29" i="14"/>
  <c r="H29" i="14"/>
  <c r="I29" i="14"/>
  <c r="J29" i="14"/>
  <c r="K29" i="14"/>
  <c r="L29" i="14"/>
  <c r="M29" i="14"/>
  <c r="N29" i="14"/>
  <c r="O29" i="14"/>
  <c r="P29" i="14"/>
  <c r="Q29" i="14"/>
  <c r="R29" i="14"/>
  <c r="S29" i="14"/>
  <c r="T29" i="14"/>
  <c r="U29" i="14"/>
  <c r="V29" i="14"/>
  <c r="W29" i="14"/>
  <c r="X29" i="14"/>
  <c r="Y29" i="14"/>
  <c r="Z29" i="14"/>
  <c r="AA29" i="14"/>
  <c r="AB29" i="14"/>
  <c r="AC29" i="14"/>
  <c r="AD29" i="14"/>
  <c r="AE29" i="14"/>
  <c r="AF29" i="14"/>
  <c r="AG29" i="14"/>
  <c r="AH29" i="14"/>
  <c r="AI29" i="14"/>
  <c r="AJ29" i="14"/>
  <c r="AK29" i="14"/>
  <c r="AL29" i="14"/>
  <c r="AM29" i="14"/>
  <c r="AN29" i="14"/>
  <c r="D30" i="14"/>
  <c r="E30" i="14"/>
  <c r="F30" i="14"/>
  <c r="G30" i="14"/>
  <c r="H30" i="14"/>
  <c r="I30" i="14"/>
  <c r="J30" i="14"/>
  <c r="K30" i="14"/>
  <c r="L30" i="14"/>
  <c r="M30" i="14"/>
  <c r="N30" i="14"/>
  <c r="O30" i="14"/>
  <c r="P30" i="14"/>
  <c r="Q30" i="14"/>
  <c r="R30" i="14"/>
  <c r="S30" i="14"/>
  <c r="T30" i="14"/>
  <c r="U30" i="14"/>
  <c r="V30" i="14"/>
  <c r="W30" i="14"/>
  <c r="X30" i="14"/>
  <c r="Y30" i="14"/>
  <c r="Z30" i="14"/>
  <c r="AA30" i="14"/>
  <c r="AB30" i="14"/>
  <c r="AC30" i="14"/>
  <c r="AD30" i="14"/>
  <c r="AE30" i="14"/>
  <c r="AF30" i="14"/>
  <c r="AG30" i="14"/>
  <c r="AH30" i="14"/>
  <c r="AI30" i="14"/>
  <c r="AJ30" i="14"/>
  <c r="AK30" i="14"/>
  <c r="AL30" i="14"/>
  <c r="AM30" i="14"/>
  <c r="AN30" i="14"/>
  <c r="D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S32" i="14"/>
  <c r="T32" i="14"/>
  <c r="U32" i="14"/>
  <c r="V32" i="14"/>
  <c r="W32" i="14"/>
  <c r="X32" i="14"/>
  <c r="Y32" i="14"/>
  <c r="Z32" i="14"/>
  <c r="AA32" i="14"/>
  <c r="AB32" i="14"/>
  <c r="AC32" i="14"/>
  <c r="AD32" i="14"/>
  <c r="AE32" i="14"/>
  <c r="AF32" i="14"/>
  <c r="AG32" i="14"/>
  <c r="AH32" i="14"/>
  <c r="AI32" i="14"/>
  <c r="AJ32" i="14"/>
  <c r="AK32" i="14"/>
  <c r="AL32" i="14"/>
  <c r="AM32" i="14"/>
  <c r="AN32" i="14"/>
  <c r="D33" i="14"/>
  <c r="E33" i="14"/>
  <c r="F33" i="14"/>
  <c r="G33" i="14"/>
  <c r="H33" i="14"/>
  <c r="I33" i="14"/>
  <c r="J33" i="14"/>
  <c r="K33" i="14"/>
  <c r="L33" i="14"/>
  <c r="M33" i="14"/>
  <c r="N33" i="14"/>
  <c r="O33" i="14"/>
  <c r="P33" i="14"/>
  <c r="Q33" i="14"/>
  <c r="R33" i="14"/>
  <c r="S33" i="14"/>
  <c r="T33" i="14"/>
  <c r="U33" i="14"/>
  <c r="V33" i="14"/>
  <c r="W33" i="14"/>
  <c r="X33" i="14"/>
  <c r="Y33" i="14"/>
  <c r="Z33" i="14"/>
  <c r="AA33" i="14"/>
  <c r="AB33" i="14"/>
  <c r="AC33" i="14"/>
  <c r="AD33" i="14"/>
  <c r="AE33" i="14"/>
  <c r="AF33" i="14"/>
  <c r="AG33" i="14"/>
  <c r="AH33" i="14"/>
  <c r="AI33" i="14"/>
  <c r="AJ33" i="14"/>
  <c r="AK33" i="14"/>
  <c r="AL33" i="14"/>
  <c r="AM33" i="14"/>
  <c r="AN33" i="14"/>
  <c r="D34" i="14"/>
  <c r="E34" i="14"/>
  <c r="F34" i="14"/>
  <c r="G34" i="14"/>
  <c r="H34" i="14"/>
  <c r="I34" i="14"/>
  <c r="J34" i="14"/>
  <c r="K34" i="14"/>
  <c r="L34" i="14"/>
  <c r="M34" i="14"/>
  <c r="N34" i="14"/>
  <c r="O34" i="14"/>
  <c r="P34" i="14"/>
  <c r="Q34" i="14"/>
  <c r="R34" i="14"/>
  <c r="S34" i="14"/>
  <c r="T34" i="14"/>
  <c r="U34" i="14"/>
  <c r="V34" i="14"/>
  <c r="W34" i="14"/>
  <c r="X34" i="14"/>
  <c r="Y34" i="14"/>
  <c r="Z34" i="14"/>
  <c r="AA34" i="14"/>
  <c r="AB34" i="14"/>
  <c r="AC34" i="14"/>
  <c r="AD34" i="14"/>
  <c r="AE34" i="14"/>
  <c r="AF34" i="14"/>
  <c r="AG34" i="14"/>
  <c r="AH34" i="14"/>
  <c r="AI34" i="14"/>
  <c r="AJ34" i="14"/>
  <c r="AK34" i="14"/>
  <c r="AL34" i="14"/>
  <c r="AM34" i="14"/>
  <c r="AN34" i="14"/>
  <c r="D35" i="14"/>
  <c r="E35" i="14"/>
  <c r="F35" i="14"/>
  <c r="G35" i="14"/>
  <c r="H35" i="14"/>
  <c r="I35" i="14"/>
  <c r="J35" i="14"/>
  <c r="K35" i="14"/>
  <c r="L35" i="14"/>
  <c r="M35" i="14"/>
  <c r="N35" i="14"/>
  <c r="O35" i="14"/>
  <c r="P35" i="14"/>
  <c r="Q35" i="14"/>
  <c r="R35" i="14"/>
  <c r="S35" i="14"/>
  <c r="T35" i="14"/>
  <c r="U35" i="14"/>
  <c r="V35" i="14"/>
  <c r="W35" i="14"/>
  <c r="X35" i="14"/>
  <c r="Y35" i="14"/>
  <c r="Z35" i="14"/>
  <c r="AA35" i="14"/>
  <c r="AB35" i="14"/>
  <c r="AC35" i="14"/>
  <c r="AD35" i="14"/>
  <c r="AE35" i="14"/>
  <c r="AF35" i="14"/>
  <c r="AG35" i="14"/>
  <c r="AH35" i="14"/>
  <c r="AI35" i="14"/>
  <c r="AJ35" i="14"/>
  <c r="AK35" i="14"/>
  <c r="AL35" i="14"/>
  <c r="AM35" i="14"/>
  <c r="AN35" i="14"/>
  <c r="D36" i="14"/>
  <c r="E36" i="14"/>
  <c r="F36" i="14"/>
  <c r="G36" i="14"/>
  <c r="H36" i="14"/>
  <c r="I36" i="14"/>
  <c r="J36" i="14"/>
  <c r="K36" i="14"/>
  <c r="L36" i="14"/>
  <c r="M36" i="14"/>
  <c r="N36" i="14"/>
  <c r="O36" i="14"/>
  <c r="P36" i="14"/>
  <c r="Q36" i="14"/>
  <c r="R36" i="14"/>
  <c r="S36" i="14"/>
  <c r="T36" i="14"/>
  <c r="U36" i="14"/>
  <c r="V36" i="14"/>
  <c r="W36" i="14"/>
  <c r="X36" i="14"/>
  <c r="Y36" i="14"/>
  <c r="Z36" i="14"/>
  <c r="AA36" i="14"/>
  <c r="AB36" i="14"/>
  <c r="AC36" i="14"/>
  <c r="AD36" i="14"/>
  <c r="AE36" i="14"/>
  <c r="AF36" i="14"/>
  <c r="AG36" i="14"/>
  <c r="AH36" i="14"/>
  <c r="AI36" i="14"/>
  <c r="AJ36" i="14"/>
  <c r="AK36" i="14"/>
  <c r="AL36" i="14"/>
  <c r="AM36" i="14"/>
  <c r="AN36" i="14"/>
  <c r="D37" i="14"/>
  <c r="E37" i="14"/>
  <c r="F37" i="14"/>
  <c r="G37" i="14"/>
  <c r="H37" i="14"/>
  <c r="I37" i="14"/>
  <c r="J37" i="14"/>
  <c r="K37" i="14"/>
  <c r="L37" i="14"/>
  <c r="M37" i="14"/>
  <c r="N37" i="14"/>
  <c r="O37" i="14"/>
  <c r="P37" i="14"/>
  <c r="Q37" i="14"/>
  <c r="R37" i="14"/>
  <c r="S37" i="14"/>
  <c r="T37" i="14"/>
  <c r="U37" i="14"/>
  <c r="V37" i="14"/>
  <c r="W37" i="14"/>
  <c r="X37" i="14"/>
  <c r="Y37" i="14"/>
  <c r="Z37" i="14"/>
  <c r="AA37" i="14"/>
  <c r="AB37" i="14"/>
  <c r="AC37" i="14"/>
  <c r="AD37" i="14"/>
  <c r="AE37" i="14"/>
  <c r="AF37" i="14"/>
  <c r="AG37" i="14"/>
  <c r="AH37" i="14"/>
  <c r="AI37" i="14"/>
  <c r="AJ37" i="14"/>
  <c r="AK37" i="14"/>
  <c r="AL37" i="14"/>
  <c r="AM37" i="14"/>
  <c r="AN37" i="14"/>
  <c r="D38" i="14"/>
  <c r="E38" i="14"/>
  <c r="F38" i="14"/>
  <c r="G38" i="14"/>
  <c r="H38" i="14"/>
  <c r="I38" i="14"/>
  <c r="J38" i="14"/>
  <c r="K38" i="14"/>
  <c r="L38" i="14"/>
  <c r="M38" i="14"/>
  <c r="N38" i="14"/>
  <c r="O38" i="14"/>
  <c r="P38" i="14"/>
  <c r="Q38" i="14"/>
  <c r="R38" i="14"/>
  <c r="S38" i="14"/>
  <c r="T38" i="14"/>
  <c r="U38" i="14"/>
  <c r="V38" i="14"/>
  <c r="W38" i="14"/>
  <c r="X38" i="14"/>
  <c r="Y38" i="14"/>
  <c r="Z38" i="14"/>
  <c r="AA38" i="14"/>
  <c r="AB38" i="14"/>
  <c r="AC38" i="14"/>
  <c r="AD38" i="14"/>
  <c r="AE38" i="14"/>
  <c r="AF38" i="14"/>
  <c r="AG38" i="14"/>
  <c r="AH38" i="14"/>
  <c r="AI38" i="14"/>
  <c r="AJ38" i="14"/>
  <c r="AK38" i="14"/>
  <c r="AL38" i="14"/>
  <c r="AM38" i="14"/>
  <c r="AN38" i="14"/>
  <c r="D39" i="14"/>
  <c r="D46" i="14" s="1"/>
  <c r="E39" i="14"/>
  <c r="E46" i="14" s="1"/>
  <c r="F39" i="14"/>
  <c r="F46" i="14" s="1"/>
  <c r="G39" i="14"/>
  <c r="G46" i="14" s="1"/>
  <c r="H39" i="14"/>
  <c r="I39" i="14"/>
  <c r="I46" i="14" s="1"/>
  <c r="J39" i="14"/>
  <c r="J46" i="14" s="1"/>
  <c r="K39" i="14"/>
  <c r="K46" i="14" s="1"/>
  <c r="L39" i="14"/>
  <c r="L46" i="14" s="1"/>
  <c r="M39" i="14"/>
  <c r="M46" i="14" s="1"/>
  <c r="N39" i="14"/>
  <c r="N46" i="14" s="1"/>
  <c r="O39" i="14"/>
  <c r="O46" i="14" s="1"/>
  <c r="P39" i="14"/>
  <c r="P46" i="14" s="1"/>
  <c r="Q39" i="14"/>
  <c r="Q46" i="14" s="1"/>
  <c r="R39" i="14"/>
  <c r="R46" i="14" s="1"/>
  <c r="S39" i="14"/>
  <c r="S46" i="14" s="1"/>
  <c r="T39" i="14"/>
  <c r="T46" i="14" s="1"/>
  <c r="U39" i="14"/>
  <c r="V39" i="14"/>
  <c r="V46" i="14" s="1"/>
  <c r="W39" i="14"/>
  <c r="W46" i="14" s="1"/>
  <c r="X39" i="14"/>
  <c r="X46" i="14" s="1"/>
  <c r="Y39" i="14"/>
  <c r="Y46" i="14" s="1"/>
  <c r="Z39" i="14"/>
  <c r="Z46" i="14" s="1"/>
  <c r="AA39" i="14"/>
  <c r="AA46" i="14" s="1"/>
  <c r="AB39" i="14"/>
  <c r="AB46" i="14" s="1"/>
  <c r="AC39" i="14"/>
  <c r="AC46" i="14" s="1"/>
  <c r="AD39" i="14"/>
  <c r="AD46" i="14" s="1"/>
  <c r="AE39" i="14"/>
  <c r="AF39" i="14"/>
  <c r="AF46" i="14" s="1"/>
  <c r="AG39" i="14"/>
  <c r="AG46" i="14" s="1"/>
  <c r="AH39" i="14"/>
  <c r="AH46" i="14" s="1"/>
  <c r="AI39" i="14"/>
  <c r="AI46" i="14" s="1"/>
  <c r="AJ39" i="14"/>
  <c r="AJ46" i="14" s="1"/>
  <c r="AK39" i="14"/>
  <c r="AK46" i="14" s="1"/>
  <c r="AL39" i="14"/>
  <c r="AL46" i="14" s="1"/>
  <c r="AM39" i="14"/>
  <c r="AM46" i="14" s="1"/>
  <c r="AN39" i="14"/>
  <c r="AN46" i="14" s="1"/>
  <c r="D40" i="14"/>
  <c r="E40" i="14"/>
  <c r="F40" i="14"/>
  <c r="G40" i="14"/>
  <c r="H40" i="14"/>
  <c r="I40" i="14"/>
  <c r="J40" i="14"/>
  <c r="K40" i="14"/>
  <c r="L40" i="14"/>
  <c r="M40" i="14"/>
  <c r="N40" i="14"/>
  <c r="O40" i="14"/>
  <c r="P40" i="14"/>
  <c r="Q40" i="14"/>
  <c r="R40" i="14"/>
  <c r="S40" i="14"/>
  <c r="T40" i="14"/>
  <c r="U40" i="14"/>
  <c r="V40" i="14"/>
  <c r="W40" i="14"/>
  <c r="X40" i="14"/>
  <c r="Y40" i="14"/>
  <c r="Z40" i="14"/>
  <c r="AA40" i="14"/>
  <c r="AB40" i="14"/>
  <c r="AC40" i="14"/>
  <c r="AD40" i="14"/>
  <c r="AE40" i="14"/>
  <c r="AF40" i="14"/>
  <c r="AG40" i="14"/>
  <c r="AH40" i="14"/>
  <c r="AI40" i="14"/>
  <c r="AJ40" i="14"/>
  <c r="AK40" i="14"/>
  <c r="AL40" i="14"/>
  <c r="AM40" i="14"/>
  <c r="AN40" i="14"/>
  <c r="D41" i="14"/>
  <c r="E41" i="14"/>
  <c r="F41" i="14"/>
  <c r="G41" i="14"/>
  <c r="H41" i="14"/>
  <c r="I41" i="14"/>
  <c r="J41" i="14"/>
  <c r="K41" i="14"/>
  <c r="L41" i="14"/>
  <c r="M41" i="14"/>
  <c r="N41" i="14"/>
  <c r="O41" i="14"/>
  <c r="P41" i="14"/>
  <c r="Q41" i="14"/>
  <c r="R41" i="14"/>
  <c r="S41" i="14"/>
  <c r="T41" i="14"/>
  <c r="U41" i="14"/>
  <c r="V41" i="14"/>
  <c r="W41" i="14"/>
  <c r="X41" i="14"/>
  <c r="Y41" i="14"/>
  <c r="Z41" i="14"/>
  <c r="AA41" i="14"/>
  <c r="AB41" i="14"/>
  <c r="AC41" i="14"/>
  <c r="AD41" i="14"/>
  <c r="AE41" i="14"/>
  <c r="AF41" i="14"/>
  <c r="AG41" i="14"/>
  <c r="AH41" i="14"/>
  <c r="AI41" i="14"/>
  <c r="AJ41" i="14"/>
  <c r="AK41" i="14"/>
  <c r="AL41" i="14"/>
  <c r="AM41" i="14"/>
  <c r="AN41" i="14"/>
  <c r="D42" i="14"/>
  <c r="E42" i="14"/>
  <c r="F42" i="14"/>
  <c r="G42" i="14"/>
  <c r="H42" i="14"/>
  <c r="I42" i="14"/>
  <c r="J42" i="14"/>
  <c r="K42" i="14"/>
  <c r="L42" i="14"/>
  <c r="M42" i="14"/>
  <c r="N42" i="14"/>
  <c r="O42" i="14"/>
  <c r="P42" i="14"/>
  <c r="Q42" i="14"/>
  <c r="R42" i="14"/>
  <c r="S42" i="14"/>
  <c r="T42" i="14"/>
  <c r="U42" i="14"/>
  <c r="V42" i="14"/>
  <c r="W42" i="14"/>
  <c r="X42" i="14"/>
  <c r="Y42" i="14"/>
  <c r="Z42" i="14"/>
  <c r="AA42" i="14"/>
  <c r="AB42" i="14"/>
  <c r="AC42" i="14"/>
  <c r="AD42" i="14"/>
  <c r="AE42" i="14"/>
  <c r="AF42" i="14"/>
  <c r="AG42" i="14"/>
  <c r="AH42" i="14"/>
  <c r="AI42" i="14"/>
  <c r="AJ42" i="14"/>
  <c r="AK42" i="14"/>
  <c r="AL42" i="14"/>
  <c r="AM42" i="14"/>
  <c r="AN42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AH43" i="14"/>
  <c r="AI43" i="14"/>
  <c r="AJ43" i="14"/>
  <c r="AK43" i="14"/>
  <c r="AL43" i="14"/>
  <c r="AM43" i="14"/>
  <c r="AN43" i="14"/>
  <c r="C28" i="14"/>
  <c r="C29" i="14"/>
  <c r="C30" i="14"/>
  <c r="C32" i="14"/>
  <c r="C33" i="14"/>
  <c r="C34" i="14"/>
  <c r="C35" i="14"/>
  <c r="C36" i="14"/>
  <c r="C37" i="14"/>
  <c r="C38" i="14"/>
  <c r="C39" i="14"/>
  <c r="C46" i="14" s="1"/>
  <c r="C40" i="14"/>
  <c r="C41" i="14"/>
  <c r="C42" i="14"/>
  <c r="C43" i="14"/>
  <c r="C27" i="14"/>
  <c r="C26" i="14"/>
  <c r="J2" i="14"/>
  <c r="K2" i="14"/>
  <c r="L2" i="14"/>
  <c r="M2" i="14"/>
  <c r="N2" i="14"/>
  <c r="O2" i="14"/>
  <c r="P2" i="14"/>
  <c r="Q2" i="14"/>
  <c r="R2" i="14"/>
  <c r="S2" i="14"/>
  <c r="T2" i="14"/>
  <c r="U2" i="14"/>
  <c r="V2" i="14"/>
  <c r="W2" i="14"/>
  <c r="X2" i="14"/>
  <c r="Y2" i="14"/>
  <c r="Z2" i="14"/>
  <c r="AA2" i="14"/>
  <c r="AB2" i="14"/>
  <c r="AC2" i="14"/>
  <c r="AD2" i="14"/>
  <c r="AE2" i="14"/>
  <c r="AF2" i="14"/>
  <c r="AG2" i="14"/>
  <c r="AH2" i="14"/>
  <c r="AI2" i="14"/>
  <c r="AJ2" i="14"/>
  <c r="AK2" i="14"/>
  <c r="AL2" i="14"/>
  <c r="AM2" i="14"/>
  <c r="AN2" i="14"/>
  <c r="J3" i="14"/>
  <c r="K3" i="14"/>
  <c r="L3" i="14"/>
  <c r="M3" i="14"/>
  <c r="N3" i="14"/>
  <c r="O3" i="14"/>
  <c r="P3" i="14"/>
  <c r="Q3" i="14"/>
  <c r="R3" i="14"/>
  <c r="S3" i="14"/>
  <c r="T3" i="14"/>
  <c r="U3" i="14"/>
  <c r="V3" i="14"/>
  <c r="W3" i="14"/>
  <c r="X3" i="14"/>
  <c r="Y3" i="14"/>
  <c r="Z3" i="14"/>
  <c r="AA3" i="14"/>
  <c r="AB3" i="14"/>
  <c r="AC3" i="14"/>
  <c r="AD3" i="14"/>
  <c r="AE3" i="14"/>
  <c r="AF3" i="14"/>
  <c r="AG3" i="14"/>
  <c r="AH3" i="14"/>
  <c r="AI3" i="14"/>
  <c r="AJ3" i="14"/>
  <c r="AK3" i="14"/>
  <c r="AL3" i="14"/>
  <c r="AM3" i="14"/>
  <c r="AN3" i="14"/>
  <c r="J4" i="14"/>
  <c r="K4" i="14"/>
  <c r="L4" i="14"/>
  <c r="M4" i="14"/>
  <c r="N4" i="14"/>
  <c r="O4" i="14"/>
  <c r="P4" i="14"/>
  <c r="Q4" i="14"/>
  <c r="R4" i="14"/>
  <c r="S4" i="14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G4" i="14"/>
  <c r="AH4" i="14"/>
  <c r="AI4" i="14"/>
  <c r="AJ4" i="14"/>
  <c r="AK4" i="14"/>
  <c r="AL4" i="14"/>
  <c r="AM4" i="14"/>
  <c r="AN4" i="14"/>
  <c r="J5" i="14"/>
  <c r="K5" i="14"/>
  <c r="L5" i="14"/>
  <c r="M5" i="14"/>
  <c r="N5" i="14"/>
  <c r="O5" i="14"/>
  <c r="P5" i="14"/>
  <c r="Q5" i="14"/>
  <c r="R5" i="14"/>
  <c r="S5" i="14"/>
  <c r="T5" i="14"/>
  <c r="U5" i="14"/>
  <c r="V5" i="14"/>
  <c r="W5" i="14"/>
  <c r="X5" i="14"/>
  <c r="Y5" i="14"/>
  <c r="Z5" i="14"/>
  <c r="AA5" i="14"/>
  <c r="AB5" i="14"/>
  <c r="AC5" i="14"/>
  <c r="AD5" i="14"/>
  <c r="AE5" i="14"/>
  <c r="AF5" i="14"/>
  <c r="AG5" i="14"/>
  <c r="AH5" i="14"/>
  <c r="AI5" i="14"/>
  <c r="AJ5" i="14"/>
  <c r="AK5" i="14"/>
  <c r="AL5" i="14"/>
  <c r="AM5" i="14"/>
  <c r="AN5" i="14"/>
  <c r="J6" i="14"/>
  <c r="K6" i="14"/>
  <c r="L6" i="14"/>
  <c r="M6" i="14"/>
  <c r="N6" i="14"/>
  <c r="O6" i="14"/>
  <c r="P6" i="14"/>
  <c r="Q6" i="14"/>
  <c r="R6" i="14"/>
  <c r="S6" i="14"/>
  <c r="T6" i="14"/>
  <c r="U6" i="14"/>
  <c r="V6" i="14"/>
  <c r="W6" i="14"/>
  <c r="X6" i="14"/>
  <c r="Y6" i="14"/>
  <c r="Z6" i="14"/>
  <c r="AA6" i="14"/>
  <c r="AB6" i="14"/>
  <c r="AC6" i="14"/>
  <c r="AD6" i="14"/>
  <c r="AE6" i="14"/>
  <c r="AF6" i="14"/>
  <c r="AG6" i="14"/>
  <c r="AH6" i="14"/>
  <c r="AI6" i="14"/>
  <c r="AJ6" i="14"/>
  <c r="AK6" i="14"/>
  <c r="AL6" i="14"/>
  <c r="AM6" i="14"/>
  <c r="AN6" i="14"/>
  <c r="J8" i="14"/>
  <c r="K8" i="14"/>
  <c r="L8" i="14"/>
  <c r="M8" i="14"/>
  <c r="N8" i="14"/>
  <c r="O8" i="14"/>
  <c r="P8" i="14"/>
  <c r="Q8" i="14"/>
  <c r="R8" i="14"/>
  <c r="S8" i="14"/>
  <c r="T8" i="14"/>
  <c r="U8" i="14"/>
  <c r="V8" i="14"/>
  <c r="W8" i="14"/>
  <c r="X8" i="14"/>
  <c r="Y8" i="14"/>
  <c r="Z8" i="14"/>
  <c r="AA8" i="14"/>
  <c r="AB8" i="14"/>
  <c r="AC8" i="14"/>
  <c r="AD8" i="14"/>
  <c r="AE8" i="14"/>
  <c r="AF8" i="14"/>
  <c r="AG8" i="14"/>
  <c r="AH8" i="14"/>
  <c r="AI8" i="14"/>
  <c r="AJ8" i="14"/>
  <c r="AK8" i="14"/>
  <c r="AL8" i="14"/>
  <c r="AM8" i="14"/>
  <c r="AN8" i="14"/>
  <c r="J9" i="14"/>
  <c r="K9" i="14"/>
  <c r="L9" i="14"/>
  <c r="M9" i="14"/>
  <c r="N9" i="14"/>
  <c r="O9" i="14"/>
  <c r="P9" i="14"/>
  <c r="Q9" i="14"/>
  <c r="R9" i="14"/>
  <c r="S9" i="14"/>
  <c r="T9" i="14"/>
  <c r="U9" i="14"/>
  <c r="V9" i="14"/>
  <c r="W9" i="14"/>
  <c r="X9" i="14"/>
  <c r="Y9" i="14"/>
  <c r="Z9" i="14"/>
  <c r="AA9" i="14"/>
  <c r="AB9" i="14"/>
  <c r="AC9" i="14"/>
  <c r="AD9" i="14"/>
  <c r="AE9" i="14"/>
  <c r="AF9" i="14"/>
  <c r="AG9" i="14"/>
  <c r="AH9" i="14"/>
  <c r="AI9" i="14"/>
  <c r="AJ9" i="14"/>
  <c r="AK9" i="14"/>
  <c r="AL9" i="14"/>
  <c r="AM9" i="14"/>
  <c r="AN9" i="14"/>
  <c r="J10" i="14"/>
  <c r="K10" i="14"/>
  <c r="L10" i="14"/>
  <c r="M10" i="14"/>
  <c r="N10" i="14"/>
  <c r="O10" i="14"/>
  <c r="P10" i="14"/>
  <c r="Q10" i="14"/>
  <c r="R10" i="14"/>
  <c r="S10" i="14"/>
  <c r="T10" i="14"/>
  <c r="U10" i="14"/>
  <c r="V10" i="14"/>
  <c r="W10" i="14"/>
  <c r="X10" i="14"/>
  <c r="Y10" i="14"/>
  <c r="Z10" i="14"/>
  <c r="AA10" i="14"/>
  <c r="AB10" i="14"/>
  <c r="AC10" i="14"/>
  <c r="AD10" i="14"/>
  <c r="AE10" i="14"/>
  <c r="AF10" i="14"/>
  <c r="AG10" i="14"/>
  <c r="AH10" i="14"/>
  <c r="AI10" i="14"/>
  <c r="AJ10" i="14"/>
  <c r="AK10" i="14"/>
  <c r="AL10" i="14"/>
  <c r="AM10" i="14"/>
  <c r="AN10" i="14"/>
  <c r="J11" i="14"/>
  <c r="K11" i="14"/>
  <c r="L11" i="14"/>
  <c r="M11" i="14"/>
  <c r="N11" i="14"/>
  <c r="O11" i="14"/>
  <c r="P11" i="14"/>
  <c r="Q11" i="14"/>
  <c r="R11" i="14"/>
  <c r="S11" i="14"/>
  <c r="T11" i="14"/>
  <c r="U11" i="14"/>
  <c r="V11" i="14"/>
  <c r="W11" i="14"/>
  <c r="X11" i="14"/>
  <c r="Y11" i="14"/>
  <c r="Z11" i="14"/>
  <c r="AA11" i="14"/>
  <c r="AB11" i="14"/>
  <c r="AC11" i="14"/>
  <c r="AD11" i="14"/>
  <c r="AE11" i="14"/>
  <c r="AF11" i="14"/>
  <c r="AG11" i="14"/>
  <c r="AH11" i="14"/>
  <c r="AI11" i="14"/>
  <c r="AJ11" i="14"/>
  <c r="AK11" i="14"/>
  <c r="AL11" i="14"/>
  <c r="AM11" i="14"/>
  <c r="AN11" i="14"/>
  <c r="J12" i="14"/>
  <c r="K12" i="14"/>
  <c r="L12" i="14"/>
  <c r="M12" i="14"/>
  <c r="N12" i="14"/>
  <c r="O12" i="14"/>
  <c r="P12" i="14"/>
  <c r="Q12" i="14"/>
  <c r="R12" i="14"/>
  <c r="S12" i="14"/>
  <c r="T12" i="14"/>
  <c r="U12" i="14"/>
  <c r="V12" i="14"/>
  <c r="W12" i="14"/>
  <c r="X12" i="14"/>
  <c r="Y12" i="14"/>
  <c r="Z12" i="14"/>
  <c r="AA12" i="14"/>
  <c r="AB12" i="14"/>
  <c r="AC12" i="14"/>
  <c r="AD12" i="14"/>
  <c r="AE12" i="14"/>
  <c r="AF12" i="14"/>
  <c r="AG12" i="14"/>
  <c r="AH12" i="14"/>
  <c r="AI12" i="14"/>
  <c r="AJ12" i="14"/>
  <c r="AK12" i="14"/>
  <c r="AL12" i="14"/>
  <c r="AM12" i="14"/>
  <c r="AN12" i="14"/>
  <c r="J13" i="14"/>
  <c r="K13" i="14"/>
  <c r="L13" i="14"/>
  <c r="M13" i="14"/>
  <c r="N13" i="14"/>
  <c r="O13" i="14"/>
  <c r="P13" i="14"/>
  <c r="Q13" i="14"/>
  <c r="R13" i="14"/>
  <c r="S13" i="14"/>
  <c r="T13" i="14"/>
  <c r="U13" i="14"/>
  <c r="V13" i="14"/>
  <c r="W13" i="14"/>
  <c r="X13" i="14"/>
  <c r="Y13" i="14"/>
  <c r="Z13" i="14"/>
  <c r="AA13" i="14"/>
  <c r="AB13" i="14"/>
  <c r="AC13" i="14"/>
  <c r="AD13" i="14"/>
  <c r="AE13" i="14"/>
  <c r="AF13" i="14"/>
  <c r="AG13" i="14"/>
  <c r="AH13" i="14"/>
  <c r="AI13" i="14"/>
  <c r="AJ13" i="14"/>
  <c r="AK13" i="14"/>
  <c r="AL13" i="14"/>
  <c r="AM13" i="14"/>
  <c r="AN13" i="14"/>
  <c r="J14" i="14"/>
  <c r="K14" i="14"/>
  <c r="L14" i="14"/>
  <c r="M14" i="14"/>
  <c r="N14" i="14"/>
  <c r="O14" i="14"/>
  <c r="P14" i="14"/>
  <c r="Q14" i="14"/>
  <c r="R14" i="14"/>
  <c r="S14" i="14"/>
  <c r="T14" i="14"/>
  <c r="U14" i="14"/>
  <c r="V14" i="14"/>
  <c r="W14" i="14"/>
  <c r="X14" i="14"/>
  <c r="Y14" i="14"/>
  <c r="Z14" i="14"/>
  <c r="AA14" i="14"/>
  <c r="AB14" i="14"/>
  <c r="AC14" i="14"/>
  <c r="AD14" i="14"/>
  <c r="AE14" i="14"/>
  <c r="AF14" i="14"/>
  <c r="AG14" i="14"/>
  <c r="AH14" i="14"/>
  <c r="AI14" i="14"/>
  <c r="AJ14" i="14"/>
  <c r="AK14" i="14"/>
  <c r="AL14" i="14"/>
  <c r="AM14" i="14"/>
  <c r="AN14" i="14"/>
  <c r="J15" i="14"/>
  <c r="J22" i="14" s="1"/>
  <c r="K15" i="14"/>
  <c r="K22" i="14" s="1"/>
  <c r="L15" i="14"/>
  <c r="L22" i="14" s="1"/>
  <c r="M15" i="14"/>
  <c r="M22" i="14" s="1"/>
  <c r="N15" i="14"/>
  <c r="N22" i="14" s="1"/>
  <c r="O15" i="14"/>
  <c r="O22" i="14" s="1"/>
  <c r="P15" i="14"/>
  <c r="P22" i="14" s="1"/>
  <c r="Q15" i="14"/>
  <c r="Q22" i="14" s="1"/>
  <c r="R15" i="14"/>
  <c r="R22" i="14" s="1"/>
  <c r="S15" i="14"/>
  <c r="S22" i="14" s="1"/>
  <c r="T15" i="14"/>
  <c r="T22" i="14" s="1"/>
  <c r="U15" i="14"/>
  <c r="V15" i="14"/>
  <c r="V22" i="14" s="1"/>
  <c r="W15" i="14"/>
  <c r="W22" i="14" s="1"/>
  <c r="X15" i="14"/>
  <c r="X22" i="14" s="1"/>
  <c r="Y15" i="14"/>
  <c r="Y22" i="14" s="1"/>
  <c r="Z15" i="14"/>
  <c r="Z22" i="14" s="1"/>
  <c r="AA15" i="14"/>
  <c r="AA22" i="14" s="1"/>
  <c r="AB15" i="14"/>
  <c r="AB22" i="14" s="1"/>
  <c r="AC15" i="14"/>
  <c r="AC22" i="14" s="1"/>
  <c r="AD15" i="14"/>
  <c r="AD22" i="14" s="1"/>
  <c r="AE15" i="14"/>
  <c r="AF15" i="14"/>
  <c r="AF22" i="14" s="1"/>
  <c r="AG15" i="14"/>
  <c r="AG22" i="14" s="1"/>
  <c r="AH15" i="14"/>
  <c r="AH22" i="14" s="1"/>
  <c r="AI15" i="14"/>
  <c r="AI22" i="14" s="1"/>
  <c r="AJ15" i="14"/>
  <c r="AJ22" i="14" s="1"/>
  <c r="AK15" i="14"/>
  <c r="AK22" i="14" s="1"/>
  <c r="AL15" i="14"/>
  <c r="AL22" i="14" s="1"/>
  <c r="AM15" i="14"/>
  <c r="AM22" i="14" s="1"/>
  <c r="AN15" i="14"/>
  <c r="AN22" i="14" s="1"/>
  <c r="J16" i="14"/>
  <c r="K16" i="14"/>
  <c r="L16" i="14"/>
  <c r="M16" i="14"/>
  <c r="N16" i="14"/>
  <c r="O16" i="14"/>
  <c r="P16" i="14"/>
  <c r="Q16" i="14"/>
  <c r="R16" i="14"/>
  <c r="S16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AF16" i="14"/>
  <c r="AG16" i="14"/>
  <c r="AH16" i="14"/>
  <c r="AI16" i="14"/>
  <c r="AJ16" i="14"/>
  <c r="AK16" i="14"/>
  <c r="AL16" i="14"/>
  <c r="AM16" i="14"/>
  <c r="AN16" i="14"/>
  <c r="J17" i="14"/>
  <c r="K17" i="14"/>
  <c r="L17" i="14"/>
  <c r="M17" i="14"/>
  <c r="N17" i="14"/>
  <c r="O17" i="14"/>
  <c r="P17" i="14"/>
  <c r="Q17" i="14"/>
  <c r="R17" i="14"/>
  <c r="S17" i="14"/>
  <c r="T17" i="14"/>
  <c r="U17" i="14"/>
  <c r="V17" i="14"/>
  <c r="W17" i="14"/>
  <c r="X17" i="14"/>
  <c r="Y17" i="14"/>
  <c r="Z17" i="14"/>
  <c r="AA17" i="14"/>
  <c r="AB17" i="14"/>
  <c r="AC17" i="14"/>
  <c r="AD17" i="14"/>
  <c r="AE17" i="14"/>
  <c r="AF17" i="14"/>
  <c r="AG17" i="14"/>
  <c r="AH17" i="14"/>
  <c r="AI17" i="14"/>
  <c r="AJ17" i="14"/>
  <c r="AK17" i="14"/>
  <c r="AL17" i="14"/>
  <c r="AM17" i="14"/>
  <c r="AN17" i="14"/>
  <c r="J18" i="14"/>
  <c r="K18" i="14"/>
  <c r="L18" i="14"/>
  <c r="M18" i="14"/>
  <c r="N18" i="14"/>
  <c r="O18" i="14"/>
  <c r="P18" i="14"/>
  <c r="Q18" i="14"/>
  <c r="R18" i="14"/>
  <c r="S18" i="14"/>
  <c r="T18" i="14"/>
  <c r="U18" i="14"/>
  <c r="V18" i="14"/>
  <c r="W18" i="14"/>
  <c r="X18" i="14"/>
  <c r="Y18" i="14"/>
  <c r="Z18" i="14"/>
  <c r="AA18" i="14"/>
  <c r="AB18" i="14"/>
  <c r="AC18" i="14"/>
  <c r="AD18" i="14"/>
  <c r="AE18" i="14"/>
  <c r="AF18" i="14"/>
  <c r="AG18" i="14"/>
  <c r="AH18" i="14"/>
  <c r="AI18" i="14"/>
  <c r="AJ18" i="14"/>
  <c r="AK18" i="14"/>
  <c r="AL18" i="14"/>
  <c r="AM18" i="14"/>
  <c r="AN18" i="14"/>
  <c r="J19" i="14"/>
  <c r="K19" i="14"/>
  <c r="L19" i="14"/>
  <c r="M19" i="14"/>
  <c r="N19" i="14"/>
  <c r="O19" i="14"/>
  <c r="P19" i="14"/>
  <c r="Q19" i="14"/>
  <c r="R19" i="14"/>
  <c r="S19" i="14"/>
  <c r="T19" i="14"/>
  <c r="U19" i="14"/>
  <c r="V19" i="14"/>
  <c r="W19" i="14"/>
  <c r="X19" i="14"/>
  <c r="Y19" i="14"/>
  <c r="Z19" i="14"/>
  <c r="AA19" i="14"/>
  <c r="AB19" i="14"/>
  <c r="AC19" i="14"/>
  <c r="AD19" i="14"/>
  <c r="AE19" i="14"/>
  <c r="AF19" i="14"/>
  <c r="AG19" i="14"/>
  <c r="AH19" i="14"/>
  <c r="AI19" i="14"/>
  <c r="AJ19" i="14"/>
  <c r="AK19" i="14"/>
  <c r="AL19" i="14"/>
  <c r="AM19" i="14"/>
  <c r="AN19" i="14"/>
  <c r="D2" i="14"/>
  <c r="E2" i="14"/>
  <c r="F2" i="14"/>
  <c r="G2" i="14"/>
  <c r="H2" i="14"/>
  <c r="I2" i="14"/>
  <c r="D3" i="14"/>
  <c r="E3" i="14"/>
  <c r="F3" i="14"/>
  <c r="G3" i="14"/>
  <c r="H3" i="14"/>
  <c r="I3" i="14"/>
  <c r="D4" i="14"/>
  <c r="E4" i="14"/>
  <c r="F4" i="14"/>
  <c r="G4" i="14"/>
  <c r="H4" i="14"/>
  <c r="I4" i="14"/>
  <c r="D5" i="14"/>
  <c r="E5" i="14"/>
  <c r="F5" i="14"/>
  <c r="G5" i="14"/>
  <c r="H5" i="14"/>
  <c r="I5" i="14"/>
  <c r="D6" i="14"/>
  <c r="E6" i="14"/>
  <c r="F6" i="14"/>
  <c r="G6" i="14"/>
  <c r="H6" i="14"/>
  <c r="I6" i="14"/>
  <c r="D8" i="14"/>
  <c r="E8" i="14"/>
  <c r="F8" i="14"/>
  <c r="G8" i="14"/>
  <c r="H8" i="14"/>
  <c r="I8" i="14"/>
  <c r="D9" i="14"/>
  <c r="E9" i="14"/>
  <c r="F9" i="14"/>
  <c r="G9" i="14"/>
  <c r="H9" i="14"/>
  <c r="I9" i="14"/>
  <c r="D10" i="14"/>
  <c r="E10" i="14"/>
  <c r="F10" i="14"/>
  <c r="G10" i="14"/>
  <c r="H10" i="14"/>
  <c r="I10" i="14"/>
  <c r="D11" i="14"/>
  <c r="E11" i="14"/>
  <c r="F11" i="14"/>
  <c r="G11" i="14"/>
  <c r="H11" i="14"/>
  <c r="I11" i="14"/>
  <c r="D12" i="14"/>
  <c r="E12" i="14"/>
  <c r="F12" i="14"/>
  <c r="G12" i="14"/>
  <c r="H12" i="14"/>
  <c r="I12" i="14"/>
  <c r="D13" i="14"/>
  <c r="E13" i="14"/>
  <c r="F13" i="14"/>
  <c r="G13" i="14"/>
  <c r="H13" i="14"/>
  <c r="I13" i="14"/>
  <c r="D14" i="14"/>
  <c r="E14" i="14"/>
  <c r="F14" i="14"/>
  <c r="G14" i="14"/>
  <c r="H14" i="14"/>
  <c r="I14" i="14"/>
  <c r="D15" i="14"/>
  <c r="D22" i="14" s="1"/>
  <c r="E15" i="14"/>
  <c r="E22" i="14" s="1"/>
  <c r="F15" i="14"/>
  <c r="F22" i="14" s="1"/>
  <c r="G15" i="14"/>
  <c r="G22" i="14" s="1"/>
  <c r="H15" i="14"/>
  <c r="I15" i="14"/>
  <c r="I22" i="14" s="1"/>
  <c r="D16" i="14"/>
  <c r="E16" i="14"/>
  <c r="F16" i="14"/>
  <c r="G16" i="14"/>
  <c r="H16" i="14"/>
  <c r="I16" i="14"/>
  <c r="D17" i="14"/>
  <c r="E17" i="14"/>
  <c r="F17" i="14"/>
  <c r="G17" i="14"/>
  <c r="H17" i="14"/>
  <c r="I17" i="14"/>
  <c r="D18" i="14"/>
  <c r="E18" i="14"/>
  <c r="F18" i="14"/>
  <c r="G18" i="14"/>
  <c r="H18" i="14"/>
  <c r="I18" i="14"/>
  <c r="D19" i="14"/>
  <c r="E19" i="14"/>
  <c r="F19" i="14"/>
  <c r="G19" i="14"/>
  <c r="H19" i="14"/>
  <c r="I19" i="14"/>
  <c r="C9" i="14"/>
  <c r="C10" i="14"/>
  <c r="C11" i="14"/>
  <c r="C12" i="14"/>
  <c r="C13" i="14"/>
  <c r="C14" i="14"/>
  <c r="C15" i="14"/>
  <c r="C22" i="14" s="1"/>
  <c r="C16" i="14"/>
  <c r="C17" i="14"/>
  <c r="C18" i="14"/>
  <c r="C19" i="14"/>
  <c r="C8" i="14"/>
  <c r="C3" i="14"/>
  <c r="C4" i="14"/>
  <c r="C5" i="14"/>
  <c r="C6" i="14"/>
  <c r="J26" i="18" l="1"/>
  <c r="B46" i="16"/>
  <c r="B44" i="16"/>
  <c r="B42" i="16"/>
  <c r="B40" i="16"/>
  <c r="B38" i="16"/>
  <c r="B36" i="16"/>
  <c r="B33" i="16"/>
  <c r="B31" i="16"/>
  <c r="D47" i="16"/>
  <c r="C45" i="16"/>
  <c r="D43" i="16"/>
  <c r="C41" i="16"/>
  <c r="D39" i="16"/>
  <c r="C37" i="16"/>
  <c r="D34" i="16"/>
  <c r="C32" i="16"/>
  <c r="D30" i="16"/>
  <c r="M47" i="16"/>
  <c r="K46" i="16"/>
  <c r="L45" i="16"/>
  <c r="M43" i="16"/>
  <c r="K42" i="16"/>
  <c r="L41" i="16"/>
  <c r="M39" i="16"/>
  <c r="K38" i="16"/>
  <c r="L37" i="16"/>
  <c r="M34" i="16"/>
  <c r="V34" i="16" s="1"/>
  <c r="K33" i="16"/>
  <c r="L32" i="16"/>
  <c r="M30" i="16"/>
  <c r="C46" i="16"/>
  <c r="D44" i="16"/>
  <c r="C42" i="16"/>
  <c r="D40" i="16"/>
  <c r="C38" i="16"/>
  <c r="D36" i="16"/>
  <c r="C33" i="16"/>
  <c r="D31" i="16"/>
  <c r="M46" i="16"/>
  <c r="K45" i="16"/>
  <c r="L44" i="16"/>
  <c r="M42" i="16"/>
  <c r="K41" i="16"/>
  <c r="L40" i="16"/>
  <c r="M38" i="16"/>
  <c r="K37" i="16"/>
  <c r="L36" i="16"/>
  <c r="M33" i="16"/>
  <c r="K32" i="16"/>
  <c r="L31" i="16"/>
  <c r="B47" i="16"/>
  <c r="B45" i="16"/>
  <c r="B43" i="16"/>
  <c r="B41" i="16"/>
  <c r="B39" i="16"/>
  <c r="B37" i="16"/>
  <c r="B34" i="16"/>
  <c r="B32" i="16"/>
  <c r="B30" i="16"/>
  <c r="C47" i="16"/>
  <c r="D45" i="16"/>
  <c r="C43" i="16"/>
  <c r="D41" i="16"/>
  <c r="C39" i="16"/>
  <c r="D37" i="16"/>
  <c r="C34" i="16"/>
  <c r="D32" i="16"/>
  <c r="C30" i="16"/>
  <c r="L47" i="16"/>
  <c r="M45" i="16"/>
  <c r="K44" i="16"/>
  <c r="L43" i="16"/>
  <c r="M41" i="16"/>
  <c r="K40" i="16"/>
  <c r="L39" i="16"/>
  <c r="M37" i="16"/>
  <c r="K36" i="16"/>
  <c r="L34" i="16"/>
  <c r="M32" i="16"/>
  <c r="K31" i="16"/>
  <c r="L30" i="16"/>
  <c r="D46" i="16"/>
  <c r="C44" i="16"/>
  <c r="D42" i="16"/>
  <c r="C40" i="16"/>
  <c r="D38" i="16"/>
  <c r="C36" i="16"/>
  <c r="D33" i="16"/>
  <c r="C31" i="16"/>
  <c r="K47" i="16"/>
  <c r="L46" i="16"/>
  <c r="AC46" i="16" s="1"/>
  <c r="M44" i="16"/>
  <c r="H46" i="14"/>
  <c r="K50" i="16" s="1"/>
  <c r="K43" i="16"/>
  <c r="L42" i="16"/>
  <c r="M40" i="16"/>
  <c r="K39" i="16"/>
  <c r="L38" i="16"/>
  <c r="M36" i="16"/>
  <c r="K34" i="16"/>
  <c r="L33" i="16"/>
  <c r="AC33" i="16" s="1"/>
  <c r="M31" i="16"/>
  <c r="K30" i="16"/>
  <c r="G23" i="14"/>
  <c r="AN23" i="14"/>
  <c r="AJ23" i="14"/>
  <c r="AF23" i="14"/>
  <c r="AB23" i="14"/>
  <c r="X23" i="14"/>
  <c r="T23" i="14"/>
  <c r="P23" i="14"/>
  <c r="L23" i="14"/>
  <c r="AI47" i="14"/>
  <c r="AL47" i="14"/>
  <c r="AH47" i="14"/>
  <c r="AD47" i="14"/>
  <c r="Z47" i="14"/>
  <c r="V47" i="14"/>
  <c r="R47" i="14"/>
  <c r="N47" i="14"/>
  <c r="J47" i="14"/>
  <c r="F47" i="14"/>
  <c r="AI45" i="14"/>
  <c r="S45" i="14"/>
  <c r="H23" i="14"/>
  <c r="H21" i="14"/>
  <c r="Q21" i="14"/>
  <c r="AJ21" i="14"/>
  <c r="X21" i="14"/>
  <c r="L21" i="14"/>
  <c r="X45" i="14"/>
  <c r="AG31" i="14"/>
  <c r="AG44" i="14" s="1"/>
  <c r="Q31" i="14"/>
  <c r="Q44" i="14" s="1"/>
  <c r="AM23" i="14"/>
  <c r="W23" i="14"/>
  <c r="AA21" i="14"/>
  <c r="K21" i="14"/>
  <c r="Y47" i="14"/>
  <c r="I47" i="14"/>
  <c r="AC45" i="14"/>
  <c r="M45" i="14"/>
  <c r="D23" i="14"/>
  <c r="D21" i="14"/>
  <c r="AE22" i="14"/>
  <c r="D50" i="16" s="1"/>
  <c r="AF21" i="14"/>
  <c r="T21" i="14"/>
  <c r="F23" i="14"/>
  <c r="F7" i="14"/>
  <c r="F20" i="14" s="1"/>
  <c r="F21" i="14"/>
  <c r="AL23" i="14"/>
  <c r="AH23" i="14"/>
  <c r="Z23" i="14"/>
  <c r="V23" i="14"/>
  <c r="R23" i="14"/>
  <c r="AL21" i="14"/>
  <c r="V21" i="14"/>
  <c r="AN45" i="14"/>
  <c r="AN21" i="14"/>
  <c r="AB21" i="14"/>
  <c r="P21" i="14"/>
  <c r="AE46" i="14"/>
  <c r="M50" i="16" s="1"/>
  <c r="H22" i="14"/>
  <c r="B50" i="16" s="1"/>
  <c r="AD23" i="14"/>
  <c r="AG23" i="14"/>
  <c r="Q23" i="14"/>
  <c r="AG21" i="14"/>
  <c r="C45" i="14"/>
  <c r="S47" i="14"/>
  <c r="AL45" i="14"/>
  <c r="AL31" i="14"/>
  <c r="AL44" i="14" s="1"/>
  <c r="AH45" i="14"/>
  <c r="AH31" i="14"/>
  <c r="AH44" i="14" s="1"/>
  <c r="AD45" i="14"/>
  <c r="AD31" i="14"/>
  <c r="AD44" i="14" s="1"/>
  <c r="Z45" i="14"/>
  <c r="Z31" i="14"/>
  <c r="Z44" i="14" s="1"/>
  <c r="V45" i="14"/>
  <c r="V31" i="14"/>
  <c r="V44" i="14" s="1"/>
  <c r="R45" i="14"/>
  <c r="R31" i="14"/>
  <c r="R44" i="14" s="1"/>
  <c r="N45" i="14"/>
  <c r="N31" i="14"/>
  <c r="N44" i="14" s="1"/>
  <c r="J45" i="14"/>
  <c r="J31" i="14"/>
  <c r="J44" i="14" s="1"/>
  <c r="F45" i="14"/>
  <c r="F31" i="14"/>
  <c r="F44" i="14" s="1"/>
  <c r="C7" i="14"/>
  <c r="C20" i="14" s="1"/>
  <c r="C21" i="14"/>
  <c r="C23" i="14"/>
  <c r="G21" i="14"/>
  <c r="AI23" i="14"/>
  <c r="AE23" i="14"/>
  <c r="AA23" i="14"/>
  <c r="S23" i="14"/>
  <c r="O23" i="14"/>
  <c r="K23" i="14"/>
  <c r="AM21" i="14"/>
  <c r="AI21" i="14"/>
  <c r="AE21" i="14"/>
  <c r="W21" i="14"/>
  <c r="S21" i="14"/>
  <c r="O21" i="14"/>
  <c r="AK47" i="14"/>
  <c r="AG47" i="14"/>
  <c r="AC47" i="14"/>
  <c r="U47" i="14"/>
  <c r="Q47" i="14"/>
  <c r="M47" i="14"/>
  <c r="E47" i="14"/>
  <c r="AK45" i="14"/>
  <c r="AG45" i="14"/>
  <c r="Y45" i="14"/>
  <c r="U45" i="14"/>
  <c r="Q45" i="14"/>
  <c r="I45" i="14"/>
  <c r="E45" i="14"/>
  <c r="AC31" i="14"/>
  <c r="AC44" i="14" s="1"/>
  <c r="M31" i="14"/>
  <c r="M44" i="14" s="1"/>
  <c r="J23" i="14"/>
  <c r="AN47" i="14"/>
  <c r="AJ47" i="14"/>
  <c r="AF47" i="14"/>
  <c r="AB47" i="14"/>
  <c r="X47" i="14"/>
  <c r="T47" i="14"/>
  <c r="P47" i="14"/>
  <c r="L47" i="14"/>
  <c r="H47" i="14"/>
  <c r="D47" i="14"/>
  <c r="U46" i="14"/>
  <c r="L50" i="16" s="1"/>
  <c r="AN31" i="14"/>
  <c r="AN44" i="14" s="1"/>
  <c r="AJ45" i="14"/>
  <c r="AJ31" i="14"/>
  <c r="AJ44" i="14" s="1"/>
  <c r="AF45" i="14"/>
  <c r="AF31" i="14"/>
  <c r="AF44" i="14" s="1"/>
  <c r="AB45" i="14"/>
  <c r="AB31" i="14"/>
  <c r="AB44" i="14" s="1"/>
  <c r="X31" i="14"/>
  <c r="X44" i="14" s="1"/>
  <c r="T45" i="14"/>
  <c r="T31" i="14"/>
  <c r="T44" i="14" s="1"/>
  <c r="P45" i="14"/>
  <c r="P31" i="14"/>
  <c r="P44" i="14" s="1"/>
  <c r="L45" i="14"/>
  <c r="L31" i="14"/>
  <c r="L44" i="14" s="1"/>
  <c r="H31" i="14"/>
  <c r="D45" i="14"/>
  <c r="D31" i="14"/>
  <c r="D44" i="14" s="1"/>
  <c r="C31" i="14"/>
  <c r="C44" i="14" s="1"/>
  <c r="Y31" i="14"/>
  <c r="Y44" i="14" s="1"/>
  <c r="I31" i="14"/>
  <c r="I44" i="14" s="1"/>
  <c r="N23" i="14"/>
  <c r="U22" i="14"/>
  <c r="C50" i="16" s="1"/>
  <c r="AH21" i="14"/>
  <c r="AD21" i="14"/>
  <c r="Z21" i="14"/>
  <c r="R21" i="14"/>
  <c r="N21" i="14"/>
  <c r="J21" i="14"/>
  <c r="I23" i="14"/>
  <c r="E23" i="14"/>
  <c r="I21" i="14"/>
  <c r="E21" i="14"/>
  <c r="AK23" i="14"/>
  <c r="AC23" i="14"/>
  <c r="Y23" i="14"/>
  <c r="U23" i="14"/>
  <c r="M23" i="14"/>
  <c r="AK21" i="14"/>
  <c r="AC21" i="14"/>
  <c r="Y21" i="14"/>
  <c r="U21" i="14"/>
  <c r="M21" i="14"/>
  <c r="C47" i="14"/>
  <c r="AM47" i="14"/>
  <c r="AE47" i="14"/>
  <c r="AA47" i="14"/>
  <c r="W47" i="14"/>
  <c r="O47" i="14"/>
  <c r="K47" i="14"/>
  <c r="G47" i="14"/>
  <c r="AM31" i="14"/>
  <c r="AM44" i="14" s="1"/>
  <c r="AM45" i="14"/>
  <c r="AI31" i="14"/>
  <c r="AI44" i="14" s="1"/>
  <c r="AE45" i="14"/>
  <c r="AE31" i="14"/>
  <c r="AA45" i="14"/>
  <c r="AA31" i="14"/>
  <c r="AA44" i="14" s="1"/>
  <c r="W31" i="14"/>
  <c r="W44" i="14" s="1"/>
  <c r="W45" i="14"/>
  <c r="S31" i="14"/>
  <c r="S44" i="14" s="1"/>
  <c r="O45" i="14"/>
  <c r="O31" i="14"/>
  <c r="O44" i="14" s="1"/>
  <c r="K45" i="14"/>
  <c r="K31" i="14"/>
  <c r="K44" i="14" s="1"/>
  <c r="G31" i="14"/>
  <c r="G44" i="14" s="1"/>
  <c r="G45" i="14"/>
  <c r="AK31" i="14"/>
  <c r="AK44" i="14" s="1"/>
  <c r="U31" i="14"/>
  <c r="E31" i="14"/>
  <c r="E44" i="14" s="1"/>
  <c r="H45" i="14"/>
  <c r="G7" i="14"/>
  <c r="G20" i="14" s="1"/>
  <c r="AE7" i="14"/>
  <c r="S7" i="14"/>
  <c r="S20" i="14" s="1"/>
  <c r="AI7" i="14"/>
  <c r="AI20" i="14" s="1"/>
  <c r="W7" i="14"/>
  <c r="W20" i="14" s="1"/>
  <c r="K7" i="14"/>
  <c r="K20" i="14" s="1"/>
  <c r="I7" i="14"/>
  <c r="I20" i="14" s="1"/>
  <c r="E7" i="14"/>
  <c r="E20" i="14" s="1"/>
  <c r="AL7" i="14"/>
  <c r="AL20" i="14" s="1"/>
  <c r="AH7" i="14"/>
  <c r="AH20" i="14" s="1"/>
  <c r="AD7" i="14"/>
  <c r="AD20" i="14" s="1"/>
  <c r="Z7" i="14"/>
  <c r="Z20" i="14" s="1"/>
  <c r="V7" i="14"/>
  <c r="V20" i="14" s="1"/>
  <c r="R7" i="14"/>
  <c r="R20" i="14" s="1"/>
  <c r="N7" i="14"/>
  <c r="N20" i="14" s="1"/>
  <c r="J7" i="14"/>
  <c r="J20" i="14" s="1"/>
  <c r="AK7" i="14"/>
  <c r="AK20" i="14" s="1"/>
  <c r="AG7" i="14"/>
  <c r="AG20" i="14" s="1"/>
  <c r="AC7" i="14"/>
  <c r="AC20" i="14" s="1"/>
  <c r="Y7" i="14"/>
  <c r="Y20" i="14" s="1"/>
  <c r="U7" i="14"/>
  <c r="Q7" i="14"/>
  <c r="Q20" i="14" s="1"/>
  <c r="M7" i="14"/>
  <c r="M20" i="14" s="1"/>
  <c r="AM7" i="14"/>
  <c r="AM20" i="14" s="1"/>
  <c r="AA7" i="14"/>
  <c r="AA20" i="14" s="1"/>
  <c r="O7" i="14"/>
  <c r="O20" i="14" s="1"/>
  <c r="H7" i="14"/>
  <c r="D7" i="14"/>
  <c r="D20" i="14" s="1"/>
  <c r="AN7" i="14"/>
  <c r="AN20" i="14" s="1"/>
  <c r="AJ7" i="14"/>
  <c r="AJ20" i="14" s="1"/>
  <c r="AF7" i="14"/>
  <c r="AF20" i="14" s="1"/>
  <c r="AB7" i="14"/>
  <c r="AB20" i="14" s="1"/>
  <c r="X7" i="14"/>
  <c r="X20" i="14" s="1"/>
  <c r="T7" i="14"/>
  <c r="T20" i="14" s="1"/>
  <c r="P7" i="14"/>
  <c r="P20" i="14" s="1"/>
  <c r="L7" i="14"/>
  <c r="L20" i="14" s="1"/>
  <c r="T24" i="18" l="1"/>
  <c r="T25" i="18"/>
  <c r="N26" i="18"/>
  <c r="T26" i="18"/>
  <c r="T23" i="18"/>
  <c r="N24" i="18"/>
  <c r="J24" i="18"/>
  <c r="J23" i="18"/>
  <c r="N23" i="18"/>
  <c r="N25" i="18"/>
  <c r="J25" i="18"/>
  <c r="R26" i="18"/>
  <c r="R24" i="18"/>
  <c r="AC37" i="16"/>
  <c r="R23" i="18"/>
  <c r="R25" i="18"/>
  <c r="AB40" i="16"/>
  <c r="T32" i="16"/>
  <c r="V30" i="16"/>
  <c r="AD46" i="16"/>
  <c r="T41" i="16"/>
  <c r="K49" i="16"/>
  <c r="AB33" i="16"/>
  <c r="M49" i="16"/>
  <c r="L35" i="16"/>
  <c r="C51" i="16"/>
  <c r="AD42" i="16"/>
  <c r="V39" i="16"/>
  <c r="V50" i="16"/>
  <c r="AB44" i="16"/>
  <c r="AD43" i="16"/>
  <c r="AE20" i="14"/>
  <c r="D48" i="16" s="1"/>
  <c r="D35" i="16"/>
  <c r="U50" i="16"/>
  <c r="AC50" i="16"/>
  <c r="L51" i="16"/>
  <c r="B49" i="16"/>
  <c r="T34" i="16"/>
  <c r="AB34" i="16"/>
  <c r="AD40" i="16"/>
  <c r="V40" i="16"/>
  <c r="V44" i="16"/>
  <c r="AD44" i="16"/>
  <c r="AB31" i="16"/>
  <c r="T31" i="16"/>
  <c r="AD37" i="16"/>
  <c r="V37" i="16"/>
  <c r="U43" i="16"/>
  <c r="AC43" i="16"/>
  <c r="AD33" i="16"/>
  <c r="V33" i="16"/>
  <c r="U40" i="16"/>
  <c r="AC40" i="16"/>
  <c r="T45" i="16"/>
  <c r="AB45" i="16"/>
  <c r="U45" i="16"/>
  <c r="AC45" i="16"/>
  <c r="T40" i="16"/>
  <c r="U20" i="14"/>
  <c r="C48" i="16" s="1"/>
  <c r="C35" i="16"/>
  <c r="AE44" i="14"/>
  <c r="M48" i="16" s="1"/>
  <c r="M35" i="16"/>
  <c r="K35" i="16"/>
  <c r="L49" i="16"/>
  <c r="B51" i="16"/>
  <c r="AB30" i="16"/>
  <c r="T30" i="16"/>
  <c r="V36" i="16"/>
  <c r="AD36" i="16"/>
  <c r="U42" i="16"/>
  <c r="AC42" i="16"/>
  <c r="AD32" i="16"/>
  <c r="V32" i="16"/>
  <c r="U39" i="16"/>
  <c r="AC39" i="16"/>
  <c r="U36" i="16"/>
  <c r="AC36" i="16"/>
  <c r="AB41" i="16"/>
  <c r="V46" i="16"/>
  <c r="U46" i="16"/>
  <c r="U41" i="16"/>
  <c r="AC41" i="16"/>
  <c r="T46" i="16"/>
  <c r="AB46" i="16"/>
  <c r="AD34" i="16"/>
  <c r="T33" i="16"/>
  <c r="K51" i="16"/>
  <c r="D51" i="16"/>
  <c r="AD50" i="16"/>
  <c r="AD31" i="16"/>
  <c r="V31" i="16"/>
  <c r="U38" i="16"/>
  <c r="AC38" i="16"/>
  <c r="T43" i="16"/>
  <c r="AB43" i="16"/>
  <c r="T47" i="16"/>
  <c r="AB47" i="16"/>
  <c r="U34" i="16"/>
  <c r="AC34" i="16"/>
  <c r="AD45" i="16"/>
  <c r="V45" i="16"/>
  <c r="AC31" i="16"/>
  <c r="U31" i="16"/>
  <c r="T37" i="16"/>
  <c r="AB37" i="16"/>
  <c r="V42" i="16"/>
  <c r="T42" i="16"/>
  <c r="AB42" i="16"/>
  <c r="AD47" i="16"/>
  <c r="V47" i="16"/>
  <c r="U37" i="16"/>
  <c r="T44" i="16"/>
  <c r="H20" i="14"/>
  <c r="B48" i="16" s="1"/>
  <c r="B35" i="16"/>
  <c r="M51" i="16"/>
  <c r="C49" i="16"/>
  <c r="D49" i="16"/>
  <c r="AB39" i="16"/>
  <c r="T39" i="16"/>
  <c r="T50" i="16"/>
  <c r="AB50" i="16"/>
  <c r="U30" i="16"/>
  <c r="AC30" i="16"/>
  <c r="T36" i="16"/>
  <c r="AB36" i="16"/>
  <c r="AD41" i="16"/>
  <c r="V41" i="16"/>
  <c r="AC47" i="16"/>
  <c r="U47" i="16"/>
  <c r="AB32" i="16"/>
  <c r="AD38" i="16"/>
  <c r="V38" i="16"/>
  <c r="U44" i="16"/>
  <c r="AC44" i="16"/>
  <c r="U33" i="16"/>
  <c r="U32" i="16"/>
  <c r="AC32" i="16"/>
  <c r="T38" i="16"/>
  <c r="AB38" i="16"/>
  <c r="V43" i="16"/>
  <c r="AD30" i="16"/>
  <c r="AD39" i="16"/>
  <c r="U44" i="14"/>
  <c r="L48" i="16" s="1"/>
  <c r="H44" i="14"/>
  <c r="K48" i="16" s="1"/>
  <c r="AB49" i="16" l="1"/>
  <c r="V35" i="16"/>
  <c r="AB48" i="16"/>
  <c r="T49" i="16"/>
  <c r="U35" i="16"/>
  <c r="V49" i="16"/>
  <c r="AD51" i="16"/>
  <c r="AD49" i="16"/>
  <c r="AD48" i="16"/>
  <c r="V48" i="16"/>
  <c r="AC35" i="16"/>
  <c r="T48" i="16"/>
  <c r="U49" i="16"/>
  <c r="AC49" i="16"/>
  <c r="AC51" i="16"/>
  <c r="U51" i="16"/>
  <c r="U48" i="16"/>
  <c r="AC48" i="16"/>
  <c r="T35" i="16"/>
  <c r="AB35" i="16"/>
  <c r="AD35" i="16"/>
  <c r="V51" i="16"/>
  <c r="T51" i="16"/>
  <c r="AB51" i="16"/>
  <c r="H27" i="2"/>
  <c r="S15" i="11"/>
  <c r="C15" i="11" l="1"/>
  <c r="N24" i="11" l="1"/>
  <c r="O24" i="11"/>
  <c r="P24" i="11"/>
  <c r="Q24" i="11"/>
  <c r="R24" i="11"/>
  <c r="S24" i="11"/>
  <c r="N25" i="11"/>
  <c r="O25" i="11"/>
  <c r="P25" i="11"/>
  <c r="Q25" i="11"/>
  <c r="R25" i="11"/>
  <c r="S25" i="11"/>
  <c r="N26" i="11"/>
  <c r="O26" i="11"/>
  <c r="P26" i="11"/>
  <c r="Q26" i="11"/>
  <c r="R26" i="11"/>
  <c r="S26" i="11"/>
  <c r="N27" i="11"/>
  <c r="O27" i="11"/>
  <c r="P27" i="11"/>
  <c r="Q27" i="11"/>
  <c r="R27" i="11"/>
  <c r="S27" i="11"/>
  <c r="N28" i="11"/>
  <c r="O28" i="11"/>
  <c r="P28" i="11"/>
  <c r="Q28" i="11"/>
  <c r="R28" i="11"/>
  <c r="S28" i="11"/>
  <c r="N29" i="11"/>
  <c r="O29" i="11"/>
  <c r="P29" i="11"/>
  <c r="Q29" i="11"/>
  <c r="R29" i="11"/>
  <c r="S29" i="11"/>
  <c r="N30" i="11"/>
  <c r="O30" i="11"/>
  <c r="P30" i="11"/>
  <c r="Q30" i="11"/>
  <c r="R30" i="11"/>
  <c r="S30" i="11"/>
  <c r="M25" i="11"/>
  <c r="M26" i="11"/>
  <c r="M27" i="11"/>
  <c r="M28" i="11"/>
  <c r="M29" i="11"/>
  <c r="M30" i="11"/>
  <c r="M24" i="11"/>
  <c r="D24" i="11"/>
  <c r="E24" i="11"/>
  <c r="F24" i="11"/>
  <c r="G24" i="11"/>
  <c r="H24" i="11"/>
  <c r="I24" i="11"/>
  <c r="D25" i="11"/>
  <c r="E25" i="11"/>
  <c r="F25" i="11"/>
  <c r="G25" i="11"/>
  <c r="H25" i="11"/>
  <c r="I25" i="11"/>
  <c r="D26" i="11"/>
  <c r="E26" i="11"/>
  <c r="F26" i="11"/>
  <c r="G26" i="11"/>
  <c r="H26" i="11"/>
  <c r="I26" i="11"/>
  <c r="D27" i="11"/>
  <c r="E27" i="11"/>
  <c r="F27" i="11"/>
  <c r="G27" i="11"/>
  <c r="H27" i="11"/>
  <c r="I27" i="11"/>
  <c r="D28" i="11"/>
  <c r="E28" i="11"/>
  <c r="F28" i="11"/>
  <c r="G28" i="11"/>
  <c r="H28" i="11"/>
  <c r="I28" i="11"/>
  <c r="D29" i="11"/>
  <c r="E29" i="11"/>
  <c r="F29" i="11"/>
  <c r="G29" i="11"/>
  <c r="H29" i="11"/>
  <c r="I29" i="11"/>
  <c r="D30" i="11"/>
  <c r="E30" i="11"/>
  <c r="F30" i="11"/>
  <c r="G30" i="11"/>
  <c r="H30" i="11"/>
  <c r="I30" i="11"/>
  <c r="C25" i="11"/>
  <c r="C26" i="11"/>
  <c r="C27" i="11"/>
  <c r="C28" i="11"/>
  <c r="C29" i="11"/>
  <c r="C30" i="11"/>
  <c r="C24" i="11"/>
  <c r="N15" i="11"/>
  <c r="O15" i="11"/>
  <c r="P15" i="11"/>
  <c r="Q15" i="11"/>
  <c r="R15" i="11"/>
  <c r="N16" i="11"/>
  <c r="O16" i="11"/>
  <c r="P16" i="11"/>
  <c r="Q16" i="11"/>
  <c r="R16" i="11"/>
  <c r="S16" i="11"/>
  <c r="N17" i="11"/>
  <c r="O17" i="11"/>
  <c r="P17" i="11"/>
  <c r="Q17" i="11"/>
  <c r="R17" i="11"/>
  <c r="S17" i="11"/>
  <c r="N18" i="11"/>
  <c r="O18" i="11"/>
  <c r="P18" i="11"/>
  <c r="Q18" i="11"/>
  <c r="R18" i="11"/>
  <c r="S18" i="11"/>
  <c r="N19" i="11"/>
  <c r="O19" i="11"/>
  <c r="P19" i="11"/>
  <c r="Q19" i="11"/>
  <c r="R19" i="11"/>
  <c r="S19" i="11"/>
  <c r="M16" i="11"/>
  <c r="M17" i="11"/>
  <c r="M18" i="11"/>
  <c r="M19" i="11"/>
  <c r="M15" i="11"/>
  <c r="D15" i="11"/>
  <c r="E15" i="11"/>
  <c r="F15" i="11"/>
  <c r="G15" i="11"/>
  <c r="H15" i="11"/>
  <c r="I15" i="11"/>
  <c r="AA15" i="11" s="1"/>
  <c r="D16" i="11"/>
  <c r="E16" i="11"/>
  <c r="F16" i="11"/>
  <c r="G16" i="11"/>
  <c r="H16" i="11"/>
  <c r="I16" i="11"/>
  <c r="D17" i="11"/>
  <c r="E17" i="11"/>
  <c r="F17" i="11"/>
  <c r="G17" i="11"/>
  <c r="H17" i="11"/>
  <c r="I17" i="11"/>
  <c r="D18" i="11"/>
  <c r="E18" i="11"/>
  <c r="F18" i="11"/>
  <c r="G18" i="11"/>
  <c r="H18" i="11"/>
  <c r="I18" i="11"/>
  <c r="D19" i="11"/>
  <c r="E19" i="11"/>
  <c r="F19" i="11"/>
  <c r="G19" i="11"/>
  <c r="H19" i="11"/>
  <c r="I19" i="11"/>
  <c r="C16" i="11"/>
  <c r="C17" i="11"/>
  <c r="C18" i="11"/>
  <c r="C19" i="11"/>
  <c r="N4" i="11"/>
  <c r="O4" i="11"/>
  <c r="P4" i="11"/>
  <c r="Q4" i="11"/>
  <c r="R4" i="11"/>
  <c r="S4" i="11"/>
  <c r="N5" i="11"/>
  <c r="O5" i="11"/>
  <c r="P5" i="11"/>
  <c r="Q5" i="11"/>
  <c r="R5" i="11"/>
  <c r="S5" i="11"/>
  <c r="N6" i="11"/>
  <c r="O6" i="11"/>
  <c r="P6" i="11"/>
  <c r="Q6" i="11"/>
  <c r="R6" i="11"/>
  <c r="S6" i="11"/>
  <c r="N7" i="11"/>
  <c r="O7" i="11"/>
  <c r="P7" i="11"/>
  <c r="Q7" i="11"/>
  <c r="R7" i="11"/>
  <c r="S7" i="11"/>
  <c r="N8" i="11"/>
  <c r="O8" i="11"/>
  <c r="P8" i="11"/>
  <c r="Q8" i="11"/>
  <c r="R8" i="11"/>
  <c r="S8" i="11"/>
  <c r="N9" i="11"/>
  <c r="O9" i="11"/>
  <c r="P9" i="11"/>
  <c r="Q9" i="11"/>
  <c r="R9" i="11"/>
  <c r="S9" i="11"/>
  <c r="N10" i="11"/>
  <c r="O10" i="11"/>
  <c r="P10" i="11"/>
  <c r="Q10" i="11"/>
  <c r="R10" i="11"/>
  <c r="S10" i="11"/>
  <c r="M5" i="11"/>
  <c r="M6" i="11"/>
  <c r="M7" i="11"/>
  <c r="M8" i="11"/>
  <c r="M9" i="11"/>
  <c r="M10" i="11"/>
  <c r="M4" i="11"/>
  <c r="D4" i="11"/>
  <c r="E4" i="11"/>
  <c r="F4" i="11"/>
  <c r="G4" i="11"/>
  <c r="H4" i="11"/>
  <c r="I4" i="11"/>
  <c r="D5" i="11"/>
  <c r="E5" i="11"/>
  <c r="F5" i="11"/>
  <c r="G5" i="11"/>
  <c r="H5" i="11"/>
  <c r="I5" i="11"/>
  <c r="D6" i="11"/>
  <c r="E6" i="11"/>
  <c r="F6" i="11"/>
  <c r="G6" i="11"/>
  <c r="H6" i="11"/>
  <c r="I6" i="11"/>
  <c r="D7" i="11"/>
  <c r="E7" i="11"/>
  <c r="F7" i="11"/>
  <c r="G7" i="11"/>
  <c r="H7" i="11"/>
  <c r="I7" i="11"/>
  <c r="D8" i="11"/>
  <c r="E8" i="11"/>
  <c r="F8" i="11"/>
  <c r="G8" i="11"/>
  <c r="H8" i="11"/>
  <c r="I8" i="11"/>
  <c r="D9" i="11"/>
  <c r="E9" i="11"/>
  <c r="F9" i="11"/>
  <c r="G9" i="11"/>
  <c r="H9" i="11"/>
  <c r="I9" i="11"/>
  <c r="D10" i="11"/>
  <c r="E10" i="11"/>
  <c r="F10" i="11"/>
  <c r="G10" i="11"/>
  <c r="H10" i="11"/>
  <c r="I10" i="11"/>
  <c r="C5" i="11"/>
  <c r="C6" i="11"/>
  <c r="C7" i="11"/>
  <c r="C8" i="11"/>
  <c r="C9" i="11"/>
  <c r="C10" i="11"/>
  <c r="C4" i="11"/>
  <c r="C36" i="2"/>
  <c r="V18" i="11" l="1"/>
  <c r="Z18" i="11"/>
  <c r="Z16" i="11"/>
  <c r="W15" i="11"/>
  <c r="AA19" i="11"/>
  <c r="W19" i="11"/>
  <c r="AA17" i="11"/>
  <c r="W17" i="11"/>
  <c r="Y16" i="11"/>
  <c r="Z15" i="11"/>
  <c r="V15" i="11"/>
  <c r="AA18" i="11"/>
  <c r="W18" i="11"/>
  <c r="Z19" i="11"/>
  <c r="V19" i="11"/>
  <c r="X18" i="11"/>
  <c r="Z17" i="11"/>
  <c r="V17" i="11"/>
  <c r="Y18" i="11"/>
  <c r="Y26" i="11"/>
  <c r="Z29" i="11"/>
  <c r="V29" i="11"/>
  <c r="Z25" i="11"/>
  <c r="V25" i="11"/>
  <c r="AA28" i="11"/>
  <c r="W28" i="11"/>
  <c r="AA24" i="11"/>
  <c r="W24" i="11"/>
  <c r="X30" i="11"/>
  <c r="X26" i="11"/>
  <c r="AA30" i="11"/>
  <c r="W30" i="11"/>
  <c r="Y29" i="11"/>
  <c r="AA26" i="11"/>
  <c r="W26" i="11"/>
  <c r="Y25" i="11"/>
  <c r="X16" i="11"/>
  <c r="X15" i="11"/>
  <c r="AA29" i="11"/>
  <c r="W29" i="11"/>
  <c r="Y28" i="11"/>
  <c r="AA25" i="11"/>
  <c r="W25" i="11"/>
  <c r="Y24" i="11"/>
  <c r="Z30" i="11"/>
  <c r="V30" i="11"/>
  <c r="X29" i="11"/>
  <c r="Z28" i="11"/>
  <c r="V28" i="11"/>
  <c r="Z26" i="11"/>
  <c r="V26" i="11"/>
  <c r="X25" i="11"/>
  <c r="Z24" i="11"/>
  <c r="V24" i="11"/>
  <c r="Y30" i="11"/>
  <c r="X27" i="11"/>
  <c r="Y17" i="11"/>
  <c r="AA16" i="11"/>
  <c r="W16" i="11"/>
  <c r="Y15" i="11"/>
  <c r="X19" i="11"/>
  <c r="X17" i="11"/>
  <c r="V16" i="11"/>
  <c r="AA27" i="11"/>
  <c r="W27" i="11"/>
  <c r="V27" i="11"/>
  <c r="Z27" i="11"/>
  <c r="X28" i="11"/>
  <c r="Y27" i="11"/>
  <c r="X24" i="11"/>
  <c r="Y19" i="11"/>
  <c r="W9" i="11"/>
  <c r="AA9" i="11"/>
  <c r="Y10" i="11"/>
  <c r="V9" i="11"/>
  <c r="X9" i="11"/>
  <c r="Y9" i="11"/>
  <c r="Z9" i="11"/>
  <c r="V10" i="11"/>
  <c r="W10" i="11"/>
  <c r="X10" i="11"/>
  <c r="Z10" i="11"/>
  <c r="AA10" i="11"/>
  <c r="V8" i="11"/>
  <c r="Z8" i="11"/>
  <c r="X8" i="11"/>
  <c r="R11" i="11"/>
  <c r="Y8" i="11" l="1"/>
  <c r="S11" i="11"/>
  <c r="AA8" i="11"/>
  <c r="W8" i="11"/>
  <c r="N11" i="11"/>
  <c r="P11" i="11"/>
  <c r="E11" i="11"/>
  <c r="I11" i="11"/>
  <c r="X5" i="11"/>
  <c r="X6" i="11"/>
  <c r="V7" i="11"/>
  <c r="Z7" i="11"/>
  <c r="W5" i="11"/>
  <c r="AA5" i="11"/>
  <c r="Y6" i="11"/>
  <c r="C11" i="11"/>
  <c r="X7" i="11"/>
  <c r="G11" i="11"/>
  <c r="D11" i="11"/>
  <c r="O11" i="11"/>
  <c r="X4" i="11"/>
  <c r="Y5" i="11"/>
  <c r="V6" i="11"/>
  <c r="Z6" i="11"/>
  <c r="W7" i="11"/>
  <c r="AA7" i="11"/>
  <c r="H11" i="11"/>
  <c r="F11" i="11"/>
  <c r="M11" i="11"/>
  <c r="Y4" i="11"/>
  <c r="V5" i="11"/>
  <c r="Z5" i="11"/>
  <c r="W6" i="11"/>
  <c r="AA6" i="11"/>
  <c r="Y7" i="11"/>
  <c r="Q11" i="11"/>
  <c r="V4" i="11"/>
  <c r="Z4" i="11"/>
  <c r="W4" i="11"/>
  <c r="AA4" i="11"/>
  <c r="Y11" i="11" l="1"/>
  <c r="W11" i="11"/>
  <c r="Z11" i="11"/>
  <c r="V11" i="11"/>
  <c r="X11" i="11"/>
  <c r="AA11" i="11"/>
  <c r="F20" i="11" l="1"/>
  <c r="M20" i="11"/>
  <c r="Q20" i="11"/>
  <c r="E20" i="11"/>
  <c r="I20" i="11"/>
  <c r="P20" i="11"/>
  <c r="N20" i="11"/>
  <c r="R20" i="11"/>
  <c r="C20" i="11"/>
  <c r="H20" i="11"/>
  <c r="O20" i="11"/>
  <c r="S20" i="11"/>
  <c r="D20" i="11"/>
  <c r="G20" i="11"/>
  <c r="AA20" i="11" l="1"/>
  <c r="Z20" i="11"/>
  <c r="Y20" i="11"/>
  <c r="V20" i="11"/>
  <c r="X20" i="11"/>
  <c r="W20" i="11"/>
  <c r="N31" i="11" l="1"/>
  <c r="Q31" i="11"/>
  <c r="P31" i="11"/>
  <c r="R31" i="11"/>
  <c r="M31" i="11"/>
  <c r="S31" i="11"/>
  <c r="O31" i="11"/>
  <c r="C31" i="11" l="1"/>
  <c r="F31" i="11"/>
  <c r="G31" i="11"/>
  <c r="Y31" i="11" s="1"/>
  <c r="D31" i="11"/>
  <c r="V31" i="11" s="1"/>
  <c r="I31" i="11"/>
  <c r="E31" i="11"/>
  <c r="H31" i="11"/>
  <c r="Z31" i="11" s="1"/>
  <c r="D4" i="7"/>
  <c r="E4" i="7"/>
  <c r="F4" i="7"/>
  <c r="G4" i="7"/>
  <c r="H4" i="7"/>
  <c r="D5" i="7"/>
  <c r="E5" i="7"/>
  <c r="F5" i="7"/>
  <c r="G5" i="7"/>
  <c r="H5" i="7"/>
  <c r="D6" i="7"/>
  <c r="E6" i="7"/>
  <c r="F6" i="7"/>
  <c r="G6" i="7"/>
  <c r="H6" i="7"/>
  <c r="D7" i="7"/>
  <c r="E7" i="7"/>
  <c r="F7" i="7"/>
  <c r="G7" i="7"/>
  <c r="H7" i="7"/>
  <c r="D8" i="7"/>
  <c r="E8" i="7"/>
  <c r="F8" i="7"/>
  <c r="G8" i="7"/>
  <c r="H8" i="7"/>
  <c r="D9" i="7"/>
  <c r="E9" i="7"/>
  <c r="F9" i="7"/>
  <c r="G9" i="7"/>
  <c r="H9" i="7"/>
  <c r="D10" i="7"/>
  <c r="E10" i="7"/>
  <c r="F10" i="7"/>
  <c r="G10" i="7"/>
  <c r="H10" i="7"/>
  <c r="D11" i="7"/>
  <c r="E11" i="7"/>
  <c r="F11" i="7"/>
  <c r="G11" i="7"/>
  <c r="H11" i="7"/>
  <c r="D12" i="7"/>
  <c r="E12" i="7"/>
  <c r="F12" i="7"/>
  <c r="G12" i="7"/>
  <c r="H12" i="7"/>
  <c r="D13" i="7"/>
  <c r="E13" i="7"/>
  <c r="F13" i="7"/>
  <c r="G13" i="7"/>
  <c r="H13" i="7"/>
  <c r="D14" i="7"/>
  <c r="E14" i="7"/>
  <c r="F14" i="7"/>
  <c r="G14" i="7"/>
  <c r="H14" i="7"/>
  <c r="D15" i="7"/>
  <c r="E15" i="7"/>
  <c r="F15" i="7"/>
  <c r="G15" i="7"/>
  <c r="H15" i="7"/>
  <c r="C5" i="7"/>
  <c r="C6" i="7"/>
  <c r="C7" i="7"/>
  <c r="C8" i="7"/>
  <c r="C9" i="7"/>
  <c r="C10" i="7"/>
  <c r="C11" i="7"/>
  <c r="C12" i="7"/>
  <c r="C13" i="7"/>
  <c r="C14" i="7"/>
  <c r="C15" i="7"/>
  <c r="C4" i="7"/>
  <c r="X31" i="11" l="1"/>
  <c r="W31" i="11"/>
  <c r="AA31" i="11"/>
  <c r="M8" i="4" l="1"/>
  <c r="D12" i="4" l="1"/>
  <c r="L22" i="4" l="1"/>
  <c r="L23" i="4"/>
  <c r="L24" i="4"/>
  <c r="L25" i="4"/>
  <c r="L26" i="4"/>
  <c r="L27" i="4"/>
  <c r="L28" i="4"/>
  <c r="L29" i="4"/>
  <c r="L30" i="4"/>
  <c r="L31" i="4"/>
  <c r="L32" i="4"/>
  <c r="L33" i="4"/>
  <c r="V34" i="4"/>
  <c r="X34" i="4" l="1"/>
  <c r="D17" i="4"/>
  <c r="C17" i="4"/>
  <c r="D23" i="4"/>
  <c r="D24" i="4"/>
  <c r="D25" i="4"/>
  <c r="D26" i="4"/>
  <c r="D27" i="4"/>
  <c r="D28" i="4"/>
  <c r="D29" i="4"/>
  <c r="D30" i="4"/>
  <c r="D31" i="4"/>
  <c r="D32" i="4"/>
  <c r="D33" i="4"/>
  <c r="D22" i="4"/>
  <c r="M7" i="4"/>
  <c r="D3" i="4"/>
  <c r="D4" i="4"/>
  <c r="D5" i="4"/>
  <c r="D6" i="4"/>
  <c r="D7" i="4"/>
  <c r="D8" i="4"/>
  <c r="D9" i="4"/>
  <c r="D10" i="4"/>
  <c r="D11" i="4"/>
  <c r="D13" i="4"/>
  <c r="D14" i="4"/>
  <c r="M11" i="4"/>
  <c r="M13" i="4"/>
  <c r="M14" i="4"/>
  <c r="M12" i="4"/>
  <c r="M23" i="4"/>
  <c r="M24" i="4"/>
  <c r="M25" i="4"/>
  <c r="M26" i="4"/>
  <c r="M27" i="4"/>
  <c r="M28" i="4"/>
  <c r="M29" i="4"/>
  <c r="M30" i="4"/>
  <c r="M31" i="4"/>
  <c r="M32" i="4"/>
  <c r="M33" i="4"/>
  <c r="M22" i="4"/>
  <c r="N22" i="4"/>
  <c r="W34" i="4"/>
  <c r="M15" i="4" l="1"/>
  <c r="M34" i="4"/>
  <c r="D34" i="4"/>
  <c r="D15" i="4"/>
  <c r="D18" i="4" s="1"/>
  <c r="O22" i="4" l="1"/>
  <c r="P22" i="4"/>
  <c r="Q22" i="4"/>
  <c r="R22" i="4"/>
  <c r="O23" i="4"/>
  <c r="P23" i="4"/>
  <c r="Q23" i="4"/>
  <c r="R23" i="4"/>
  <c r="O24" i="4"/>
  <c r="P24" i="4"/>
  <c r="Q24" i="4"/>
  <c r="R24" i="4"/>
  <c r="O25" i="4"/>
  <c r="P25" i="4"/>
  <c r="Q25" i="4"/>
  <c r="R25" i="4"/>
  <c r="O26" i="4"/>
  <c r="P26" i="4"/>
  <c r="Q26" i="4"/>
  <c r="R26" i="4"/>
  <c r="O27" i="4"/>
  <c r="P27" i="4"/>
  <c r="Q27" i="4"/>
  <c r="R27" i="4"/>
  <c r="O28" i="4"/>
  <c r="P28" i="4"/>
  <c r="Q28" i="4"/>
  <c r="R28" i="4"/>
  <c r="O29" i="4"/>
  <c r="P29" i="4"/>
  <c r="Q29" i="4"/>
  <c r="R29" i="4"/>
  <c r="O30" i="4"/>
  <c r="P30" i="4"/>
  <c r="Q30" i="4"/>
  <c r="R30" i="4"/>
  <c r="O31" i="4"/>
  <c r="P31" i="4"/>
  <c r="Q31" i="4"/>
  <c r="R31" i="4"/>
  <c r="O32" i="4"/>
  <c r="P32" i="4"/>
  <c r="Q32" i="4"/>
  <c r="R32" i="4"/>
  <c r="O33" i="4"/>
  <c r="P33" i="4"/>
  <c r="Q33" i="4"/>
  <c r="R33" i="4"/>
  <c r="N23" i="4"/>
  <c r="N24" i="4"/>
  <c r="N25" i="4"/>
  <c r="N26" i="4"/>
  <c r="N27" i="4"/>
  <c r="N28" i="4"/>
  <c r="N29" i="4"/>
  <c r="N30" i="4"/>
  <c r="N31" i="4"/>
  <c r="N32" i="4"/>
  <c r="N33" i="4"/>
  <c r="C22" i="4"/>
  <c r="O34" i="4" l="1"/>
  <c r="P34" i="4"/>
  <c r="N34" i="4"/>
  <c r="E22" i="4"/>
  <c r="F22" i="4"/>
  <c r="G22" i="4"/>
  <c r="H22" i="4"/>
  <c r="I22" i="4"/>
  <c r="E23" i="4"/>
  <c r="F23" i="4"/>
  <c r="G23" i="4"/>
  <c r="H23" i="4"/>
  <c r="I23" i="4"/>
  <c r="E24" i="4"/>
  <c r="F24" i="4"/>
  <c r="G24" i="4"/>
  <c r="H24" i="4"/>
  <c r="I24" i="4"/>
  <c r="E25" i="4"/>
  <c r="F25" i="4"/>
  <c r="G25" i="4"/>
  <c r="H25" i="4"/>
  <c r="I25" i="4"/>
  <c r="E26" i="4"/>
  <c r="F26" i="4"/>
  <c r="G26" i="4"/>
  <c r="H26" i="4"/>
  <c r="I26" i="4"/>
  <c r="E27" i="4"/>
  <c r="F27" i="4"/>
  <c r="G27" i="4"/>
  <c r="H27" i="4"/>
  <c r="I27" i="4"/>
  <c r="E28" i="4"/>
  <c r="F28" i="4"/>
  <c r="G28" i="4"/>
  <c r="H28" i="4"/>
  <c r="I28" i="4"/>
  <c r="E29" i="4"/>
  <c r="F29" i="4"/>
  <c r="G29" i="4"/>
  <c r="H29" i="4"/>
  <c r="I29" i="4"/>
  <c r="E30" i="4"/>
  <c r="F30" i="4"/>
  <c r="G30" i="4"/>
  <c r="H30" i="4"/>
  <c r="I30" i="4"/>
  <c r="E31" i="4"/>
  <c r="F31" i="4"/>
  <c r="G31" i="4"/>
  <c r="H31" i="4"/>
  <c r="I31" i="4"/>
  <c r="E32" i="4"/>
  <c r="F32" i="4"/>
  <c r="G32" i="4"/>
  <c r="H32" i="4"/>
  <c r="I32" i="4"/>
  <c r="E33" i="4"/>
  <c r="F33" i="4"/>
  <c r="G33" i="4"/>
  <c r="H33" i="4"/>
  <c r="I33" i="4"/>
  <c r="C23" i="4"/>
  <c r="C24" i="4"/>
  <c r="C25" i="4"/>
  <c r="C26" i="4"/>
  <c r="C27" i="4"/>
  <c r="C28" i="4"/>
  <c r="C29" i="4"/>
  <c r="C30" i="4"/>
  <c r="C31" i="4"/>
  <c r="C32" i="4"/>
  <c r="C33" i="4"/>
  <c r="Q34" i="4"/>
  <c r="R34" i="4"/>
  <c r="Y34" i="4"/>
  <c r="Z34" i="4"/>
  <c r="AA34" i="4"/>
  <c r="AB34" i="4"/>
  <c r="O7" i="4"/>
  <c r="P7" i="4"/>
  <c r="Q7" i="4"/>
  <c r="R7" i="4"/>
  <c r="O11" i="4"/>
  <c r="P11" i="4"/>
  <c r="Q11" i="4"/>
  <c r="R11" i="4"/>
  <c r="O12" i="4"/>
  <c r="P12" i="4"/>
  <c r="Q12" i="4"/>
  <c r="R12" i="4"/>
  <c r="O13" i="4"/>
  <c r="P13" i="4"/>
  <c r="Q13" i="4"/>
  <c r="R13" i="4"/>
  <c r="O14" i="4"/>
  <c r="P14" i="4"/>
  <c r="Q14" i="4"/>
  <c r="R14" i="4"/>
  <c r="O15" i="4"/>
  <c r="P15" i="4"/>
  <c r="Q15" i="4"/>
  <c r="R15" i="4"/>
  <c r="N14" i="4"/>
  <c r="N13" i="4"/>
  <c r="N12" i="4"/>
  <c r="N11" i="4"/>
  <c r="N7" i="4"/>
  <c r="W9" i="4"/>
  <c r="X9" i="4"/>
  <c r="Y9" i="4"/>
  <c r="Z9" i="4"/>
  <c r="V9" i="4"/>
  <c r="Q16" i="2"/>
  <c r="P16" i="2"/>
  <c r="O16" i="2"/>
  <c r="N16" i="2"/>
  <c r="M16" i="2"/>
  <c r="Q15" i="2"/>
  <c r="P15" i="2"/>
  <c r="O15" i="2"/>
  <c r="N15" i="2"/>
  <c r="M15" i="2"/>
  <c r="S15" i="4" l="1"/>
  <c r="C34" i="4"/>
  <c r="H34" i="4"/>
  <c r="G34" i="4"/>
  <c r="F34" i="4"/>
  <c r="I34" i="4"/>
  <c r="E34" i="4"/>
  <c r="N15" i="4"/>
  <c r="D27" i="2" l="1"/>
  <c r="E27" i="2"/>
  <c r="F27" i="2"/>
  <c r="G27" i="2"/>
  <c r="D28" i="2"/>
  <c r="E28" i="2"/>
  <c r="F28" i="2"/>
  <c r="G28" i="2"/>
  <c r="H28" i="2"/>
  <c r="D29" i="2"/>
  <c r="E29" i="2"/>
  <c r="F29" i="2"/>
  <c r="G29" i="2"/>
  <c r="H29" i="2"/>
  <c r="D30" i="2"/>
  <c r="E30" i="2"/>
  <c r="F30" i="2"/>
  <c r="G30" i="2"/>
  <c r="H30" i="2"/>
  <c r="D31" i="2"/>
  <c r="E31" i="2"/>
  <c r="F31" i="2"/>
  <c r="G31" i="2"/>
  <c r="H31" i="2"/>
  <c r="C28" i="2"/>
  <c r="C29" i="2"/>
  <c r="C30" i="2"/>
  <c r="C31" i="2"/>
  <c r="C27" i="2"/>
  <c r="D19" i="2"/>
  <c r="E19" i="2"/>
  <c r="F19" i="2"/>
  <c r="G19" i="2"/>
  <c r="H19" i="2"/>
  <c r="D20" i="2"/>
  <c r="E20" i="2"/>
  <c r="F20" i="2"/>
  <c r="G20" i="2"/>
  <c r="H20" i="2"/>
  <c r="D21" i="2"/>
  <c r="E21" i="2"/>
  <c r="F21" i="2"/>
  <c r="G21" i="2"/>
  <c r="H21" i="2"/>
  <c r="D22" i="2"/>
  <c r="E22" i="2"/>
  <c r="F22" i="2"/>
  <c r="G22" i="2"/>
  <c r="H22" i="2"/>
  <c r="D23" i="2"/>
  <c r="E23" i="2"/>
  <c r="F23" i="2"/>
  <c r="G23" i="2"/>
  <c r="H23" i="2"/>
  <c r="C20" i="2"/>
  <c r="C21" i="2"/>
  <c r="C22" i="2"/>
  <c r="C23" i="2"/>
  <c r="C19" i="2"/>
  <c r="D15" i="2"/>
  <c r="E15" i="2"/>
  <c r="F15" i="2"/>
  <c r="G15" i="2"/>
  <c r="H15" i="2"/>
  <c r="D16" i="2"/>
  <c r="E16" i="2"/>
  <c r="F16" i="2"/>
  <c r="G16" i="2"/>
  <c r="H16" i="2"/>
  <c r="C16" i="2"/>
  <c r="C15" i="2"/>
  <c r="E17" i="4"/>
  <c r="F17" i="4"/>
  <c r="G17" i="4"/>
  <c r="H17" i="4"/>
  <c r="I17" i="4"/>
  <c r="H32" i="2" l="1"/>
  <c r="H24" i="2"/>
  <c r="E32" i="2"/>
  <c r="F32" i="2"/>
  <c r="G32" i="2"/>
  <c r="D32" i="2"/>
  <c r="C32" i="2"/>
  <c r="C24" i="2"/>
  <c r="G24" i="2"/>
  <c r="F24" i="2"/>
  <c r="E24" i="2"/>
  <c r="D24" i="2"/>
  <c r="E3" i="4" l="1"/>
  <c r="F3" i="4"/>
  <c r="G3" i="4"/>
  <c r="H3" i="4"/>
  <c r="I3" i="4"/>
  <c r="E4" i="4"/>
  <c r="F4" i="4"/>
  <c r="G4" i="4"/>
  <c r="H4" i="4"/>
  <c r="I4" i="4"/>
  <c r="E5" i="4"/>
  <c r="F5" i="4"/>
  <c r="G5" i="4"/>
  <c r="H5" i="4"/>
  <c r="I5" i="4"/>
  <c r="E6" i="4"/>
  <c r="F6" i="4"/>
  <c r="G6" i="4"/>
  <c r="H6" i="4"/>
  <c r="I6" i="4"/>
  <c r="E7" i="4"/>
  <c r="F7" i="4"/>
  <c r="G7" i="4"/>
  <c r="H7" i="4"/>
  <c r="I7" i="4"/>
  <c r="E8" i="4"/>
  <c r="F8" i="4"/>
  <c r="G8" i="4"/>
  <c r="H8" i="4"/>
  <c r="I8" i="4"/>
  <c r="E9" i="4"/>
  <c r="F9" i="4"/>
  <c r="G9" i="4"/>
  <c r="H9" i="4"/>
  <c r="I9" i="4"/>
  <c r="E10" i="4"/>
  <c r="F10" i="4"/>
  <c r="G10" i="4"/>
  <c r="H10" i="4"/>
  <c r="I10" i="4"/>
  <c r="E11" i="4"/>
  <c r="F11" i="4"/>
  <c r="G11" i="4"/>
  <c r="H11" i="4"/>
  <c r="I11" i="4"/>
  <c r="E12" i="4"/>
  <c r="F12" i="4"/>
  <c r="G12" i="4"/>
  <c r="H12" i="4"/>
  <c r="I12" i="4"/>
  <c r="E13" i="4"/>
  <c r="F13" i="4"/>
  <c r="G13" i="4"/>
  <c r="H13" i="4"/>
  <c r="I13" i="4"/>
  <c r="E14" i="4"/>
  <c r="F14" i="4"/>
  <c r="G14" i="4"/>
  <c r="H14" i="4"/>
  <c r="I14" i="4"/>
  <c r="C4" i="4"/>
  <c r="C5" i="4"/>
  <c r="C6" i="4"/>
  <c r="C7" i="4"/>
  <c r="C8" i="4"/>
  <c r="C9" i="4"/>
  <c r="C10" i="4"/>
  <c r="C11" i="4"/>
  <c r="C12" i="4"/>
  <c r="C13" i="4"/>
  <c r="C14" i="4"/>
  <c r="C3" i="4"/>
  <c r="I15" i="4" l="1"/>
  <c r="I18" i="4" s="1"/>
  <c r="C15" i="4"/>
  <c r="C18" i="4" s="1"/>
  <c r="H15" i="4"/>
  <c r="H18" i="4" s="1"/>
  <c r="F15" i="4"/>
  <c r="F18" i="4" s="1"/>
  <c r="G15" i="4"/>
  <c r="G18" i="4" s="1"/>
  <c r="E15" i="4"/>
  <c r="E18" i="4" s="1"/>
  <c r="M87" i="2" l="1"/>
  <c r="M88" i="2" s="1"/>
  <c r="N87" i="2"/>
  <c r="N88" i="2" s="1"/>
  <c r="O87" i="2"/>
  <c r="O88" i="2" s="1"/>
  <c r="L87" i="2"/>
  <c r="L88" i="2" s="1"/>
  <c r="P83" i="2"/>
  <c r="P84" i="2"/>
  <c r="P85" i="2"/>
  <c r="P86" i="2"/>
  <c r="P82" i="2"/>
  <c r="M78" i="2"/>
  <c r="M79" i="2" s="1"/>
  <c r="N78" i="2"/>
  <c r="N79" i="2" s="1"/>
  <c r="O78" i="2"/>
  <c r="O79" i="2" s="1"/>
  <c r="L78" i="2"/>
  <c r="L79" i="2" s="1"/>
  <c r="P74" i="2"/>
  <c r="P75" i="2"/>
  <c r="P76" i="2"/>
  <c r="P77" i="2"/>
  <c r="P73" i="2"/>
  <c r="M69" i="2"/>
  <c r="M70" i="2" s="1"/>
  <c r="N69" i="2"/>
  <c r="N70" i="2" s="1"/>
  <c r="O69" i="2"/>
  <c r="O70" i="2" s="1"/>
  <c r="L69" i="2"/>
  <c r="L70" i="2" s="1"/>
  <c r="P65" i="2"/>
  <c r="P66" i="2"/>
  <c r="P67" i="2"/>
  <c r="P68" i="2"/>
  <c r="P64" i="2"/>
  <c r="M60" i="2"/>
  <c r="M61" i="2" s="1"/>
  <c r="N60" i="2"/>
  <c r="N61" i="2" s="1"/>
  <c r="O60" i="2"/>
  <c r="O61" i="2" s="1"/>
  <c r="L60" i="2"/>
  <c r="L61" i="2" s="1"/>
  <c r="P56" i="2"/>
  <c r="P57" i="2"/>
  <c r="P58" i="2"/>
  <c r="P59" i="2"/>
  <c r="P55" i="2"/>
  <c r="L51" i="2"/>
  <c r="L52" i="2" s="1"/>
  <c r="M51" i="2"/>
  <c r="M52" i="2" s="1"/>
  <c r="N51" i="2"/>
  <c r="N52" i="2" s="1"/>
  <c r="O51" i="2"/>
  <c r="O52" i="2" s="1"/>
  <c r="P47" i="2"/>
  <c r="P48" i="2"/>
  <c r="P49" i="2"/>
  <c r="P50" i="2"/>
  <c r="P46" i="2"/>
  <c r="Q11" i="2"/>
  <c r="Q12" i="2" s="1"/>
  <c r="M42" i="2"/>
  <c r="N42" i="2"/>
  <c r="O42" i="2"/>
  <c r="L42" i="2"/>
  <c r="L43" i="2" s="1"/>
  <c r="P38" i="2"/>
  <c r="P39" i="2"/>
  <c r="P40" i="2"/>
  <c r="P41" i="2"/>
  <c r="P37" i="2"/>
  <c r="M11" i="2"/>
  <c r="M12" i="2" s="1"/>
  <c r="N11" i="2"/>
  <c r="N12" i="2" s="1"/>
  <c r="O11" i="2"/>
  <c r="O12" i="2" s="1"/>
  <c r="P11" i="2"/>
  <c r="P12" i="2" s="1"/>
  <c r="L11" i="2"/>
  <c r="L12" i="2" s="1"/>
  <c r="P60" i="2" l="1"/>
  <c r="P61" i="2" s="1"/>
  <c r="P42" i="2"/>
  <c r="P69" i="2"/>
  <c r="P70" i="2" s="1"/>
  <c r="P78" i="2"/>
  <c r="P79" i="2" s="1"/>
  <c r="P51" i="2"/>
  <c r="P52" i="2" s="1"/>
  <c r="P87" i="2"/>
  <c r="P88" i="2" s="1"/>
  <c r="E54" i="2"/>
  <c r="E84" i="2"/>
  <c r="H84" i="2" s="1"/>
  <c r="C63" i="2" l="1"/>
  <c r="D81" i="2"/>
  <c r="E81" i="2"/>
  <c r="H81" i="2" s="1"/>
  <c r="D82" i="2"/>
  <c r="E82" i="2"/>
  <c r="H82" i="2" s="1"/>
  <c r="D83" i="2"/>
  <c r="E83" i="2"/>
  <c r="H83" i="2" s="1"/>
  <c r="D84" i="2"/>
  <c r="D85" i="2"/>
  <c r="E85" i="2"/>
  <c r="H85" i="2" s="1"/>
  <c r="C82" i="2"/>
  <c r="C83" i="2"/>
  <c r="C84" i="2"/>
  <c r="C85" i="2"/>
  <c r="C81" i="2"/>
  <c r="D72" i="2"/>
  <c r="E72" i="2"/>
  <c r="H72" i="2" s="1"/>
  <c r="D73" i="2"/>
  <c r="E73" i="2"/>
  <c r="H73" i="2" s="1"/>
  <c r="D74" i="2"/>
  <c r="E74" i="2"/>
  <c r="H74" i="2" s="1"/>
  <c r="D75" i="2"/>
  <c r="E75" i="2"/>
  <c r="H75" i="2" s="1"/>
  <c r="D76" i="2"/>
  <c r="E76" i="2"/>
  <c r="H76" i="2" s="1"/>
  <c r="C73" i="2"/>
  <c r="C74" i="2"/>
  <c r="C75" i="2"/>
  <c r="C76" i="2"/>
  <c r="C72" i="2"/>
  <c r="D63" i="2"/>
  <c r="E63" i="2"/>
  <c r="D64" i="2"/>
  <c r="E64" i="2"/>
  <c r="H64" i="2" s="1"/>
  <c r="D65" i="2"/>
  <c r="E65" i="2"/>
  <c r="H65" i="2" s="1"/>
  <c r="D66" i="2"/>
  <c r="E66" i="2"/>
  <c r="H66" i="2" s="1"/>
  <c r="D67" i="2"/>
  <c r="E67" i="2"/>
  <c r="H67" i="2" s="1"/>
  <c r="C64" i="2"/>
  <c r="C65" i="2"/>
  <c r="C66" i="2"/>
  <c r="C67" i="2"/>
  <c r="D54" i="2"/>
  <c r="H54" i="2"/>
  <c r="D55" i="2"/>
  <c r="E55" i="2"/>
  <c r="D56" i="2"/>
  <c r="E56" i="2"/>
  <c r="H56" i="2" s="1"/>
  <c r="D57" i="2"/>
  <c r="E57" i="2"/>
  <c r="H57" i="2" s="1"/>
  <c r="D58" i="2"/>
  <c r="E58" i="2"/>
  <c r="H58" i="2" s="1"/>
  <c r="C55" i="2"/>
  <c r="C56" i="2"/>
  <c r="C57" i="2"/>
  <c r="C58" i="2"/>
  <c r="C54" i="2"/>
  <c r="D45" i="2"/>
  <c r="E45" i="2"/>
  <c r="H45" i="2" s="1"/>
  <c r="D46" i="2"/>
  <c r="E46" i="2"/>
  <c r="H46" i="2" s="1"/>
  <c r="D47" i="2"/>
  <c r="E47" i="2"/>
  <c r="H47" i="2" s="1"/>
  <c r="D48" i="2"/>
  <c r="E48" i="2"/>
  <c r="H48" i="2" s="1"/>
  <c r="D49" i="2"/>
  <c r="E49" i="2"/>
  <c r="H49" i="2" s="1"/>
  <c r="C46" i="2"/>
  <c r="C47" i="2"/>
  <c r="C48" i="2"/>
  <c r="C49" i="2"/>
  <c r="C45" i="2"/>
  <c r="E36" i="2"/>
  <c r="H36" i="2" s="1"/>
  <c r="E37" i="2"/>
  <c r="E38" i="2"/>
  <c r="H38" i="2" s="1"/>
  <c r="E39" i="2"/>
  <c r="H39" i="2" s="1"/>
  <c r="E40" i="2"/>
  <c r="H40" i="2" s="1"/>
  <c r="D36" i="2"/>
  <c r="D37" i="2"/>
  <c r="D38" i="2"/>
  <c r="D39" i="2"/>
  <c r="D40" i="2"/>
  <c r="C37" i="2"/>
  <c r="C38" i="2"/>
  <c r="C39" i="2"/>
  <c r="C40" i="2"/>
  <c r="H37" i="2" l="1"/>
  <c r="J34" i="2"/>
  <c r="F65" i="2"/>
  <c r="I65" i="2" s="1"/>
  <c r="F55" i="2"/>
  <c r="I55" i="2" s="1"/>
  <c r="F39" i="2"/>
  <c r="I39" i="2" s="1"/>
  <c r="C68" i="2"/>
  <c r="C69" i="2" s="1"/>
  <c r="D77" i="2"/>
  <c r="D78" i="2" s="1"/>
  <c r="F64" i="2"/>
  <c r="I64" i="2" s="1"/>
  <c r="F58" i="2"/>
  <c r="I58" i="2" s="1"/>
  <c r="F85" i="2"/>
  <c r="I85" i="2" s="1"/>
  <c r="E86" i="2"/>
  <c r="E87" i="2" s="1"/>
  <c r="F46" i="2"/>
  <c r="I46" i="2" s="1"/>
  <c r="F56" i="2"/>
  <c r="I56" i="2" s="1"/>
  <c r="F83" i="2"/>
  <c r="I83" i="2" s="1"/>
  <c r="D59" i="2"/>
  <c r="D60" i="2" s="1"/>
  <c r="D86" i="2"/>
  <c r="D87" i="2" s="1"/>
  <c r="F75" i="2"/>
  <c r="I75" i="2" s="1"/>
  <c r="F36" i="2"/>
  <c r="I36" i="2" s="1"/>
  <c r="F37" i="2"/>
  <c r="I37" i="2" s="1"/>
  <c r="F49" i="2"/>
  <c r="I49" i="2" s="1"/>
  <c r="C50" i="2"/>
  <c r="C51" i="2" s="1"/>
  <c r="D50" i="2"/>
  <c r="D51" i="2" s="1"/>
  <c r="F47" i="2"/>
  <c r="I47" i="2" s="1"/>
  <c r="E77" i="2"/>
  <c r="E78" i="2" s="1"/>
  <c r="H78" i="2" s="1"/>
  <c r="F66" i="2"/>
  <c r="I66" i="2" s="1"/>
  <c r="D68" i="2"/>
  <c r="D69" i="2" s="1"/>
  <c r="F73" i="2"/>
  <c r="I73" i="2" s="1"/>
  <c r="E59" i="2"/>
  <c r="E60" i="2" s="1"/>
  <c r="H60" i="2" s="1"/>
  <c r="F67" i="2"/>
  <c r="I67" i="2" s="1"/>
  <c r="E68" i="2"/>
  <c r="H68" i="2" s="1"/>
  <c r="C77" i="2"/>
  <c r="C78" i="2" s="1"/>
  <c r="F76" i="2"/>
  <c r="I76" i="2" s="1"/>
  <c r="F74" i="2"/>
  <c r="I74" i="2" s="1"/>
  <c r="F84" i="2"/>
  <c r="I84" i="2" s="1"/>
  <c r="H55" i="2"/>
  <c r="H63" i="2"/>
  <c r="F40" i="2"/>
  <c r="I40" i="2" s="1"/>
  <c r="E50" i="2"/>
  <c r="C59" i="2"/>
  <c r="C60" i="2" s="1"/>
  <c r="F82" i="2"/>
  <c r="I82" i="2" s="1"/>
  <c r="F48" i="2"/>
  <c r="I48" i="2" s="1"/>
  <c r="F57" i="2"/>
  <c r="I57" i="2" s="1"/>
  <c r="C86" i="2"/>
  <c r="F38" i="2"/>
  <c r="I38" i="2" s="1"/>
  <c r="D41" i="2"/>
  <c r="D42" i="2" s="1"/>
  <c r="E41" i="2"/>
  <c r="C41" i="2"/>
  <c r="F81" i="2"/>
  <c r="I81" i="2" s="1"/>
  <c r="F72" i="2"/>
  <c r="I72" i="2" s="1"/>
  <c r="F63" i="2"/>
  <c r="I63" i="2" s="1"/>
  <c r="F54" i="2"/>
  <c r="I54" i="2" s="1"/>
  <c r="F45" i="2"/>
  <c r="I45" i="2" s="1"/>
  <c r="H87" i="2" l="1"/>
  <c r="H86" i="2"/>
  <c r="H77" i="2"/>
  <c r="H59" i="2"/>
  <c r="F86" i="2"/>
  <c r="F59" i="2"/>
  <c r="E69" i="2"/>
  <c r="H69" i="2" s="1"/>
  <c r="F50" i="2"/>
  <c r="F68" i="2"/>
  <c r="F77" i="2"/>
  <c r="E42" i="2"/>
  <c r="H42" i="2" s="1"/>
  <c r="H41" i="2"/>
  <c r="C87" i="2"/>
  <c r="E51" i="2"/>
  <c r="H51" i="2" s="1"/>
  <c r="H50" i="2"/>
  <c r="F41" i="2"/>
  <c r="C42" i="2"/>
  <c r="F78" i="2" l="1"/>
  <c r="I78" i="2" s="1"/>
  <c r="I77" i="2"/>
  <c r="F60" i="2"/>
  <c r="I60" i="2" s="1"/>
  <c r="I59" i="2"/>
  <c r="F69" i="2"/>
  <c r="I69" i="2" s="1"/>
  <c r="I68" i="2"/>
  <c r="F87" i="2"/>
  <c r="I87" i="2" s="1"/>
  <c r="I86" i="2"/>
  <c r="F42" i="2"/>
  <c r="I42" i="2" s="1"/>
  <c r="I41" i="2"/>
  <c r="F51" i="2"/>
  <c r="I51" i="2" s="1"/>
  <c r="I50" i="2"/>
  <c r="G6" i="2"/>
  <c r="H6" i="2"/>
  <c r="G7" i="2"/>
  <c r="H7" i="2"/>
  <c r="G8" i="2"/>
  <c r="H8" i="2"/>
  <c r="G9" i="2"/>
  <c r="H9" i="2"/>
  <c r="H5" i="2"/>
  <c r="E6" i="2"/>
  <c r="F6" i="2"/>
  <c r="E7" i="2"/>
  <c r="F7" i="2"/>
  <c r="E8" i="2"/>
  <c r="F8" i="2"/>
  <c r="E9" i="2"/>
  <c r="F9" i="2"/>
  <c r="G5" i="2"/>
  <c r="E5" i="2"/>
  <c r="F5" i="2"/>
  <c r="D5" i="2"/>
  <c r="D6" i="2"/>
  <c r="D7" i="2"/>
  <c r="D8" i="2"/>
  <c r="D9" i="2"/>
  <c r="C6" i="2"/>
  <c r="C7" i="2"/>
  <c r="C8" i="2"/>
  <c r="C9" i="2"/>
  <c r="C5" i="2"/>
  <c r="C10" i="2" l="1"/>
  <c r="C11" i="2" s="1"/>
  <c r="G10" i="2"/>
  <c r="G11" i="2" s="1"/>
  <c r="H10" i="2"/>
  <c r="H11" i="2" s="1"/>
  <c r="F10" i="2"/>
  <c r="F11" i="2" s="1"/>
  <c r="E10" i="2"/>
  <c r="E11" i="2" s="1"/>
  <c r="D10" i="2"/>
  <c r="D11" i="2" s="1"/>
</calcChain>
</file>

<file path=xl/sharedStrings.xml><?xml version="1.0" encoding="utf-8"?>
<sst xmlns="http://schemas.openxmlformats.org/spreadsheetml/2006/main" count="1408" uniqueCount="475">
  <si>
    <t>100*(GDP_2/GDP_0-1)</t>
  </si>
  <si>
    <t>100*(VA_18_2/VA_18_0-1)</t>
  </si>
  <si>
    <t>100*(CH_2/CH_0-1)</t>
  </si>
  <si>
    <t>100*(IA_2/IA_0-1)</t>
  </si>
  <si>
    <t>100*((IA_2-IA_19_2)/(IA_0-IA_19_0)-1)</t>
  </si>
  <si>
    <t>100*(X_2/X_0-1)</t>
  </si>
  <si>
    <t>100*(M_2/M_0-1)</t>
  </si>
  <si>
    <t>100*(PCH_2/PCH_0-1)</t>
  </si>
  <si>
    <t>100*(PY_2/PY_0-1)</t>
  </si>
  <si>
    <t>100*((W_2/PCH_2)/(W_0/PCH_0)-1)</t>
  </si>
  <si>
    <t>100*((CL_2/PVA_2)/(CL_0/PVA_0)-1)</t>
  </si>
  <si>
    <t>L_2-L_0</t>
  </si>
  <si>
    <t>100*(UNR_TOT_2-UNR_TOT_0)</t>
  </si>
  <si>
    <t>100*((PX_2*X_2-PM_2*M_2)/(PGDP_2*GDP_2)-(PX_0*X_0-PM_0*M_0)/(PGDP_0*GDP_0))</t>
  </si>
  <si>
    <t>100*(EMS_TOT_2/EMS_TOT_0-1)</t>
  </si>
  <si>
    <t>EN_AGR_20_0</t>
  </si>
  <si>
    <t>EN_IND_20_0</t>
  </si>
  <si>
    <t>EN_TRANSP_20_0</t>
  </si>
  <si>
    <t>EN_SER_20_0</t>
  </si>
  <si>
    <t>EN_AGR_21_0</t>
  </si>
  <si>
    <t>EN_IND_21_0</t>
  </si>
  <si>
    <t>EN_TRANSP_21_0</t>
  </si>
  <si>
    <t>EN_SER_21_0</t>
  </si>
  <si>
    <t>EN_AGR_22_0</t>
  </si>
  <si>
    <t>EN_IND_22_0</t>
  </si>
  <si>
    <t>EN_TRANSP_22_0</t>
  </si>
  <si>
    <t>EN_SER_22_0</t>
  </si>
  <si>
    <t>EN_GWH_AGR_0</t>
  </si>
  <si>
    <t>EN_GWH_IND_0</t>
  </si>
  <si>
    <t>EN_GWH_TRANSP_0</t>
  </si>
  <si>
    <t>EN_GWH_SER_0</t>
  </si>
  <si>
    <t>EN_AGR_20_2</t>
  </si>
  <si>
    <t>EN_IND_20_2</t>
  </si>
  <si>
    <t>EN_TRANSP_20_2</t>
  </si>
  <si>
    <t>EN_SER_20_2</t>
  </si>
  <si>
    <t>EN_AGR_21_2</t>
  </si>
  <si>
    <t>EN_IND_21_2</t>
  </si>
  <si>
    <t>EN_TRANSP_21_2</t>
  </si>
  <si>
    <t>EN_SER_21_2</t>
  </si>
  <si>
    <t>EN_AGR_22_2</t>
  </si>
  <si>
    <t>EN_IND_22_2</t>
  </si>
  <si>
    <t>EN_TRANSP_22_2</t>
  </si>
  <si>
    <t>EN_SER_22_2</t>
  </si>
  <si>
    <t>EN_GWH_AGR_2</t>
  </si>
  <si>
    <t>EN_GWH_IND_2</t>
  </si>
  <si>
    <t>EN_GWH_TRANSP_2</t>
  </si>
  <si>
    <t>EN_GWH_SER_2</t>
  </si>
  <si>
    <t>EN_CONFIN_TOT_0</t>
  </si>
  <si>
    <t>EN_CONFIN_TOT_2</t>
  </si>
  <si>
    <t>EN_GWH_CONFIN_0</t>
  </si>
  <si>
    <t>EN_GWH_CONFIN_2</t>
  </si>
  <si>
    <t>Agriculture</t>
  </si>
  <si>
    <t>Industries</t>
  </si>
  <si>
    <t xml:space="preserve">Transport 
</t>
  </si>
  <si>
    <t>Services</t>
  </si>
  <si>
    <t>household</t>
  </si>
  <si>
    <t xml:space="preserve">Final consumption </t>
  </si>
  <si>
    <t>EN_HH_20_0</t>
  </si>
  <si>
    <t>EN_HH_21_0</t>
  </si>
  <si>
    <t>EN_HH_22_0</t>
  </si>
  <si>
    <t>EN_HH_20_2</t>
  </si>
  <si>
    <t>EN_HH_21_2</t>
  </si>
  <si>
    <t>EN_HH_22_2</t>
  </si>
  <si>
    <t>Oil&amp;coal</t>
  </si>
  <si>
    <t>gas</t>
  </si>
  <si>
    <t>electricity</t>
  </si>
  <si>
    <t>solar</t>
  </si>
  <si>
    <t>EN_AGR_</t>
  </si>
  <si>
    <t>EN_IND_</t>
  </si>
  <si>
    <t>EN_TRANSP_</t>
  </si>
  <si>
    <t>EN_SER_</t>
  </si>
  <si>
    <t>EN_HH_</t>
  </si>
  <si>
    <t>total</t>
  </si>
  <si>
    <t>EN_AGR_0</t>
  </si>
  <si>
    <t>EN_IND_0</t>
  </si>
  <si>
    <t>EN_TRANSP_0</t>
  </si>
  <si>
    <t>EN_SER_0</t>
  </si>
  <si>
    <t>EN_HH_0</t>
  </si>
  <si>
    <t>EN_AGR_2</t>
  </si>
  <si>
    <t>EN_IND_2</t>
  </si>
  <si>
    <t>EN_TRANSP_2</t>
  </si>
  <si>
    <t>EN_SER_2</t>
  </si>
  <si>
    <t>Gwh</t>
  </si>
  <si>
    <t>PJ</t>
  </si>
  <si>
    <t xml:space="preserve">Total </t>
  </si>
  <si>
    <t>Diff elec</t>
  </si>
  <si>
    <t>Final energy consumption by sector (baseline ENERDATA)</t>
  </si>
  <si>
    <t>Diff tot</t>
  </si>
  <si>
    <t>EMS_AGR_0</t>
  </si>
  <si>
    <t>EMS_IND_0</t>
  </si>
  <si>
    <t>EMS_TRANSP_0</t>
  </si>
  <si>
    <t>EMS_SER_0</t>
  </si>
  <si>
    <t>EMS_TRANSFOR_2</t>
  </si>
  <si>
    <t>EMS_GENER_2</t>
  </si>
  <si>
    <t>EMS_AGR_2</t>
  </si>
  <si>
    <t>EMS_IND_2</t>
  </si>
  <si>
    <t>EMS_TRANSP_2</t>
  </si>
  <si>
    <t>EMS_SER_2</t>
  </si>
  <si>
    <t>EN_SEC_22_0</t>
  </si>
  <si>
    <t>EN_SEC_23_0</t>
  </si>
  <si>
    <t>EN_SEC_24_0</t>
  </si>
  <si>
    <t>EN_SEC_25_0</t>
  </si>
  <si>
    <t>EN_SEC_26_0</t>
  </si>
  <si>
    <t>EN_SEC_27_0</t>
  </si>
  <si>
    <t>EN_SEC_28_0</t>
  </si>
  <si>
    <t>EN_SEC_29_0</t>
  </si>
  <si>
    <t>EN_SEC_30_0</t>
  </si>
  <si>
    <t>EN_SEC_31_0</t>
  </si>
  <si>
    <t>EN_SEC_32_0</t>
  </si>
  <si>
    <t>EN_SEC_33_0</t>
  </si>
  <si>
    <t>EMS_SEC_22_0</t>
  </si>
  <si>
    <t>EMS_SEC_23_0</t>
  </si>
  <si>
    <t>EMS_SEC_24_0</t>
  </si>
  <si>
    <t>EMS_SEC_25_0</t>
  </si>
  <si>
    <t>EMS_SEC_26_0</t>
  </si>
  <si>
    <t>EMS_SEC_27_0</t>
  </si>
  <si>
    <t>EMS_SEC_28_0</t>
  </si>
  <si>
    <t>EMS_SEC_29_0</t>
  </si>
  <si>
    <t>EMS_SEC_30_0</t>
  </si>
  <si>
    <t>EMS_SEC_31_0</t>
  </si>
  <si>
    <t>EMS_SEC_32_0</t>
  </si>
  <si>
    <t>EMS_SEC_33_0</t>
  </si>
  <si>
    <t>Hydro</t>
  </si>
  <si>
    <t>Wind</t>
  </si>
  <si>
    <t>Geothermal</t>
  </si>
  <si>
    <t>Solar</t>
  </si>
  <si>
    <t>Cogeneration</t>
  </si>
  <si>
    <t>Bioenergy</t>
  </si>
  <si>
    <t>other clean energy</t>
  </si>
  <si>
    <t>Nuclear</t>
  </si>
  <si>
    <t>Cabon-based</t>
  </si>
  <si>
    <t>Combined Cycle</t>
  </si>
  <si>
    <t>Internal Combustion</t>
  </si>
  <si>
    <t>Thermoelectric</t>
  </si>
  <si>
    <t>EMS_GENER_0</t>
  </si>
  <si>
    <t>Main</t>
  </si>
  <si>
    <t>EMS_TRANSFOR_0</t>
  </si>
  <si>
    <t xml:space="preserve">Final consumption of electricity </t>
  </si>
  <si>
    <t>MAIN</t>
  </si>
  <si>
    <t>CO2 CAP</t>
  </si>
  <si>
    <t>Final electricity consumption</t>
  </si>
  <si>
    <t>EN_Gwh_HH_22_H01_0</t>
  </si>
  <si>
    <t>GDP_0</t>
  </si>
  <si>
    <t>GDP_2</t>
  </si>
  <si>
    <t>EN_GWH_HH_22_H01_0</t>
  </si>
  <si>
    <t>EN_GWH_HH_22_H01_2</t>
  </si>
  <si>
    <t>EN_Gwh_HH_22_H01_2</t>
  </si>
  <si>
    <t>Balmorel MAIN</t>
  </si>
  <si>
    <t>Balmorel CO2 CAP</t>
  </si>
  <si>
    <t>Emission of generation CO2 CAP</t>
  </si>
  <si>
    <t>Reduction emisiones generation %</t>
  </si>
  <si>
    <t>Suma de Value</t>
  </si>
  <si>
    <t>Year</t>
  </si>
  <si>
    <t>caseName</t>
  </si>
  <si>
    <t>Fuel2</t>
  </si>
  <si>
    <t>2020</t>
  </si>
  <si>
    <t>2025</t>
  </si>
  <si>
    <t>2030</t>
  </si>
  <si>
    <t>2040</t>
  </si>
  <si>
    <t>2050</t>
  </si>
  <si>
    <t>Total général</t>
  </si>
  <si>
    <t>2 Main</t>
  </si>
  <si>
    <t>Carboelectric</t>
  </si>
  <si>
    <t>combined cycle and turbogas</t>
  </si>
  <si>
    <t>Internal combustion</t>
  </si>
  <si>
    <t>Termoelectric</t>
  </si>
  <si>
    <t xml:space="preserve">Wind </t>
  </si>
  <si>
    <t xml:space="preserve">Geothermal </t>
  </si>
  <si>
    <t xml:space="preserve">Solar </t>
  </si>
  <si>
    <t>Other clean energy</t>
  </si>
  <si>
    <t xml:space="preserve">Nuclear  </t>
  </si>
  <si>
    <t>Combined cycle and turbogas</t>
  </si>
  <si>
    <t>EN_CONFIN_22_22_0</t>
  </si>
  <si>
    <t>EN_CONFIN_22_23_0</t>
  </si>
  <si>
    <t>EN_CONFIN_22_24_0</t>
  </si>
  <si>
    <t>EN_CONFIN_22_25_0</t>
  </si>
  <si>
    <t>EN_CONFIN_22_26_0</t>
  </si>
  <si>
    <t>EN_CONFIN_22_27_0</t>
  </si>
  <si>
    <t>EN_CONFIN_22_28_0</t>
  </si>
  <si>
    <t>EN_CONFIN_22_29_0</t>
  </si>
  <si>
    <t>EN_CONFIN_22_30_0</t>
  </si>
  <si>
    <t>EN_CONFIN_22_31_0</t>
  </si>
  <si>
    <t>EN_CONFIN_22_32_0</t>
  </si>
  <si>
    <t>EN_CONFIN_22_33_0</t>
  </si>
  <si>
    <t>Consumo Bruto Balmorel</t>
  </si>
  <si>
    <t>EN_CONFIN_22_22_2</t>
  </si>
  <si>
    <t>EN_CONFIN_22_23_2</t>
  </si>
  <si>
    <t>EN_CONFIN_22_24_2</t>
  </si>
  <si>
    <t>EN_CONFIN_22_25_2</t>
  </si>
  <si>
    <t>EN_CONFIN_22_26_2</t>
  </si>
  <si>
    <t>EN_CONFIN_22_27_2</t>
  </si>
  <si>
    <t>EN_CONFIN_22_28_2</t>
  </si>
  <si>
    <t>EN_CONFIN_22_29_2</t>
  </si>
  <si>
    <t>EN_CONFIN_22_30_2</t>
  </si>
  <si>
    <t>EN_CONFIN_22_31_2</t>
  </si>
  <si>
    <t>EN_CONFIN_22_32_2</t>
  </si>
  <si>
    <t>EN_CONFIN_22_33_2</t>
  </si>
  <si>
    <t xml:space="preserve">PRODESEN </t>
  </si>
  <si>
    <t>2017 (PRODESEN)</t>
  </si>
  <si>
    <t>Demanda Final</t>
  </si>
  <si>
    <t>PRODESEN</t>
  </si>
  <si>
    <t>2013 (PRODESEN)</t>
  </si>
  <si>
    <t>Exportaciones</t>
  </si>
  <si>
    <t>Empleo</t>
  </si>
  <si>
    <t>CH_2</t>
  </si>
  <si>
    <t>I_2</t>
  </si>
  <si>
    <t>X_2</t>
  </si>
  <si>
    <t>M_2</t>
  </si>
  <si>
    <t>CH_0</t>
  </si>
  <si>
    <t>I_0</t>
  </si>
  <si>
    <t>X_0</t>
  </si>
  <si>
    <t>M_0</t>
  </si>
  <si>
    <t>G_2</t>
  </si>
  <si>
    <t>G_0</t>
  </si>
  <si>
    <t>DS_2</t>
  </si>
  <si>
    <t>DS_0</t>
  </si>
  <si>
    <t>VERIF GDP_2</t>
  </si>
  <si>
    <t>VERIF GDP_0</t>
  </si>
  <si>
    <t xml:space="preserve">Verif GDP </t>
  </si>
  <si>
    <t>Import</t>
  </si>
  <si>
    <t>Balanza comercial</t>
  </si>
  <si>
    <t xml:space="preserve">Inversion </t>
  </si>
  <si>
    <t>Consumo</t>
  </si>
  <si>
    <t xml:space="preserve">PIB </t>
  </si>
  <si>
    <t xml:space="preserve">PIB Por Componente </t>
  </si>
  <si>
    <t>Contribuciones del PIB</t>
  </si>
  <si>
    <t>Emisiones de CO2</t>
  </si>
  <si>
    <t xml:space="preserve">Inversiones </t>
  </si>
  <si>
    <t>100*(DEBT_G_VAL_2/(PGDP_2*GDP_2)-DEBT_G_VAL_0/(PGDP_0*GDP_0))</t>
  </si>
  <si>
    <t>100*(DP_G_VAL_2-DP_G_VAL_0)</t>
  </si>
  <si>
    <t>Escenario de referencia: Escenario Main</t>
  </si>
  <si>
    <t>Escenario alternativo: Escenario CO2 CAP</t>
  </si>
  <si>
    <t>Desviación al escenario de referencia</t>
  </si>
  <si>
    <t>Industria</t>
  </si>
  <si>
    <t>Agricultura</t>
  </si>
  <si>
    <t xml:space="preserve">Transporte 
</t>
  </si>
  <si>
    <t>Servicios</t>
  </si>
  <si>
    <t>Petróleo y Gas</t>
  </si>
  <si>
    <t>Hogares</t>
  </si>
  <si>
    <t xml:space="preserve">Generación de electricidad </t>
  </si>
  <si>
    <t>Total</t>
  </si>
  <si>
    <t>Convencionales</t>
  </si>
  <si>
    <t>Electricidad Final (Gwh)</t>
  </si>
  <si>
    <t>Electricidad Final</t>
  </si>
  <si>
    <t>Energia (PJ)</t>
  </si>
  <si>
    <t>Energia</t>
  </si>
  <si>
    <t>EN_TRANSFOR_0</t>
  </si>
  <si>
    <t>EN_GENER_0</t>
  </si>
  <si>
    <t>EN_TRANSFOR_2</t>
  </si>
  <si>
    <t>EN_GENER_2</t>
  </si>
  <si>
    <t>EMS_HH_0</t>
  </si>
  <si>
    <t>EMS_HH_2</t>
  </si>
  <si>
    <t>Emisiones de CO2 (Mt CO2e)</t>
  </si>
  <si>
    <t>EN_HH_2</t>
  </si>
  <si>
    <t>L_01_0</t>
  </si>
  <si>
    <t>L_02_0</t>
  </si>
  <si>
    <t>L_03_0</t>
  </si>
  <si>
    <t>L_04_0</t>
  </si>
  <si>
    <t>L_05_0</t>
  </si>
  <si>
    <t>L_06_0</t>
  </si>
  <si>
    <t>L_07_0</t>
  </si>
  <si>
    <t>L_08_0</t>
  </si>
  <si>
    <t>L_09_0</t>
  </si>
  <si>
    <t>L_10_0</t>
  </si>
  <si>
    <t>L_11_0</t>
  </si>
  <si>
    <t>L_12_0</t>
  </si>
  <si>
    <t>L_13_0</t>
  </si>
  <si>
    <t>L_14_0</t>
  </si>
  <si>
    <t>L_15_0</t>
  </si>
  <si>
    <t>L_16_0</t>
  </si>
  <si>
    <t>L_17_0</t>
  </si>
  <si>
    <t>L_18_0</t>
  </si>
  <si>
    <t>L_19_0</t>
  </si>
  <si>
    <t>L_20_0</t>
  </si>
  <si>
    <t>L_21_0</t>
  </si>
  <si>
    <t>L_22_0</t>
  </si>
  <si>
    <t>L_23_0</t>
  </si>
  <si>
    <t>L_24_0</t>
  </si>
  <si>
    <t>L_25_0</t>
  </si>
  <si>
    <t>L_26_0</t>
  </si>
  <si>
    <t>L_27_0</t>
  </si>
  <si>
    <t>L_28_0</t>
  </si>
  <si>
    <t>L_29_0</t>
  </si>
  <si>
    <t>L_30_0</t>
  </si>
  <si>
    <t>L_31_0</t>
  </si>
  <si>
    <t>L_32_0</t>
  </si>
  <si>
    <t>L_33_0</t>
  </si>
  <si>
    <t>L_01_2</t>
  </si>
  <si>
    <t>L_02_2</t>
  </si>
  <si>
    <t>L_03_2</t>
  </si>
  <si>
    <t>L_04_2</t>
  </si>
  <si>
    <t>L_05_2</t>
  </si>
  <si>
    <t>L_06_2</t>
  </si>
  <si>
    <t>L_07_2</t>
  </si>
  <si>
    <t>L_08_2</t>
  </si>
  <si>
    <t>L_09_2</t>
  </si>
  <si>
    <t>L_10_2</t>
  </si>
  <si>
    <t>L_11_2</t>
  </si>
  <si>
    <t>L_12_2</t>
  </si>
  <si>
    <t>L_13_2</t>
  </si>
  <si>
    <t>L_14_2</t>
  </si>
  <si>
    <t>L_15_2</t>
  </si>
  <si>
    <t>L_16_2</t>
  </si>
  <si>
    <t>L_17_2</t>
  </si>
  <si>
    <t>L_18_2</t>
  </si>
  <si>
    <t>L_19_2</t>
  </si>
  <si>
    <t>L_20_2</t>
  </si>
  <si>
    <t>L_21_2</t>
  </si>
  <si>
    <t>L_22_2</t>
  </si>
  <si>
    <t>L_23_2</t>
  </si>
  <si>
    <t>L_24_2</t>
  </si>
  <si>
    <t>L_25_2</t>
  </si>
  <si>
    <t>L_26_2</t>
  </si>
  <si>
    <t>L_27_2</t>
  </si>
  <si>
    <t>L_28_2</t>
  </si>
  <si>
    <t>L_29_2</t>
  </si>
  <si>
    <t>L_30_2</t>
  </si>
  <si>
    <t>L_31_2</t>
  </si>
  <si>
    <t>L_32_2</t>
  </si>
  <si>
    <t>L_33_2</t>
  </si>
  <si>
    <t>IA_01_0</t>
  </si>
  <si>
    <t>IA_02_0</t>
  </si>
  <si>
    <t>IA_03_0</t>
  </si>
  <si>
    <t>IA_04_0</t>
  </si>
  <si>
    <t>IA_05_0</t>
  </si>
  <si>
    <t>IA_06_0</t>
  </si>
  <si>
    <t>IA_07_0</t>
  </si>
  <si>
    <t>IA_08_0</t>
  </si>
  <si>
    <t>IA_09_0</t>
  </si>
  <si>
    <t>IA_10_0</t>
  </si>
  <si>
    <t>IA_11_0</t>
  </si>
  <si>
    <t>IA_12_0</t>
  </si>
  <si>
    <t>IA_13_0</t>
  </si>
  <si>
    <t>IA_14_0</t>
  </si>
  <si>
    <t>IA_15_0</t>
  </si>
  <si>
    <t>IA_16_0</t>
  </si>
  <si>
    <t>IA_17_0</t>
  </si>
  <si>
    <t>IA_18_0</t>
  </si>
  <si>
    <t>IA_19_0</t>
  </si>
  <si>
    <t>IA_20_0</t>
  </si>
  <si>
    <t>IA_21_0</t>
  </si>
  <si>
    <t>IA_22_0</t>
  </si>
  <si>
    <t>IA_23_0</t>
  </si>
  <si>
    <t>IA_24_0</t>
  </si>
  <si>
    <t>IA_25_0</t>
  </si>
  <si>
    <t>IA_26_0</t>
  </si>
  <si>
    <t>IA_27_0</t>
  </si>
  <si>
    <t>IA_28_0</t>
  </si>
  <si>
    <t>IA_29_0</t>
  </si>
  <si>
    <t>IA_30_0</t>
  </si>
  <si>
    <t>IA_31_0</t>
  </si>
  <si>
    <t>IA_32_0</t>
  </si>
  <si>
    <t>IA_33_0</t>
  </si>
  <si>
    <t>IA_01_2</t>
  </si>
  <si>
    <t>IA_02_2</t>
  </si>
  <si>
    <t>IA_03_2</t>
  </si>
  <si>
    <t>IA_04_2</t>
  </si>
  <si>
    <t>IA_05_2</t>
  </si>
  <si>
    <t>IA_06_2</t>
  </si>
  <si>
    <t>IA_07_2</t>
  </si>
  <si>
    <t>IA_08_2</t>
  </si>
  <si>
    <t>IA_09_2</t>
  </si>
  <si>
    <t>IA_10_2</t>
  </si>
  <si>
    <t>IA_11_2</t>
  </si>
  <si>
    <t>IA_12_2</t>
  </si>
  <si>
    <t>IA_13_2</t>
  </si>
  <si>
    <t>IA_14_2</t>
  </si>
  <si>
    <t>IA_15_2</t>
  </si>
  <si>
    <t>IA_16_2</t>
  </si>
  <si>
    <t>IA_17_2</t>
  </si>
  <si>
    <t>IA_18_2</t>
  </si>
  <si>
    <t>IA_19_2</t>
  </si>
  <si>
    <t>IA_20_2</t>
  </si>
  <si>
    <t>IA_21_2</t>
  </si>
  <si>
    <t>IA_22_2</t>
  </si>
  <si>
    <t>IA_23_2</t>
  </si>
  <si>
    <t>IA_24_2</t>
  </si>
  <si>
    <t>IA_25_2</t>
  </si>
  <si>
    <t>IA_26_2</t>
  </si>
  <si>
    <t>IA_27_2</t>
  </si>
  <si>
    <t>IA_28_2</t>
  </si>
  <si>
    <t>IA_29_2</t>
  </si>
  <si>
    <t>IA_30_2</t>
  </si>
  <si>
    <t>IA_31_2</t>
  </si>
  <si>
    <t>IA_32_2</t>
  </si>
  <si>
    <t>IA_33_2</t>
  </si>
  <si>
    <t>CH_01_0</t>
  </si>
  <si>
    <t>CH_02_0</t>
  </si>
  <si>
    <t>CH_03_0</t>
  </si>
  <si>
    <t>CH_04_0</t>
  </si>
  <si>
    <t>CH_05_0</t>
  </si>
  <si>
    <t>CH_06_0</t>
  </si>
  <si>
    <t>CH_08_0</t>
  </si>
  <si>
    <t>CH_11_0</t>
  </si>
  <si>
    <t>CH_12_0</t>
  </si>
  <si>
    <t>CH_13_0</t>
  </si>
  <si>
    <t>CH_14_0</t>
  </si>
  <si>
    <t>CH_15_0</t>
  </si>
  <si>
    <t>CH_16_0</t>
  </si>
  <si>
    <t>CH_17_0</t>
  </si>
  <si>
    <t>CH_18_0</t>
  </si>
  <si>
    <t>CH_19_0</t>
  </si>
  <si>
    <t>CH_20_0</t>
  </si>
  <si>
    <t>CH_21_0</t>
  </si>
  <si>
    <t>CH_22_0</t>
  </si>
  <si>
    <t>CH_01_2</t>
  </si>
  <si>
    <t>CH_02_2</t>
  </si>
  <si>
    <t>CH_03_2</t>
  </si>
  <si>
    <t>CH_04_2</t>
  </si>
  <si>
    <t>CH_05_2</t>
  </si>
  <si>
    <t>CH_06_2</t>
  </si>
  <si>
    <t>CH_08_2</t>
  </si>
  <si>
    <t>CH_11_2</t>
  </si>
  <si>
    <t>CH_12_2</t>
  </si>
  <si>
    <t>CH_13_2</t>
  </si>
  <si>
    <t>CH_14_2</t>
  </si>
  <si>
    <t>CH_15_2</t>
  </si>
  <si>
    <t>CH_16_2</t>
  </si>
  <si>
    <t>CH_17_2</t>
  </si>
  <si>
    <t>CH_18_2</t>
  </si>
  <si>
    <t>CH_19_2</t>
  </si>
  <si>
    <t>CH_20_2</t>
  </si>
  <si>
    <t>CH_21_2</t>
  </si>
  <si>
    <t>CH_22_2</t>
  </si>
  <si>
    <t>Electricidad</t>
  </si>
  <si>
    <t>Combustible fosiles</t>
  </si>
  <si>
    <t>Resultados Macroeconómicos</t>
  </si>
  <si>
    <t>Consumo privado por producto</t>
  </si>
  <si>
    <r>
      <t xml:space="preserve">Deficit Público </t>
    </r>
    <r>
      <rPr>
        <sz val="9"/>
        <color theme="1"/>
        <rFont val="Calibri"/>
        <family val="2"/>
        <scheme val="minor"/>
      </rPr>
      <t xml:space="preserve"> (Desviación en  al BAU en % de PIB)</t>
    </r>
  </si>
  <si>
    <r>
      <rPr>
        <b/>
        <sz val="9"/>
        <color theme="1"/>
        <rFont val="Calibri"/>
        <family val="2"/>
        <scheme val="minor"/>
      </rPr>
      <t>PIB Real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</si>
  <si>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Consumo privado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</si>
  <si>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Inversiones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</si>
  <si>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Exportaciones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</si>
  <si>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Importaciones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</si>
  <si>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Tasa de desempleo</t>
    </r>
    <r>
      <rPr>
        <sz val="9"/>
        <color theme="1"/>
        <rFont val="Calibri"/>
        <family val="2"/>
        <scheme val="minor"/>
      </rPr>
      <t xml:space="preserve"> (Desviación al BAU)</t>
    </r>
  </si>
  <si>
    <r>
      <rPr>
        <b/>
        <sz val="9"/>
        <color theme="1"/>
        <rFont val="Calibri"/>
        <family val="2"/>
        <scheme val="minor"/>
      </rPr>
      <t>Empleos</t>
    </r>
    <r>
      <rPr>
        <sz val="9"/>
        <color theme="1"/>
        <rFont val="Calibri"/>
        <family val="2"/>
        <scheme val="minor"/>
      </rPr>
      <t xml:space="preserve"> (en numero de empleos)</t>
    </r>
  </si>
  <si>
    <r>
      <rPr>
        <b/>
        <sz val="9"/>
        <color theme="1"/>
        <rFont val="Calibri"/>
        <family val="2"/>
        <scheme val="minor"/>
      </rPr>
      <t>Salarios reales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</si>
  <si>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Precios al consumidor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</si>
  <si>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Deuda</t>
    </r>
    <r>
      <rPr>
        <sz val="9"/>
        <color theme="1"/>
        <rFont val="Calibri"/>
        <family val="2"/>
        <scheme val="minor"/>
      </rPr>
      <t xml:space="preserve"> (Desviación en  al BAU en % de PIB)</t>
    </r>
  </si>
  <si>
    <r>
      <t>Emisiones de CO</t>
    </r>
    <r>
      <rPr>
        <b/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(Desviación en % al BAU)</t>
    </r>
  </si>
  <si>
    <t>Hidroeléctrica</t>
  </si>
  <si>
    <t>Eólica</t>
  </si>
  <si>
    <t>Geotérmica</t>
  </si>
  <si>
    <t>Cogeneración Eficiente</t>
  </si>
  <si>
    <t>Bioenergía</t>
  </si>
  <si>
    <t xml:space="preserve">Otras energías limpias </t>
  </si>
  <si>
    <t>Nucleoeléctrica</t>
  </si>
  <si>
    <t>Combustión Interna</t>
  </si>
  <si>
    <t>Termoeléctrica</t>
  </si>
  <si>
    <t>Carboeléctrica</t>
  </si>
  <si>
    <t>Ciclo combinado</t>
  </si>
  <si>
    <t xml:space="preserve"> Limpias</t>
  </si>
  <si>
    <t>2018-2030</t>
  </si>
  <si>
    <t>Renovables</t>
  </si>
  <si>
    <t>de las cuales Renovables</t>
  </si>
  <si>
    <t>Inversion Escenario Main</t>
  </si>
  <si>
    <t>Inversion Escenario CO2 CAP</t>
  </si>
  <si>
    <t>2041-2050</t>
  </si>
  <si>
    <t>TOTAL</t>
  </si>
  <si>
    <t>Inversiones promedio por año</t>
  </si>
  <si>
    <t>2031-2040</t>
  </si>
  <si>
    <t>Desviación al escenario de referencia en %</t>
  </si>
  <si>
    <t>Total annual system costs (M$)</t>
  </si>
  <si>
    <t>Main (million $)</t>
  </si>
  <si>
    <t>CO2 cap</t>
  </si>
  <si>
    <t>Difference</t>
  </si>
  <si>
    <t>Generation Balmorel (Twh)</t>
  </si>
  <si>
    <t>Main ($/Mwh)</t>
  </si>
  <si>
    <t>CO2 cap ($/Mwh)</t>
  </si>
  <si>
    <t xml:space="preserve">Balmorel </t>
  </si>
  <si>
    <t>ThreeME</t>
  </si>
  <si>
    <t>Balmorel</t>
  </si>
  <si>
    <t>Difference(%)</t>
  </si>
  <si>
    <t>in % GDP</t>
  </si>
  <si>
    <t xml:space="preserve">Main - Investment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</si>
</sst>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-* #,##0.00\ _€_-;\-* #,##0.00\ _€_-;_-* &quot;-&quot;??\ _€_-;_-@_-"/>
    <numFmt numFmtId="165" formatCode="_-* #,##0\ _€_-;\-* #,##0\ _€_-;_-* &quot;-&quot;??\ _€_-;_-@_-"/>
    <numFmt numFmtId="166" formatCode="#,##0;\-#,##0;&quot;-&quot;;@"/>
    <numFmt numFmtId="167" formatCode="#,##0.0"/>
    <numFmt numFmtId="168" formatCode="#,##0.00;\-#,##0.00;&quot;-&quot;;@"/>
    <numFmt numFmtId="169" formatCode="0.0"/>
    <numFmt numFmtId="170" formatCode="0.000000"/>
    <numFmt numFmtId="171" formatCode="0.0%"/>
    <numFmt numFmtId="172" formatCode="#,##0.000"/>
  </numFmts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bscript"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3" fillId="0" borderId="0"/>
    <xf numFmtId="9" fontId="6" fillId="0" borderId="0" applyFont="0" applyFill="0" applyBorder="0" applyAlignment="0" applyProtection="0"/>
  </cellStyleXfs>
  <cellXfs count="115">
    <xf numFmtId="0" fontId="0" fillId="0" borderId="0" xfId="0"/>
    <xf numFmtId="0" fontId="2" fillId="0" borderId="0" xfId="0" applyFont="1"/>
    <xf numFmtId="165" fontId="4" fillId="2" borderId="0" xfId="1" applyNumberFormat="1" applyFont="1" applyFill="1" applyBorder="1" applyAlignment="1">
      <alignment vertical="center"/>
    </xf>
    <xf numFmtId="0" fontId="4" fillId="2" borderId="0" xfId="2" applyFont="1" applyFill="1" applyAlignment="1">
      <alignment horizontal="center" vertical="center"/>
    </xf>
    <xf numFmtId="0" fontId="4" fillId="0" borderId="0" xfId="2" applyFont="1" applyFill="1" applyAlignment="1">
      <alignment horizontal="center" vertical="center"/>
    </xf>
    <xf numFmtId="165" fontId="4" fillId="0" borderId="0" xfId="1" applyNumberFormat="1" applyFont="1" applyFill="1" applyBorder="1" applyAlignment="1">
      <alignment vertical="center"/>
    </xf>
    <xf numFmtId="0" fontId="0" fillId="3" borderId="0" xfId="0" applyFill="1"/>
    <xf numFmtId="165" fontId="4" fillId="3" borderId="0" xfId="1" applyNumberFormat="1" applyFont="1" applyFill="1" applyBorder="1" applyAlignment="1">
      <alignment vertical="center"/>
    </xf>
    <xf numFmtId="1" fontId="4" fillId="2" borderId="0" xfId="2" applyNumberFormat="1" applyFont="1" applyFill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1" fillId="0" borderId="0" xfId="0" applyFont="1"/>
    <xf numFmtId="11" fontId="0" fillId="0" borderId="0" xfId="0" applyNumberFormat="1"/>
    <xf numFmtId="165" fontId="4" fillId="3" borderId="0" xfId="1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7" fillId="3" borderId="0" xfId="0" applyFont="1" applyFill="1"/>
    <xf numFmtId="0" fontId="2" fillId="6" borderId="2" xfId="0" applyFont="1" applyFill="1" applyBorder="1" applyAlignment="1">
      <alignment horizontal="center"/>
    </xf>
    <xf numFmtId="0" fontId="0" fillId="4" borderId="0" xfId="0" applyFill="1"/>
    <xf numFmtId="2" fontId="1" fillId="0" borderId="0" xfId="0" applyNumberFormat="1" applyFont="1"/>
    <xf numFmtId="170" fontId="0" fillId="0" borderId="0" xfId="0" applyNumberFormat="1"/>
    <xf numFmtId="170" fontId="1" fillId="0" borderId="0" xfId="0" applyNumberFormat="1" applyFont="1"/>
    <xf numFmtId="0" fontId="7" fillId="0" borderId="0" xfId="0" applyFont="1" applyFill="1" applyBorder="1"/>
    <xf numFmtId="0" fontId="7" fillId="0" borderId="0" xfId="0" applyFont="1"/>
    <xf numFmtId="165" fontId="4" fillId="3" borderId="0" xfId="1" applyNumberFormat="1" applyFont="1" applyFill="1" applyBorder="1" applyAlignment="1">
      <alignment vertical="center" wrapText="1"/>
    </xf>
    <xf numFmtId="0" fontId="2" fillId="3" borderId="0" xfId="0" applyFont="1" applyFill="1"/>
    <xf numFmtId="0" fontId="2" fillId="0" borderId="2" xfId="0" applyFont="1" applyFill="1" applyBorder="1" applyAlignment="1">
      <alignment horizontal="center"/>
    </xf>
    <xf numFmtId="0" fontId="8" fillId="7" borderId="0" xfId="0" applyFont="1" applyFill="1" applyBorder="1"/>
    <xf numFmtId="0" fontId="9" fillId="7" borderId="0" xfId="0" applyFont="1" applyFill="1" applyBorder="1"/>
    <xf numFmtId="0" fontId="9" fillId="6" borderId="2" xfId="0" applyFont="1" applyFill="1" applyBorder="1" applyAlignment="1">
      <alignment horizontal="center" vertical="center"/>
    </xf>
    <xf numFmtId="2" fontId="8" fillId="3" borderId="0" xfId="0" applyNumberFormat="1" applyFont="1" applyFill="1" applyBorder="1"/>
    <xf numFmtId="3" fontId="8" fillId="3" borderId="0" xfId="0" applyNumberFormat="1" applyFont="1" applyFill="1" applyBorder="1"/>
    <xf numFmtId="165" fontId="3" fillId="3" borderId="0" xfId="1" applyNumberFormat="1" applyFont="1" applyFill="1" applyBorder="1" applyAlignment="1">
      <alignment horizontal="left" vertical="center" indent="2"/>
    </xf>
    <xf numFmtId="0" fontId="7" fillId="0" borderId="0" xfId="0" applyFont="1" applyFill="1"/>
    <xf numFmtId="3" fontId="0" fillId="0" borderId="0" xfId="0" applyNumberFormat="1" applyFill="1"/>
    <xf numFmtId="165" fontId="4" fillId="0" borderId="0" xfId="1" applyNumberFormat="1" applyFont="1" applyFill="1" applyBorder="1" applyAlignment="1">
      <alignment vertical="center" wrapText="1"/>
    </xf>
    <xf numFmtId="165" fontId="3" fillId="0" borderId="0" xfId="1" applyNumberFormat="1" applyFont="1" applyFill="1" applyBorder="1" applyAlignment="1">
      <alignment horizontal="left" vertical="center" indent="2"/>
    </xf>
    <xf numFmtId="0" fontId="2" fillId="0" borderId="0" xfId="0" applyFont="1" applyFill="1"/>
    <xf numFmtId="0" fontId="0" fillId="0" borderId="0" xfId="0" applyFont="1"/>
    <xf numFmtId="0" fontId="0" fillId="3" borderId="0" xfId="0" applyFont="1" applyFill="1"/>
    <xf numFmtId="3" fontId="0" fillId="3" borderId="0" xfId="0" applyNumberFormat="1" applyFont="1" applyFill="1"/>
    <xf numFmtId="165" fontId="11" fillId="3" borderId="0" xfId="1" applyNumberFormat="1" applyFont="1" applyFill="1" applyBorder="1" applyAlignment="1">
      <alignment vertical="center"/>
    </xf>
    <xf numFmtId="165" fontId="11" fillId="3" borderId="0" xfId="1" applyNumberFormat="1" applyFont="1" applyFill="1" applyBorder="1" applyAlignment="1">
      <alignment vertical="center" wrapText="1"/>
    </xf>
    <xf numFmtId="165" fontId="12" fillId="3" borderId="0" xfId="1" applyNumberFormat="1" applyFont="1" applyFill="1" applyBorder="1" applyAlignment="1">
      <alignment horizontal="left" vertical="center" indent="2"/>
    </xf>
    <xf numFmtId="3" fontId="13" fillId="3" borderId="0" xfId="0" applyNumberFormat="1" applyFont="1" applyFill="1"/>
    <xf numFmtId="0" fontId="14" fillId="3" borderId="0" xfId="0" applyFont="1" applyFill="1"/>
    <xf numFmtId="0" fontId="13" fillId="3" borderId="0" xfId="0" applyFont="1" applyFill="1"/>
    <xf numFmtId="0" fontId="13" fillId="0" borderId="0" xfId="0" applyFont="1"/>
    <xf numFmtId="3" fontId="13" fillId="3" borderId="0" xfId="3" applyNumberFormat="1" applyFont="1" applyFill="1"/>
    <xf numFmtId="171" fontId="13" fillId="3" borderId="0" xfId="3" applyNumberFormat="1" applyFont="1" applyFill="1"/>
    <xf numFmtId="0" fontId="13" fillId="8" borderId="2" xfId="0" applyFont="1" applyFill="1" applyBorder="1"/>
    <xf numFmtId="0" fontId="14" fillId="8" borderId="2" xfId="0" applyFont="1" applyFill="1" applyBorder="1" applyAlignment="1">
      <alignment horizontal="center" vertical="center"/>
    </xf>
    <xf numFmtId="0" fontId="0" fillId="0" borderId="0" xfId="0" applyFont="1" applyFill="1"/>
    <xf numFmtId="0" fontId="13" fillId="0" borderId="0" xfId="0" applyFont="1" applyFill="1"/>
    <xf numFmtId="0" fontId="14" fillId="3" borderId="0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left" indent="2"/>
    </xf>
    <xf numFmtId="165" fontId="12" fillId="3" borderId="0" xfId="1" applyNumberFormat="1" applyFont="1" applyFill="1" applyBorder="1" applyAlignment="1">
      <alignment horizontal="left" vertical="center" indent="4"/>
    </xf>
    <xf numFmtId="171" fontId="14" fillId="3" borderId="0" xfId="3" applyNumberFormat="1" applyFont="1" applyFill="1"/>
    <xf numFmtId="10" fontId="14" fillId="3" borderId="0" xfId="3" applyNumberFormat="1" applyFont="1" applyFill="1"/>
    <xf numFmtId="0" fontId="14" fillId="2" borderId="0" xfId="0" applyFont="1" applyFill="1"/>
    <xf numFmtId="0" fontId="13" fillId="2" borderId="0" xfId="0" applyFont="1" applyFill="1"/>
    <xf numFmtId="0" fontId="14" fillId="0" borderId="0" xfId="0" applyFont="1"/>
    <xf numFmtId="1" fontId="13" fillId="0" borderId="0" xfId="0" applyNumberFormat="1" applyFont="1"/>
    <xf numFmtId="0" fontId="14" fillId="2" borderId="0" xfId="0" applyFont="1" applyFill="1" applyAlignment="1">
      <alignment horizontal="center"/>
    </xf>
    <xf numFmtId="1" fontId="13" fillId="3" borderId="0" xfId="0" applyNumberFormat="1" applyFont="1" applyFill="1"/>
    <xf numFmtId="3" fontId="14" fillId="0" borderId="0" xfId="0" applyNumberFormat="1" applyFont="1"/>
    <xf numFmtId="1" fontId="14" fillId="3" borderId="0" xfId="0" applyNumberFormat="1" applyFont="1" applyFill="1"/>
    <xf numFmtId="3" fontId="14" fillId="3" borderId="0" xfId="0" applyNumberFormat="1" applyFont="1" applyFill="1"/>
    <xf numFmtId="3" fontId="13" fillId="0" borderId="0" xfId="0" applyNumberFormat="1" applyFont="1"/>
    <xf numFmtId="0" fontId="14" fillId="0" borderId="0" xfId="0" applyFont="1" applyAlignment="1">
      <alignment horizontal="center"/>
    </xf>
    <xf numFmtId="1" fontId="14" fillId="0" borderId="0" xfId="0" applyNumberFormat="1" applyFont="1"/>
    <xf numFmtId="3" fontId="15" fillId="0" borderId="0" xfId="0" applyNumberFormat="1" applyFont="1"/>
    <xf numFmtId="1" fontId="15" fillId="0" borderId="0" xfId="0" applyNumberFormat="1" applyFont="1"/>
    <xf numFmtId="0" fontId="14" fillId="2" borderId="0" xfId="0" applyFont="1" applyFill="1" applyAlignment="1">
      <alignment horizontal="center" vertical="center"/>
    </xf>
    <xf numFmtId="2" fontId="13" fillId="0" borderId="0" xfId="0" applyNumberFormat="1" applyFont="1"/>
    <xf numFmtId="3" fontId="15" fillId="4" borderId="0" xfId="0" applyNumberFormat="1" applyFont="1" applyFill="1"/>
    <xf numFmtId="1" fontId="15" fillId="4" borderId="0" xfId="0" applyNumberFormat="1" applyFont="1" applyFill="1"/>
    <xf numFmtId="0" fontId="15" fillId="0" borderId="0" xfId="0" applyFont="1"/>
    <xf numFmtId="0" fontId="14" fillId="0" borderId="0" xfId="0" applyFont="1" applyFill="1" applyBorder="1" applyAlignment="1">
      <alignment horizontal="center" wrapText="1"/>
    </xf>
    <xf numFmtId="0" fontId="13" fillId="0" borderId="0" xfId="0" applyFont="1" applyBorder="1"/>
    <xf numFmtId="0" fontId="14" fillId="5" borderId="1" xfId="0" applyFont="1" applyFill="1" applyBorder="1"/>
    <xf numFmtId="0" fontId="14" fillId="5" borderId="1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/>
    <xf numFmtId="0" fontId="14" fillId="0" borderId="1" xfId="0" applyFont="1" applyBorder="1"/>
    <xf numFmtId="0" fontId="14" fillId="0" borderId="0" xfId="0" applyFont="1" applyBorder="1"/>
    <xf numFmtId="166" fontId="13" fillId="0" borderId="0" xfId="0" applyNumberFormat="1" applyFont="1"/>
    <xf numFmtId="166" fontId="13" fillId="0" borderId="0" xfId="0" applyNumberFormat="1" applyFont="1" applyFill="1"/>
    <xf numFmtId="166" fontId="14" fillId="0" borderId="0" xfId="0" applyNumberFormat="1" applyFont="1"/>
    <xf numFmtId="10" fontId="14" fillId="0" borderId="0" xfId="3" applyNumberFormat="1" applyFont="1" applyFill="1"/>
    <xf numFmtId="0" fontId="13" fillId="0" borderId="0" xfId="0" applyFont="1" applyFill="1" applyBorder="1"/>
    <xf numFmtId="3" fontId="14" fillId="0" borderId="0" xfId="0" applyNumberFormat="1" applyFont="1" applyFill="1" applyBorder="1"/>
    <xf numFmtId="10" fontId="13" fillId="0" borderId="0" xfId="3" applyNumberFormat="1" applyFont="1"/>
    <xf numFmtId="0" fontId="14" fillId="5" borderId="1" xfId="0" applyFont="1" applyFill="1" applyBorder="1" applyAlignment="1">
      <alignment horizontal="center" wrapText="1"/>
    </xf>
    <xf numFmtId="167" fontId="13" fillId="0" borderId="0" xfId="0" applyNumberFormat="1" applyFont="1"/>
    <xf numFmtId="169" fontId="13" fillId="0" borderId="0" xfId="0" applyNumberFormat="1" applyFont="1"/>
    <xf numFmtId="169" fontId="13" fillId="0" borderId="0" xfId="0" applyNumberFormat="1" applyFont="1" applyFill="1"/>
    <xf numFmtId="168" fontId="13" fillId="0" borderId="0" xfId="0" applyNumberFormat="1" applyFont="1"/>
    <xf numFmtId="3" fontId="13" fillId="3" borderId="0" xfId="0" applyNumberFormat="1" applyFont="1" applyFill="1" applyBorder="1"/>
    <xf numFmtId="172" fontId="13" fillId="3" borderId="0" xfId="0" applyNumberFormat="1" applyFont="1" applyFill="1"/>
    <xf numFmtId="3" fontId="0" fillId="0" borderId="0" xfId="0" applyNumberFormat="1"/>
    <xf numFmtId="169" fontId="0" fillId="0" borderId="0" xfId="0" applyNumberFormat="1"/>
    <xf numFmtId="0" fontId="2" fillId="0" borderId="0" xfId="0" applyFont="1" applyAlignment="1">
      <alignment wrapText="1"/>
    </xf>
    <xf numFmtId="9" fontId="0" fillId="0" borderId="0" xfId="3" applyFont="1"/>
    <xf numFmtId="9" fontId="0" fillId="0" borderId="0" xfId="3" applyNumberFormat="1" applyFont="1"/>
    <xf numFmtId="0" fontId="2" fillId="0" borderId="0" xfId="0" applyFont="1" applyAlignment="1"/>
    <xf numFmtId="171" fontId="0" fillId="0" borderId="0" xfId="3" applyNumberFormat="1" applyFont="1"/>
    <xf numFmtId="0" fontId="14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  <xf numFmtId="0" fontId="2" fillId="9" borderId="0" xfId="0" applyFont="1" applyFill="1"/>
    <xf numFmtId="0" fontId="2" fillId="9" borderId="0" xfId="0" applyFont="1" applyFill="1" applyAlignment="1">
      <alignment wrapText="1"/>
    </xf>
    <xf numFmtId="3" fontId="2" fillId="0" borderId="0" xfId="0" applyNumberFormat="1" applyFont="1"/>
    <xf numFmtId="0" fontId="16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3" fontId="0" fillId="0" borderId="0" xfId="0" applyNumberFormat="1" applyFont="1" applyFill="1" applyAlignment="1">
      <alignment wrapText="1"/>
    </xf>
  </cellXfs>
  <cellStyles count="4">
    <cellStyle name="Milliers 3" xfId="1"/>
    <cellStyle name="Normal" xfId="0" builtinId="0"/>
    <cellStyle name="Normal 2" xfId="2"/>
    <cellStyle name="Pourcentag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9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Resultados Macro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PIB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</c:numRef>
          </c:cat>
          <c:val>
            <c:numRef>
              <c:f>DATA!$G$2:$AM$2</c:f>
              <c:numCache>
                <c:formatCode>General</c:formatCode>
                <c:ptCount val="33"/>
                <c:pt idx="0">
                  <c:v>1.26958043838554E-2</c:v>
                </c:pt>
                <c:pt idx="1">
                  <c:v>2.21233537526455E-2</c:v>
                </c:pt>
                <c:pt idx="2">
                  <c:v>2.7217629590214901E-2</c:v>
                </c:pt>
                <c:pt idx="3">
                  <c:v>2.9914254867313601E-2</c:v>
                </c:pt>
                <c:pt idx="4">
                  <c:v>3.29394089118695E-2</c:v>
                </c:pt>
                <c:pt idx="5">
                  <c:v>3.8463596591609098E-2</c:v>
                </c:pt>
                <c:pt idx="6">
                  <c:v>4.86586099298413E-2</c:v>
                </c:pt>
                <c:pt idx="7">
                  <c:v>6.6181296121126096E-2</c:v>
                </c:pt>
                <c:pt idx="8">
                  <c:v>9.2765657907567495E-2</c:v>
                </c:pt>
                <c:pt idx="9">
                  <c:v>0.124433628637543</c:v>
                </c:pt>
                <c:pt idx="10">
                  <c:v>0.15690782240864701</c:v>
                </c:pt>
                <c:pt idx="11">
                  <c:v>0.18826515516332501</c:v>
                </c:pt>
                <c:pt idx="12">
                  <c:v>0.217698350380302</c:v>
                </c:pt>
                <c:pt idx="13">
                  <c:v>0.22946654809230499</c:v>
                </c:pt>
                <c:pt idx="14">
                  <c:v>0.23358825616039899</c:v>
                </c:pt>
                <c:pt idx="15">
                  <c:v>0.23145883312551899</c:v>
                </c:pt>
                <c:pt idx="16">
                  <c:v>0.22448822366993801</c:v>
                </c:pt>
                <c:pt idx="17">
                  <c:v>0.21390836149826001</c:v>
                </c:pt>
                <c:pt idx="18">
                  <c:v>0.200695546936424</c:v>
                </c:pt>
                <c:pt idx="19">
                  <c:v>0.18556553506296999</c:v>
                </c:pt>
                <c:pt idx="20">
                  <c:v>0.16900221075373201</c:v>
                </c:pt>
                <c:pt idx="21">
                  <c:v>0.15130004553620599</c:v>
                </c:pt>
                <c:pt idx="22">
                  <c:v>0.13261105409336699</c:v>
                </c:pt>
                <c:pt idx="23">
                  <c:v>0.12286839415893699</c:v>
                </c:pt>
                <c:pt idx="24">
                  <c:v>0.12039062610580401</c:v>
                </c:pt>
                <c:pt idx="25">
                  <c:v>0.122627041940526</c:v>
                </c:pt>
                <c:pt idx="26">
                  <c:v>0.12790360737737699</c:v>
                </c:pt>
                <c:pt idx="27">
                  <c:v>0.13446732071577999</c:v>
                </c:pt>
                <c:pt idx="28">
                  <c:v>0.140869546233579</c:v>
                </c:pt>
                <c:pt idx="29">
                  <c:v>0.146009992686391</c:v>
                </c:pt>
                <c:pt idx="30">
                  <c:v>0.149128867179948</c:v>
                </c:pt>
                <c:pt idx="31">
                  <c:v>0.149802810491661</c:v>
                </c:pt>
                <c:pt idx="32">
                  <c:v>0.14794304501088901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DATA!$B$2:$AM$2</c15:sqref>
                  </c15:fullRef>
                </c:ext>
              </c:extLst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921-8C47-92C3-A8F248136D82}"/>
            </c:ext>
          </c:extLst>
        </c:ser>
        <c:ser>
          <c:idx val="2"/>
          <c:order val="1"/>
          <c:tx>
            <c:v>Consumo privado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</c:numRef>
          </c:cat>
          <c:val>
            <c:numRef>
              <c:f>DATA!$G$4:$AM$4</c:f>
              <c:numCache>
                <c:formatCode>General</c:formatCode>
                <c:ptCount val="33"/>
                <c:pt idx="0" formatCode="0.00E+00">
                  <c:v>1.97472577776469E-3</c:v>
                </c:pt>
                <c:pt idx="1">
                  <c:v>1.6458811126884799E-3</c:v>
                </c:pt>
                <c:pt idx="2">
                  <c:v>-8.3611677882400304E-4</c:v>
                </c:pt>
                <c:pt idx="3">
                  <c:v>-3.6940977805377498E-3</c:v>
                </c:pt>
                <c:pt idx="4">
                  <c:v>-4.1065871287604399E-3</c:v>
                </c:pt>
                <c:pt idx="5" formatCode="0.00E+00">
                  <c:v>-9.9654655993930405E-5</c:v>
                </c:pt>
                <c:pt idx="6">
                  <c:v>1.02198067829961E-2</c:v>
                </c:pt>
                <c:pt idx="7">
                  <c:v>2.9445928693805301E-2</c:v>
                </c:pt>
                <c:pt idx="8">
                  <c:v>5.9632379169349797E-2</c:v>
                </c:pt>
                <c:pt idx="9">
                  <c:v>9.3804846923672899E-2</c:v>
                </c:pt>
                <c:pt idx="10">
                  <c:v>0.12679814858167399</c:v>
                </c:pt>
                <c:pt idx="11">
                  <c:v>0.156256985632863</c:v>
                </c:pt>
                <c:pt idx="12">
                  <c:v>0.181494187824737</c:v>
                </c:pt>
                <c:pt idx="13">
                  <c:v>0.19601497373495899</c:v>
                </c:pt>
                <c:pt idx="14">
                  <c:v>0.198996324110845</c:v>
                </c:pt>
                <c:pt idx="15">
                  <c:v>0.192856031883503</c:v>
                </c:pt>
                <c:pt idx="16">
                  <c:v>0.180326155722565</c:v>
                </c:pt>
                <c:pt idx="17">
                  <c:v>0.16375765164238201</c:v>
                </c:pt>
                <c:pt idx="18">
                  <c:v>0.14498236151232399</c:v>
                </c:pt>
                <c:pt idx="19">
                  <c:v>0.12532343381594899</c:v>
                </c:pt>
                <c:pt idx="20">
                  <c:v>0.105656011626487</c:v>
                </c:pt>
                <c:pt idx="21">
                  <c:v>8.6485469110586494E-2</c:v>
                </c:pt>
                <c:pt idx="22">
                  <c:v>6.8030085853232294E-2</c:v>
                </c:pt>
                <c:pt idx="23">
                  <c:v>5.5915575585330203E-2</c:v>
                </c:pt>
                <c:pt idx="24">
                  <c:v>5.2434058684469598E-2</c:v>
                </c:pt>
                <c:pt idx="25">
                  <c:v>5.6364385157547901E-2</c:v>
                </c:pt>
                <c:pt idx="26">
                  <c:v>6.5576693092639304E-2</c:v>
                </c:pt>
                <c:pt idx="27">
                  <c:v>7.7471689326991097E-2</c:v>
                </c:pt>
                <c:pt idx="28">
                  <c:v>8.9897857874876502E-2</c:v>
                </c:pt>
                <c:pt idx="29">
                  <c:v>0.101210285873487</c:v>
                </c:pt>
                <c:pt idx="30">
                  <c:v>0.11021668617321401</c:v>
                </c:pt>
                <c:pt idx="31">
                  <c:v>0.116135906013381</c:v>
                </c:pt>
                <c:pt idx="32">
                  <c:v>0.118566594525315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DATA!$B$4:$AM$4</c15:sqref>
                  </c15:fullRef>
                </c:ext>
              </c:extLst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921-8C47-92C3-A8F248136D82}"/>
            </c:ext>
          </c:extLst>
        </c:ser>
        <c:ser>
          <c:idx val="3"/>
          <c:order val="2"/>
          <c:tx>
            <c:v>Inversiones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</c:numRef>
          </c:cat>
          <c:val>
            <c:numRef>
              <c:f>DATA!$G$5:$AM$5</c:f>
              <c:numCache>
                <c:formatCode>General</c:formatCode>
                <c:ptCount val="33"/>
                <c:pt idx="0">
                  <c:v>-1.72312269696162E-3</c:v>
                </c:pt>
                <c:pt idx="1">
                  <c:v>-1.1548436427255501E-2</c:v>
                </c:pt>
                <c:pt idx="2">
                  <c:v>-2.22892962366882E-2</c:v>
                </c:pt>
                <c:pt idx="3" formatCode="0.00E+00">
                  <c:v>-3.0496206002628101E-2</c:v>
                </c:pt>
                <c:pt idx="4">
                  <c:v>-3.37554804044626E-2</c:v>
                </c:pt>
                <c:pt idx="5" formatCode="0.00E+00">
                  <c:v>-2.9282527891716301E-2</c:v>
                </c:pt>
                <c:pt idx="6">
                  <c:v>-1.2943105207408E-2</c:v>
                </c:pt>
                <c:pt idx="7">
                  <c:v>2.1301948947249901E-2</c:v>
                </c:pt>
                <c:pt idx="8">
                  <c:v>6.2641827340126299E-2</c:v>
                </c:pt>
                <c:pt idx="9">
                  <c:v>0.117513483422326</c:v>
                </c:pt>
                <c:pt idx="10">
                  <c:v>0.18020578631683301</c:v>
                </c:pt>
                <c:pt idx="11">
                  <c:v>0.24761866016345099</c:v>
                </c:pt>
                <c:pt idx="12">
                  <c:v>0.31781358141123001</c:v>
                </c:pt>
                <c:pt idx="13">
                  <c:v>0.346150944573686</c:v>
                </c:pt>
                <c:pt idx="14">
                  <c:v>0.36998225584892103</c:v>
                </c:pt>
                <c:pt idx="15">
                  <c:v>0.38681628856358502</c:v>
                </c:pt>
                <c:pt idx="16">
                  <c:v>0.39605351980300701</c:v>
                </c:pt>
                <c:pt idx="17">
                  <c:v>0.39780907027275803</c:v>
                </c:pt>
                <c:pt idx="18">
                  <c:v>0.392347788805125</c:v>
                </c:pt>
                <c:pt idx="19">
                  <c:v>0.37988770072154798</c:v>
                </c:pt>
                <c:pt idx="20">
                  <c:v>0.36055231105727098</c:v>
                </c:pt>
                <c:pt idx="21">
                  <c:v>0.33437871965551402</c:v>
                </c:pt>
                <c:pt idx="22">
                  <c:v>0.30134699662644998</c:v>
                </c:pt>
                <c:pt idx="23">
                  <c:v>0.29656122067784801</c:v>
                </c:pt>
                <c:pt idx="24">
                  <c:v>0.30370161591075601</c:v>
                </c:pt>
                <c:pt idx="25">
                  <c:v>0.31301137942263402</c:v>
                </c:pt>
                <c:pt idx="26">
                  <c:v>0.322507713578779</c:v>
                </c:pt>
                <c:pt idx="27">
                  <c:v>0.33116821312004702</c:v>
                </c:pt>
                <c:pt idx="28">
                  <c:v>0.33808772804770898</c:v>
                </c:pt>
                <c:pt idx="29">
                  <c:v>0.34259026019613997</c:v>
                </c:pt>
                <c:pt idx="30">
                  <c:v>0.34439812229858302</c:v>
                </c:pt>
                <c:pt idx="31">
                  <c:v>0.34377662501800998</c:v>
                </c:pt>
                <c:pt idx="32">
                  <c:v>0.34165119695483898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DATA!$B$5:$AM$5</c15:sqref>
                  </c15:fullRef>
                </c:ext>
              </c:extLst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921-8C47-92C3-A8F248136D82}"/>
            </c:ext>
          </c:extLst>
        </c:ser>
        <c:ser>
          <c:idx val="12"/>
          <c:order val="3"/>
          <c:tx>
            <c:v>tasa de desempleo</c:v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</c:numRef>
          </c:cat>
          <c:val>
            <c:numRef>
              <c:f>DATA!$G$14:$AM$14</c:f>
              <c:numCache>
                <c:formatCode>General</c:formatCode>
                <c:ptCount val="33"/>
                <c:pt idx="0">
                  <c:v>1.9889799999998898E-3</c:v>
                </c:pt>
                <c:pt idx="1">
                  <c:v>5.0814799999999898E-3</c:v>
                </c:pt>
                <c:pt idx="2">
                  <c:v>7.9694299999995208E-3</c:v>
                </c:pt>
                <c:pt idx="3">
                  <c:v>9.5688400000001894E-3</c:v>
                </c:pt>
                <c:pt idx="4">
                  <c:v>8.5502300000005107E-3</c:v>
                </c:pt>
                <c:pt idx="5">
                  <c:v>3.11115E-3</c:v>
                </c:pt>
                <c:pt idx="6">
                  <c:v>-9.4189899999999604E-3</c:v>
                </c:pt>
                <c:pt idx="7">
                  <c:v>-3.2878969999999799E-2</c:v>
                </c:pt>
                <c:pt idx="8">
                  <c:v>-6.0550179999999801E-2</c:v>
                </c:pt>
                <c:pt idx="9">
                  <c:v>-8.9182020000000403E-2</c:v>
                </c:pt>
                <c:pt idx="10">
                  <c:v>-0.11673479</c:v>
                </c:pt>
                <c:pt idx="11">
                  <c:v>-0.14222609</c:v>
                </c:pt>
                <c:pt idx="12">
                  <c:v>-0.165274319999999</c:v>
                </c:pt>
                <c:pt idx="13">
                  <c:v>-0.17263864999999901</c:v>
                </c:pt>
                <c:pt idx="14">
                  <c:v>-0.17091281999999999</c:v>
                </c:pt>
                <c:pt idx="15">
                  <c:v>-0.16292736999999999</c:v>
                </c:pt>
                <c:pt idx="16">
                  <c:v>-0.15026207999999999</c:v>
                </c:pt>
                <c:pt idx="17">
                  <c:v>-0.13397334999999999</c:v>
                </c:pt>
                <c:pt idx="18">
                  <c:v>-0.11481627999999899</c:v>
                </c:pt>
                <c:pt idx="19">
                  <c:v>-9.3326419999999799E-2</c:v>
                </c:pt>
                <c:pt idx="20">
                  <c:v>-6.9865599999999806E-2</c:v>
                </c:pt>
                <c:pt idx="21">
                  <c:v>-4.4659070000000002E-2</c:v>
                </c:pt>
                <c:pt idx="22">
                  <c:v>-1.78308599999999E-2</c:v>
                </c:pt>
                <c:pt idx="23">
                  <c:v>-7.1433999999995202E-4</c:v>
                </c:pt>
                <c:pt idx="24">
                  <c:v>8.5946610000000104E-3</c:v>
                </c:pt>
                <c:pt idx="25">
                  <c:v>1.2766275000000001E-2</c:v>
                </c:pt>
                <c:pt idx="26">
                  <c:v>1.3855144999999999E-2</c:v>
                </c:pt>
                <c:pt idx="27" formatCode="0.00E+00">
                  <c:v>1.3478837999999899E-2</c:v>
                </c:pt>
                <c:pt idx="28">
                  <c:v>1.2886286999999901E-2</c:v>
                </c:pt>
                <c:pt idx="29">
                  <c:v>1.3006482E-2</c:v>
                </c:pt>
                <c:pt idx="30">
                  <c:v>1.44904499999999E-2</c:v>
                </c:pt>
                <c:pt idx="31">
                  <c:v>1.7738230000000001E-2</c:v>
                </c:pt>
                <c:pt idx="32">
                  <c:v>2.2913709999999799E-2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DATA!$B$14:$AM$14</c15:sqref>
                  </c15:fullRef>
                </c:ext>
              </c:extLst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B921-8C47-92C3-A8F248136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569088"/>
        <c:axId val="144570624"/>
        <c:extLst xmlns:c16r2="http://schemas.microsoft.com/office/drawing/2015/06/chart">
          <c:ext xmlns:c15="http://schemas.microsoft.com/office/drawing/2012/chart" uri="{02D57815-91ED-43cb-92C2-25804820EDAC}">
            <c15:filteredLineSeries>
              <c15:ser>
                <c:idx val="4"/>
                <c:order val="3"/>
                <c:tx>
                  <c:strRef>
                    <c:extLst>
                      <c:ext uri="{02D57815-91ED-43cb-92C2-25804820EDAC}">
                        <c15:formulaRef>
                          <c15:sqref>DATA!$A$6</c15:sqref>
                        </c15:formulaRef>
                      </c:ext>
                    </c:extLst>
                    <c:strCache>
                      <c:ptCount val="1"/>
                      <c:pt idx="0">
                        <c:v>100*((IA_2-IA_19_2)/(IA_0-IA_19_0)-1)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DATA!$B$6:$AM$6</c15:sqref>
                        </c15:fullRef>
                        <c15:formulaRef>
                          <c15:sqref>DATA!$G$6:$AM$6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-1.9593061784894902E-3</c:v>
                      </c:pt>
                      <c:pt idx="1" formatCode="General">
                        <c:v>-1.2992546077983299E-2</c:v>
                      </c:pt>
                      <c:pt idx="2" formatCode="General">
                        <c:v>-2.5051865938585601E-2</c:v>
                      </c:pt>
                      <c:pt idx="3" formatCode="General">
                        <c:v>-3.8473491858814698E-3</c:v>
                      </c:pt>
                      <c:pt idx="4" formatCode="General">
                        <c:v>3.9608135177360199E-2</c:v>
                      </c:pt>
                      <c:pt idx="5" formatCode="General">
                        <c:v>0.118805407840771</c:v>
                      </c:pt>
                      <c:pt idx="6" formatCode="General">
                        <c:v>0.25916528467411198</c:v>
                      </c:pt>
                      <c:pt idx="7" formatCode="General">
                        <c:v>0.50532943204355496</c:v>
                      </c:pt>
                      <c:pt idx="8" formatCode="General">
                        <c:v>0.61788200036116903</c:v>
                      </c:pt>
                      <c:pt idx="9" formatCode="General">
                        <c:v>0.75758949939492803</c:v>
                      </c:pt>
                      <c:pt idx="10" formatCode="General">
                        <c:v>0.92168357907036402</c:v>
                      </c:pt>
                      <c:pt idx="11" formatCode="General">
                        <c:v>1.1081163082618599</c:v>
                      </c:pt>
                      <c:pt idx="12" formatCode="General">
                        <c:v>1.3148789897214399</c:v>
                      </c:pt>
                      <c:pt idx="13" formatCode="General">
                        <c:v>1.37420125505804</c:v>
                      </c:pt>
                      <c:pt idx="14" formatCode="General">
                        <c:v>1.4248416637835299</c:v>
                      </c:pt>
                      <c:pt idx="15" formatCode="General">
                        <c:v>1.46363443304602</c:v>
                      </c:pt>
                      <c:pt idx="16" formatCode="General">
                        <c:v>1.4890316341607199</c:v>
                      </c:pt>
                      <c:pt idx="17" formatCode="General">
                        <c:v>1.50057084922308</c:v>
                      </c:pt>
                      <c:pt idx="18" formatCode="General">
                        <c:v>1.4983800167072501</c:v>
                      </c:pt>
                      <c:pt idx="19" formatCode="General">
                        <c:v>1.48291114846126</c:v>
                      </c:pt>
                      <c:pt idx="20" formatCode="General">
                        <c:v>1.45480747493886</c:v>
                      </c:pt>
                      <c:pt idx="21" formatCode="General">
                        <c:v>1.4148520838644001</c:v>
                      </c:pt>
                      <c:pt idx="22" formatCode="General">
                        <c:v>1.3639568832445701</c:v>
                      </c:pt>
                      <c:pt idx="23" formatCode="General">
                        <c:v>1.4571656580188701</c:v>
                      </c:pt>
                      <c:pt idx="24" formatCode="General">
                        <c:v>1.5831445631367</c:v>
                      </c:pt>
                      <c:pt idx="25" formatCode="General">
                        <c:v>1.72122798488141</c:v>
                      </c:pt>
                      <c:pt idx="26" formatCode="General">
                        <c:v>1.8627386672410899</c:v>
                      </c:pt>
                      <c:pt idx="27" formatCode="General">
                        <c:v>2.0023190445493202</c:v>
                      </c:pt>
                      <c:pt idx="28" formatCode="General">
                        <c:v>2.1358305545990199</c:v>
                      </c:pt>
                      <c:pt idx="29" formatCode="General">
                        <c:v>2.2597502650996302</c:v>
                      </c:pt>
                      <c:pt idx="30" formatCode="General">
                        <c:v>2.37101838947593</c:v>
                      </c:pt>
                      <c:pt idx="31" formatCode="General">
                        <c:v>2.4670644218849702</c:v>
                      </c:pt>
                      <c:pt idx="32" formatCode="General">
                        <c:v>2.54591656635845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B921-8C47-92C3-A8F248136D82}"/>
                  </c:ext>
                </c:extLst>
              </c15:ser>
            </c15:filteredLineSeries>
            <c15:filteredLineSeries>
              <c15:ser>
                <c:idx val="7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DATA!$A$9</c15:sqref>
                        </c15:formulaRef>
                      </c:ext>
                    </c:extLst>
                    <c:strCache>
                      <c:ptCount val="1"/>
                      <c:pt idx="0">
                        <c:v>100*(PCH_2/PCH_0-1)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DATA!$B$9:$AM$9</c15:sqref>
                        </c15:fullRef>
                        <c15:formulaRef>
                          <c15:sqref>DATA!$G$9:$AM$9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-5.4187310639552903E-3</c:v>
                      </c:pt>
                      <c:pt idx="1" formatCode="General">
                        <c:v>-3.8977710546172998E-3</c:v>
                      </c:pt>
                      <c:pt idx="2">
                        <c:v>1.9015094811836099E-3</c:v>
                      </c:pt>
                      <c:pt idx="3" formatCode="General">
                        <c:v>1.7033359197160501E-2</c:v>
                      </c:pt>
                      <c:pt idx="4">
                        <c:v>4.2855219532134101E-2</c:v>
                      </c:pt>
                      <c:pt idx="5" formatCode="General">
                        <c:v>8.3531217626186996E-2</c:v>
                      </c:pt>
                      <c:pt idx="6" formatCode="General">
                        <c:v>0.14548134601393101</c:v>
                      </c:pt>
                      <c:pt idx="7" formatCode="General">
                        <c:v>0.23781445331567599</c:v>
                      </c:pt>
                      <c:pt idx="8" formatCode="General">
                        <c:v>0.32597592141556597</c:v>
                      </c:pt>
                      <c:pt idx="9" formatCode="General">
                        <c:v>0.42161174082846398</c:v>
                      </c:pt>
                      <c:pt idx="10" formatCode="General">
                        <c:v>0.52591326948370198</c:v>
                      </c:pt>
                      <c:pt idx="11" formatCode="General">
                        <c:v>0.63969128271472697</c:v>
                      </c:pt>
                      <c:pt idx="12" formatCode="General">
                        <c:v>0.76341144546383499</c:v>
                      </c:pt>
                      <c:pt idx="13" formatCode="General">
                        <c:v>0.87990047779573599</c:v>
                      </c:pt>
                      <c:pt idx="14" formatCode="General">
                        <c:v>0.99582204992512102</c:v>
                      </c:pt>
                      <c:pt idx="15" formatCode="General">
                        <c:v>1.11147789114232</c:v>
                      </c:pt>
                      <c:pt idx="16" formatCode="General">
                        <c:v>1.2268037051923399</c:v>
                      </c:pt>
                      <c:pt idx="17" formatCode="General">
                        <c:v>1.3413752244133501</c:v>
                      </c:pt>
                      <c:pt idx="18" formatCode="General">
                        <c:v>1.45452807649939</c:v>
                      </c:pt>
                      <c:pt idx="19" formatCode="General">
                        <c:v>1.5654595352574101</c:v>
                      </c:pt>
                      <c:pt idx="20" formatCode="General">
                        <c:v>1.67330043440163</c:v>
                      </c:pt>
                      <c:pt idx="21" formatCode="General">
                        <c:v>1.7771628022994399</c:v>
                      </c:pt>
                      <c:pt idx="22" formatCode="General">
                        <c:v>1.87617641655233</c:v>
                      </c:pt>
                      <c:pt idx="23" formatCode="General">
                        <c:v>1.9764282192581599</c:v>
                      </c:pt>
                      <c:pt idx="24" formatCode="General">
                        <c:v>2.0858451905403501</c:v>
                      </c:pt>
                      <c:pt idx="25" formatCode="General">
                        <c:v>2.2041779357647</c:v>
                      </c:pt>
                      <c:pt idx="26" formatCode="General">
                        <c:v>2.3302624946064601</c:v>
                      </c:pt>
                      <c:pt idx="27" formatCode="General">
                        <c:v>2.4629716761554299</c:v>
                      </c:pt>
                      <c:pt idx="28" formatCode="General">
                        <c:v>2.60094379153275</c:v>
                      </c:pt>
                      <c:pt idx="29" formatCode="General">
                        <c:v>2.7426802581901999</c:v>
                      </c:pt>
                      <c:pt idx="30" formatCode="General">
                        <c:v>2.8865261474317201</c:v>
                      </c:pt>
                      <c:pt idx="31" formatCode="General">
                        <c:v>3.0306439594330801</c:v>
                      </c:pt>
                      <c:pt idx="32" formatCode="General">
                        <c:v>3.1730195342143102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921-8C47-92C3-A8F248136D82}"/>
                  </c:ext>
                </c:extLst>
              </c15:ser>
            </c15:filteredLineSeries>
            <c15:filteredLine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DATA!$A$10</c15:sqref>
                        </c15:formulaRef>
                      </c:ext>
                    </c:extLst>
                    <c:strCache>
                      <c:ptCount val="1"/>
                      <c:pt idx="0">
                        <c:v>100*(PY_2/PY_0-1)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DATA!$B$10:$AM$10</c15:sqref>
                        </c15:fullRef>
                        <c15:formulaRef>
                          <c15:sqref>DATA!$G$10:$AM$10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>
                        <c:v>1.1001398832810501E-3</c:v>
                      </c:pt>
                      <c:pt idx="1" formatCode="General">
                        <c:v>8.9648312373791193E-3</c:v>
                      </c:pt>
                      <c:pt idx="2" formatCode="General">
                        <c:v>1.8191087788665902E-2</c:v>
                      </c:pt>
                      <c:pt idx="3">
                        <c:v>4.1212932885814603E-2</c:v>
                      </c:pt>
                      <c:pt idx="4" formatCode="General">
                        <c:v>7.8863360386338593E-2</c:v>
                      </c:pt>
                      <c:pt idx="5" formatCode="General">
                        <c:v>0.13774623637292599</c:v>
                      </c:pt>
                      <c:pt idx="6" formatCode="General">
                        <c:v>0.227189090092627</c:v>
                      </c:pt>
                      <c:pt idx="7" formatCode="General">
                        <c:v>0.35946431806843598</c:v>
                      </c:pt>
                      <c:pt idx="8" formatCode="General">
                        <c:v>0.46077959809429597</c:v>
                      </c:pt>
                      <c:pt idx="9" formatCode="General">
                        <c:v>0.56935303988616603</c:v>
                      </c:pt>
                      <c:pt idx="10" formatCode="General">
                        <c:v>0.68746623980424604</c:v>
                      </c:pt>
                      <c:pt idx="11" formatCode="General">
                        <c:v>0.81656062051726996</c:v>
                      </c:pt>
                      <c:pt idx="12" formatCode="General">
                        <c:v>0.95692547107819603</c:v>
                      </c:pt>
                      <c:pt idx="13" formatCode="General">
                        <c:v>1.07476506990855</c:v>
                      </c:pt>
                      <c:pt idx="14" formatCode="General">
                        <c:v>1.1968989984040901</c:v>
                      </c:pt>
                      <c:pt idx="15" formatCode="General">
                        <c:v>1.32183624477013</c:v>
                      </c:pt>
                      <c:pt idx="16" formatCode="General">
                        <c:v>1.44833209189774</c:v>
                      </c:pt>
                      <c:pt idx="17" formatCode="General">
                        <c:v>1.5752014708088</c:v>
                      </c:pt>
                      <c:pt idx="18" formatCode="General">
                        <c:v>1.7012960761046501</c:v>
                      </c:pt>
                      <c:pt idx="19" formatCode="General">
                        <c:v>1.8255037381418</c:v>
                      </c:pt>
                      <c:pt idx="20" formatCode="General">
                        <c:v>1.94675862165514</c:v>
                      </c:pt>
                      <c:pt idx="21" formatCode="General">
                        <c:v>2.0640510072671199</c:v>
                      </c:pt>
                      <c:pt idx="22" formatCode="General">
                        <c:v>2.1764544718748402</c:v>
                      </c:pt>
                      <c:pt idx="23" formatCode="General">
                        <c:v>2.29375441284702</c:v>
                      </c:pt>
                      <c:pt idx="24" formatCode="General">
                        <c:v>2.42845164688294</c:v>
                      </c:pt>
                      <c:pt idx="25" formatCode="General">
                        <c:v>2.57618386856779</c:v>
                      </c:pt>
                      <c:pt idx="26" formatCode="General">
                        <c:v>2.7331515355490201</c:v>
                      </c:pt>
                      <c:pt idx="27" formatCode="General">
                        <c:v>2.8970411969066499</c:v>
                      </c:pt>
                      <c:pt idx="28" formatCode="General">
                        <c:v>3.0655876713925498</c:v>
                      </c:pt>
                      <c:pt idx="29" formatCode="General">
                        <c:v>3.2366475646609998</c:v>
                      </c:pt>
                      <c:pt idx="30" formatCode="General">
                        <c:v>3.4080592421040299</c:v>
                      </c:pt>
                      <c:pt idx="31" formatCode="General">
                        <c:v>3.5775319296391799</c:v>
                      </c:pt>
                      <c:pt idx="32" formatCode="General">
                        <c:v>3.7426204256692799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921-8C47-92C3-A8F248136D82}"/>
                  </c:ext>
                </c:extLst>
              </c15:ser>
            </c15:filteredLineSeries>
            <c15:filteredLine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DATA!$A$11</c15:sqref>
                        </c15:formulaRef>
                      </c:ext>
                    </c:extLst>
                    <c:strCache>
                      <c:ptCount val="1"/>
                      <c:pt idx="0">
                        <c:v>100*((W_2/PCH_2)/(W_0/PCH_0)-1)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DATA!$B$11:$AM$11</c15:sqref>
                        </c15:fullRef>
                        <c15:formulaRef>
                          <c15:sqref>DATA!$G$11:$AM$11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4.1985658257415103E-3</c:v>
                      </c:pt>
                      <c:pt idx="1" formatCode="General">
                        <c:v>-8.3620532517203396E-4</c:v>
                      </c:pt>
                      <c:pt idx="2" formatCode="General">
                        <c:v>-9.9802973380636005E-3</c:v>
                      </c:pt>
                      <c:pt idx="3" formatCode="General">
                        <c:v>-2.6464784404278598E-2</c:v>
                      </c:pt>
                      <c:pt idx="4" formatCode="General">
                        <c:v>-4.8171063367463601E-2</c:v>
                      </c:pt>
                      <c:pt idx="5" formatCode="General">
                        <c:v>-7.5504597703068804E-2</c:v>
                      </c:pt>
                      <c:pt idx="6" formatCode="General">
                        <c:v>-0.109895171029483</c:v>
                      </c:pt>
                      <c:pt idx="7" formatCode="General">
                        <c:v>-0.15326117205320899</c:v>
                      </c:pt>
                      <c:pt idx="8" formatCode="General">
                        <c:v>-0.16472178290283199</c:v>
                      </c:pt>
                      <c:pt idx="9" formatCode="General">
                        <c:v>-0.164002742142388</c:v>
                      </c:pt>
                      <c:pt idx="10" formatCode="General">
                        <c:v>-0.156573679822924</c:v>
                      </c:pt>
                      <c:pt idx="11" formatCode="General">
                        <c:v>-0.14535364744301299</c:v>
                      </c:pt>
                      <c:pt idx="12" formatCode="General">
                        <c:v>-0.13172446916913599</c:v>
                      </c:pt>
                      <c:pt idx="13" formatCode="General">
                        <c:v>-0.10266628312040001</c:v>
                      </c:pt>
                      <c:pt idx="14" formatCode="General">
                        <c:v>-7.1688190511765004E-2</c:v>
                      </c:pt>
                      <c:pt idx="15" formatCode="General">
                        <c:v>-4.2706763905420102E-2</c:v>
                      </c:pt>
                      <c:pt idx="16" formatCode="General">
                        <c:v>-1.7645545586120099E-2</c:v>
                      </c:pt>
                      <c:pt idx="17" formatCode="General">
                        <c:v>2.7461741529011198E-3</c:v>
                      </c:pt>
                      <c:pt idx="18" formatCode="General">
                        <c:v>1.8329432864283499E-2</c:v>
                      </c:pt>
                      <c:pt idx="19" formatCode="General">
                        <c:v>2.92331796685418E-2</c:v>
                      </c:pt>
                      <c:pt idx="20" formatCode="General">
                        <c:v>3.5662618788090399E-2</c:v>
                      </c:pt>
                      <c:pt idx="21" formatCode="General">
                        <c:v>3.7803539035308198E-2</c:v>
                      </c:pt>
                      <c:pt idx="22" formatCode="General">
                        <c:v>3.5780650026495602E-2</c:v>
                      </c:pt>
                      <c:pt idx="23" formatCode="General">
                        <c:v>2.6353281426971801E-2</c:v>
                      </c:pt>
                      <c:pt idx="24" formatCode="General">
                        <c:v>6.1478112748591896E-3</c:v>
                      </c:pt>
                      <c:pt idx="25" formatCode="General">
                        <c:v>-1.94671502953935E-2</c:v>
                      </c:pt>
                      <c:pt idx="26" formatCode="General">
                        <c:v>-4.5716272978957299E-2</c:v>
                      </c:pt>
                      <c:pt idx="27" formatCode="General">
                        <c:v>-6.9643216814663206E-2</c:v>
                      </c:pt>
                      <c:pt idx="28" formatCode="General">
                        <c:v>-8.9453023279728594E-2</c:v>
                      </c:pt>
                      <c:pt idx="29" formatCode="General">
                        <c:v>-0.104245612044351</c:v>
                      </c:pt>
                      <c:pt idx="30" formatCode="General">
                        <c:v>-0.113701507967611</c:v>
                      </c:pt>
                      <c:pt idx="31" formatCode="General">
                        <c:v>-0.11784392296750799</c:v>
                      </c:pt>
                      <c:pt idx="32" formatCode="General">
                        <c:v>-0.116901700383009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921-8C47-92C3-A8F248136D82}"/>
                  </c:ext>
                </c:extLst>
              </c15:ser>
            </c15:filteredLineSeries>
          </c:ext>
        </c:extLst>
      </c:lineChart>
      <c:catAx>
        <c:axId val="14456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70624"/>
        <c:crosses val="autoZero"/>
        <c:auto val="1"/>
        <c:lblAlgn val="ctr"/>
        <c:lblOffset val="100"/>
        <c:noMultiLvlLbl val="0"/>
      </c:catAx>
      <c:valAx>
        <c:axId val="14457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6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 sz="1400"/>
            </a:pPr>
            <a:r>
              <a:rPr lang="fr-FR" sz="1400" b="0" i="0" baseline="0">
                <a:effectLst/>
              </a:rPr>
              <a:t>PIB por componente </a:t>
            </a:r>
            <a:endParaRPr lang="es-MX" sz="1400">
              <a:effectLst/>
            </a:endParaRPr>
          </a:p>
        </c:rich>
      </c:tx>
      <c:layout>
        <c:manualLayout>
          <c:xMode val="edge"/>
          <c:yMode val="edge"/>
          <c:x val="0.40088384660547266"/>
          <c:y val="2.510698888620356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9700189793806535E-2"/>
          <c:y val="8.2319818389636784E-2"/>
          <c:w val="0.9346118248376849"/>
          <c:h val="0.84646272542545087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'DATA PIB por componente'!$U$2</c:f>
              <c:strCache>
                <c:ptCount val="1"/>
                <c:pt idx="0">
                  <c:v>Consumo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</c:spPr>
          <c:invertIfNegative val="0"/>
          <c:dPt>
            <c:idx val="1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effectLst>
                <a:outerShdw blurRad="50800" dist="50800" dir="5400000" algn="ctr" rotWithShape="0">
                  <a:srgbClr val="92D050"/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7C3C-4A8B-A82B-D93B351C0908}"/>
              </c:ext>
            </c:extLst>
          </c:dPt>
          <c:val>
            <c:numRef>
              <c:f>'DATA PIB por componente'!$U$8:$U$40</c:f>
              <c:numCache>
                <c:formatCode>General</c:formatCode>
                <c:ptCount val="33"/>
                <c:pt idx="0">
                  <c:v>1.3288323275587393E-3</c:v>
                </c:pt>
                <c:pt idx="1">
                  <c:v>1.1067360831115906E-3</c:v>
                </c:pt>
                <c:pt idx="2">
                  <c:v>-5.6140170920261818E-4</c:v>
                </c:pt>
                <c:pt idx="3">
                  <c:v>-2.4753567897530825E-3</c:v>
                </c:pt>
                <c:pt idx="4">
                  <c:v>-2.7450543362236329E-3</c:v>
                </c:pt>
                <c:pt idx="5">
                  <c:v>-6.6431001847117607E-5</c:v>
                </c:pt>
                <c:pt idx="6">
                  <c:v>6.7924070647371456E-3</c:v>
                </c:pt>
                <c:pt idx="7">
                  <c:v>1.9510114202802152E-2</c:v>
                </c:pt>
                <c:pt idx="8">
                  <c:v>3.9408546115121498E-2</c:v>
                </c:pt>
                <c:pt idx="9">
                  <c:v>6.1867786202502044E-2</c:v>
                </c:pt>
                <c:pt idx="10">
                  <c:v>8.350496957486829E-2</c:v>
                </c:pt>
                <c:pt idx="11">
                  <c:v>0.10279932903166795</c:v>
                </c:pt>
                <c:pt idx="12">
                  <c:v>0.11932284494655099</c:v>
                </c:pt>
                <c:pt idx="13">
                  <c:v>0.12882901487546602</c:v>
                </c:pt>
                <c:pt idx="14">
                  <c:v>0.13078546719150591</c:v>
                </c:pt>
                <c:pt idx="15">
                  <c:v>0.12677629759948467</c:v>
                </c:pt>
                <c:pt idx="16">
                  <c:v>0.1185862938911517</c:v>
                </c:pt>
                <c:pt idx="17">
                  <c:v>0.10774942602866777</c:v>
                </c:pt>
                <c:pt idx="18">
                  <c:v>9.5460422652398846E-2</c:v>
                </c:pt>
                <c:pt idx="19">
                  <c:v>8.2582100417780455E-2</c:v>
                </c:pt>
                <c:pt idx="20">
                  <c:v>6.9684944620221512E-2</c:v>
                </c:pt>
                <c:pt idx="21">
                  <c:v>5.7097940927449402E-2</c:v>
                </c:pt>
                <c:pt idx="22">
                  <c:v>4.496228828309904E-2</c:v>
                </c:pt>
                <c:pt idx="23">
                  <c:v>3.7012681414494139E-2</c:v>
                </c:pt>
                <c:pt idx="24">
                  <c:v>3.477974935142842E-2</c:v>
                </c:pt>
                <c:pt idx="25">
                  <c:v>3.7479773116551922E-2</c:v>
                </c:pt>
                <c:pt idx="26">
                  <c:v>4.3726767317245618E-2</c:v>
                </c:pt>
                <c:pt idx="27">
                  <c:v>5.181116190584778E-2</c:v>
                </c:pt>
                <c:pt idx="28">
                  <c:v>6.0304539493344682E-2</c:v>
                </c:pt>
                <c:pt idx="29">
                  <c:v>6.8101231997778858E-2</c:v>
                </c:pt>
                <c:pt idx="30">
                  <c:v>7.4386816473566264E-2</c:v>
                </c:pt>
                <c:pt idx="31">
                  <c:v>7.8615284705544158E-2</c:v>
                </c:pt>
                <c:pt idx="32">
                  <c:v>8.049275759939524E-2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7C3C-4A8B-A82B-D93B351C0908}"/>
            </c:ext>
          </c:extLst>
        </c:ser>
        <c:ser>
          <c:idx val="2"/>
          <c:order val="2"/>
          <c:tx>
            <c:strRef>
              <c:f>'DATA PIB por componente'!$V$2</c:f>
              <c:strCache>
                <c:ptCount val="1"/>
                <c:pt idx="0">
                  <c:v>Inversion 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</c:spPr>
          <c:invertIfNegative val="0"/>
          <c:val>
            <c:numRef>
              <c:f>'DATA PIB por componente'!$V$8:$V$40</c:f>
              <c:numCache>
                <c:formatCode>General</c:formatCode>
                <c:ptCount val="33"/>
                <c:pt idx="0">
                  <c:v>-3.6561697014109564E-4</c:v>
                </c:pt>
                <c:pt idx="1">
                  <c:v>-2.4509524711087251E-3</c:v>
                </c:pt>
                <c:pt idx="2">
                  <c:v>-4.7319002628141626E-3</c:v>
                </c:pt>
                <c:pt idx="3">
                  <c:v>-6.4763547791208513E-3</c:v>
                </c:pt>
                <c:pt idx="4">
                  <c:v>-7.1714036527039489E-3</c:v>
                </c:pt>
                <c:pt idx="5">
                  <c:v>-6.2243290117115742E-3</c:v>
                </c:pt>
                <c:pt idx="6">
                  <c:v>-2.7530861022227807E-3</c:v>
                </c:pt>
                <c:pt idx="7">
                  <c:v>4.5352553090557282E-3</c:v>
                </c:pt>
                <c:pt idx="8">
                  <c:v>1.334363474628771E-2</c:v>
                </c:pt>
                <c:pt idx="9">
                  <c:v>2.5046228450975785E-2</c:v>
                </c:pt>
                <c:pt idx="10">
                  <c:v>3.8430015161306542E-2</c:v>
                </c:pt>
                <c:pt idx="11">
                  <c:v>5.283654023952522E-2</c:v>
                </c:pt>
                <c:pt idx="12">
                  <c:v>6.7854403935904348E-2</c:v>
                </c:pt>
                <c:pt idx="13">
                  <c:v>7.3957508131138466E-2</c:v>
                </c:pt>
                <c:pt idx="14">
                  <c:v>7.9108206932943292E-2</c:v>
                </c:pt>
                <c:pt idx="15">
                  <c:v>8.2773227140891248E-2</c:v>
                </c:pt>
                <c:pt idx="16">
                  <c:v>8.4822054307997108E-2</c:v>
                </c:pt>
                <c:pt idx="17">
                  <c:v>8.5276102960347225E-2</c:v>
                </c:pt>
                <c:pt idx="18">
                  <c:v>8.4188131954366113E-2</c:v>
                </c:pt>
                <c:pt idx="19">
                  <c:v>8.1600221373563028E-2</c:v>
                </c:pt>
                <c:pt idx="20">
                  <c:v>7.7533550671719451E-2</c:v>
                </c:pt>
                <c:pt idx="21">
                  <c:v>7.1990133002987095E-2</c:v>
                </c:pt>
                <c:pt idx="22">
                  <c:v>6.4959137590954188E-2</c:v>
                </c:pt>
                <c:pt idx="23">
                  <c:v>6.3974417285099047E-2</c:v>
                </c:pt>
                <c:pt idx="24">
                  <c:v>6.5551244096864594E-2</c:v>
                </c:pt>
                <c:pt idx="25">
                  <c:v>6.7590997506158629E-2</c:v>
                </c:pt>
                <c:pt idx="26">
                  <c:v>6.9666442732085915E-2</c:v>
                </c:pt>
                <c:pt idx="27">
                  <c:v>7.1556893627976612E-2</c:v>
                </c:pt>
                <c:pt idx="28">
                  <c:v>7.3066891463173536E-2</c:v>
                </c:pt>
                <c:pt idx="29">
                  <c:v>7.4050541752874954E-2</c:v>
                </c:pt>
                <c:pt idx="30">
                  <c:v>7.4448211968272462E-2</c:v>
                </c:pt>
                <c:pt idx="31">
                  <c:v>7.431791244952031E-2</c:v>
                </c:pt>
                <c:pt idx="32">
                  <c:v>7.38606555211265E-2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7C3C-4A8B-A82B-D93B351C0908}"/>
            </c:ext>
          </c:extLst>
        </c:ser>
        <c:ser>
          <c:idx val="3"/>
          <c:order val="3"/>
          <c:tx>
            <c:strRef>
              <c:f>'DATA PIB por componente'!$W$2</c:f>
              <c:strCache>
                <c:ptCount val="1"/>
                <c:pt idx="0">
                  <c:v>Balanza comercial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</c:spPr>
          <c:invertIfNegative val="0"/>
          <c:val>
            <c:numRef>
              <c:f>'DATA PIB por componente'!$W$8:$W$40</c:f>
              <c:numCache>
                <c:formatCode>General</c:formatCode>
                <c:ptCount val="33"/>
                <c:pt idx="0">
                  <c:v>1.1732402280280685E-2</c:v>
                </c:pt>
                <c:pt idx="1">
                  <c:v>2.3467513041562929E-2</c:v>
                </c:pt>
                <c:pt idx="2">
                  <c:v>3.2510845705542447E-2</c:v>
                </c:pt>
                <c:pt idx="3">
                  <c:v>3.8865946780309926E-2</c:v>
                </c:pt>
                <c:pt idx="4">
                  <c:v>4.2855919494474086E-2</c:v>
                </c:pt>
                <c:pt idx="5">
                  <c:v>4.4754361257143216E-2</c:v>
                </c:pt>
                <c:pt idx="6">
                  <c:v>4.4619329702753577E-2</c:v>
                </c:pt>
                <c:pt idx="7">
                  <c:v>4.2135953030291738E-2</c:v>
                </c:pt>
                <c:pt idx="8">
                  <c:v>4.0013447058366652E-2</c:v>
                </c:pt>
                <c:pt idx="9">
                  <c:v>3.7519643156519351E-2</c:v>
                </c:pt>
                <c:pt idx="10">
                  <c:v>3.4972784969823124E-2</c:v>
                </c:pt>
                <c:pt idx="11">
                  <c:v>3.2629281948552843E-2</c:v>
                </c:pt>
                <c:pt idx="12">
                  <c:v>3.0521109170048005E-2</c:v>
                </c:pt>
                <c:pt idx="13">
                  <c:v>2.6680036280343499E-2</c:v>
                </c:pt>
                <c:pt idx="14">
                  <c:v>2.3694552996256307E-2</c:v>
                </c:pt>
                <c:pt idx="15">
                  <c:v>2.1909343698133958E-2</c:v>
                </c:pt>
                <c:pt idx="16">
                  <c:v>2.1079896084052162E-2</c:v>
                </c:pt>
                <c:pt idx="17">
                  <c:v>2.0882819138439503E-2</c:v>
                </c:pt>
                <c:pt idx="18">
                  <c:v>2.1047018351372671E-2</c:v>
                </c:pt>
                <c:pt idx="19">
                  <c:v>2.1383241761657765E-2</c:v>
                </c:pt>
                <c:pt idx="20">
                  <c:v>2.1783687731259032E-2</c:v>
                </c:pt>
                <c:pt idx="21">
                  <c:v>2.2211968606259916E-2</c:v>
                </c:pt>
                <c:pt idx="22">
                  <c:v>2.2689651583127433E-2</c:v>
                </c:pt>
                <c:pt idx="23">
                  <c:v>2.1881343807545511E-2</c:v>
                </c:pt>
                <c:pt idx="24">
                  <c:v>2.0059638197524616E-2</c:v>
                </c:pt>
                <c:pt idx="25">
                  <c:v>1.7556303698156563E-2</c:v>
                </c:pt>
                <c:pt idx="26">
                  <c:v>1.4510399956984768E-2</c:v>
                </c:pt>
                <c:pt idx="27">
                  <c:v>1.10992446889008E-2</c:v>
                </c:pt>
                <c:pt idx="28">
                  <c:v>7.4980928106236971E-3</c:v>
                </c:pt>
                <c:pt idx="29">
                  <c:v>3.8582140703177547E-3</c:v>
                </c:pt>
                <c:pt idx="30">
                  <c:v>2.9387904096052169E-4</c:v>
                </c:pt>
                <c:pt idx="31">
                  <c:v>-3.1303774223812586E-3</c:v>
                </c:pt>
                <c:pt idx="32">
                  <c:v>-6.4103726116833282E-3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7C3C-4A8B-A82B-D93B351C0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4777216"/>
        <c:axId val="144778752"/>
      </c:barChart>
      <c:lineChart>
        <c:grouping val="stacked"/>
        <c:varyColors val="0"/>
        <c:ser>
          <c:idx val="0"/>
          <c:order val="0"/>
          <c:tx>
            <c:strRef>
              <c:f>'DATA PIB por componente'!$T$2</c:f>
              <c:strCache>
                <c:ptCount val="1"/>
                <c:pt idx="0">
                  <c:v>PIB </c:v>
                </c:pt>
              </c:strCache>
            </c:strRef>
          </c:tx>
          <c:marker>
            <c:symbol val="none"/>
          </c:marker>
          <c:cat>
            <c:numRef>
              <c:f>'DATA PIB por componente'!$A$8:$A$40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f>'DATA PIB por componente'!$T$8:$T$40</c:f>
              <c:numCache>
                <c:formatCode>0.000000</c:formatCode>
                <c:ptCount val="33"/>
                <c:pt idx="0">
                  <c:v>1.2695804383855425E-2</c:v>
                </c:pt>
                <c:pt idx="1">
                  <c:v>2.2123353752645514E-2</c:v>
                </c:pt>
                <c:pt idx="2">
                  <c:v>2.7217629590214898E-2</c:v>
                </c:pt>
                <c:pt idx="3">
                  <c:v>2.9914254867313694E-2</c:v>
                </c:pt>
                <c:pt idx="4">
                  <c:v>3.2939408911869528E-2</c:v>
                </c:pt>
                <c:pt idx="5">
                  <c:v>3.8463596591609139E-2</c:v>
                </c:pt>
                <c:pt idx="6">
                  <c:v>4.865860992984139E-2</c:v>
                </c:pt>
                <c:pt idx="7">
                  <c:v>6.618129612112611E-2</c:v>
                </c:pt>
                <c:pt idx="8">
                  <c:v>9.2765657907567522E-2</c:v>
                </c:pt>
                <c:pt idx="9">
                  <c:v>0.12443362863754359</c:v>
                </c:pt>
                <c:pt idx="10">
                  <c:v>0.15690782240864731</c:v>
                </c:pt>
                <c:pt idx="11">
                  <c:v>0.1882651551633252</c:v>
                </c:pt>
                <c:pt idx="12">
                  <c:v>0.21769835038030205</c:v>
                </c:pt>
                <c:pt idx="13">
                  <c:v>0.22946654809230527</c:v>
                </c:pt>
                <c:pt idx="14">
                  <c:v>0.23358825616039969</c:v>
                </c:pt>
                <c:pt idx="15">
                  <c:v>0.23145883312551963</c:v>
                </c:pt>
                <c:pt idx="16">
                  <c:v>0.22448822366993859</c:v>
                </c:pt>
                <c:pt idx="17">
                  <c:v>0.21390836149826065</c:v>
                </c:pt>
                <c:pt idx="18">
                  <c:v>0.20069554693642466</c:v>
                </c:pt>
                <c:pt idx="19">
                  <c:v>0.18556553506297035</c:v>
                </c:pt>
                <c:pt idx="20">
                  <c:v>0.16900221075373256</c:v>
                </c:pt>
                <c:pt idx="21">
                  <c:v>0.1513000455362068</c:v>
                </c:pt>
                <c:pt idx="22">
                  <c:v>0.13261105409336782</c:v>
                </c:pt>
                <c:pt idx="23">
                  <c:v>0.12286839415893702</c:v>
                </c:pt>
                <c:pt idx="24">
                  <c:v>0.12039062610580409</c:v>
                </c:pt>
                <c:pt idx="25">
                  <c:v>0.1226270419405262</c:v>
                </c:pt>
                <c:pt idx="26">
                  <c:v>0.1279036073773776</c:v>
                </c:pt>
                <c:pt idx="27">
                  <c:v>0.13446732071578094</c:v>
                </c:pt>
                <c:pt idx="28">
                  <c:v>0.14086954623357961</c:v>
                </c:pt>
                <c:pt idx="29">
                  <c:v>0.14600999268639114</c:v>
                </c:pt>
                <c:pt idx="30">
                  <c:v>0.14912886718017049</c:v>
                </c:pt>
                <c:pt idx="31">
                  <c:v>0.1498028104918836</c:v>
                </c:pt>
                <c:pt idx="32">
                  <c:v>0.14794304501088984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7C3C-4A8B-A82B-D93B351C0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777216"/>
        <c:axId val="144778752"/>
      </c:lineChart>
      <c:catAx>
        <c:axId val="144777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en-US"/>
          </a:p>
        </c:txPr>
        <c:crossAx val="144778752"/>
        <c:crosses val="autoZero"/>
        <c:auto val="1"/>
        <c:lblAlgn val="ctr"/>
        <c:lblOffset val="100"/>
        <c:noMultiLvlLbl val="0"/>
      </c:catAx>
      <c:valAx>
        <c:axId val="144778752"/>
        <c:scaling>
          <c:orientation val="minMax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fr-FR" sz="1000" b="0" i="0" baseline="0">
                    <a:effectLst/>
                  </a:rPr>
                  <a:t>Porcentaje de desviacion con respecto al PIB del BAU (%)</a:t>
                </a:r>
                <a:endParaRPr lang="es-MX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2.7394988654964561E-3"/>
              <c:y val="0.2492792135683568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44777216"/>
        <c:crosses val="autoZero"/>
        <c:crossBetween val="between"/>
      </c:valAx>
      <c:spPr>
        <a:ln>
          <a:noFill/>
        </a:ln>
      </c:spPr>
    </c:plotArea>
    <c:legend>
      <c:legendPos val="r"/>
      <c:layout>
        <c:manualLayout>
          <c:xMode val="edge"/>
          <c:yMode val="edge"/>
          <c:x val="0.16165722700279223"/>
          <c:y val="0.17174865337105155"/>
          <c:w val="0.19312239966404202"/>
          <c:h val="0.18213823449168512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 de energía por sectores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</c:numRef>
          </c:cat>
          <c:val>
            <c:numRef>
              <c:f>('Energia-emisiones por Sectores'!$W$4,'Energia-emisiones por Sectores'!$Y$4:$AA$4)</c:f>
              <c:numCache>
                <c:formatCode>0.0%</c:formatCode>
                <c:ptCount val="4"/>
                <c:pt idx="0">
                  <c:v>-2.8358338628697854E-4</c:v>
                </c:pt>
                <c:pt idx="1">
                  <c:v>1.0075666548621243E-3</c:v>
                </c:pt>
                <c:pt idx="2">
                  <c:v>-1.2768229817872179E-4</c:v>
                </c:pt>
                <c:pt idx="3">
                  <c:v>-2.9928652779790399E-3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'Energia-emisiones por Sectores'!$W$4:$AA$4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646-45C3-9BFA-9250F6A712F4}"/>
            </c:ext>
          </c:extLst>
        </c:ser>
        <c:ser>
          <c:idx val="1"/>
          <c:order val="1"/>
          <c:tx>
            <c:strRef>
              <c:f>'Energia-emisiones por Sectores'!$U$5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</c:numRef>
          </c:cat>
          <c:val>
            <c:numRef>
              <c:f>('Energia-emisiones por Sectores'!$W$5,'Energia-emisiones por Sectores'!$Y$5:$AA$5)</c:f>
              <c:numCache>
                <c:formatCode>0.0%</c:formatCode>
                <c:ptCount val="4"/>
                <c:pt idx="0">
                  <c:v>-2.8280714662076711E-4</c:v>
                </c:pt>
                <c:pt idx="1">
                  <c:v>8.8170659671615859E-4</c:v>
                </c:pt>
                <c:pt idx="2">
                  <c:v>-3.9504444663829297E-4</c:v>
                </c:pt>
                <c:pt idx="3">
                  <c:v>-1.8037127491483673E-3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'Energia-emisiones por Sectores'!$W$5:$AA$5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646-45C3-9BFA-9250F6A712F4}"/>
            </c:ext>
          </c:extLst>
        </c:ser>
        <c:ser>
          <c:idx val="2"/>
          <c:order val="2"/>
          <c:tx>
            <c:strRef>
              <c:f>'Energia-emisiones por Sectores'!$U$6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</c:numRef>
          </c:cat>
          <c:val>
            <c:numRef>
              <c:f>('Energia-emisiones por Sectores'!$W$6,'Energia-emisiones por Sectores'!$Y$6:$AA$6)</c:f>
              <c:numCache>
                <c:formatCode>0.0%</c:formatCode>
                <c:ptCount val="4"/>
                <c:pt idx="0">
                  <c:v>3.8764649558409303E-4</c:v>
                </c:pt>
                <c:pt idx="1">
                  <c:v>9.6260507051093569E-4</c:v>
                </c:pt>
                <c:pt idx="2">
                  <c:v>-3.3757593351191328E-4</c:v>
                </c:pt>
                <c:pt idx="3">
                  <c:v>-2.3978161751758709E-4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'Energia-emisiones por Sectores'!$W$6:$AA$6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9646-45C3-9BFA-9250F6A712F4}"/>
            </c:ext>
          </c:extLst>
        </c:ser>
        <c:ser>
          <c:idx val="3"/>
          <c:order val="3"/>
          <c:tx>
            <c:strRef>
              <c:f>'Energia-emisiones por Sectores'!$U$7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</c:numRef>
          </c:cat>
          <c:val>
            <c:numRef>
              <c:f>('Energia-emisiones por Sectores'!$W$7,'Energia-emisiones por Sectores'!$Y$7:$AA$7)</c:f>
              <c:numCache>
                <c:formatCode>0.0%</c:formatCode>
                <c:ptCount val="4"/>
                <c:pt idx="0">
                  <c:v>-6.9767099352635586E-4</c:v>
                </c:pt>
                <c:pt idx="1">
                  <c:v>-4.4833539669053568E-4</c:v>
                </c:pt>
                <c:pt idx="2">
                  <c:v>-1.3704150603290888E-3</c:v>
                </c:pt>
                <c:pt idx="3">
                  <c:v>-7.390212160839349E-3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'Energia-emisiones por Sectores'!$W$7:$AA$7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9646-45C3-9BFA-9250F6A712F4}"/>
            </c:ext>
          </c:extLst>
        </c:ser>
        <c:ser>
          <c:idx val="4"/>
          <c:order val="4"/>
          <c:tx>
            <c:strRef>
              <c:f>'Energia-emisiones por Sectores'!$U$8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</c:numRef>
          </c:cat>
          <c:val>
            <c:numRef>
              <c:f>('Energia-emisiones por Sectores'!$W$8,'Energia-emisiones por Sectores'!$Y$8:$AA$8)</c:f>
              <c:numCache>
                <c:formatCode>0.0%</c:formatCode>
                <c:ptCount val="4"/>
                <c:pt idx="0">
                  <c:v>-7.8335439916268346E-3</c:v>
                </c:pt>
                <c:pt idx="1">
                  <c:v>-2.8043526362033E-2</c:v>
                </c:pt>
                <c:pt idx="2">
                  <c:v>-3.4278780982467394E-2</c:v>
                </c:pt>
                <c:pt idx="3">
                  <c:v>-4.3254166224168111E-2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'Energia-emisiones por Sectores'!$W$8:$AA$8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9646-45C3-9BFA-9250F6A712F4}"/>
            </c:ext>
          </c:extLst>
        </c:ser>
        <c:ser>
          <c:idx val="5"/>
          <c:order val="5"/>
          <c:tx>
            <c:strRef>
              <c:f>'Energia-emisiones por Sectores'!$U$9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</c:numRef>
          </c:cat>
          <c:val>
            <c:numRef>
              <c:f>('Energia-emisiones por Sectores'!$W$9,'Energia-emisiones por Sectores'!$Y$9:$AA$9)</c:f>
              <c:numCache>
                <c:formatCode>0.0%</c:formatCode>
                <c:ptCount val="4"/>
                <c:pt idx="0">
                  <c:v>-2.2464089072849691E-2</c:v>
                </c:pt>
                <c:pt idx="1">
                  <c:v>-0.30022299722196111</c:v>
                </c:pt>
                <c:pt idx="2">
                  <c:v>-0.47992516639825389</c:v>
                </c:pt>
                <c:pt idx="3">
                  <c:v>-0.73556109183328866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'Energia-emisiones por Sectores'!$W$9:$AA$9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9646-45C3-9BFA-9250F6A712F4}"/>
            </c:ext>
          </c:extLst>
        </c:ser>
        <c:ser>
          <c:idx val="6"/>
          <c:order val="6"/>
          <c:tx>
            <c:strRef>
              <c:f>'Energia-emisiones por Sectores'!$U$10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</c:numRef>
          </c:cat>
          <c:val>
            <c:numRef>
              <c:f>('Energia-emisiones por Sectores'!$W$10,'Energia-emisiones por Sectores'!$Y$10:$AA$10)</c:f>
              <c:numCache>
                <c:formatCode>0.0%</c:formatCode>
                <c:ptCount val="4"/>
                <c:pt idx="0">
                  <c:v>9.4877180238883696E-4</c:v>
                </c:pt>
                <c:pt idx="1">
                  <c:v>2.5454077387632168E-3</c:v>
                </c:pt>
                <c:pt idx="2">
                  <c:v>8.6719523362299711E-4</c:v>
                </c:pt>
                <c:pt idx="3">
                  <c:v>-7.5814921501993204E-5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'Energia-emisiones por Sectores'!$W$10:$AA$10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9646-45C3-9BFA-9250F6A71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895360"/>
        <c:axId val="145175680"/>
      </c:barChart>
      <c:catAx>
        <c:axId val="14489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75680"/>
        <c:crosses val="autoZero"/>
        <c:auto val="1"/>
        <c:lblAlgn val="ctr"/>
        <c:lblOffset val="100"/>
        <c:noMultiLvlLbl val="0"/>
      </c:catAx>
      <c:valAx>
        <c:axId val="14517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9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07427180918683"/>
          <c:y val="0.12767842183796069"/>
          <c:w val="0.23275066235213324"/>
          <c:h val="0.811809793609014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</a:t>
            </a:r>
            <a:r>
              <a:rPr lang="fr-FR" baseline="0"/>
              <a:t> de electricidad por sectores</a:t>
            </a:r>
            <a:endParaRPr lang="fr-F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Sectores'!$U$15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</c:numRef>
          </c:cat>
          <c:val>
            <c:numRef>
              <c:f>('Energia-emisiones por Sectores'!$W$15,'Energia-emisiones por Sectores'!$Y$15:$AA$15)</c:f>
              <c:numCache>
                <c:formatCode>0.0%</c:formatCode>
                <c:ptCount val="4"/>
                <c:pt idx="0">
                  <c:v>-5.3989442345455663E-3</c:v>
                </c:pt>
                <c:pt idx="1">
                  <c:v>-3.5846096752025769E-3</c:v>
                </c:pt>
                <c:pt idx="2">
                  <c:v>-4.6288470366234735E-3</c:v>
                </c:pt>
                <c:pt idx="3">
                  <c:v>-2.3761486064180382E-2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'Energia-emisiones por Sectores'!$W$15:$AA$15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C2E-4FC1-B336-D22B1672DC66}"/>
            </c:ext>
          </c:extLst>
        </c:ser>
        <c:ser>
          <c:idx val="1"/>
          <c:order val="1"/>
          <c:tx>
            <c:strRef>
              <c:f>'Energia-emisiones por Sectores'!$U$16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</c:numRef>
          </c:cat>
          <c:val>
            <c:numRef>
              <c:f>('Energia-emisiones por Sectores'!$W$16,'Energia-emisiones por Sectores'!$Y$16:$AA$16)</c:f>
              <c:numCache>
                <c:formatCode>0.0%</c:formatCode>
                <c:ptCount val="4"/>
                <c:pt idx="0">
                  <c:v>-3.3481191591958614E-3</c:v>
                </c:pt>
                <c:pt idx="1">
                  <c:v>-2.8499595740875128E-3</c:v>
                </c:pt>
                <c:pt idx="2">
                  <c:v>-4.2120587885562388E-3</c:v>
                </c:pt>
                <c:pt idx="3">
                  <c:v>-1.770343799279861E-2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'Energia-emisiones por Sectores'!$W$16:$AA$16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C2E-4FC1-B336-D22B1672DC66}"/>
            </c:ext>
          </c:extLst>
        </c:ser>
        <c:ser>
          <c:idx val="2"/>
          <c:order val="2"/>
          <c:tx>
            <c:strRef>
              <c:f>'Energia-emisiones por Sectores'!$U$17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</c:numRef>
          </c:cat>
          <c:val>
            <c:numRef>
              <c:f>('Energia-emisiones por Sectores'!$W$17,'Energia-emisiones por Sectores'!$Y$17:$AA$17)</c:f>
              <c:numCache>
                <c:formatCode>0.0%</c:formatCode>
                <c:ptCount val="4"/>
                <c:pt idx="0">
                  <c:v>-6.0403536285034143E-3</c:v>
                </c:pt>
                <c:pt idx="1">
                  <c:v>-5.4440709764390638E-3</c:v>
                </c:pt>
                <c:pt idx="2">
                  <c:v>-6.9930746986415215E-3</c:v>
                </c:pt>
                <c:pt idx="3">
                  <c:v>-2.8185892161598725E-2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'Energia-emisiones por Sectores'!$W$17:$AA$17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0C2E-4FC1-B336-D22B1672DC66}"/>
            </c:ext>
          </c:extLst>
        </c:ser>
        <c:ser>
          <c:idx val="3"/>
          <c:order val="3"/>
          <c:tx>
            <c:strRef>
              <c:f>'Energia-emisiones por Sectores'!$U$18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</c:numRef>
          </c:cat>
          <c:val>
            <c:numRef>
              <c:f>('Energia-emisiones por Sectores'!$W$18,'Energia-emisiones por Sectores'!$Y$18:$AA$18)</c:f>
              <c:numCache>
                <c:formatCode>0.0%</c:formatCode>
                <c:ptCount val="4"/>
                <c:pt idx="0">
                  <c:v>-4.429874836334502E-3</c:v>
                </c:pt>
                <c:pt idx="1">
                  <c:v>-3.8443288911447215E-3</c:v>
                </c:pt>
                <c:pt idx="2">
                  <c:v>-4.5919507873395382E-3</c:v>
                </c:pt>
                <c:pt idx="3">
                  <c:v>-2.2664487786735021E-2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'Energia-emisiones por Sectores'!$W$18:$AA$18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0C2E-4FC1-B336-D22B1672DC66}"/>
            </c:ext>
          </c:extLst>
        </c:ser>
        <c:ser>
          <c:idx val="4"/>
          <c:order val="4"/>
          <c:tx>
            <c:strRef>
              <c:f>'Energia-emisiones por Sectores'!$U$19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</c:numRef>
          </c:cat>
          <c:val>
            <c:numRef>
              <c:f>('Energia-emisiones por Sectores'!$W$19,'Energia-emisiones por Sectores'!$Y$19:$AA$19)</c:f>
              <c:numCache>
                <c:formatCode>0.0%</c:formatCode>
                <c:ptCount val="4"/>
                <c:pt idx="0">
                  <c:v>-7.7996837060025914E-3</c:v>
                </c:pt>
                <c:pt idx="1">
                  <c:v>-2.344721877205469E-4</c:v>
                </c:pt>
                <c:pt idx="2">
                  <c:v>-4.9636296756970788E-3</c:v>
                </c:pt>
                <c:pt idx="3">
                  <c:v>-2.5647416129943923E-2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'Energia-emisiones por Sectores'!$W$19:$AA$19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0C2E-4FC1-B336-D22B1672D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296000"/>
        <c:axId val="145301888"/>
        <c:extLst xmlns:c16r2="http://schemas.microsoft.com/office/drawing/2015/06/chart"/>
      </c:barChart>
      <c:catAx>
        <c:axId val="14529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01888"/>
        <c:crosses val="autoZero"/>
        <c:auto val="1"/>
        <c:lblAlgn val="ctr"/>
        <c:lblOffset val="100"/>
        <c:noMultiLvlLbl val="0"/>
      </c:catAx>
      <c:valAx>
        <c:axId val="14530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9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059111361079863"/>
          <c:y val="0.25585417844868841"/>
          <c:w val="0.15512317210348706"/>
          <c:h val="0.651017241629326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Emisiones de CO2 por consumo de energia por sectores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Sectores'!$U$24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</c:numRef>
          </c:cat>
          <c:val>
            <c:numRef>
              <c:f>('Energia-emisiones por Sectores'!$W$24,'Energia-emisiones por Sectores'!$Y$24:$AA$24)</c:f>
              <c:numCache>
                <c:formatCode>0.0%</c:formatCode>
                <c:ptCount val="4"/>
                <c:pt idx="0">
                  <c:v>1.1334291742661762E-3</c:v>
                </c:pt>
                <c:pt idx="1">
                  <c:v>2.3890009567593129E-3</c:v>
                </c:pt>
                <c:pt idx="2">
                  <c:v>1.2837777091323499E-3</c:v>
                </c:pt>
                <c:pt idx="3">
                  <c:v>3.2456803323615002E-3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'Energia-emisiones por Sectores'!$W$24:$AA$24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AE4-4BA9-A761-00F99E182166}"/>
            </c:ext>
          </c:extLst>
        </c:ser>
        <c:ser>
          <c:idx val="1"/>
          <c:order val="1"/>
          <c:tx>
            <c:strRef>
              <c:f>'Energia-emisiones por Sectores'!$U$25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</c:numRef>
          </c:cat>
          <c:val>
            <c:numRef>
              <c:f>('Energia-emisiones por Sectores'!$W$25,'Energia-emisiones por Sectores'!$Y$25:$AA$25)</c:f>
              <c:numCache>
                <c:formatCode>0.0%</c:formatCode>
                <c:ptCount val="4"/>
                <c:pt idx="0">
                  <c:v>1.3657094067727193E-3</c:v>
                </c:pt>
                <c:pt idx="1">
                  <c:v>2.791442753186324E-3</c:v>
                </c:pt>
                <c:pt idx="2">
                  <c:v>1.6263947965242664E-3</c:v>
                </c:pt>
                <c:pt idx="3">
                  <c:v>6.37908906997664E-3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'Energia-emisiones por Sectores'!$W$25:$AA$25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AE4-4BA9-A761-00F99E182166}"/>
            </c:ext>
          </c:extLst>
        </c:ser>
        <c:ser>
          <c:idx val="2"/>
          <c:order val="2"/>
          <c:tx>
            <c:strRef>
              <c:f>'Energia-emisiones por Sectores'!$U$26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</c:numRef>
          </c:cat>
          <c:val>
            <c:numRef>
              <c:f>('Energia-emisiones por Sectores'!$W$26,'Energia-emisiones por Sectores'!$Y$26:$AA$26)</c:f>
              <c:numCache>
                <c:formatCode>0.0%</c:formatCode>
                <c:ptCount val="4"/>
                <c:pt idx="0">
                  <c:v>4.1856974398668534E-4</c:v>
                </c:pt>
                <c:pt idx="1">
                  <c:v>9.9630651245830038E-4</c:v>
                </c:pt>
                <c:pt idx="2">
                  <c:v>-3.0174864522725109E-4</c:v>
                </c:pt>
                <c:pt idx="3">
                  <c:v>-9.5900639880741601E-5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'Energia-emisiones por Sectores'!$W$26:$AA$26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9AE4-4BA9-A761-00F99E182166}"/>
            </c:ext>
          </c:extLst>
        </c:ser>
        <c:ser>
          <c:idx val="3"/>
          <c:order val="3"/>
          <c:tx>
            <c:strRef>
              <c:f>'Energia-emisiones por Sectores'!$U$27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</c:numRef>
          </c:cat>
          <c:val>
            <c:numRef>
              <c:f>('Energia-emisiones por Sectores'!$W$27,'Energia-emisiones por Sectores'!$Y$27:$AA$27)</c:f>
              <c:numCache>
                <c:formatCode>0.0%</c:formatCode>
                <c:ptCount val="4"/>
                <c:pt idx="0">
                  <c:v>2.0225830300011349E-3</c:v>
                </c:pt>
                <c:pt idx="1">
                  <c:v>2.2402796686413762E-3</c:v>
                </c:pt>
                <c:pt idx="2">
                  <c:v>1.3025018856196446E-3</c:v>
                </c:pt>
                <c:pt idx="3">
                  <c:v>4.7237746487318599E-3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'Energia-emisiones por Sectores'!$W$27:$AA$27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9AE4-4BA9-A761-00F99E182166}"/>
            </c:ext>
          </c:extLst>
        </c:ser>
        <c:ser>
          <c:idx val="4"/>
          <c:order val="4"/>
          <c:tx>
            <c:strRef>
              <c:f>'Energia-emisiones por Sectores'!$U$28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</c:numRef>
          </c:cat>
          <c:val>
            <c:numRef>
              <c:f>('Energia-emisiones por Sectores'!$W$28,'Energia-emisiones por Sectores'!$Y$28:$AA$28)</c:f>
              <c:numCache>
                <c:formatCode>0.0%</c:formatCode>
                <c:ptCount val="4"/>
                <c:pt idx="0">
                  <c:v>-8.2864445527451869E-3</c:v>
                </c:pt>
                <c:pt idx="1">
                  <c:v>-2.7971433736582396E-2</c:v>
                </c:pt>
                <c:pt idx="2">
                  <c:v>-3.3798199254334138E-2</c:v>
                </c:pt>
                <c:pt idx="3">
                  <c:v>-4.1939546825486285E-2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'Energia-emisiones por Sectores'!$W$28:$AA$28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9AE4-4BA9-A761-00F99E182166}"/>
            </c:ext>
          </c:extLst>
        </c:ser>
        <c:ser>
          <c:idx val="5"/>
          <c:order val="5"/>
          <c:tx>
            <c:strRef>
              <c:f>'Energia-emisiones por Sectores'!$U$29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</c:numRef>
          </c:cat>
          <c:val>
            <c:numRef>
              <c:f>('Energia-emisiones por Sectores'!$W$29,'Energia-emisiones por Sectores'!$Y$29:$AA$29)</c:f>
              <c:numCache>
                <c:formatCode>0.0%</c:formatCode>
                <c:ptCount val="4"/>
                <c:pt idx="0">
                  <c:v>-0.14273616801380618</c:v>
                </c:pt>
                <c:pt idx="1">
                  <c:v>-0.39733364120649839</c:v>
                </c:pt>
                <c:pt idx="2">
                  <c:v>-0.54552083753244418</c:v>
                </c:pt>
                <c:pt idx="3">
                  <c:v>-0.74060547786511499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'Energia-emisiones por Sectores'!$W$29:$AA$29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9AE4-4BA9-A761-00F99E182166}"/>
            </c:ext>
          </c:extLst>
        </c:ser>
        <c:ser>
          <c:idx val="6"/>
          <c:order val="6"/>
          <c:tx>
            <c:strRef>
              <c:f>'Energia-emisiones por Sectores'!$U$30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</c:numRef>
          </c:cat>
          <c:val>
            <c:numRef>
              <c:f>('Energia-emisiones por Sectores'!$W$30,'Energia-emisiones por Sectores'!$Y$30:$AA$30)</c:f>
              <c:numCache>
                <c:formatCode>0.0%</c:formatCode>
                <c:ptCount val="4"/>
                <c:pt idx="0">
                  <c:v>1.8345677837541263E-3</c:v>
                </c:pt>
                <c:pt idx="1">
                  <c:v>2.8476793911278442E-3</c:v>
                </c:pt>
                <c:pt idx="2">
                  <c:v>1.5321855458787503E-3</c:v>
                </c:pt>
                <c:pt idx="3">
                  <c:v>2.6870796399294239E-3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'Energia-emisiones por Sectores'!$W$30:$AA$30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9AE4-4BA9-A761-00F99E182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389056"/>
        <c:axId val="145390592"/>
        <c:extLst xmlns:c16r2="http://schemas.microsoft.com/office/drawing/2015/06/chart"/>
      </c:barChart>
      <c:catAx>
        <c:axId val="14538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90592"/>
        <c:crosses val="autoZero"/>
        <c:auto val="1"/>
        <c:lblAlgn val="ctr"/>
        <c:lblOffset val="100"/>
        <c:noMultiLvlLbl val="0"/>
      </c:catAx>
      <c:valAx>
        <c:axId val="14539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8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05185858987852"/>
          <c:y val="0.2128527963855264"/>
          <c:w val="0.26728749159062704"/>
          <c:h val="0.763950849427403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 privado</a:t>
            </a:r>
            <a:r>
              <a:rPr lang="fr-FR" baseline="0"/>
              <a:t> por producto</a:t>
            </a:r>
            <a:endParaRPr lang="fr-F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5423072512721826E-2"/>
          <c:y val="0.185378233034797"/>
          <c:w val="0.66350541565318555"/>
          <c:h val="0.730588116450789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'Consumo por sectores'!$AA$4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</c:numRef>
          </c:cat>
          <c:val>
            <c:numRef>
              <c:f>('Consumo por sectores'!$AC$4,'Consumo por sectores'!$AE$4:$AG$4)</c:f>
              <c:numCache>
                <c:formatCode>0.0%</c:formatCode>
                <c:ptCount val="4"/>
                <c:pt idx="0">
                  <c:v>-1.2376401812064231E-5</c:v>
                </c:pt>
                <c:pt idx="1">
                  <c:v>1.6819560659724342E-3</c:v>
                </c:pt>
                <c:pt idx="2">
                  <c:v>5.6301312072837284E-4</c:v>
                </c:pt>
                <c:pt idx="3">
                  <c:v>1.1668509376427938E-3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'Consumo por sectores'!$AB$4:$AG$4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BB8-425E-9073-E9C72BE97210}"/>
            </c:ext>
          </c:extLst>
        </c:ser>
        <c:ser>
          <c:idx val="1"/>
          <c:order val="1"/>
          <c:tx>
            <c:strRef>
              <c:f>'Consumo por sectores'!$AA$5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</c:numRef>
          </c:cat>
          <c:val>
            <c:numRef>
              <c:f>('Consumo por sectores'!$AC$5,'Consumo por sectores'!$AE$5:$AG$5)</c:f>
              <c:numCache>
                <c:formatCode>0.0%</c:formatCode>
                <c:ptCount val="4"/>
                <c:pt idx="0">
                  <c:v>-7.4127255436540196E-5</c:v>
                </c:pt>
                <c:pt idx="1">
                  <c:v>1.9618393161802139E-3</c:v>
                </c:pt>
                <c:pt idx="2">
                  <c:v>1.0346246633230471E-3</c:v>
                </c:pt>
                <c:pt idx="3">
                  <c:v>1.5871027758551648E-3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'Consumo por sectores'!$AB$5:$AG$5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BB8-425E-9073-E9C72BE97210}"/>
            </c:ext>
          </c:extLst>
        </c:ser>
        <c:ser>
          <c:idx val="2"/>
          <c:order val="2"/>
          <c:tx>
            <c:strRef>
              <c:f>'Consumo por sectores'!$AA$6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</c:numRef>
          </c:cat>
          <c:val>
            <c:numRef>
              <c:f>('Consumo por sectores'!$AC$6,'Consumo por sectores'!$AE$6:$AG$6)</c:f>
              <c:numCache>
                <c:formatCode>0.0%</c:formatCode>
                <c:ptCount val="4"/>
                <c:pt idx="0">
                  <c:v>2.7054419760785819E-4</c:v>
                </c:pt>
                <c:pt idx="1">
                  <c:v>2.118580913303747E-3</c:v>
                </c:pt>
                <c:pt idx="2">
                  <c:v>1.123620881166687E-3</c:v>
                </c:pt>
                <c:pt idx="3">
                  <c:v>1.9245200437019161E-3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'Consumo por sectores'!$AB$6:$AG$6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0BB8-425E-9073-E9C72BE97210}"/>
            </c:ext>
          </c:extLst>
        </c:ser>
        <c:ser>
          <c:idx val="3"/>
          <c:order val="3"/>
          <c:tx>
            <c:strRef>
              <c:f>'Consumo por sectores'!$AA$7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</c:numRef>
          </c:cat>
          <c:val>
            <c:numRef>
              <c:f>('Consumo por sectores'!$AC$7,'Consumo por sectores'!$AE$7:$AG$7)</c:f>
              <c:numCache>
                <c:formatCode>0.0%</c:formatCode>
                <c:ptCount val="4"/>
                <c:pt idx="0">
                  <c:v>-7.4102547176768674E-5</c:v>
                </c:pt>
                <c:pt idx="1">
                  <c:v>1.5226706833082471E-3</c:v>
                </c:pt>
                <c:pt idx="2">
                  <c:v>1.4187216648386958E-4</c:v>
                </c:pt>
                <c:pt idx="3">
                  <c:v>6.2672422996001842E-4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'Consumo por sectores'!$AB$7:$AG$7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0BB8-425E-9073-E9C72BE97210}"/>
            </c:ext>
          </c:extLst>
        </c:ser>
        <c:ser>
          <c:idx val="4"/>
          <c:order val="4"/>
          <c:tx>
            <c:strRef>
              <c:f>'Consumo por sectores'!$AA$8</c:f>
              <c:strCache>
                <c:ptCount val="1"/>
                <c:pt idx="0">
                  <c:v>Combustible fosiles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</c:numRef>
          </c:cat>
          <c:val>
            <c:numRef>
              <c:f>('Consumo por sectores'!$AC$8,'Consumo por sectores'!$AE$8:$AG$8)</c:f>
              <c:numCache>
                <c:formatCode>0.0%</c:formatCode>
                <c:ptCount val="4"/>
                <c:pt idx="0">
                  <c:v>1.8125189099646999E-3</c:v>
                </c:pt>
                <c:pt idx="1">
                  <c:v>2.8678727535351722E-3</c:v>
                </c:pt>
                <c:pt idx="2">
                  <c:v>1.5338875102828275E-3</c:v>
                </c:pt>
                <c:pt idx="3">
                  <c:v>2.6900667598996897E-3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'Consumo por sectores'!$AB$8:$AG$8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0BB8-425E-9073-E9C72BE97210}"/>
            </c:ext>
          </c:extLst>
        </c:ser>
        <c:ser>
          <c:idx val="5"/>
          <c:order val="5"/>
          <c:tx>
            <c:strRef>
              <c:f>'Consumo por sectores'!$AA$9</c:f>
              <c:strCache>
                <c:ptCount val="1"/>
                <c:pt idx="0">
                  <c:v>Electricidad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</c:numRef>
          </c:cat>
          <c:val>
            <c:numRef>
              <c:f>('Consumo por sectores'!$AC$9,'Consumo por sectores'!$AE$9:$AG$9)</c:f>
              <c:numCache>
                <c:formatCode>0.0%</c:formatCode>
                <c:ptCount val="4"/>
                <c:pt idx="0">
                  <c:v>-7.7996825029118533E-3</c:v>
                </c:pt>
                <c:pt idx="1">
                  <c:v>-2.3447084724714795E-4</c:v>
                </c:pt>
                <c:pt idx="2">
                  <c:v>-4.9636274929301116E-3</c:v>
                </c:pt>
                <c:pt idx="3">
                  <c:v>-2.5647431073389626E-2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'Consumo por sectores'!$AB$9:$AG$9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0BB8-425E-9073-E9C72BE97210}"/>
            </c:ext>
          </c:extLst>
        </c:ser>
        <c:ser>
          <c:idx val="6"/>
          <c:order val="6"/>
          <c:tx>
            <c:strRef>
              <c:f>'Consumo por sectores'!$AA$10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</c:numRef>
          </c:cat>
          <c:val>
            <c:numRef>
              <c:f>('Consumo por sectores'!$AC$10,'Consumo por sectores'!$AE$10:$AG$10)</c:f>
              <c:numCache>
                <c:formatCode>0.00%</c:formatCode>
                <c:ptCount val="4"/>
                <c:pt idx="0">
                  <c:v>-8.3606465790531104E-6</c:v>
                </c:pt>
                <c:pt idx="1">
                  <c:v>1.8149417140180812E-3</c:v>
                </c:pt>
                <c:pt idx="2">
                  <c:v>6.8030060468315945E-4</c:v>
                </c:pt>
                <c:pt idx="3">
                  <c:v>1.1856661171174565E-3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'Consumo por sectores'!$AB$10:$AG$10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0BB8-425E-9073-E9C72BE97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475072"/>
        <c:axId val="145476608"/>
        <c:extLst xmlns:c16r2="http://schemas.microsoft.com/office/drawing/2015/06/chart"/>
      </c:barChart>
      <c:catAx>
        <c:axId val="14547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76608"/>
        <c:crosses val="autoZero"/>
        <c:auto val="1"/>
        <c:lblAlgn val="ctr"/>
        <c:lblOffset val="100"/>
        <c:noMultiLvlLbl val="0"/>
      </c:catAx>
      <c:valAx>
        <c:axId val="14547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7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379265091863514"/>
          <c:y val="0.20080685133481821"/>
          <c:w val="0.19107870562232351"/>
          <c:h val="0.62749443172193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</a:t>
            </a:r>
            <a:r>
              <a:rPr lang="fr-FR" baseline="0"/>
              <a:t> por sectores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'Inversiones por sectores'!$S$4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</c:numRef>
          </c:cat>
          <c:val>
            <c:numRef>
              <c:f>'Inversiones por sectores'!$W$4:$Y$4</c:f>
              <c:numCache>
                <c:formatCode>#,##0</c:formatCode>
                <c:ptCount val="3"/>
                <c:pt idx="0">
                  <c:v>106.03598298001452</c:v>
                </c:pt>
                <c:pt idx="1">
                  <c:v>94.426158349990146</c:v>
                </c:pt>
                <c:pt idx="2">
                  <c:v>108.94612119000521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'Inversiones por sectores'!$T$4:$Y$4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960-471A-90AF-F910B4764681}"/>
            </c:ext>
          </c:extLst>
        </c:ser>
        <c:ser>
          <c:idx val="1"/>
          <c:order val="1"/>
          <c:tx>
            <c:strRef>
              <c:f>'Inversiones por sectores'!$S$5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</c:numRef>
          </c:cat>
          <c:val>
            <c:numRef>
              <c:f>'Inversiones por sectores'!$W$5:$Y$5</c:f>
              <c:numCache>
                <c:formatCode>#,##0</c:formatCode>
                <c:ptCount val="3"/>
                <c:pt idx="0">
                  <c:v>625.51833999971859</c:v>
                </c:pt>
                <c:pt idx="1">
                  <c:v>-431.70602999976836</c:v>
                </c:pt>
                <c:pt idx="2">
                  <c:v>-1319.6108200000599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'Inversiones por sectores'!$T$5:$Y$5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960-471A-90AF-F910B4764681}"/>
            </c:ext>
          </c:extLst>
        </c:ser>
        <c:ser>
          <c:idx val="2"/>
          <c:order val="2"/>
          <c:tx>
            <c:strRef>
              <c:f>'Inversiones por sectores'!$S$6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</c:numRef>
          </c:cat>
          <c:val>
            <c:numRef>
              <c:f>'Inversiones por sectores'!$W$6:$Y$6</c:f>
              <c:numCache>
                <c:formatCode>#,##0</c:formatCode>
                <c:ptCount val="3"/>
                <c:pt idx="0">
                  <c:v>-207.56538699998055</c:v>
                </c:pt>
                <c:pt idx="1">
                  <c:v>-770.45162399997935</c:v>
                </c:pt>
                <c:pt idx="2">
                  <c:v>-1205.5423309999751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'Inversiones por sectores'!$T$6:$Y$6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1960-471A-90AF-F910B4764681}"/>
            </c:ext>
          </c:extLst>
        </c:ser>
        <c:ser>
          <c:idx val="3"/>
          <c:order val="3"/>
          <c:tx>
            <c:strRef>
              <c:f>'Inversiones por sectores'!$S$7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</c:numRef>
          </c:cat>
          <c:val>
            <c:numRef>
              <c:f>'Inversiones por sectores'!$W$7:$Y$7</c:f>
              <c:numCache>
                <c:formatCode>#,##0</c:formatCode>
                <c:ptCount val="3"/>
                <c:pt idx="0">
                  <c:v>438.33530000038445</c:v>
                </c:pt>
                <c:pt idx="1">
                  <c:v>-1813.3591000000015</c:v>
                </c:pt>
                <c:pt idx="2">
                  <c:v>-2834.5800000000745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'Inversiones por sectores'!$T$7:$Y$7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1960-471A-90AF-F910B4764681}"/>
            </c:ext>
          </c:extLst>
        </c:ser>
        <c:ser>
          <c:idx val="4"/>
          <c:order val="4"/>
          <c:tx>
            <c:strRef>
              <c:f>'Inversiones por sectores'!$S$8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</c:numRef>
          </c:cat>
          <c:val>
            <c:numRef>
              <c:f>'Inversiones por sectores'!$W$8:$Y$8</c:f>
              <c:numCache>
                <c:formatCode>#,##0</c:formatCode>
                <c:ptCount val="3"/>
                <c:pt idx="0">
                  <c:v>-11981.728570000036</c:v>
                </c:pt>
                <c:pt idx="1">
                  <c:v>-23562.757340000011</c:v>
                </c:pt>
                <c:pt idx="2">
                  <c:v>-38844.312410000013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'Inversiones por sectores'!$T$8:$Y$8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1960-471A-90AF-F910B4764681}"/>
            </c:ext>
          </c:extLst>
        </c:ser>
        <c:ser>
          <c:idx val="5"/>
          <c:order val="5"/>
          <c:tx>
            <c:strRef>
              <c:f>'Inversiones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</c:numRef>
          </c:cat>
          <c:val>
            <c:numRef>
              <c:f>'Inversiones por sectores'!$W$9:$Y$9</c:f>
              <c:numCache>
                <c:formatCode>#,##0</c:formatCode>
                <c:ptCount val="3"/>
                <c:pt idx="0">
                  <c:v>28707.843526962999</c:v>
                </c:pt>
                <c:pt idx="1">
                  <c:v>48726.496475931985</c:v>
                </c:pt>
                <c:pt idx="2">
                  <c:v>76907.258994807751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'Inversiones por sectores'!$T$9:$Y$9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1960-471A-90AF-F910B4764681}"/>
            </c:ext>
          </c:extLst>
        </c:ser>
        <c:ser>
          <c:idx val="18"/>
          <c:order val="6"/>
          <c:tx>
            <c:strRef>
              <c:f>'Inversiones por sectores'!$S$22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</c:numRef>
          </c:cat>
          <c:val>
            <c:numRef>
              <c:f>'Inversiones por sectores'!$W$22:$Y$22</c:f>
              <c:numCache>
                <c:formatCode>#,##0</c:formatCode>
                <c:ptCount val="3"/>
                <c:pt idx="0">
                  <c:v>17688.439192945138</c:v>
                </c:pt>
                <c:pt idx="1">
                  <c:v>22242.648540281691</c:v>
                </c:pt>
                <c:pt idx="2">
                  <c:v>32812.159554993734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'Inversiones por sectores'!$T$22:$Y$22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2-1960-471A-90AF-F910B4764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801984"/>
        <c:axId val="145803520"/>
        <c:extLst xmlns:c16r2="http://schemas.microsoft.com/office/drawing/2015/06/chart"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'Inversiones por sectores'!$S$10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'Inversiones por sectores'!$T$10:$Y$10</c15:sqref>
                        </c15:fullRef>
                        <c15:formulaRef>
                          <c15:sqref>'Inversiones por sectores'!$W$10:$Y$10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1162.1282200000005</c:v>
                      </c:pt>
                      <c:pt idx="1">
                        <c:v>2574.1036999999997</c:v>
                      </c:pt>
                      <c:pt idx="2">
                        <c:v>3646.5380700000023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1960-471A-90AF-F910B4764681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sectores'!$S$11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sectores'!$T$11:$Y$11</c15:sqref>
                        </c15:fullRef>
                        <c15:formulaRef>
                          <c15:sqref>'Inversiones por sectores'!$W$11:$Y$11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37188.463309999999</c:v>
                      </c:pt>
                      <c:pt idx="1">
                        <c:v>115395.19623999999</c:v>
                      </c:pt>
                      <c:pt idx="2">
                        <c:v>242268.84300999995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960-471A-90AF-F910B4764681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sectores'!$S$12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sectores'!$T$12:$Y$12</c15:sqref>
                        </c15:fullRef>
                        <c15:formulaRef>
                          <c15:sqref>'Inversiones por sectores'!$W$12:$Y$12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-97.099003000000039</c:v>
                      </c:pt>
                      <c:pt idx="1">
                        <c:v>-450.92779799999994</c:v>
                      </c:pt>
                      <c:pt idx="2">
                        <c:v>-1209.4521299999999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960-471A-90AF-F910B4764681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sectores'!$S$13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sectores'!$T$13:$Y$13</c15:sqref>
                        </c15:fullRef>
                        <c15:formulaRef>
                          <c15:sqref>'Inversiones por sectores'!$W$13:$Y$13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50215.964719999996</c:v>
                      </c:pt>
                      <c:pt idx="1">
                        <c:v>13950.425600000002</c:v>
                      </c:pt>
                      <c:pt idx="2">
                        <c:v>23980.232900000003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960-471A-90AF-F910B4764681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sectores'!$S$14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sectores'!$T$14:$Y$14</c15:sqref>
                        </c15:fullRef>
                        <c15:formulaRef>
                          <c15:sqref>'Inversiones por sectores'!$W$14:$Y$14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820.16011299999991</c:v>
                      </c:pt>
                      <c:pt idx="1">
                        <c:v>1034.5209290000003</c:v>
                      </c:pt>
                      <c:pt idx="2">
                        <c:v>2858.2455444849998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960-471A-90AF-F910B4764681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sectores'!$S$15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sectores'!$T$15:$Y$15</c15:sqref>
                        </c15:fullRef>
                        <c15:formulaRef>
                          <c15:sqref>'Inversiones por sectores'!$W$15:$Y$15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31.981886799999984</c:v>
                      </c:pt>
                      <c:pt idx="1">
                        <c:v>91.389889600000004</c:v>
                      </c:pt>
                      <c:pt idx="2">
                        <c:v>1392.3546183200001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960-471A-90AF-F910B4764681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sectores'!$S$16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sectores'!$T$16:$Y$16</c15:sqref>
                        </c15:fullRef>
                        <c15:formulaRef>
                          <c15:sqref>'Inversiones por sectores'!$W$16:$Y$16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-173.80091600000014</c:v>
                      </c:pt>
                      <c:pt idx="1">
                        <c:v>-261.35612870000011</c:v>
                      </c:pt>
                      <c:pt idx="2">
                        <c:v>-276.05588710000006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960-471A-90AF-F910B4764681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sectores'!$S$17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sectores'!$T$17:$Y$17</c15:sqref>
                        </c15:fullRef>
                        <c15:formulaRef>
                          <c15:sqref>'Inversiones por sectores'!$W$17:$Y$17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-78.957576000000017</c:v>
                      </c:pt>
                      <c:pt idx="1">
                        <c:v>-259.09546</c:v>
                      </c:pt>
                      <c:pt idx="2">
                        <c:v>14255.416801999998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960-471A-90AF-F910B4764681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sectores'!$S$18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sectores'!$T$18:$Y$18</c15:sqref>
                        </c15:fullRef>
                        <c15:formulaRef>
                          <c15:sqref>'Inversiones por sectores'!$W$18:$Y$18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-1828.5367438199999</c:v>
                      </c:pt>
                      <c:pt idx="1">
                        <c:v>-1284.9595243107001</c:v>
                      </c:pt>
                      <c:pt idx="2">
                        <c:v>-24.2319307014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960-471A-90AF-F910B4764681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sectores'!$S$19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sectores'!$T$19:$Y$19</c15:sqref>
                        </c15:fullRef>
                        <c15:formulaRef>
                          <c15:sqref>'Inversiones por sectores'!$W$19:$Y$19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-12768.792659999999</c:v>
                      </c:pt>
                      <c:pt idx="1">
                        <c:v>-22142.374889999999</c:v>
                      </c:pt>
                      <c:pt idx="2">
                        <c:v>-45647.643429999996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960-471A-90AF-F910B4764681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sectores'!$S$20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sectores'!$T$20:$Y$20</c15:sqref>
                        </c15:fullRef>
                        <c15:formulaRef>
                          <c15:sqref>'Inversiones por sectores'!$W$20:$Y$20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-0.26930249400000061</c:v>
                      </c:pt>
                      <c:pt idx="1">
                        <c:v>-0.39652719199999975</c:v>
                      </c:pt>
                      <c:pt idx="2">
                        <c:v>-1.157933732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960-471A-90AF-F910B4764681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sectores'!$S$21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sectores'!$T$21:$Y$21</c15:sqref>
                        </c15:fullRef>
                        <c15:formulaRef>
                          <c15:sqref>'Inversiones por sectores'!$W$21:$Y$21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-2.3521591999999814E-2</c:v>
                      </c:pt>
                      <c:pt idx="1">
                        <c:v>-5.549626299999999E-3</c:v>
                      </c:pt>
                      <c:pt idx="2">
                        <c:v>-1.1400393500000001E-3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960-471A-90AF-F910B4764681}"/>
                  </c:ext>
                </c:extLst>
              </c15:ser>
            </c15:filteredBarSeries>
          </c:ext>
        </c:extLst>
      </c:barChart>
      <c:catAx>
        <c:axId val="14580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03520"/>
        <c:crosses val="autoZero"/>
        <c:auto val="1"/>
        <c:lblAlgn val="ctr"/>
        <c:lblOffset val="100"/>
        <c:noMultiLvlLbl val="0"/>
      </c:catAx>
      <c:valAx>
        <c:axId val="14580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0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0519022959968"/>
          <c:y val="0.14908456008216361"/>
          <c:w val="0.27781450119453199"/>
          <c:h val="0.583337416156313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Inversión</a:t>
            </a:r>
            <a:r>
              <a:rPr lang="fr-FR" baseline="0"/>
              <a:t> por tecnología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629230805608758"/>
          <c:y val="0.16834567901234571"/>
          <c:w val="0.61270587122555631"/>
          <c:h val="0.76251851851851848"/>
        </c:manualLayout>
      </c:layout>
      <c:barChart>
        <c:barDir val="col"/>
        <c:grouping val="clustered"/>
        <c:varyColors val="0"/>
        <c:ser>
          <c:idx val="5"/>
          <c:order val="0"/>
          <c:tx>
            <c:strRef>
              <c:f>'Inversiones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</c:numRef>
          </c:cat>
          <c:val>
            <c:numRef>
              <c:f>('Inversiones por sectores'!$U$9,'Inversiones por sectores'!$W$9:$Y$9)</c:f>
              <c:numCache>
                <c:formatCode>#,##0</c:formatCode>
                <c:ptCount val="4"/>
                <c:pt idx="0">
                  <c:v>1418.2728753000047</c:v>
                </c:pt>
                <c:pt idx="1">
                  <c:v>28707.843526962999</c:v>
                </c:pt>
                <c:pt idx="2">
                  <c:v>48726.496475931985</c:v>
                </c:pt>
                <c:pt idx="3">
                  <c:v>76907.258994807751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'Inversiones por sectores'!$T$9:$Y$9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7ED6-42BB-AFC2-6E62C669AE56}"/>
            </c:ext>
          </c:extLst>
        </c:ser>
        <c:ser>
          <c:idx val="6"/>
          <c:order val="1"/>
          <c:tx>
            <c:strRef>
              <c:f>'Inversiones por sectores'!$S$10</c:f>
              <c:strCache>
                <c:ptCount val="1"/>
                <c:pt idx="0">
                  <c:v>Hidroeléctrica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</c:numRef>
          </c:cat>
          <c:val>
            <c:numRef>
              <c:f>('Inversiones por sectores'!$U$10,'Inversiones por sectores'!$W$10:$Y$10)</c:f>
              <c:numCache>
                <c:formatCode>#,##0</c:formatCode>
                <c:ptCount val="4"/>
                <c:pt idx="0">
                  <c:v>780.53521999999975</c:v>
                </c:pt>
                <c:pt idx="1">
                  <c:v>2139.7910699999993</c:v>
                </c:pt>
                <c:pt idx="2">
                  <c:v>5499.0822000000007</c:v>
                </c:pt>
                <c:pt idx="3">
                  <c:v>9363.9270999999972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'Inversiones por sectores'!$T$10:$Y$10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7ED6-42BB-AFC2-6E62C669AE56}"/>
            </c:ext>
          </c:extLst>
        </c:ser>
        <c:ser>
          <c:idx val="7"/>
          <c:order val="2"/>
          <c:tx>
            <c:strRef>
              <c:f>'Inversiones por sectores'!$S$11</c:f>
              <c:strCache>
                <c:ptCount val="1"/>
                <c:pt idx="0">
                  <c:v>Eólica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</c:numRef>
          </c:cat>
          <c:val>
            <c:numRef>
              <c:f>('Inversiones por sectores'!$U$11,'Inversiones por sectores'!$W$11:$Y$11)</c:f>
              <c:numCache>
                <c:formatCode>#,##0</c:formatCode>
                <c:ptCount val="4"/>
                <c:pt idx="0">
                  <c:v>616.28334100000029</c:v>
                </c:pt>
                <c:pt idx="1">
                  <c:v>13316.112779999998</c:v>
                </c:pt>
                <c:pt idx="2">
                  <c:v>53672.638840000007</c:v>
                </c:pt>
                <c:pt idx="3">
                  <c:v>93385.727370000008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'Inversiones por sectores'!$T$11:$Y$11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7ED6-42BB-AFC2-6E62C669AE56}"/>
            </c:ext>
          </c:extLst>
        </c:ser>
        <c:ser>
          <c:idx val="8"/>
          <c:order val="3"/>
          <c:tx>
            <c:strRef>
              <c:f>'Inversiones por sectores'!$S$12</c:f>
              <c:strCache>
                <c:ptCount val="1"/>
                <c:pt idx="0">
                  <c:v>Geotérmica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</c:numRef>
          </c:cat>
          <c:val>
            <c:numRef>
              <c:f>('Inversiones por sectores'!$U$12,'Inversiones por sectores'!$W$12:$Y$12)</c:f>
              <c:numCache>
                <c:formatCode>#,##0</c:formatCode>
                <c:ptCount val="4"/>
                <c:pt idx="0">
                  <c:v>50.936287500000049</c:v>
                </c:pt>
                <c:pt idx="1">
                  <c:v>-21.462929999999915</c:v>
                </c:pt>
                <c:pt idx="2">
                  <c:v>-330.77750800000013</c:v>
                </c:pt>
                <c:pt idx="3">
                  <c:v>-1070.0813100000003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'Inversiones por sectores'!$T$12:$Y$12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7ED6-42BB-AFC2-6E62C669AE56}"/>
            </c:ext>
          </c:extLst>
        </c:ser>
        <c:ser>
          <c:idx val="9"/>
          <c:order val="4"/>
          <c:tx>
            <c:strRef>
              <c:f>'Inversiones por sectores'!$S$13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</c:numRef>
          </c:cat>
          <c:val>
            <c:numRef>
              <c:f>('Inversiones por sectores'!$U$13,'Inversiones por sectores'!$W$13:$Y$13)</c:f>
              <c:numCache>
                <c:formatCode>#,##0</c:formatCode>
                <c:ptCount val="4"/>
                <c:pt idx="0">
                  <c:v>136.29210020000005</c:v>
                </c:pt>
                <c:pt idx="1">
                  <c:v>19138.105819999997</c:v>
                </c:pt>
                <c:pt idx="2">
                  <c:v>1548.6097399999999</c:v>
                </c:pt>
                <c:pt idx="3">
                  <c:v>-22860.909209999998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'Inversiones por sectores'!$T$13:$Y$13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7ED6-42BB-AFC2-6E62C669AE56}"/>
            </c:ext>
          </c:extLst>
        </c:ser>
        <c:ser>
          <c:idx val="10"/>
          <c:order val="5"/>
          <c:tx>
            <c:strRef>
              <c:f>'Inversiones por sectores'!$S$14</c:f>
              <c:strCache>
                <c:ptCount val="1"/>
                <c:pt idx="0">
                  <c:v>Cogeneración Eficiente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</c:numRef>
          </c:cat>
          <c:val>
            <c:numRef>
              <c:f>('Inversiones por sectores'!$U$14,'Inversiones por sectores'!$W$14:$Y$14)</c:f>
              <c:numCache>
                <c:formatCode>#,##0</c:formatCode>
                <c:ptCount val="4"/>
                <c:pt idx="0">
                  <c:v>79.810885999999982</c:v>
                </c:pt>
                <c:pt idx="1">
                  <c:v>1100.24919</c:v>
                </c:pt>
                <c:pt idx="2">
                  <c:v>1685.4424379999896</c:v>
                </c:pt>
                <c:pt idx="3">
                  <c:v>3696.746897642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'Inversiones por sectores'!$T$14:$Y$14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7ED6-42BB-AFC2-6E62C669AE56}"/>
            </c:ext>
          </c:extLst>
        </c:ser>
        <c:ser>
          <c:idx val="11"/>
          <c:order val="6"/>
          <c:tx>
            <c:strRef>
              <c:f>'Inversiones por sectores'!$S$15</c:f>
              <c:strCache>
                <c:ptCount val="1"/>
                <c:pt idx="0">
                  <c:v>Bioenergía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</c:numRef>
          </c:cat>
          <c:val>
            <c:numRef>
              <c:f>('Inversiones por sectores'!$U$15,'Inversiones por sectores'!$W$15:$Y$15)</c:f>
              <c:numCache>
                <c:formatCode>#,##0</c:formatCode>
                <c:ptCount val="4"/>
                <c:pt idx="0">
                  <c:v>76.920182599999976</c:v>
                </c:pt>
                <c:pt idx="1">
                  <c:v>86.971662700000138</c:v>
                </c:pt>
                <c:pt idx="2">
                  <c:v>167.03738050000004</c:v>
                </c:pt>
                <c:pt idx="3">
                  <c:v>1967.8029107000002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'Inversiones por sectores'!$T$15:$Y$15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7ED6-42BB-AFC2-6E62C669AE56}"/>
            </c:ext>
          </c:extLst>
        </c:ser>
        <c:ser>
          <c:idx val="12"/>
          <c:order val="7"/>
          <c:tx>
            <c:strRef>
              <c:f>'Inversiones por sectores'!$S$16</c:f>
              <c:strCache>
                <c:ptCount val="1"/>
                <c:pt idx="0">
                  <c:v>Otras energías limpias 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</c:numRef>
          </c:cat>
          <c:val>
            <c:numRef>
              <c:f>('Inversiones por sectores'!$U$16,'Inversiones por sectores'!$W$16:$Y$16)</c:f>
              <c:numCache>
                <c:formatCode>#,##0</c:formatCode>
                <c:ptCount val="4"/>
                <c:pt idx="0">
                  <c:v>62.738826000000017</c:v>
                </c:pt>
                <c:pt idx="1">
                  <c:v>-41.57502999999997</c:v>
                </c:pt>
                <c:pt idx="2">
                  <c:v>-190.00858200000016</c:v>
                </c:pt>
                <c:pt idx="3">
                  <c:v>-228.62958870000091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'Inversiones por sectores'!$T$16:$Y$16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7ED6-42BB-AFC2-6E62C669AE56}"/>
            </c:ext>
          </c:extLst>
        </c:ser>
        <c:ser>
          <c:idx val="13"/>
          <c:order val="8"/>
          <c:tx>
            <c:strRef>
              <c:f>'Inversiones por sectores'!$S$17</c:f>
              <c:strCache>
                <c:ptCount val="1"/>
                <c:pt idx="0">
                  <c:v>Nucleoeléctrica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</c:numRef>
          </c:cat>
          <c:val>
            <c:numRef>
              <c:f>('Inversiones por sectores'!$U$17,'Inversiones por sectores'!$W$17:$Y$17)</c:f>
              <c:numCache>
                <c:formatCode>#,##0</c:formatCode>
                <c:ptCount val="4"/>
                <c:pt idx="0">
                  <c:v>145.77967699999999</c:v>
                </c:pt>
                <c:pt idx="1">
                  <c:v>19.430536999999731</c:v>
                </c:pt>
                <c:pt idx="2">
                  <c:v>-85.408609999999953</c:v>
                </c:pt>
                <c:pt idx="3">
                  <c:v>21101.640425999998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'Inversiones por sectores'!$T$17:$Y$17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D-7ED6-42BB-AFC2-6E62C669AE56}"/>
            </c:ext>
          </c:extLst>
        </c:ser>
        <c:ser>
          <c:idx val="14"/>
          <c:order val="9"/>
          <c:tx>
            <c:strRef>
              <c:f>'Inversiones por sectores'!$S$18</c:f>
              <c:strCache>
                <c:ptCount val="1"/>
                <c:pt idx="0">
                  <c:v>Carboeléctrica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</c:numRef>
          </c:cat>
          <c:val>
            <c:numRef>
              <c:f>('Inversiones por sectores'!$U$18,'Inversiones por sectores'!$W$18:$Y$18)</c:f>
              <c:numCache>
                <c:formatCode>#,##0</c:formatCode>
                <c:ptCount val="4"/>
                <c:pt idx="0">
                  <c:v>-1646.017546</c:v>
                </c:pt>
                <c:pt idx="1">
                  <c:v>-2048.2186750299998</c:v>
                </c:pt>
                <c:pt idx="2">
                  <c:v>-1562.5869580340002</c:v>
                </c:pt>
                <c:pt idx="3">
                  <c:v>-28.5184870175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'Inversiones por sectores'!$T$18:$Y$18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E-7ED6-42BB-AFC2-6E62C669AE56}"/>
            </c:ext>
          </c:extLst>
        </c:ser>
        <c:ser>
          <c:idx val="15"/>
          <c:order val="10"/>
          <c:tx>
            <c:strRef>
              <c:f>'Inversiones por sectores'!$S$19</c:f>
              <c:strCache>
                <c:ptCount val="1"/>
                <c:pt idx="0">
                  <c:v>Ciclo combinado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</c:numRef>
          </c:cat>
          <c:val>
            <c:numRef>
              <c:f>('Inversiones por sectores'!$U$19,'Inversiones por sectores'!$W$19:$Y$19)</c:f>
              <c:numCache>
                <c:formatCode>#,##0</c:formatCode>
                <c:ptCount val="4"/>
                <c:pt idx="0">
                  <c:v>1063.3522400000002</c:v>
                </c:pt>
                <c:pt idx="1">
                  <c:v>-4981.5071200000002</c:v>
                </c:pt>
                <c:pt idx="2">
                  <c:v>-11677.535062000001</c:v>
                </c:pt>
                <c:pt idx="3">
                  <c:v>-28420.181346000005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'Inversiones por sectores'!$T$19:$Y$19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F-7ED6-42BB-AFC2-6E62C669AE56}"/>
            </c:ext>
          </c:extLst>
        </c:ser>
        <c:ser>
          <c:idx val="16"/>
          <c:order val="11"/>
          <c:tx>
            <c:strRef>
              <c:f>'Inversiones por sectores'!$S$20</c:f>
              <c:strCache>
                <c:ptCount val="1"/>
                <c:pt idx="0">
                  <c:v>Combustión Interna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</c:numRef>
          </c:cat>
          <c:val>
            <c:numRef>
              <c:f>('Inversiones por sectores'!$U$20,'Inversiones por sectores'!$W$20:$Y$20)</c:f>
              <c:numCache>
                <c:formatCode>#,##0</c:formatCode>
                <c:ptCount val="4"/>
                <c:pt idx="0">
                  <c:v>16.092079899999987</c:v>
                </c:pt>
                <c:pt idx="1">
                  <c:v>-6.9904852000000517E-2</c:v>
                </c:pt>
                <c:pt idx="2">
                  <c:v>1.9453359999994646E-3</c:v>
                </c:pt>
                <c:pt idx="3">
                  <c:v>-0.26569200299999984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'Inversiones por sectores'!$T$20:$Y$20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0-7ED6-42BB-AFC2-6E62C669AE56}"/>
            </c:ext>
          </c:extLst>
        </c:ser>
        <c:ser>
          <c:idx val="17"/>
          <c:order val="12"/>
          <c:tx>
            <c:strRef>
              <c:f>'Inversiones por sectores'!$S$21</c:f>
              <c:strCache>
                <c:ptCount val="1"/>
                <c:pt idx="0">
                  <c:v>Termoeléctrica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</c:numRef>
          </c:cat>
          <c:val>
            <c:numRef>
              <c:f>('Inversiones por sectores'!$U$21,'Inversiones por sectores'!$W$21:$Y$21)</c:f>
              <c:numCache>
                <c:formatCode>#,##0</c:formatCode>
                <c:ptCount val="4"/>
                <c:pt idx="0">
                  <c:v>35.549581099999955</c:v>
                </c:pt>
                <c:pt idx="1">
                  <c:v>1.6127145000000009E-2</c:v>
                </c:pt>
                <c:pt idx="2">
                  <c:v>6.5213000000009791E-4</c:v>
                </c:pt>
                <c:pt idx="3">
                  <c:v>-7.5813800000001236E-5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'Inversiones por sectores'!$T$21:$Y$21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1-7ED6-42BB-AFC2-6E62C669AE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149760"/>
        <c:axId val="146151296"/>
        <c:extLst xmlns:c16r2="http://schemas.microsoft.com/office/drawing/2015/06/chart"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'Inversiones por sectores'!$S$4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'Inversiones por sectores'!$T$4:$Y$4</c15:sqref>
                        </c15:fullRef>
                        <c15:formulaRef>
                          <c15:sqref>('Inversiones por sectores'!$U$4,'Inversiones por sectores'!$W$4:$Y$4)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-3.0276642800017726</c:v>
                      </c:pt>
                      <c:pt idx="1">
                        <c:v>72.991438109995215</c:v>
                      </c:pt>
                      <c:pt idx="2">
                        <c:v>-23.398375190008665</c:v>
                      </c:pt>
                      <c:pt idx="3">
                        <c:v>-85.022800620005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ED6-42BB-AFC2-6E62C669AE5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sectores'!$S$5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sectores'!$T$5:$Y$5</c15:sqref>
                        </c15:fullRef>
                        <c15:formulaRef>
                          <c15:sqref>('Inversiones por sectores'!$U$5,'Inversiones por sectores'!$W$5:$Y$5)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-68.152479999931529</c:v>
                      </c:pt>
                      <c:pt idx="1">
                        <c:v>2486.8381000002846</c:v>
                      </c:pt>
                      <c:pt idx="2">
                        <c:v>2958.3479300001636</c:v>
                      </c:pt>
                      <c:pt idx="3">
                        <c:v>7032.0558299999684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ED6-42BB-AFC2-6E62C669AE56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sectores'!$S$6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sectores'!$T$6:$Y$6</c15:sqref>
                        </c15:fullRef>
                        <c15:formulaRef>
                          <c15:sqref>('Inversiones por sectores'!$U$6,'Inversiones por sectores'!$W$6:$Y$6)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-66.174757800006773</c:v>
                      </c:pt>
                      <c:pt idx="1">
                        <c:v>-15.141898999980185</c:v>
                      </c:pt>
                      <c:pt idx="2">
                        <c:v>239.78242499998305</c:v>
                      </c:pt>
                      <c:pt idx="3">
                        <c:v>1207.38196899998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ED6-42BB-AFC2-6E62C669AE5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sectores'!$S$7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sectores'!$T$7:$Y$7</c15:sqref>
                        </c15:fullRef>
                        <c15:formulaRef>
                          <c15:sqref>('Inversiones por sectores'!$U$7,'Inversiones por sectores'!$W$7:$Y$7)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-467.42530000023544</c:v>
                      </c:pt>
                      <c:pt idx="1">
                        <c:v>1050.6348999994807</c:v>
                      </c:pt>
                      <c:pt idx="2">
                        <c:v>4141.8629000000656</c:v>
                      </c:pt>
                      <c:pt idx="3">
                        <c:v>12285.555000000633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ED6-42BB-AFC2-6E62C669AE56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sectores'!$S$8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sectores'!$T$8:$Y$8</c15:sqref>
                        </c15:fullRef>
                        <c15:formulaRef>
                          <c15:sqref>('Inversiones por sectores'!$U$8,'Inversiones por sectores'!$W$8:$Y$8)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-1746.1887399999541</c:v>
                      </c:pt>
                      <c:pt idx="1">
                        <c:v>-11489.080140000093</c:v>
                      </c:pt>
                      <c:pt idx="2">
                        <c:v>-23142.402070000069</c:v>
                      </c:pt>
                      <c:pt idx="3">
                        <c:v>-40382.642899999977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ED6-42BB-AFC2-6E62C669AE56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sectores'!$S$22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sectores'!$T$22:$Y$22</c15:sqref>
                        </c15:fullRef>
                        <c15:formulaRef>
                          <c15:sqref>('Inversiones por sectores'!$U$22,'Inversiones por sectores'!$W$22:$Y$22)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-935.26808718033135</c:v>
                      </c:pt>
                      <c:pt idx="1">
                        <c:v>66577.460926003754</c:v>
                      </c:pt>
                      <c:pt idx="2">
                        <c:v>92820.713290580548</c:v>
                      </c:pt>
                      <c:pt idx="3">
                        <c:v>221300.41559161246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7ED6-42BB-AFC2-6E62C669AE56}"/>
                  </c:ext>
                </c:extLst>
              </c15:ser>
            </c15:filteredBarSeries>
          </c:ext>
        </c:extLst>
      </c:barChart>
      <c:catAx>
        <c:axId val="14614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51296"/>
        <c:crosses val="autoZero"/>
        <c:auto val="1"/>
        <c:lblAlgn val="ctr"/>
        <c:lblOffset val="100"/>
        <c:noMultiLvlLbl val="0"/>
      </c:catAx>
      <c:valAx>
        <c:axId val="14615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4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546631671041129"/>
          <c:y val="5.0533835444482485E-2"/>
          <c:w val="0.27453368328958883"/>
          <c:h val="0.926697057604641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18"/>
          <c:order val="0"/>
          <c:tx>
            <c:strRef>
              <c:f>'Inversiones por sectores'!$S$48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'Inversiones por sectores'!$T$29:$V$29</c:f>
              <c:strCache>
                <c:ptCount val="3"/>
                <c:pt idx="0">
                  <c:v>2018-2030</c:v>
                </c:pt>
                <c:pt idx="1">
                  <c:v>2031-2040</c:v>
                </c:pt>
                <c:pt idx="2">
                  <c:v>2041-2050</c:v>
                </c:pt>
              </c:strCache>
            </c:strRef>
          </c:cat>
          <c:val>
            <c:numRef>
              <c:f>'Inversiones por sectores'!$T$48:$V$48</c:f>
              <c:numCache>
                <c:formatCode>#,##0</c:formatCode>
                <c:ptCount val="3"/>
                <c:pt idx="0">
                  <c:v>3421.4491690536961</c:v>
                </c:pt>
                <c:pt idx="1">
                  <c:v>23832.020234260708</c:v>
                </c:pt>
                <c:pt idx="2">
                  <c:v>28173.540422830731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2-40E4-4E68-AB66-579B1242A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184064"/>
        <c:axId val="146185600"/>
        <c:extLst xmlns:c16r2="http://schemas.microsoft.com/office/drawing/2015/06/chart"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'Inversiones por sectores'!$S$30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'Inversiones por sectores'!$T$30:$V$30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11.150947220012313</c:v>
                      </c:pt>
                      <c:pt idx="1">
                        <c:v>70.13373101700563</c:v>
                      </c:pt>
                      <c:pt idx="2">
                        <c:v>-90.350416316985502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0E4-4E68-AB66-579B1242A09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sectores'!$S$31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sectores'!$T$31:$V$31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640.04475415404886</c:v>
                      </c:pt>
                      <c:pt idx="1">
                        <c:v>3323.4799510000739</c:v>
                      </c:pt>
                      <c:pt idx="2">
                        <c:v>4631.3553400004748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0E4-4E68-AB66-579B1242A09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sectores'!$S$32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sectores'!$T$32:$V$32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-97.298752315400634</c:v>
                      </c:pt>
                      <c:pt idx="1">
                        <c:v>219.73956359992735</c:v>
                      </c:pt>
                      <c:pt idx="2">
                        <c:v>566.86419450002722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0E4-4E68-AB66-579B1242A095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sectores'!$S$33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sectores'!$T$33:$V$33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-471.22451538499445</c:v>
                      </c:pt>
                      <c:pt idx="1">
                        <c:v>3723.3343100007623</c:v>
                      </c:pt>
                      <c:pt idx="2">
                        <c:v>6875.166490001604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0E4-4E68-AB66-579B1242A09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sectores'!$S$34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sectores'!$T$34:$V$34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-4971.7979015384917</c:v>
                      </c:pt>
                      <c:pt idx="1">
                        <c:v>-17842.48529200023</c:v>
                      </c:pt>
                      <c:pt idx="2">
                        <c:v>-31841.37549799995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0E4-4E68-AB66-579B1242A095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sectores'!$S$35</c15:sqref>
                        </c15:formulaRef>
                      </c:ext>
                    </c:extLst>
                    <c:strCache>
                      <c:ptCount val="1"/>
                      <c:pt idx="0">
                        <c:v>Generación de electricidad 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sectores'!$T$35:$V$35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25307.231479505077</c:v>
                      </c:pt>
                      <c:pt idx="1">
                        <c:v>96969.657034811797</c:v>
                      </c:pt>
                      <c:pt idx="2">
                        <c:v>181256.63978499413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0E4-4E68-AB66-579B1242A095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sectores'!$S$36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sectores'!$T$36:$V$36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606.67192692308163</c:v>
                      </c:pt>
                      <c:pt idx="1">
                        <c:v>1998.0950780000021</c:v>
                      </c:pt>
                      <c:pt idx="2">
                        <c:v>3364.6086719999948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0E4-4E68-AB66-579B1242A095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sectores'!$S$37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sectores'!$T$37:$V$37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10523.930523153847</c:v>
                      </c:pt>
                      <c:pt idx="1">
                        <c:v>76228.026931</c:v>
                      </c:pt>
                      <c:pt idx="2">
                        <c:v>186363.78830900005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0E4-4E68-AB66-579B1242A095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sectores'!$S$38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sectores'!$T$38:$V$38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6.8959487846157117</c:v>
                      </c:pt>
                      <c:pt idx="1">
                        <c:v>-272.96721550000007</c:v>
                      </c:pt>
                      <c:pt idx="2">
                        <c:v>-849.25285289999965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0E4-4E68-AB66-579B1242A095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sectores'!$S$39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sectores'!$T$39:$V$39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15346.572574976926</c:v>
                      </c:pt>
                      <c:pt idx="1">
                        <c:v>38370.863204000008</c:v>
                      </c:pt>
                      <c:pt idx="2">
                        <c:v>20202.636069999979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0E4-4E68-AB66-579B1242A095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sectores'!$S$40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sectores'!$T$40:$V$40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206.93781553846202</c:v>
                      </c:pt>
                      <c:pt idx="1">
                        <c:v>1032.45874</c:v>
                      </c:pt>
                      <c:pt idx="2">
                        <c:v>3177.6621203573004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0E4-4E68-AB66-579B1242A095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sectores'!$S$41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sectores'!$T$41:$V$41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78.136215230769153</c:v>
                      </c:pt>
                      <c:pt idx="1">
                        <c:v>73.706624880000049</c:v>
                      </c:pt>
                      <c:pt idx="2">
                        <c:v>707.35152902600009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0E4-4E68-AB66-579B1242A095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sectores'!$S$42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sectores'!$T$42:$V$42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-10.061802607692698</c:v>
                      </c:pt>
                      <c:pt idx="1">
                        <c:v>-251.42786597000031</c:v>
                      </c:pt>
                      <c:pt idx="2">
                        <c:v>-278.49112327000023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40E4-4E68-AB66-579B1242A095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sectores'!$S$43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sectores'!$T$43:$V$43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48.975348538461731</c:v>
                      </c:pt>
                      <c:pt idx="1">
                        <c:v>-168.93974439999988</c:v>
                      </c:pt>
                      <c:pt idx="2">
                        <c:v>4659.8627806000004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40E4-4E68-AB66-579B1242A095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sectores'!$S$44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sectores'!$T$44:$V$44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-1940.7778600669233</c:v>
                      </c:pt>
                      <c:pt idx="1">
                        <c:v>-1507.2571950001798</c:v>
                      </c:pt>
                      <c:pt idx="2">
                        <c:v>-320.43878028735003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40E4-4E68-AB66-579B1242A095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sectores'!$S$45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sectores'!$T$45:$V$45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420.86247923077099</c:v>
                      </c:pt>
                      <c:pt idx="1">
                        <c:v>-18532.583691999989</c:v>
                      </c:pt>
                      <c:pt idx="2">
                        <c:v>-35770.363066999991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40E4-4E68-AB66-579B1242A095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sectores'!$S$46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sectores'!$T$46:$V$46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5.2723670253076591</c:v>
                      </c:pt>
                      <c:pt idx="1">
                        <c:v>-0.30602821959999948</c:v>
                      </c:pt>
                      <c:pt idx="2">
                        <c:v>-0.72130277050000036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40E4-4E68-AB66-579B1242A095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sectores'!$S$47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sectores'!$T$47:$V$47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13.815942777461657</c:v>
                      </c:pt>
                      <c:pt idx="1">
                        <c:v>-1.1801978459999973E-2</c:v>
                      </c:pt>
                      <c:pt idx="2">
                        <c:v>-2.5697613749999827E-3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0E4-4E68-AB66-579B1242A095}"/>
                  </c:ext>
                </c:extLst>
              </c15:ser>
            </c15:filteredBarSeries>
          </c:ext>
        </c:extLst>
      </c:barChart>
      <c:catAx>
        <c:axId val="146184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85600"/>
        <c:crosses val="autoZero"/>
        <c:auto val="1"/>
        <c:lblAlgn val="ctr"/>
        <c:lblOffset val="100"/>
        <c:noMultiLvlLbl val="0"/>
      </c:catAx>
      <c:valAx>
        <c:axId val="14618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84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 por sector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8606410386546985E-2"/>
          <c:y val="0.13100226368552068"/>
          <c:w val="0.89779851295433577"/>
          <c:h val="0.7062662277705963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'Inversiones por sectores'!$T$29</c:f>
              <c:strCache>
                <c:ptCount val="1"/>
                <c:pt idx="0">
                  <c:v>2018-2030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</c:strRef>
          </c:cat>
          <c:val>
            <c:numRef>
              <c:f>('Inversiones por sectores'!$T$30:$T$35,'Inversiones por sectores'!$T$48)</c:f>
              <c:numCache>
                <c:formatCode>#,##0</c:formatCode>
                <c:ptCount val="7"/>
                <c:pt idx="0">
                  <c:v>22.396834247687366</c:v>
                </c:pt>
                <c:pt idx="1">
                  <c:v>44.541723076952621</c:v>
                </c:pt>
                <c:pt idx="2">
                  <c:v>-132.15748569229618</c:v>
                </c:pt>
                <c:pt idx="3">
                  <c:v>-453.06096923071891</c:v>
                </c:pt>
                <c:pt idx="4">
                  <c:v>-5057.5238207691</c:v>
                </c:pt>
                <c:pt idx="5">
                  <c:v>8997.2528874207128</c:v>
                </c:pt>
                <c:pt idx="6">
                  <c:v>3421.4491690536961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'Inversiones por sectores'!$T$30:$T$48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8C5-447B-B261-6F318882EFFF}"/>
            </c:ext>
          </c:extLst>
        </c:ser>
        <c:ser>
          <c:idx val="1"/>
          <c:order val="1"/>
          <c:tx>
            <c:strRef>
              <c:f>'Inversiones por sectores'!$U$29</c:f>
              <c:strCache>
                <c:ptCount val="1"/>
                <c:pt idx="0">
                  <c:v>2031-2040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</c:strRef>
          </c:cat>
          <c:val>
            <c:numRef>
              <c:f>('Inversiones por sectores'!$U$30:$U$35,'Inversiones por sectores'!$U$48)</c:f>
              <c:numCache>
                <c:formatCode>#,##0</c:formatCode>
                <c:ptCount val="7"/>
                <c:pt idx="0">
                  <c:v>132.06866327798343</c:v>
                </c:pt>
                <c:pt idx="1">
                  <c:v>416.29319600039162</c:v>
                </c:pt>
                <c:pt idx="2">
                  <c:v>-438.5622836999828</c:v>
                </c:pt>
                <c:pt idx="3">
                  <c:v>-45.002610001713037</c:v>
                </c:pt>
                <c:pt idx="4">
                  <c:v>-18628.886832000222</c:v>
                </c:pt>
                <c:pt idx="5">
                  <c:v>42396.110100682592</c:v>
                </c:pt>
                <c:pt idx="6">
                  <c:v>23832.020234260708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'Inversiones por sectores'!$U$30:$U$48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8C5-447B-B261-6F318882EFFF}"/>
            </c:ext>
          </c:extLst>
        </c:ser>
        <c:ser>
          <c:idx val="2"/>
          <c:order val="2"/>
          <c:tx>
            <c:strRef>
              <c:f>'Inversiones por sectores'!$V$29</c:f>
              <c:strCache>
                <c:ptCount val="1"/>
                <c:pt idx="0">
                  <c:v>2041-2050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</c:strRef>
          </c:cat>
          <c:val>
            <c:numRef>
              <c:f>('Inversiones por sectores'!$V$30:$V$35,'Inversiones por sectores'!$V$48)</c:f>
              <c:numCache>
                <c:formatCode>#,##0</c:formatCode>
                <c:ptCount val="7"/>
                <c:pt idx="0">
                  <c:v>85.577630814994336</c:v>
                </c:pt>
                <c:pt idx="1">
                  <c:v>-1098.7537160001229</c:v>
                </c:pt>
                <c:pt idx="2">
                  <c:v>-1064.0434009999735</c:v>
                </c:pt>
                <c:pt idx="3">
                  <c:v>-2887.2262199996039</c:v>
                </c:pt>
                <c:pt idx="4">
                  <c:v>-31259.074527999735</c:v>
                </c:pt>
                <c:pt idx="5">
                  <c:v>64397.060657013382</c:v>
                </c:pt>
                <c:pt idx="6">
                  <c:v>28173.540422830731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'Inversiones por sectores'!$V$30:$V$48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B8C5-447B-B261-6F318882E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6248832"/>
        <c:axId val="146250368"/>
      </c:barChart>
      <c:catAx>
        <c:axId val="146248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50368"/>
        <c:crosses val="autoZero"/>
        <c:auto val="1"/>
        <c:lblAlgn val="ctr"/>
        <c:lblOffset val="100"/>
        <c:noMultiLvlLbl val="0"/>
      </c:catAx>
      <c:valAx>
        <c:axId val="146250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4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 por tipo de tecnología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'Inversiones por sectores'!$T$29</c:f>
              <c:strCache>
                <c:ptCount val="1"/>
                <c:pt idx="0">
                  <c:v>2018-2030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sectores'!$T$49:$T$51</c:f>
              <c:numCache>
                <c:formatCode>#,##0</c:formatCode>
                <c:ptCount val="3"/>
                <c:pt idx="0">
                  <c:v>11301.900976946155</c:v>
                </c:pt>
                <c:pt idx="1">
                  <c:v>85.133294230769479</c:v>
                </c:pt>
                <c:pt idx="2">
                  <c:v>-2389.7813837562317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F92-4312-A68E-8DFF9A5BBFBC}"/>
            </c:ext>
          </c:extLst>
        </c:ser>
        <c:ser>
          <c:idx val="1"/>
          <c:order val="1"/>
          <c:tx>
            <c:strRef>
              <c:f>'Inversiones por sectores'!$U$29</c:f>
              <c:strCache>
                <c:ptCount val="1"/>
                <c:pt idx="0">
                  <c:v>2031-2040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sectores'!$U$49:$U$51</c:f>
              <c:numCache>
                <c:formatCode>#,##0</c:formatCode>
                <c:ptCount val="3"/>
                <c:pt idx="0">
                  <c:v>52954.584140439998</c:v>
                </c:pt>
                <c:pt idx="1">
                  <c:v>-26.306942400000025</c:v>
                </c:pt>
                <c:pt idx="2">
                  <c:v>-10532.167097357404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F92-4312-A68E-8DFF9A5BBFBC}"/>
            </c:ext>
          </c:extLst>
        </c:ser>
        <c:ser>
          <c:idx val="2"/>
          <c:order val="2"/>
          <c:tx>
            <c:strRef>
              <c:f>'Inversiones por sectores'!$V$29</c:f>
              <c:strCache>
                <c:ptCount val="1"/>
                <c:pt idx="0">
                  <c:v>2041-2050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sectores'!$V$49:$V$51</c:f>
              <c:numCache>
                <c:formatCode>#,##0</c:formatCode>
                <c:ptCount val="3"/>
                <c:pt idx="0">
                  <c:v>78733.957412546501</c:v>
                </c:pt>
                <c:pt idx="1">
                  <c:v>7083.0461644999996</c:v>
                </c:pt>
                <c:pt idx="2">
                  <c:v>-21419.942920033114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EF92-4312-A68E-8DFF9A5BB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355712"/>
        <c:axId val="146357248"/>
      </c:barChart>
      <c:catAx>
        <c:axId val="1463557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57248"/>
        <c:crosses val="autoZero"/>
        <c:auto val="1"/>
        <c:lblAlgn val="ctr"/>
        <c:lblOffset val="100"/>
        <c:noMultiLvlLbl val="0"/>
      </c:catAx>
      <c:valAx>
        <c:axId val="14635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5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 Main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'!$H$23:$H$26</c:f>
              <c:numCache>
                <c:formatCode>#,##0</c:formatCode>
                <c:ptCount val="4"/>
                <c:pt idx="0">
                  <c:v>81101.788335695863</c:v>
                </c:pt>
                <c:pt idx="1">
                  <c:v>151591.02162021399</c:v>
                </c:pt>
                <c:pt idx="2">
                  <c:v>252313.49876534939</c:v>
                </c:pt>
                <c:pt idx="3">
                  <c:v>310726.02604544908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846-42D9-8066-9698D9983FE3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'!$I$23:$I$26</c:f>
              <c:numCache>
                <c:formatCode>#,##0</c:formatCode>
                <c:ptCount val="4"/>
                <c:pt idx="0">
                  <c:v>57651.681816532997</c:v>
                </c:pt>
                <c:pt idx="1">
                  <c:v>75743.719187543</c:v>
                </c:pt>
                <c:pt idx="2">
                  <c:v>153335.13316698937</c:v>
                </c:pt>
                <c:pt idx="3">
                  <c:v>221405.27114084797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846-42D9-8066-9698D9983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543744"/>
        <c:axId val="146545280"/>
      </c:barChart>
      <c:catAx>
        <c:axId val="14654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45280"/>
        <c:crosses val="autoZero"/>
        <c:auto val="1"/>
        <c:lblAlgn val="ctr"/>
        <c:lblOffset val="100"/>
        <c:noMultiLvlLbl val="0"/>
      </c:catAx>
      <c:valAx>
        <c:axId val="14654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4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</a:t>
            </a:r>
            <a:r>
              <a:rPr lang="fr-FR" baseline="-25000"/>
              <a:t>2</a:t>
            </a:r>
            <a:r>
              <a:rPr lang="fr-FR"/>
              <a:t>CAP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'!$L$23:$L$26</c:f>
              <c:numCache>
                <c:formatCode>#,##0</c:formatCode>
                <c:ptCount val="4"/>
                <c:pt idx="0">
                  <c:v>108079.78297120333</c:v>
                </c:pt>
                <c:pt idx="1">
                  <c:v>228913.63088625669</c:v>
                </c:pt>
                <c:pt idx="2">
                  <c:v>368242.16537379473</c:v>
                </c:pt>
                <c:pt idx="3">
                  <c:v>567514.52425085008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3F1-4927-9117-EE0A69304359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'!$M$23:$M$26</c:f>
              <c:numCache>
                <c:formatCode>#,##0</c:formatCode>
                <c:ptCount val="4"/>
                <c:pt idx="0">
                  <c:v>64851.889073705002</c:v>
                </c:pt>
                <c:pt idx="1">
                  <c:v>104451.562714506</c:v>
                </c:pt>
                <c:pt idx="2">
                  <c:v>202061.62964292135</c:v>
                </c:pt>
                <c:pt idx="3">
                  <c:v>298312.53013565572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3F1-4927-9117-EE0A69304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604416"/>
        <c:axId val="146605952"/>
      </c:barChart>
      <c:catAx>
        <c:axId val="14660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05952"/>
        <c:crosses val="autoZero"/>
        <c:auto val="1"/>
        <c:lblAlgn val="ctr"/>
        <c:lblOffset val="100"/>
        <c:noMultiLvlLbl val="0"/>
      </c:catAx>
      <c:valAx>
        <c:axId val="14660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04416"/>
        <c:crosses val="autoZero"/>
        <c:crossBetween val="between"/>
        <c:majorUnit val="1000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Deviation in % from main scenario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Balmorel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'compare Balmorel-ThreeME '!$Q$23:$Q$26</c:f>
              <c:numCache>
                <c:formatCode>0%</c:formatCode>
                <c:ptCount val="4"/>
                <c:pt idx="0">
                  <c:v>0.33264364681874059</c:v>
                </c:pt>
                <c:pt idx="1">
                  <c:v>0.51007380542471448</c:v>
                </c:pt>
                <c:pt idx="2">
                  <c:v>0.45946279995212858</c:v>
                </c:pt>
                <c:pt idx="3">
                  <c:v>0.82641451529985854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6BB-4AF0-B8BF-482E06624640}"/>
            </c:ext>
          </c:extLst>
        </c:ser>
        <c:ser>
          <c:idx val="1"/>
          <c:order val="1"/>
          <c:tx>
            <c:v>ThreeME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'compare Balmorel-ThreeME '!$R$23:$R$26</c:f>
              <c:numCache>
                <c:formatCode>0%</c:formatCode>
                <c:ptCount val="4"/>
                <c:pt idx="0">
                  <c:v>0.12489153881209369</c:v>
                </c:pt>
                <c:pt idx="1">
                  <c:v>0.37901285855638789</c:v>
                </c:pt>
                <c:pt idx="2">
                  <c:v>0.31777776866614427</c:v>
                </c:pt>
                <c:pt idx="3">
                  <c:v>0.34735965678921366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6BB-4AF0-B8BF-482E06624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627584"/>
        <c:axId val="146646144"/>
      </c:scatterChart>
      <c:valAx>
        <c:axId val="14662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46144"/>
        <c:crosses val="autoZero"/>
        <c:crossBetween val="midCat"/>
      </c:valAx>
      <c:valAx>
        <c:axId val="14664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2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</a:t>
            </a:r>
            <a:r>
              <a:rPr lang="fr-FR" baseline="-25000"/>
              <a:t>2</a:t>
            </a:r>
            <a:r>
              <a:rPr lang="fr-FR"/>
              <a:t>CAP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'!$L$23:$L$26</c:f>
              <c:numCache>
                <c:formatCode>#,##0</c:formatCode>
                <c:ptCount val="4"/>
                <c:pt idx="0">
                  <c:v>108079.78297120333</c:v>
                </c:pt>
                <c:pt idx="1">
                  <c:v>228913.63088625669</c:v>
                </c:pt>
                <c:pt idx="2">
                  <c:v>368242.16537379473</c:v>
                </c:pt>
                <c:pt idx="3">
                  <c:v>567514.52425085008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85D-488B-90A6-D6F942FA7588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'!$M$23:$M$26</c:f>
              <c:numCache>
                <c:formatCode>#,##0</c:formatCode>
                <c:ptCount val="4"/>
                <c:pt idx="0">
                  <c:v>64851.889073705002</c:v>
                </c:pt>
                <c:pt idx="1">
                  <c:v>104451.562714506</c:v>
                </c:pt>
                <c:pt idx="2">
                  <c:v>202061.62964292135</c:v>
                </c:pt>
                <c:pt idx="3">
                  <c:v>298312.53013565572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85D-488B-90A6-D6F942FA7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745216"/>
        <c:axId val="146759680"/>
      </c:barChart>
      <c:lineChart>
        <c:grouping val="standard"/>
        <c:varyColors val="0"/>
        <c:ser>
          <c:idx val="2"/>
          <c:order val="2"/>
          <c:tx>
            <c:v>Balmorel (%)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'!$Q$23:$Q$26</c:f>
              <c:numCache>
                <c:formatCode>0%</c:formatCode>
                <c:ptCount val="4"/>
                <c:pt idx="0">
                  <c:v>0.33264364681874059</c:v>
                </c:pt>
                <c:pt idx="1">
                  <c:v>0.51007380542471448</c:v>
                </c:pt>
                <c:pt idx="2">
                  <c:v>0.45946279995212858</c:v>
                </c:pt>
                <c:pt idx="3">
                  <c:v>0.82641451529985854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85D-488B-90A6-D6F942FA7588}"/>
            </c:ext>
          </c:extLst>
        </c:ser>
        <c:ser>
          <c:idx val="3"/>
          <c:order val="3"/>
          <c:tx>
            <c:v>ThreeME (%)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'!$R$23:$R$26</c:f>
              <c:numCache>
                <c:formatCode>0%</c:formatCode>
                <c:ptCount val="4"/>
                <c:pt idx="0">
                  <c:v>0.12489153881209369</c:v>
                </c:pt>
                <c:pt idx="1">
                  <c:v>0.37901285855638789</c:v>
                </c:pt>
                <c:pt idx="2">
                  <c:v>0.31777776866614427</c:v>
                </c:pt>
                <c:pt idx="3">
                  <c:v>0.34735965678921366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285D-488B-90A6-D6F942FA7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62752"/>
        <c:axId val="146761216"/>
      </c:lineChart>
      <c:catAx>
        <c:axId val="14674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59680"/>
        <c:crosses val="autoZero"/>
        <c:auto val="1"/>
        <c:lblAlgn val="ctr"/>
        <c:lblOffset val="100"/>
        <c:noMultiLvlLbl val="0"/>
      </c:catAx>
      <c:valAx>
        <c:axId val="14675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45216"/>
        <c:crosses val="autoZero"/>
        <c:crossBetween val="between"/>
        <c:majorUnit val="100000"/>
      </c:valAx>
      <c:valAx>
        <c:axId val="146761216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62752"/>
        <c:crosses val="max"/>
        <c:crossBetween val="between"/>
      </c:valAx>
      <c:catAx>
        <c:axId val="146762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76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10751876268759"/>
          <c:y val="4.1640961366890945E-2"/>
          <c:w val="0.58073771308237587"/>
          <c:h val="0.935471010180627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'compare Balmorel-ThreeME '!$A$4</c:f>
              <c:strCache>
                <c:ptCount val="1"/>
                <c:pt idx="0">
                  <c:v>Hydro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'!$D$4:$K$4</c:f>
              <c:numCache>
                <c:formatCode>#,##0</c:formatCode>
                <c:ptCount val="8"/>
                <c:pt idx="0">
                  <c:v>13774.074344116949</c:v>
                </c:pt>
                <c:pt idx="1">
                  <c:v>13336.101919999999</c:v>
                </c:pt>
                <c:pt idx="2">
                  <c:v>20896.520345735102</c:v>
                </c:pt>
                <c:pt idx="3">
                  <c:v>14867.01971</c:v>
                </c:pt>
                <c:pt idx="4">
                  <c:v>21902.730995219823</c:v>
                </c:pt>
                <c:pt idx="5">
                  <c:v>17597.023819999999</c:v>
                </c:pt>
                <c:pt idx="6">
                  <c:v>32210.921248774015</c:v>
                </c:pt>
                <c:pt idx="7">
                  <c:v>21510.912230000002</c:v>
                </c:pt>
              </c:numCache>
            </c:numRef>
          </c:val>
        </c:ser>
        <c:ser>
          <c:idx val="1"/>
          <c:order val="1"/>
          <c:tx>
            <c:strRef>
              <c:f>'compare Balmorel-ThreeME '!$A$5</c:f>
              <c:strCache>
                <c:ptCount val="1"/>
                <c:pt idx="0">
                  <c:v>Wind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'!$D$5:$K$5</c:f>
              <c:numCache>
                <c:formatCode>#,##0</c:formatCode>
                <c:ptCount val="8"/>
                <c:pt idx="0">
                  <c:v>20940.472167261898</c:v>
                </c:pt>
                <c:pt idx="1">
                  <c:v>7590.477578</c:v>
                </c:pt>
                <c:pt idx="2">
                  <c:v>48439.498974079273</c:v>
                </c:pt>
                <c:pt idx="3">
                  <c:v>14636.284890000001</c:v>
                </c:pt>
                <c:pt idx="4">
                  <c:v>85199.912016860166</c:v>
                </c:pt>
                <c:pt idx="5">
                  <c:v>35041.028899999998</c:v>
                </c:pt>
                <c:pt idx="6">
                  <c:v>90594.249095126725</c:v>
                </c:pt>
                <c:pt idx="7">
                  <c:v>52576.517229999998</c:v>
                </c:pt>
              </c:numCache>
            </c:numRef>
          </c:val>
        </c:ser>
        <c:ser>
          <c:idx val="2"/>
          <c:order val="2"/>
          <c:tx>
            <c:strRef>
              <c:f>'compare Balmorel-ThreeME '!$A$6</c:f>
              <c:strCache>
                <c:ptCount val="1"/>
                <c:pt idx="0">
                  <c:v>Geothermal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'!$D$6:$K$6</c:f>
              <c:numCache>
                <c:formatCode>#,##0</c:formatCode>
                <c:ptCount val="8"/>
                <c:pt idx="0">
                  <c:v>4115.9383293566925</c:v>
                </c:pt>
                <c:pt idx="1">
                  <c:v>1543.534523</c:v>
                </c:pt>
                <c:pt idx="2">
                  <c:v>2334.794906230848</c:v>
                </c:pt>
                <c:pt idx="3">
                  <c:v>1831.1708639999999</c:v>
                </c:pt>
                <c:pt idx="4">
                  <c:v>3492.033459329753</c:v>
                </c:pt>
                <c:pt idx="5">
                  <c:v>2467.403855</c:v>
                </c:pt>
                <c:pt idx="6">
                  <c:v>4836.060048243603</c:v>
                </c:pt>
                <c:pt idx="7">
                  <c:v>3100.1923700000002</c:v>
                </c:pt>
              </c:numCache>
            </c:numRef>
          </c:val>
        </c:ser>
        <c:ser>
          <c:idx val="3"/>
          <c:order val="3"/>
          <c:tx>
            <c:strRef>
              <c:f>'compare Balmorel-ThreeME '!$A$7</c:f>
              <c:strCache>
                <c:ptCount val="1"/>
                <c:pt idx="0">
                  <c:v>Solar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'!$D$7:$K$7</c:f>
              <c:numCache>
                <c:formatCode>#,##0</c:formatCode>
                <c:ptCount val="8"/>
                <c:pt idx="0">
                  <c:v>19302.643761081323</c:v>
                </c:pt>
                <c:pt idx="1">
                  <c:v>9644.9096360000003</c:v>
                </c:pt>
                <c:pt idx="2">
                  <c:v>17686.933719671288</c:v>
                </c:pt>
                <c:pt idx="3">
                  <c:v>15013.3055</c:v>
                </c:pt>
                <c:pt idx="4">
                  <c:v>108832.30459387641</c:v>
                </c:pt>
                <c:pt idx="5">
                  <c:v>67524.395529999994</c:v>
                </c:pt>
                <c:pt idx="6">
                  <c:v>96433.151328563312</c:v>
                </c:pt>
                <c:pt idx="7">
                  <c:v>107495.7098</c:v>
                </c:pt>
              </c:numCache>
            </c:numRef>
          </c:val>
        </c:ser>
        <c:ser>
          <c:idx val="4"/>
          <c:order val="4"/>
          <c:tx>
            <c:strRef>
              <c:f>'compare Balmorel-ThreeME '!$A$8</c:f>
              <c:strCache>
                <c:ptCount val="1"/>
                <c:pt idx="0">
                  <c:v>Cogeneration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'!$D$8:$K$8</c:f>
              <c:numCache>
                <c:formatCode>#,##0</c:formatCode>
                <c:ptCount val="8"/>
                <c:pt idx="0">
                  <c:v>6344.0447024477053</c:v>
                </c:pt>
                <c:pt idx="1">
                  <c:v>2317.9995450000001</c:v>
                </c:pt>
                <c:pt idx="2">
                  <c:v>2694.110346778215</c:v>
                </c:pt>
                <c:pt idx="3">
                  <c:v>2812.9005950000001</c:v>
                </c:pt>
                <c:pt idx="4">
                  <c:v>4731.9067431094345</c:v>
                </c:pt>
                <c:pt idx="5">
                  <c:v>3589.810524</c:v>
                </c:pt>
                <c:pt idx="6">
                  <c:v>-20042.719274630032</c:v>
                </c:pt>
                <c:pt idx="7">
                  <c:v>1.2509473579999999</c:v>
                </c:pt>
              </c:numCache>
            </c:numRef>
          </c:val>
        </c:ser>
        <c:ser>
          <c:idx val="5"/>
          <c:order val="5"/>
          <c:tx>
            <c:strRef>
              <c:f>'compare Balmorel-ThreeME '!$A$9</c:f>
              <c:strCache>
                <c:ptCount val="1"/>
                <c:pt idx="0">
                  <c:v>Bioenergy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'!$D$9:$K$9</c:f>
              <c:numCache>
                <c:formatCode>#,##0</c:formatCode>
                <c:ptCount val="8"/>
                <c:pt idx="0">
                  <c:v>736.06374663342501</c:v>
                </c:pt>
                <c:pt idx="1">
                  <c:v>931.333483</c:v>
                </c:pt>
                <c:pt idx="2">
                  <c:v>-1091.7770366230416</c:v>
                </c:pt>
                <c:pt idx="3">
                  <c:v>952.49074929999995</c:v>
                </c:pt>
                <c:pt idx="4">
                  <c:v>-1232.0571234255149</c:v>
                </c:pt>
                <c:pt idx="5">
                  <c:v>391.94489199999998</c:v>
                </c:pt>
                <c:pt idx="6">
                  <c:v>-1181.0827380392293</c:v>
                </c:pt>
                <c:pt idx="7">
                  <c:v>33.3474863</c:v>
                </c:pt>
              </c:numCache>
            </c:numRef>
          </c:val>
        </c:ser>
        <c:ser>
          <c:idx val="6"/>
          <c:order val="6"/>
          <c:tx>
            <c:strRef>
              <c:f>'compare Balmorel-ThreeME '!$A$10</c:f>
              <c:strCache>
                <c:ptCount val="1"/>
                <c:pt idx="0">
                  <c:v>Other clean energy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'!$D$10:$K$10</c:f>
              <c:numCache>
                <c:formatCode>#,##0</c:formatCode>
                <c:ptCount val="8"/>
                <c:pt idx="0">
                  <c:v>1245.9900862514453</c:v>
                </c:pt>
                <c:pt idx="1">
                  <c:v>2792.8148190000002</c:v>
                </c:pt>
                <c:pt idx="2">
                  <c:v>550.33131309882958</c:v>
                </c:pt>
                <c:pt idx="3">
                  <c:v>3303.2788999999998</c:v>
                </c:pt>
                <c:pt idx="4">
                  <c:v>-816.76819902244688</c:v>
                </c:pt>
                <c:pt idx="5">
                  <c:v>1465.6505540000001</c:v>
                </c:pt>
                <c:pt idx="6">
                  <c:v>29.277483244289609</c:v>
                </c:pt>
                <c:pt idx="7">
                  <c:v>761.55173119999995</c:v>
                </c:pt>
              </c:numCache>
            </c:numRef>
          </c:val>
        </c:ser>
        <c:ser>
          <c:idx val="7"/>
          <c:order val="7"/>
          <c:tx>
            <c:strRef>
              <c:f>'compare Balmorel-ThreeME '!$A$11</c:f>
              <c:strCache>
                <c:ptCount val="1"/>
                <c:pt idx="0">
                  <c:v>Nuclear 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'!$D$11:$K$11</c:f>
              <c:numCache>
                <c:formatCode>#,##0</c:formatCode>
                <c:ptCount val="8"/>
                <c:pt idx="0">
                  <c:v>3099.1669724876429</c:v>
                </c:pt>
                <c:pt idx="1">
                  <c:v>2300.0281329999998</c:v>
                </c:pt>
                <c:pt idx="2">
                  <c:v>2679.2827331037151</c:v>
                </c:pt>
                <c:pt idx="3">
                  <c:v>2171.2528520000001</c:v>
                </c:pt>
                <c:pt idx="4">
                  <c:v>4261.9556552387212</c:v>
                </c:pt>
                <c:pt idx="5">
                  <c:v>2267.3160379999999</c:v>
                </c:pt>
                <c:pt idx="6">
                  <c:v>6267.7808537493611</c:v>
                </c:pt>
                <c:pt idx="7">
                  <c:v>2588.096634</c:v>
                </c:pt>
              </c:numCache>
            </c:numRef>
          </c:val>
        </c:ser>
        <c:ser>
          <c:idx val="8"/>
          <c:order val="8"/>
          <c:tx>
            <c:strRef>
              <c:f>'compare Balmorel-ThreeME '!$A$12</c:f>
              <c:strCache>
                <c:ptCount val="1"/>
                <c:pt idx="0">
                  <c:v>Carboelectric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'!$D$12:$K$12</c:f>
              <c:numCache>
                <c:formatCode>#,##0</c:formatCode>
                <c:ptCount val="8"/>
                <c:pt idx="0">
                  <c:v>3406.7093550491418</c:v>
                </c:pt>
                <c:pt idx="1">
                  <c:v>2592.22973</c:v>
                </c:pt>
                <c:pt idx="2">
                  <c:v>-4383.3931426428016</c:v>
                </c:pt>
                <c:pt idx="3">
                  <c:v>2070.5424469999998</c:v>
                </c:pt>
                <c:pt idx="4">
                  <c:v>-1635.4486981422242</c:v>
                </c:pt>
                <c:pt idx="5">
                  <c:v>1562.8637570000001</c:v>
                </c:pt>
                <c:pt idx="6">
                  <c:v>-21557.458477755496</c:v>
                </c:pt>
                <c:pt idx="7">
                  <c:v>28.548050669999999</c:v>
                </c:pt>
              </c:numCache>
            </c:numRef>
          </c:val>
        </c:ser>
        <c:ser>
          <c:idx val="9"/>
          <c:order val="9"/>
          <c:tx>
            <c:strRef>
              <c:f>'compare Balmorel-ThreeME '!$A$13</c:f>
              <c:strCache>
                <c:ptCount val="1"/>
                <c:pt idx="0">
                  <c:v>Combined cycle and turbogas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'!$D$13:$K$13</c:f>
              <c:numCache>
                <c:formatCode>#,##0</c:formatCode>
                <c:ptCount val="8"/>
                <c:pt idx="0">
                  <c:v>26502.992342538993</c:v>
                </c:pt>
                <c:pt idx="1">
                  <c:v>14579.050999999999</c:v>
                </c:pt>
                <c:pt idx="2">
                  <c:v>80023.840536042029</c:v>
                </c:pt>
                <c:pt idx="3">
                  <c:v>18079.414580000001</c:v>
                </c:pt>
                <c:pt idx="4">
                  <c:v>27058.101418748181</c:v>
                </c:pt>
                <c:pt idx="5">
                  <c:v>21423.113170000001</c:v>
                </c:pt>
                <c:pt idx="6">
                  <c:v>122396.60438751582</c:v>
                </c:pt>
                <c:pt idx="7">
                  <c:v>33302.691120000003</c:v>
                </c:pt>
              </c:numCache>
            </c:numRef>
          </c:val>
        </c:ser>
        <c:ser>
          <c:idx val="10"/>
          <c:order val="10"/>
          <c:tx>
            <c:strRef>
              <c:f>'compare Balmorel-ThreeME '!$A$14</c:f>
              <c:strCache>
                <c:ptCount val="1"/>
                <c:pt idx="0">
                  <c:v>Internal Combustion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'!$D$14:$K$14</c:f>
              <c:numCache>
                <c:formatCode>#,##0</c:formatCode>
                <c:ptCount val="8"/>
                <c:pt idx="0">
                  <c:v>5051.5453798655635</c:v>
                </c:pt>
                <c:pt idx="1">
                  <c:v>16.692751550000001</c:v>
                </c:pt>
                <c:pt idx="2">
                  <c:v>-18141.366354265283</c:v>
                </c:pt>
                <c:pt idx="3">
                  <c:v>4.8255446070000003</c:v>
                </c:pt>
                <c:pt idx="4">
                  <c:v>832.22950773850903</c:v>
                </c:pt>
                <c:pt idx="5">
                  <c:v>4.4831752600000003</c:v>
                </c:pt>
                <c:pt idx="6">
                  <c:v>930.66042348853796</c:v>
                </c:pt>
                <c:pt idx="7">
                  <c:v>6.4431615449999997</c:v>
                </c:pt>
              </c:numCache>
            </c:numRef>
          </c:val>
        </c:ser>
        <c:ser>
          <c:idx val="11"/>
          <c:order val="11"/>
          <c:tx>
            <c:strRef>
              <c:f>'compare Balmorel-ThreeME '!$A$15</c:f>
              <c:strCache>
                <c:ptCount val="1"/>
                <c:pt idx="0">
                  <c:v>Termoelectric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'!$D$15:$K$15</c:f>
              <c:numCache>
                <c:formatCode>#,##0</c:formatCode>
                <c:ptCount val="8"/>
                <c:pt idx="0">
                  <c:v>-23417.852851394906</c:v>
                </c:pt>
                <c:pt idx="1">
                  <c:v>6.5086979830000002</c:v>
                </c:pt>
                <c:pt idx="2">
                  <c:v>-97.75472099416217</c:v>
                </c:pt>
                <c:pt idx="3">
                  <c:v>1.2325556360000001</c:v>
                </c:pt>
                <c:pt idx="4">
                  <c:v>-313.40160418146991</c:v>
                </c:pt>
                <c:pt idx="5">
                  <c:v>9.8951729399999896E-2</c:v>
                </c:pt>
                <c:pt idx="6">
                  <c:v>-191.41833283177886</c:v>
                </c:pt>
                <c:pt idx="7">
                  <c:v>1.0379775000000001E-2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655168"/>
        <c:axId val="131895296"/>
      </c:barChart>
      <c:catAx>
        <c:axId val="131655168"/>
        <c:scaling>
          <c:orientation val="minMax"/>
        </c:scaling>
        <c:delete val="0"/>
        <c:axPos val="b"/>
        <c:majorTickMark val="out"/>
        <c:minorTickMark val="none"/>
        <c:tickLblPos val="nextTo"/>
        <c:crossAx val="131895296"/>
        <c:crosses val="autoZero"/>
        <c:auto val="1"/>
        <c:lblAlgn val="ctr"/>
        <c:lblOffset val="100"/>
        <c:noMultiLvlLbl val="0"/>
      </c:catAx>
      <c:valAx>
        <c:axId val="13189529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65000"/>
                </a:schemeClr>
              </a:solidFill>
              <a:prstDash val="dash"/>
            </a:ln>
          </c:spPr>
        </c:majorGridlines>
        <c:numFmt formatCode="#,##0" sourceLinked="1"/>
        <c:majorTickMark val="out"/>
        <c:minorTickMark val="none"/>
        <c:tickLblPos val="nextTo"/>
        <c:crossAx val="131655168"/>
        <c:crosses val="autoZero"/>
        <c:crossBetween val="between"/>
      </c:valAx>
      <c:spPr>
        <a:ln>
          <a:noFill/>
        </a:ln>
      </c:spPr>
    </c:plotArea>
    <c:legend>
      <c:legendPos val="r"/>
      <c:layout>
        <c:manualLayout>
          <c:xMode val="edge"/>
          <c:yMode val="edge"/>
          <c:x val="0.71815814752570362"/>
          <c:y val="6.4266851426762611E-2"/>
          <c:w val="0.26354039078448527"/>
          <c:h val="0.84598425196850391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/>
              <a:t>Empleo</a:t>
            </a:r>
            <a:r>
              <a:rPr lang="fr-FR" sz="1200" baseline="0"/>
              <a:t> por sectores</a:t>
            </a:r>
            <a:endParaRPr lang="fr-FR" sz="12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703175798538222"/>
          <c:y val="0.16839292185046503"/>
          <c:w val="0.61058683816538584"/>
          <c:h val="0.610276891936682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'Empleo por sectores'!$S$4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</c:numRef>
          </c:cat>
          <c:val>
            <c:numRef>
              <c:f>'Empleo por sectores'!$W$4:$Y$4</c:f>
              <c:numCache>
                <c:formatCode>#,##0</c:formatCode>
                <c:ptCount val="3"/>
                <c:pt idx="0">
                  <c:v>10212.197100000456</c:v>
                </c:pt>
                <c:pt idx="1">
                  <c:v>571.99350000172853</c:v>
                </c:pt>
                <c:pt idx="2">
                  <c:v>-956.92619999870658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'Empleo por sectores'!$T$4:$Y$4</c15:sqref>
                  </c15:fullRef>
                </c:ext>
              </c:extLst>
            </c:numRef>
          </c:val>
          <c:extLst xmlns:c16r2="http://schemas.microsoft.com/office/drawing/2015/06/chart" xmlns:c15="http://schemas.microsoft.com/office/drawing/2012/chart">
            <c:ext xmlns:c16="http://schemas.microsoft.com/office/drawing/2014/chart" uri="{C3380CC4-5D6E-409C-BE32-E72D297353CC}">
              <c16:uniqueId val="{00000000-8351-45DB-88A7-41CBCE31C5F7}"/>
            </c:ext>
          </c:extLst>
        </c:ser>
        <c:ser>
          <c:idx val="1"/>
          <c:order val="1"/>
          <c:tx>
            <c:strRef>
              <c:f>'Empleo por sectores'!$S$5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</c:numRef>
          </c:cat>
          <c:val>
            <c:numRef>
              <c:f>'Empleo por sectores'!$W$5:$Y$5</c:f>
              <c:numCache>
                <c:formatCode>#,##0</c:formatCode>
                <c:ptCount val="3"/>
                <c:pt idx="0">
                  <c:v>39437.229980010539</c:v>
                </c:pt>
                <c:pt idx="1">
                  <c:v>44853.912680000067</c:v>
                </c:pt>
                <c:pt idx="2">
                  <c:v>48983.709570001811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'Empleo por sectores'!$T$5:$Y$5</c15:sqref>
                  </c15:fullRef>
                </c:ext>
              </c:extLst>
            </c:numRef>
          </c:val>
          <c:extLst xmlns:c16r2="http://schemas.microsoft.com/office/drawing/2015/06/chart" xmlns:c15="http://schemas.microsoft.com/office/drawing/2012/chart">
            <c:ext xmlns:c16="http://schemas.microsoft.com/office/drawing/2014/chart" uri="{C3380CC4-5D6E-409C-BE32-E72D297353CC}">
              <c16:uniqueId val="{00000001-8351-45DB-88A7-41CBCE31C5F7}"/>
            </c:ext>
          </c:extLst>
        </c:ser>
        <c:ser>
          <c:idx val="2"/>
          <c:order val="2"/>
          <c:tx>
            <c:strRef>
              <c:f>'Empleo por sectores'!$S$6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</c:numRef>
          </c:cat>
          <c:val>
            <c:numRef>
              <c:f>'Empleo por sectores'!$W$6:$Y$6</c:f>
              <c:numCache>
                <c:formatCode>#,##0</c:formatCode>
                <c:ptCount val="3"/>
                <c:pt idx="0">
                  <c:v>-185.69216000009328</c:v>
                </c:pt>
                <c:pt idx="1">
                  <c:v>-4721.1753899995238</c:v>
                </c:pt>
                <c:pt idx="2">
                  <c:v>-6326.5453799995594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'Empleo por sectores'!$T$6:$Y$6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8351-45DB-88A7-41CBCE31C5F7}"/>
            </c:ext>
          </c:extLst>
        </c:ser>
        <c:ser>
          <c:idx val="3"/>
          <c:order val="3"/>
          <c:tx>
            <c:strRef>
              <c:f>'Empleo por sectores'!$S$7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</c:numRef>
          </c:cat>
          <c:val>
            <c:numRef>
              <c:f>'Empleo por sectores'!$W$7:$Y$7</c:f>
              <c:numCache>
                <c:formatCode>#,##0</c:formatCode>
                <c:ptCount val="3"/>
                <c:pt idx="0">
                  <c:v>4671.5539999902248</c:v>
                </c:pt>
                <c:pt idx="1">
                  <c:v>-50706.624999903142</c:v>
                </c:pt>
                <c:pt idx="2">
                  <c:v>-61035.362000010908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'Empleo por sectores'!$T$7:$Y$7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8351-45DB-88A7-41CBCE31C5F7}"/>
            </c:ext>
          </c:extLst>
        </c:ser>
        <c:ser>
          <c:idx val="4"/>
          <c:order val="4"/>
          <c:tx>
            <c:strRef>
              <c:f>'Empleo por sectores'!$S$8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</c:numRef>
          </c:cat>
          <c:val>
            <c:numRef>
              <c:f>'Empleo por sectores'!$W$8:$Y$8</c:f>
              <c:numCache>
                <c:formatCode>#,##0</c:formatCode>
                <c:ptCount val="3"/>
                <c:pt idx="0">
                  <c:v>9528.0275700000057</c:v>
                </c:pt>
                <c:pt idx="1">
                  <c:v>13957.026210000011</c:v>
                </c:pt>
                <c:pt idx="2">
                  <c:v>19581.851840000018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'Empleo por sectores'!$T$8:$Y$8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8351-45DB-88A7-41CBCE31C5F7}"/>
            </c:ext>
          </c:extLst>
        </c:ser>
        <c:ser>
          <c:idx val="5"/>
          <c:order val="5"/>
          <c:tx>
            <c:strRef>
              <c:f>'Empleo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</c:numRef>
          </c:cat>
          <c:val>
            <c:numRef>
              <c:f>'Empleo por sectores'!$W$9:$Y$9</c:f>
              <c:numCache>
                <c:formatCode>#,##0</c:formatCode>
                <c:ptCount val="3"/>
                <c:pt idx="0">
                  <c:v>149629.66233196302</c:v>
                </c:pt>
                <c:pt idx="1">
                  <c:v>52048.624367700075</c:v>
                </c:pt>
                <c:pt idx="2">
                  <c:v>-7933.1999561261619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'Empleo por sectores'!$T$9:$Y$9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8351-45DB-88A7-41CBCE31C5F7}"/>
            </c:ext>
          </c:extLst>
        </c:ser>
        <c:ser>
          <c:idx val="18"/>
          <c:order val="6"/>
          <c:tx>
            <c:strRef>
              <c:f>'Empleo por sectores'!$S$22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</c:numRef>
          </c:cat>
          <c:val>
            <c:numRef>
              <c:f>'Empleo por sectores'!$W$22:$Y$22</c:f>
              <c:numCache>
                <c:formatCode>#,##0</c:formatCode>
                <c:ptCount val="3"/>
                <c:pt idx="0">
                  <c:v>213292.97882197797</c:v>
                </c:pt>
                <c:pt idx="1">
                  <c:v>56003.756367772818</c:v>
                </c:pt>
                <c:pt idx="2">
                  <c:v>-7686.4721261411905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'Empleo por sectores'!$T$22:$Y$22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2-8351-45DB-88A7-41CBCE31C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895616"/>
        <c:axId val="146897152"/>
        <c:extLst xmlns:c16r2="http://schemas.microsoft.com/office/drawing/2015/06/chart"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'Empleo por sectores'!$S$10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'Empleo por sectores'!$T$10:$Y$10</c15:sqref>
                        </c15:fullRef>
                        <c15:formulaRef>
                          <c15:sqref>'Empleo por sectores'!$W$10:$Y$10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1518.0632100000003</c:v>
                      </c:pt>
                      <c:pt idx="1">
                        <c:v>2407.5263100000011</c:v>
                      </c:pt>
                      <c:pt idx="2">
                        <c:v>2088.9762099999971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8351-45DB-88A7-41CBCE31C5F7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sectores'!$S$11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sectores'!$T$11:$Y$11</c15:sqref>
                        </c15:fullRef>
                        <c15:formulaRef>
                          <c15:sqref>'Empleo por sectores'!$W$11:$Y$11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14329.491390000003</c:v>
                      </c:pt>
                      <c:pt idx="1">
                        <c:v>33191.248730000007</c:v>
                      </c:pt>
                      <c:pt idx="2">
                        <c:v>38699.379840000009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351-45DB-88A7-41CBCE31C5F7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sectores'!$S$12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sectores'!$T$12:$Y$12</c15:sqref>
                        </c15:fullRef>
                        <c15:formulaRef>
                          <c15:sqref>'Empleo por sectores'!$W$12:$Y$12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-306.88443199999983</c:v>
                      </c:pt>
                      <c:pt idx="1">
                        <c:v>-785.69104200000038</c:v>
                      </c:pt>
                      <c:pt idx="2">
                        <c:v>-1444.856421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351-45DB-88A7-41CBCE31C5F7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sectores'!$S$13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sectores'!$T$13:$Y$13</c15:sqref>
                        </c15:fullRef>
                        <c15:formulaRef>
                          <c15:sqref>'Empleo por sectores'!$W$13:$Y$13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122615.97830000002</c:v>
                      </c:pt>
                      <c:pt idx="1">
                        <c:v>2296.4028000000108</c:v>
                      </c:pt>
                      <c:pt idx="2">
                        <c:v>-70126.995200000005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351-45DB-88A7-41CBCE31C5F7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sectores'!$S$14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sectores'!$T$14:$Y$14</c15:sqref>
                        </c15:fullRef>
                        <c15:formulaRef>
                          <c15:sqref>'Empleo por sectores'!$W$14:$Y$14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495.55478200000016</c:v>
                      </c:pt>
                      <c:pt idx="1">
                        <c:v>374.62062600000013</c:v>
                      </c:pt>
                      <c:pt idx="2">
                        <c:v>1089.638395381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351-45DB-88A7-41CBCE31C5F7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sectores'!$S$15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sectores'!$T$15:$Y$15</c15:sqref>
                        </c15:fullRef>
                        <c15:formulaRef>
                          <c15:sqref>'Empleo por sectores'!$W$15:$Y$15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91.24203899999975</c:v>
                      </c:pt>
                      <c:pt idx="1">
                        <c:v>402.59633000000031</c:v>
                      </c:pt>
                      <c:pt idx="2">
                        <c:v>5596.9932432999994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8351-45DB-88A7-41CBCE31C5F7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sectores'!$S$16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sectores'!$T$16:$Y$16</c15:sqref>
                        </c15:fullRef>
                        <c15:formulaRef>
                          <c15:sqref>'Empleo por sectores'!$W$16:$Y$16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-54.261273999999958</c:v>
                      </c:pt>
                      <c:pt idx="1">
                        <c:v>-69.102623199999982</c:v>
                      </c:pt>
                      <c:pt idx="2">
                        <c:v>-81.200042499999995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8351-45DB-88A7-41CBCE31C5F7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sectores'!$S$17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sectores'!$T$17:$Y$17</c15:sqref>
                        </c15:fullRef>
                        <c15:formulaRef>
                          <c15:sqref>'Empleo por sectores'!$W$17:$Y$17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-118.8743929999996</c:v>
                      </c:pt>
                      <c:pt idx="1">
                        <c:v>-256.21981499999993</c:v>
                      </c:pt>
                      <c:pt idx="2">
                        <c:v>9744.6682250000013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8351-45DB-88A7-41CBCE31C5F7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sectores'!$S$18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sectores'!$T$18:$Y$18</c15:sqref>
                        </c15:fullRef>
                        <c15:formulaRef>
                          <c15:sqref>'Empleo por sectores'!$W$18:$Y$18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-7375.7491444999996</c:v>
                      </c:pt>
                      <c:pt idx="1">
                        <c:v>-4755.7651046399997</c:v>
                      </c:pt>
                      <c:pt idx="2">
                        <c:v>-146.71068770000002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8351-45DB-88A7-41CBCE31C5F7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sectores'!$S$19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sectores'!$T$19:$Y$19</c15:sqref>
                        </c15:fullRef>
                        <c15:formulaRef>
                          <c15:sqref>'Empleo por sectores'!$W$19:$Y$19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-12219.239840000002</c:v>
                      </c:pt>
                      <c:pt idx="1">
                        <c:v>-19884.120320000002</c:v>
                      </c:pt>
                      <c:pt idx="2">
                        <c:v>-35756.504940999999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351-45DB-88A7-41CBCE31C5F7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sectores'!$S$20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sectores'!$T$20:$Y$20</c15:sqref>
                        </c15:fullRef>
                        <c15:formulaRef>
                          <c15:sqref>'Empleo por sectores'!$W$20:$Y$20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-0.55733294799999911</c:v>
                      </c:pt>
                      <c:pt idx="1">
                        <c:v>-1.7979791300000016</c:v>
                      </c:pt>
                      <c:pt idx="2">
                        <c:v>-6.7750060699999963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351-45DB-88A7-41CBCE31C5F7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sectores'!$S$21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sectores'!$T$21:$Y$21</c15:sqref>
                        </c15:fullRef>
                        <c15:formulaRef>
                          <c15:sqref>'Empleo por sectores'!$W$21:$Y$21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0.31397173099999875</c:v>
                      </c:pt>
                      <c:pt idx="1">
                        <c:v>3.8778999999999897E-2</c:v>
                      </c:pt>
                      <c:pt idx="2">
                        <c:v>-0.29140733000000019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351-45DB-88A7-41CBCE31C5F7}"/>
                  </c:ext>
                </c:extLst>
              </c15:ser>
            </c15:filteredBarSeries>
          </c:ext>
        </c:extLst>
      </c:barChart>
      <c:catAx>
        <c:axId val="14689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97152"/>
        <c:crosses val="autoZero"/>
        <c:auto val="1"/>
        <c:lblAlgn val="ctr"/>
        <c:lblOffset val="100"/>
        <c:noMultiLvlLbl val="0"/>
      </c:catAx>
      <c:valAx>
        <c:axId val="14689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9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45857266644144"/>
          <c:y val="0.13525289538956789"/>
          <c:w val="0.24123198818567046"/>
          <c:h val="0.647717536945536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100"/>
              <a:t>Empleos</a:t>
            </a:r>
            <a:r>
              <a:rPr lang="fr-FR" sz="1100" baseline="0"/>
              <a:t> por de la generación de electricidad por tecnología </a:t>
            </a:r>
            <a:endParaRPr lang="fr-FR" sz="1100"/>
          </a:p>
        </c:rich>
      </c:tx>
      <c:layout>
        <c:manualLayout>
          <c:xMode val="edge"/>
          <c:yMode val="edge"/>
          <c:x val="0.10828239690377686"/>
          <c:y val="4.45930724135315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703175798538222"/>
          <c:y val="0.16839292185046503"/>
          <c:w val="0.61058683816538584"/>
          <c:h val="0.61027689193668289"/>
        </c:manualLayout>
      </c:layout>
      <c:barChart>
        <c:barDir val="col"/>
        <c:grouping val="clustered"/>
        <c:varyColors val="0"/>
        <c:ser>
          <c:idx val="5"/>
          <c:order val="0"/>
          <c:tx>
            <c:strRef>
              <c:f>'Empleo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</c:numRef>
          </c:cat>
          <c:val>
            <c:numRef>
              <c:f>'Empleo por sectores'!$W$9:$Y$9</c:f>
              <c:numCache>
                <c:formatCode>#,##0</c:formatCode>
                <c:ptCount val="3"/>
                <c:pt idx="0">
                  <c:v>149629.66233196302</c:v>
                </c:pt>
                <c:pt idx="1">
                  <c:v>52048.624367700075</c:v>
                </c:pt>
                <c:pt idx="2">
                  <c:v>-7933.1999561261619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'Empleo por sectores'!$T$9:$Y$9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6CEC-4DDA-A8C3-71B53597A08D}"/>
            </c:ext>
          </c:extLst>
        </c:ser>
        <c:ser>
          <c:idx val="6"/>
          <c:order val="1"/>
          <c:tx>
            <c:strRef>
              <c:f>'Empleo por sectores'!$S$10</c:f>
              <c:strCache>
                <c:ptCount val="1"/>
                <c:pt idx="0">
                  <c:v>Hidroeléctrica</c:v>
                </c:pt>
              </c:strCache>
              <c:extLst xmlns:c16r2="http://schemas.microsoft.com/office/drawing/2015/06/chart" xmlns:c15="http://schemas.microsoft.com/office/drawing/2012/chart"/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</c:numRef>
          </c:cat>
          <c:val>
            <c:numRef>
              <c:f>'Empleo por sectores'!$W$10:$Y$10</c:f>
              <c:numCache>
                <c:formatCode>#,##0</c:formatCode>
                <c:ptCount val="3"/>
                <c:pt idx="0">
                  <c:v>2887.2125299999971</c:v>
                </c:pt>
                <c:pt idx="1">
                  <c:v>5154.034810000001</c:v>
                </c:pt>
                <c:pt idx="2">
                  <c:v>5815.4753500000006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'Empleo por sectores'!$T$10:$Y$10</c15:sqref>
                  </c15:fullRef>
                </c:ext>
              </c:extLst>
            </c:numRef>
          </c:val>
          <c:extLst xmlns:c16r2="http://schemas.microsoft.com/office/drawing/2015/06/chart" xmlns:c15="http://schemas.microsoft.com/office/drawing/2012/chart">
            <c:ext xmlns:c16="http://schemas.microsoft.com/office/drawing/2014/chart" uri="{C3380CC4-5D6E-409C-BE32-E72D297353CC}">
              <c16:uniqueId val="{00000007-6CEC-4DDA-A8C3-71B53597A08D}"/>
            </c:ext>
          </c:extLst>
        </c:ser>
        <c:ser>
          <c:idx val="7"/>
          <c:order val="2"/>
          <c:tx>
            <c:strRef>
              <c:f>'Empleo por sectores'!$S$11</c:f>
              <c:strCache>
                <c:ptCount val="1"/>
                <c:pt idx="0">
                  <c:v>Eólica</c:v>
                </c:pt>
              </c:strCache>
              <c:extLst xmlns:c16r2="http://schemas.microsoft.com/office/drawing/2015/06/chart" xmlns:c15="http://schemas.microsoft.com/office/drawing/2012/chart"/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</c:numRef>
          </c:cat>
          <c:val>
            <c:numRef>
              <c:f>'Empleo por sectores'!$W$11:$Y$11</c:f>
              <c:numCache>
                <c:formatCode>#,##0</c:formatCode>
                <c:ptCount val="3"/>
                <c:pt idx="0">
                  <c:v>17663.86807</c:v>
                </c:pt>
                <c:pt idx="1">
                  <c:v>46514.764430000097</c:v>
                </c:pt>
                <c:pt idx="2">
                  <c:v>58114.372209999907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'Empleo por sectores'!$T$11:$Y$11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6CEC-4DDA-A8C3-71B53597A08D}"/>
            </c:ext>
          </c:extLst>
        </c:ser>
        <c:ser>
          <c:idx val="8"/>
          <c:order val="3"/>
          <c:tx>
            <c:strRef>
              <c:f>'Empleo por sectores'!$S$12</c:f>
              <c:strCache>
                <c:ptCount val="1"/>
                <c:pt idx="0">
                  <c:v>Geotérmica</c:v>
                </c:pt>
              </c:strCache>
              <c:extLst xmlns:c16r2="http://schemas.microsoft.com/office/drawing/2015/06/chart" xmlns:c15="http://schemas.microsoft.com/office/drawing/2012/chart"/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</c:numRef>
          </c:cat>
          <c:val>
            <c:numRef>
              <c:f>'Empleo por sectores'!$W$12:$Y$12</c:f>
              <c:numCache>
                <c:formatCode>#,##0</c:formatCode>
                <c:ptCount val="3"/>
                <c:pt idx="0">
                  <c:v>-104.97564599999987</c:v>
                </c:pt>
                <c:pt idx="1">
                  <c:v>-600.39604400000007</c:v>
                </c:pt>
                <c:pt idx="2">
                  <c:v>-1355.0456049999998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'Empleo por sectores'!$T$12:$Y$12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6CEC-4DDA-A8C3-71B53597A08D}"/>
            </c:ext>
          </c:extLst>
        </c:ser>
        <c:ser>
          <c:idx val="9"/>
          <c:order val="4"/>
          <c:tx>
            <c:strRef>
              <c:f>'Empleo por sectores'!$S$13</c:f>
              <c:strCache>
                <c:ptCount val="1"/>
                <c:pt idx="0">
                  <c:v>Solar</c:v>
                </c:pt>
              </c:strCache>
              <c:extLst xmlns:c16r2="http://schemas.microsoft.com/office/drawing/2015/06/chart" xmlns:c15="http://schemas.microsoft.com/office/drawing/2012/chart"/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</c:numRef>
          </c:cat>
          <c:val>
            <c:numRef>
              <c:f>'Empleo por sectores'!$W$13:$Y$13</c:f>
              <c:numCache>
                <c:formatCode>#,##0</c:formatCode>
                <c:ptCount val="3"/>
                <c:pt idx="0">
                  <c:v>148336.87900000002</c:v>
                </c:pt>
                <c:pt idx="1">
                  <c:v>27845.458600000013</c:v>
                </c:pt>
                <c:pt idx="2">
                  <c:v>-50776.398400000005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'Empleo por sectores'!$T$13:$Y$13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6CEC-4DDA-A8C3-71B53597A08D}"/>
            </c:ext>
          </c:extLst>
        </c:ser>
        <c:ser>
          <c:idx val="10"/>
          <c:order val="5"/>
          <c:tx>
            <c:strRef>
              <c:f>'Empleo por sectores'!$S$14</c:f>
              <c:strCache>
                <c:ptCount val="1"/>
                <c:pt idx="0">
                  <c:v>Cogeneración Eficiente</c:v>
                </c:pt>
              </c:strCache>
              <c:extLst xmlns:c16r2="http://schemas.microsoft.com/office/drawing/2015/06/chart" xmlns:c15="http://schemas.microsoft.com/office/drawing/2012/chart"/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</c:numRef>
          </c:cat>
          <c:val>
            <c:numRef>
              <c:f>'Empleo por sectores'!$W$14:$Y$14</c:f>
              <c:numCache>
                <c:formatCode>#,##0</c:formatCode>
                <c:ptCount val="3"/>
                <c:pt idx="0">
                  <c:v>665.09767899999974</c:v>
                </c:pt>
                <c:pt idx="1">
                  <c:v>639.09620500000005</c:v>
                </c:pt>
                <c:pt idx="2">
                  <c:v>1490.0040359940001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'Empleo por sectores'!$T$14:$Y$14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6CEC-4DDA-A8C3-71B53597A08D}"/>
            </c:ext>
          </c:extLst>
        </c:ser>
        <c:ser>
          <c:idx val="11"/>
          <c:order val="6"/>
          <c:tx>
            <c:strRef>
              <c:f>'Empleo por sectores'!$S$15</c:f>
              <c:strCache>
                <c:ptCount val="1"/>
                <c:pt idx="0">
                  <c:v>Bioenergía</c:v>
                </c:pt>
              </c:strCache>
              <c:extLst xmlns:c16r2="http://schemas.microsoft.com/office/drawing/2015/06/chart" xmlns:c15="http://schemas.microsoft.com/office/drawing/2012/chart"/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</c:numRef>
          </c:cat>
          <c:val>
            <c:numRef>
              <c:f>'Empleo por sectores'!$W$15:$Y$15</c:f>
              <c:numCache>
                <c:formatCode>#,##0</c:formatCode>
                <c:ptCount val="3"/>
                <c:pt idx="0">
                  <c:v>374.97443199999998</c:v>
                </c:pt>
                <c:pt idx="1">
                  <c:v>717.43652399999974</c:v>
                </c:pt>
                <c:pt idx="2">
                  <c:v>7712.4823016999999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'Empleo por sectores'!$T$15:$Y$15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6CEC-4DDA-A8C3-71B53597A08D}"/>
            </c:ext>
          </c:extLst>
        </c:ser>
        <c:ser>
          <c:idx val="12"/>
          <c:order val="7"/>
          <c:tx>
            <c:strRef>
              <c:f>'Empleo por sectores'!$S$16</c:f>
              <c:strCache>
                <c:ptCount val="1"/>
                <c:pt idx="0">
                  <c:v>Otras energías limpias </c:v>
                </c:pt>
              </c:strCache>
              <c:extLst xmlns:c16r2="http://schemas.microsoft.com/office/drawing/2015/06/chart" xmlns:c15="http://schemas.microsoft.com/office/drawing/2012/chart"/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</c:numRef>
          </c:cat>
          <c:val>
            <c:numRef>
              <c:f>'Empleo por sectores'!$W$16:$Y$16</c:f>
              <c:numCache>
                <c:formatCode>#,##0</c:formatCode>
                <c:ptCount val="3"/>
                <c:pt idx="0">
                  <c:v>-8.8825409999999465</c:v>
                </c:pt>
                <c:pt idx="1">
                  <c:v>-52.864612799999975</c:v>
                </c:pt>
                <c:pt idx="2">
                  <c:v>-73.618495699999983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'Empleo por sectores'!$T$16:$Y$16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D-6CEC-4DDA-A8C3-71B53597A08D}"/>
            </c:ext>
          </c:extLst>
        </c:ser>
        <c:ser>
          <c:idx val="13"/>
          <c:order val="8"/>
          <c:tx>
            <c:strRef>
              <c:f>'Empleo por sectores'!$S$17</c:f>
              <c:strCache>
                <c:ptCount val="1"/>
                <c:pt idx="0">
                  <c:v>Nucleoeléctrica</c:v>
                </c:pt>
              </c:strCache>
              <c:extLst xmlns:c16r2="http://schemas.microsoft.com/office/drawing/2015/06/chart" xmlns:c15="http://schemas.microsoft.com/office/drawing/2012/chart"/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</c:numRef>
          </c:cat>
          <c:val>
            <c:numRef>
              <c:f>'Empleo por sectores'!$W$17:$Y$17</c:f>
              <c:numCache>
                <c:formatCode>#,##0</c:formatCode>
                <c:ptCount val="3"/>
                <c:pt idx="0">
                  <c:v>-9.2199920000002749</c:v>
                </c:pt>
                <c:pt idx="1">
                  <c:v>-108.12208800000008</c:v>
                </c:pt>
                <c:pt idx="2">
                  <c:v>13597.624925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'Empleo por sectores'!$T$17:$Y$17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E-6CEC-4DDA-A8C3-71B53597A08D}"/>
            </c:ext>
          </c:extLst>
        </c:ser>
        <c:ser>
          <c:idx val="14"/>
          <c:order val="9"/>
          <c:tx>
            <c:strRef>
              <c:f>'Empleo por sectores'!$S$18</c:f>
              <c:strCache>
                <c:ptCount val="1"/>
                <c:pt idx="0">
                  <c:v>Carboeléctrica</c:v>
                </c:pt>
              </c:strCache>
              <c:extLst xmlns:c16r2="http://schemas.microsoft.com/office/drawing/2015/06/chart" xmlns:c15="http://schemas.microsoft.com/office/drawing/2012/chart"/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</c:numRef>
          </c:cat>
          <c:val>
            <c:numRef>
              <c:f>'Empleo por sectores'!$W$18:$Y$18</c:f>
              <c:numCache>
                <c:formatCode>#,##0</c:formatCode>
                <c:ptCount val="3"/>
                <c:pt idx="0">
                  <c:v>-8214.397880999999</c:v>
                </c:pt>
                <c:pt idx="1">
                  <c:v>-5764.8730041499994</c:v>
                </c:pt>
                <c:pt idx="2">
                  <c:v>-176.21898211000001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'Empleo por sectores'!$T$18:$Y$18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F-6CEC-4DDA-A8C3-71B53597A08D}"/>
            </c:ext>
          </c:extLst>
        </c:ser>
        <c:ser>
          <c:idx val="15"/>
          <c:order val="10"/>
          <c:tx>
            <c:strRef>
              <c:f>'Empleo por sectores'!$S$19</c:f>
              <c:strCache>
                <c:ptCount val="1"/>
                <c:pt idx="0">
                  <c:v>Ciclo combinado</c:v>
                </c:pt>
              </c:strCache>
              <c:extLst xmlns:c16r2="http://schemas.microsoft.com/office/drawing/2015/06/chart" xmlns:c15="http://schemas.microsoft.com/office/drawing/2012/chart"/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</c:numRef>
          </c:cat>
          <c:val>
            <c:numRef>
              <c:f>'Empleo por sectores'!$W$19:$Y$19</c:f>
              <c:numCache>
                <c:formatCode>#,##0</c:formatCode>
                <c:ptCount val="3"/>
                <c:pt idx="0">
                  <c:v>-11960.687190000004</c:v>
                </c:pt>
                <c:pt idx="1">
                  <c:v>-22295.779499999997</c:v>
                </c:pt>
                <c:pt idx="2">
                  <c:v>-42279.975729999998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'Empleo por sectores'!$T$19:$Y$19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0-6CEC-4DDA-A8C3-71B53597A08D}"/>
            </c:ext>
          </c:extLst>
        </c:ser>
        <c:ser>
          <c:idx val="16"/>
          <c:order val="11"/>
          <c:tx>
            <c:strRef>
              <c:f>'Empleo por sectores'!$S$20</c:f>
              <c:strCache>
                <c:ptCount val="1"/>
                <c:pt idx="0">
                  <c:v>Combustión Interna</c:v>
                </c:pt>
              </c:strCache>
              <c:extLst xmlns:c16r2="http://schemas.microsoft.com/office/drawing/2015/06/chart" xmlns:c15="http://schemas.microsoft.com/office/drawing/2012/chart"/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</c:numRef>
          </c:cat>
          <c:val>
            <c:numRef>
              <c:f>'Empleo por sectores'!$W$20:$Y$20</c:f>
              <c:numCache>
                <c:formatCode>#,##0</c:formatCode>
                <c:ptCount val="3"/>
                <c:pt idx="0">
                  <c:v>-0.20163263700001011</c:v>
                </c:pt>
                <c:pt idx="1">
                  <c:v>-4.8008729999999389E-2</c:v>
                </c:pt>
                <c:pt idx="2">
                  <c:v>-1.724950370000002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'Empleo por sectores'!$T$20:$Y$20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1-6CEC-4DDA-A8C3-71B53597A08D}"/>
            </c:ext>
          </c:extLst>
        </c:ser>
        <c:ser>
          <c:idx val="17"/>
          <c:order val="12"/>
          <c:tx>
            <c:strRef>
              <c:f>'Empleo por sectores'!$S$21</c:f>
              <c:strCache>
                <c:ptCount val="1"/>
                <c:pt idx="0">
                  <c:v>Termoeléctrica</c:v>
                </c:pt>
              </c:strCache>
              <c:extLst xmlns:c16r2="http://schemas.microsoft.com/office/drawing/2015/06/chart" xmlns:c15="http://schemas.microsoft.com/office/drawing/2012/chart"/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</c:numRef>
          </c:cat>
          <c:val>
            <c:numRef>
              <c:f>'Empleo por sectores'!$W$21:$Y$21</c:f>
              <c:numCache>
                <c:formatCode>#,##0</c:formatCode>
                <c:ptCount val="3"/>
                <c:pt idx="0">
                  <c:v>-4.4963999999989568E-3</c:v>
                </c:pt>
                <c:pt idx="1">
                  <c:v>-8.2943619999999996E-2</c:v>
                </c:pt>
                <c:pt idx="2">
                  <c:v>-0.17661563999999963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'Empleo por sectores'!$T$21:$Y$21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2-6CEC-4DDA-A8C3-71B53597A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7210624"/>
        <c:axId val="147212160"/>
        <c:extLst xmlns:c16r2="http://schemas.microsoft.com/office/drawing/2015/06/chart"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'Empleo por sectores'!$S$4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'Empleo por sectores'!$T$4:$Y$4</c15:sqref>
                        </c15:fullRef>
                        <c15:formulaRef>
                          <c15:sqref>'Empleo por sectores'!$W$4:$Y$4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7625.3882999997586</c:v>
                      </c:pt>
                      <c:pt idx="1">
                        <c:v>-13958.045599989593</c:v>
                      </c:pt>
                      <c:pt idx="2">
                        <c:v>-22779.543600000441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CEC-4DDA-A8C3-71B53597A08D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sectores'!$S$5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sectores'!$T$5:$Y$5</c15:sqref>
                        </c15:fullRef>
                        <c15:formulaRef>
                          <c15:sqref>'Empleo por sectores'!$W$5:$Y$5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119709.5982699953</c:v>
                      </c:pt>
                      <c:pt idx="1">
                        <c:v>117628.34837999567</c:v>
                      </c:pt>
                      <c:pt idx="2">
                        <c:v>207902.06344999745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CEC-4DDA-A8C3-71B53597A08D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sectores'!$S$6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sectores'!$T$6:$Y$6</c15:sqref>
                        </c15:fullRef>
                        <c15:formulaRef>
                          <c15:sqref>'Empleo por sectores'!$W$6:$Y$6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-656.4815399996005</c:v>
                      </c:pt>
                      <c:pt idx="1">
                        <c:v>-6128.9651599992067</c:v>
                      </c:pt>
                      <c:pt idx="2">
                        <c:v>-8241.6840300001204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CEC-4DDA-A8C3-71B53597A08D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sectores'!$S$7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sectores'!$T$7:$Y$7</c15:sqref>
                        </c15:fullRef>
                        <c15:formulaRef>
                          <c15:sqref>'Empleo por sectores'!$W$7:$Y$7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6730.0880000069737</c:v>
                      </c:pt>
                      <c:pt idx="1">
                        <c:v>-63051.792999997735</c:v>
                      </c:pt>
                      <c:pt idx="2">
                        <c:v>-74164.315999999642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CEC-4DDA-A8C3-71B53597A08D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sectores'!$S$8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sectores'!$T$8:$Y$8</c15:sqref>
                        </c15:fullRef>
                        <c15:formulaRef>
                          <c15:sqref>'Empleo por sectores'!$W$8:$Y$8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7474.7592099999893</c:v>
                      </c:pt>
                      <c:pt idx="1">
                        <c:v>6328.4090599999763</c:v>
                      </c:pt>
                      <c:pt idx="2">
                        <c:v>4294.3289500000101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CEC-4DDA-A8C3-71B53597A08D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sectores'!$S$22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sectores'!$T$22:$Y$22</c15:sqref>
                        </c15:fullRef>
                        <c15:formulaRef>
                          <c15:sqref>'Empleo por sectores'!$W$22:$Y$22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259858.42951630801</c:v>
                      </c:pt>
                      <c:pt idx="1">
                        <c:v>53737.690371051431</c:v>
                      </c:pt>
                      <c:pt idx="2">
                        <c:v>56667.170978099108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CEC-4DDA-A8C3-71B53597A08D}"/>
                  </c:ext>
                </c:extLst>
              </c15:ser>
            </c15:filteredBarSeries>
          </c:ext>
        </c:extLst>
      </c:barChart>
      <c:catAx>
        <c:axId val="14721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12160"/>
        <c:crosses val="autoZero"/>
        <c:auto val="1"/>
        <c:lblAlgn val="ctr"/>
        <c:lblOffset val="100"/>
        <c:noMultiLvlLbl val="0"/>
      </c:catAx>
      <c:valAx>
        <c:axId val="14721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1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79665465545607"/>
          <c:y val="2.8229521597092116E-2"/>
          <c:w val="0.25203363138929669"/>
          <c:h val="0.959869043840257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200"/>
              <a:t>GDP "Scenario CO2 CAP"</a:t>
            </a:r>
          </a:p>
          <a:p>
            <a:pPr>
              <a:defRPr/>
            </a:pPr>
            <a:r>
              <a:rPr lang="en-GB" sz="1200"/>
              <a:t>(</a:t>
            </a:r>
            <a:r>
              <a:rPr lang="en-GB" sz="1200" b="0"/>
              <a:t>percent deviation from BAU</a:t>
            </a:r>
            <a:r>
              <a:rPr lang="en-GB" sz="1200"/>
              <a:t>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DATA!$A$2</c:f>
              <c:strCache>
                <c:ptCount val="1"/>
                <c:pt idx="0">
                  <c:v>100*(GDP_2/GDP_0-1)</c:v>
                </c:pt>
              </c:strCache>
            </c:strRef>
          </c:tx>
          <c:marker>
            <c:symbol val="none"/>
          </c:marker>
          <c:cat>
            <c:numRef>
              <c:f>DATA!$B$1:$AM$1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DATA!$B$2:$AM$2</c:f>
              <c:numCache>
                <c:formatCode>0.00E+00</c:formatCode>
                <c:ptCount val="38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General">
                  <c:v>1.26958043838554E-2</c:v>
                </c:pt>
                <c:pt idx="6" formatCode="General">
                  <c:v>2.21233537526455E-2</c:v>
                </c:pt>
                <c:pt idx="7" formatCode="General">
                  <c:v>2.7217629590214901E-2</c:v>
                </c:pt>
                <c:pt idx="8" formatCode="General">
                  <c:v>2.9914254867313601E-2</c:v>
                </c:pt>
                <c:pt idx="9" formatCode="General">
                  <c:v>3.29394089118695E-2</c:v>
                </c:pt>
                <c:pt idx="10" formatCode="General">
                  <c:v>3.8463596591609098E-2</c:v>
                </c:pt>
                <c:pt idx="11" formatCode="General">
                  <c:v>4.86586099298413E-2</c:v>
                </c:pt>
                <c:pt idx="12" formatCode="General">
                  <c:v>6.6181296121126096E-2</c:v>
                </c:pt>
                <c:pt idx="13" formatCode="General">
                  <c:v>9.2765657907567495E-2</c:v>
                </c:pt>
                <c:pt idx="14" formatCode="General">
                  <c:v>0.124433628637543</c:v>
                </c:pt>
                <c:pt idx="15" formatCode="General">
                  <c:v>0.15690782240864701</c:v>
                </c:pt>
                <c:pt idx="16" formatCode="General">
                  <c:v>0.18826515516332501</c:v>
                </c:pt>
                <c:pt idx="17" formatCode="General">
                  <c:v>0.217698350380302</c:v>
                </c:pt>
                <c:pt idx="18" formatCode="General">
                  <c:v>0.22946654809230499</c:v>
                </c:pt>
                <c:pt idx="19" formatCode="General">
                  <c:v>0.23358825616039899</c:v>
                </c:pt>
                <c:pt idx="20" formatCode="General">
                  <c:v>0.23145883312551899</c:v>
                </c:pt>
                <c:pt idx="21" formatCode="General">
                  <c:v>0.22448822366993801</c:v>
                </c:pt>
                <c:pt idx="22" formatCode="General">
                  <c:v>0.21390836149826001</c:v>
                </c:pt>
                <c:pt idx="23" formatCode="General">
                  <c:v>0.200695546936424</c:v>
                </c:pt>
                <c:pt idx="24" formatCode="General">
                  <c:v>0.18556553506296999</c:v>
                </c:pt>
                <c:pt idx="25" formatCode="General">
                  <c:v>0.16900221075373201</c:v>
                </c:pt>
                <c:pt idx="26" formatCode="General">
                  <c:v>0.15130004553620599</c:v>
                </c:pt>
                <c:pt idx="27" formatCode="General">
                  <c:v>0.13261105409336699</c:v>
                </c:pt>
                <c:pt idx="28" formatCode="General">
                  <c:v>0.12286839415893699</c:v>
                </c:pt>
                <c:pt idx="29" formatCode="General">
                  <c:v>0.12039062610580401</c:v>
                </c:pt>
                <c:pt idx="30" formatCode="General">
                  <c:v>0.122627041940526</c:v>
                </c:pt>
                <c:pt idx="31" formatCode="General">
                  <c:v>0.12790360737737699</c:v>
                </c:pt>
                <c:pt idx="32" formatCode="General">
                  <c:v>0.13446732071577999</c:v>
                </c:pt>
                <c:pt idx="33" formatCode="General">
                  <c:v>0.140869546233579</c:v>
                </c:pt>
                <c:pt idx="34" formatCode="General">
                  <c:v>0.146009992686391</c:v>
                </c:pt>
                <c:pt idx="35" formatCode="General">
                  <c:v>0.149128867179948</c:v>
                </c:pt>
                <c:pt idx="36" formatCode="General">
                  <c:v>0.149802810491661</c:v>
                </c:pt>
                <c:pt idx="37" formatCode="General">
                  <c:v>0.14794304501088901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8C4-9B4B-871A-EBA57D348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261312"/>
        <c:axId val="147262848"/>
      </c:lineChart>
      <c:catAx>
        <c:axId val="147261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262848"/>
        <c:crosses val="autoZero"/>
        <c:auto val="1"/>
        <c:lblAlgn val="ctr"/>
        <c:lblOffset val="100"/>
        <c:noMultiLvlLbl val="0"/>
      </c:catAx>
      <c:valAx>
        <c:axId val="147262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261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Emisiones de CO2 de sector electrico (Mt</a:t>
            </a:r>
            <a:r>
              <a:rPr lang="en-US" sz="1400" b="0" baseline="0"/>
              <a:t> CO2 eq</a:t>
            </a:r>
            <a:r>
              <a:rPr lang="en-US" sz="1400" b="0"/>
              <a:t>) </a:t>
            </a:r>
            <a:r>
              <a:rPr lang="en-US" sz="1400" b="0" baseline="0"/>
              <a:t> </a:t>
            </a:r>
            <a:endParaRPr lang="en-US" sz="1400" b="0"/>
          </a:p>
        </c:rich>
      </c:tx>
      <c:layout>
        <c:manualLayout>
          <c:xMode val="edge"/>
          <c:yMode val="edge"/>
          <c:x val="0.12774330582486013"/>
          <c:y val="3.2310493665455839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4345846342001467"/>
          <c:y val="0.17727408672140496"/>
          <c:w val="0.76025540076721165"/>
          <c:h val="0.60113808690580339"/>
        </c:manualLayout>
      </c:layout>
      <c:barChart>
        <c:barDir val="col"/>
        <c:grouping val="clustered"/>
        <c:varyColors val="0"/>
        <c:ser>
          <c:idx val="0"/>
          <c:order val="0"/>
          <c:tx>
            <c:v>Main</c:v>
          </c:tx>
          <c:invertIfNegative val="0"/>
          <c:cat>
            <c:numRef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</c:numRef>
          </c:cat>
          <c:val>
            <c:numRef>
              <c:f>ENR_EMS_ELEC!$E$15:$I$15</c:f>
              <c:numCache>
                <c:formatCode>#,##0</c:formatCode>
                <c:ptCount val="5"/>
                <c:pt idx="0">
                  <c:v>124880.5088584</c:v>
                </c:pt>
                <c:pt idx="1">
                  <c:v>123126.17571817001</c:v>
                </c:pt>
                <c:pt idx="2">
                  <c:v>127772.53037049</c:v>
                </c:pt>
                <c:pt idx="3">
                  <c:v>126249.447071</c:v>
                </c:pt>
                <c:pt idx="4">
                  <c:v>140519.94776549001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ENR_EMS_ELEC!$C$15:$I$15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7B0-9448-ADC5-5EF93EB54DBB}"/>
            </c:ext>
          </c:extLst>
        </c:ser>
        <c:ser>
          <c:idx val="1"/>
          <c:order val="1"/>
          <c:tx>
            <c:v>CO2 CAP</c:v>
          </c:tx>
          <c:invertIfNegative val="0"/>
          <c:cat>
            <c:numRef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</c:numRef>
          </c:cat>
          <c:val>
            <c:numRef>
              <c:f>ENR_EMS_ELEC!$E$17:$I$17</c:f>
              <c:numCache>
                <c:formatCode>#,##0</c:formatCode>
                <c:ptCount val="5"/>
                <c:pt idx="0">
                  <c:v>107055.54359999999</c:v>
                </c:pt>
                <c:pt idx="1">
                  <c:v>91388.965590000007</c:v>
                </c:pt>
                <c:pt idx="2">
                  <c:v>77004.205650000004</c:v>
                </c:pt>
                <c:pt idx="3">
                  <c:v>57377.742979999995</c:v>
                </c:pt>
                <c:pt idx="4">
                  <c:v>36450.10471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ENR_EMS_ELEC!$C$17:$I$17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7B0-9448-ADC5-5EF93EB54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324288"/>
        <c:axId val="147334272"/>
      </c:barChart>
      <c:lineChart>
        <c:grouping val="standard"/>
        <c:varyColors val="0"/>
        <c:ser>
          <c:idx val="2"/>
          <c:order val="2"/>
          <c:tx>
            <c:v>Deviación con respecto al BAU</c:v>
          </c:tx>
          <c:marker>
            <c:symbol val="none"/>
          </c:marker>
          <c:dLbls>
            <c:dLbl>
              <c:idx val="0"/>
              <c:layout>
                <c:manualLayout>
                  <c:x val="-5.8602665051483947E-2"/>
                  <c:y val="-7.4074074074074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7B0-9448-ADC5-5EF93EB54DBB}"/>
                </c:ext>
              </c:extLst>
            </c:dLbl>
            <c:dLbl>
              <c:idx val="1"/>
              <c:layout>
                <c:manualLayout>
                  <c:x val="-4.834625479507379E-2"/>
                  <c:y val="-7.87037037037037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7B0-9448-ADC5-5EF93EB54DBB}"/>
                </c:ext>
              </c:extLst>
            </c:dLbl>
            <c:dLbl>
              <c:idx val="2"/>
              <c:layout>
                <c:manualLayout>
                  <c:x val="-6.6294972743791647E-2"/>
                  <c:y val="-0.111111111111111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7B0-9448-ADC5-5EF93EB54DBB}"/>
                </c:ext>
              </c:extLst>
            </c:dLbl>
            <c:dLbl>
              <c:idx val="3"/>
              <c:layout>
                <c:manualLayout>
                  <c:x val="-4.5782152230971221E-2"/>
                  <c:y val="-0.1111111111111110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7B0-9448-ADC5-5EF93EB54DBB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</c:numRef>
          </c:cat>
          <c:val>
            <c:numRef>
              <c:f>ENR_EMS_ELEC!$E$18:$I$18</c:f>
              <c:numCache>
                <c:formatCode>0.00%</c:formatCode>
                <c:ptCount val="5"/>
                <c:pt idx="0">
                  <c:v>-0.14273616772823572</c:v>
                </c:pt>
                <c:pt idx="1">
                  <c:v>-0.25776168181179426</c:v>
                </c:pt>
                <c:pt idx="2">
                  <c:v>-0.39733364106730806</c:v>
                </c:pt>
                <c:pt idx="3">
                  <c:v>-0.54552083742804847</c:v>
                </c:pt>
                <c:pt idx="4">
                  <c:v>-0.74060547780141084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ENR_EMS_ELEC!$C$18:$I$18</c15:sqref>
                  </c15:fullRef>
                </c:ext>
              </c:extLst>
            </c:numRef>
          </c:val>
          <c:smooth val="0"/>
          <c:extLst xmlns:c16r2="http://schemas.microsoft.com/office/drawing/2015/06/chart">
            <c:ext xmlns:c15="http://schemas.microsoft.com/office/drawing/2012/chart" uri="{02D57815-91ED-43cb-92C2-25804820EDAC}">
              <c15:categoryFilterExceptions>
                <c15:categoryFilterException>
                  <c15:sqref>ENR_EMS_ELEC!$D$18</c15:sqref>
                  <c15:dLbl>
                    <c:idx val="-1"/>
                    <c:layout>
                      <c:manualLayout>
                        <c:x val="-6.8859075307894202E-2"/>
                        <c:y val="-6.018518518518521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0-FF59-4335-AF69-7F70D40B9539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6-F7B0-9448-ADC5-5EF93EB54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337984"/>
        <c:axId val="147336192"/>
      </c:lineChart>
      <c:catAx>
        <c:axId val="147324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334272"/>
        <c:crosses val="autoZero"/>
        <c:auto val="1"/>
        <c:lblAlgn val="ctr"/>
        <c:lblOffset val="100"/>
        <c:noMultiLvlLbl val="0"/>
      </c:catAx>
      <c:valAx>
        <c:axId val="14733427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47324288"/>
        <c:crosses val="autoZero"/>
        <c:crossBetween val="between"/>
        <c:dispUnits>
          <c:builtInUnit val="thousands"/>
        </c:dispUnits>
      </c:valAx>
      <c:valAx>
        <c:axId val="14733619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en-US"/>
          </a:p>
        </c:txPr>
        <c:crossAx val="147337984"/>
        <c:crosses val="max"/>
        <c:crossBetween val="between"/>
      </c:valAx>
      <c:catAx>
        <c:axId val="147337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7336192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15300908540278618"/>
          <c:y val="0.88850503062117236"/>
          <c:w val="0.72643956744276927"/>
          <c:h val="7.7609070325436791E-2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Final Consumption of electricity (Twh)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9848840769903764"/>
          <c:y val="0.2088079615048119"/>
          <c:w val="0.63379024496937886"/>
          <c:h val="0.60576771653543304"/>
        </c:manualLayout>
      </c:layout>
      <c:barChart>
        <c:barDir val="col"/>
        <c:grouping val="clustered"/>
        <c:varyColors val="0"/>
        <c:ser>
          <c:idx val="0"/>
          <c:order val="0"/>
          <c:tx>
            <c:v>Main</c:v>
          </c:tx>
          <c:invertIfNegative val="0"/>
          <c:cat>
            <c:numRef>
              <c:f>ENER!$C$4:$H$4</c:f>
              <c:numCache>
                <c:formatCode>General</c:formatCode>
                <c:ptCount val="6"/>
                <c:pt idx="0">
                  <c:v>2013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</c:numCache>
            </c:numRef>
          </c:cat>
          <c:val>
            <c:numRef>
              <c:f>ENER!$C$15:$H$15</c:f>
              <c:numCache>
                <c:formatCode>#,##0</c:formatCode>
                <c:ptCount val="6"/>
                <c:pt idx="0">
                  <c:v>237150.27770000001</c:v>
                </c:pt>
                <c:pt idx="1">
                  <c:v>268331.78749999998</c:v>
                </c:pt>
                <c:pt idx="2">
                  <c:v>306488.07290000003</c:v>
                </c:pt>
                <c:pt idx="3">
                  <c:v>353689.52250000002</c:v>
                </c:pt>
                <c:pt idx="4">
                  <c:v>464575.29350000003</c:v>
                </c:pt>
                <c:pt idx="5">
                  <c:v>593145.85490000003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602-4544-937D-F6D718EC10DB}"/>
            </c:ext>
          </c:extLst>
        </c:ser>
        <c:ser>
          <c:idx val="1"/>
          <c:order val="1"/>
          <c:tx>
            <c:v>CO2 CAP</c:v>
          </c:tx>
          <c:invertIfNegative val="0"/>
          <c:val>
            <c:numRef>
              <c:f>ENER!$C$16:$H$16</c:f>
              <c:numCache>
                <c:formatCode>#,##0</c:formatCode>
                <c:ptCount val="6"/>
                <c:pt idx="0">
                  <c:v>237150.27770000001</c:v>
                </c:pt>
                <c:pt idx="1">
                  <c:v>267111.74420000002</c:v>
                </c:pt>
                <c:pt idx="2">
                  <c:v>304296.35940000002</c:v>
                </c:pt>
                <c:pt idx="3">
                  <c:v>352828.96350000001</c:v>
                </c:pt>
                <c:pt idx="4">
                  <c:v>462511.46909999999</c:v>
                </c:pt>
                <c:pt idx="5">
                  <c:v>581105.13370000001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602-4544-937D-F6D718EC1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380480"/>
        <c:axId val="147382272"/>
      </c:barChart>
      <c:catAx>
        <c:axId val="147380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382272"/>
        <c:crosses val="autoZero"/>
        <c:auto val="1"/>
        <c:lblAlgn val="ctr"/>
        <c:lblOffset val="100"/>
        <c:noMultiLvlLbl val="0"/>
      </c:catAx>
      <c:valAx>
        <c:axId val="14738227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47380480"/>
        <c:crosses val="autoZero"/>
        <c:crossBetween val="between"/>
        <c:dispUnits>
          <c:builtInUnit val="thousands"/>
        </c:dispUnits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400"/>
              <a:t>Final electricity consumption by sector (Twh)</a:t>
            </a:r>
          </a:p>
        </c:rich>
      </c:tx>
      <c:layout>
        <c:manualLayout>
          <c:xMode val="edge"/>
          <c:yMode val="edge"/>
          <c:x val="0.15229855643044621"/>
          <c:y val="1.8518518518518517E-2"/>
        </c:manualLayout>
      </c:layout>
      <c:overlay val="0"/>
    </c:title>
    <c:autoTitleDeleted val="0"/>
    <c:plotArea>
      <c:layout/>
      <c:barChart>
        <c:barDir val="bar"/>
        <c:grouping val="clustered"/>
        <c:varyColors val="0"/>
        <c:ser>
          <c:idx val="2"/>
          <c:order val="0"/>
          <c:tx>
            <c:v>CO2 CAP 2050</c:v>
          </c:tx>
          <c:invertIfNegative val="0"/>
          <c:cat>
            <c:strRef>
              <c:f>ENER!$B$19:$B$24</c:f>
              <c:strCache>
                <c:ptCount val="6"/>
                <c:pt idx="0">
                  <c:v>Agriculture</c:v>
                </c:pt>
                <c:pt idx="1">
                  <c:v>Industries</c:v>
                </c:pt>
                <c:pt idx="2">
                  <c:v>Transport 
</c:v>
                </c:pt>
                <c:pt idx="3">
                  <c:v>Services</c:v>
                </c:pt>
                <c:pt idx="4">
                  <c:v>household</c:v>
                </c:pt>
                <c:pt idx="5">
                  <c:v>Final electricity consumption</c:v>
                </c:pt>
              </c:strCache>
            </c:strRef>
          </c:cat>
          <c:val>
            <c:numRef>
              <c:f>ENER!$H$27:$H$32</c:f>
              <c:numCache>
                <c:formatCode>#,##0</c:formatCode>
                <c:ptCount val="6"/>
                <c:pt idx="0">
                  <c:v>25141.52318</c:v>
                </c:pt>
                <c:pt idx="1">
                  <c:v>364770.91230000003</c:v>
                </c:pt>
                <c:pt idx="2">
                  <c:v>2802.5192200000001</c:v>
                </c:pt>
                <c:pt idx="3">
                  <c:v>59215.555800000002</c:v>
                </c:pt>
                <c:pt idx="4">
                  <c:v>129174.6231</c:v>
                </c:pt>
                <c:pt idx="5">
                  <c:v>581105.13360000006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F65-1B47-ACF0-F9F17C5A187C}"/>
            </c:ext>
          </c:extLst>
        </c:ser>
        <c:ser>
          <c:idx val="1"/>
          <c:order val="1"/>
          <c:tx>
            <c:v>MAIN 2050</c:v>
          </c:tx>
          <c:invertIfNegative val="0"/>
          <c:cat>
            <c:strRef>
              <c:f>ENER!$B$19:$B$24</c:f>
              <c:strCache>
                <c:ptCount val="6"/>
                <c:pt idx="0">
                  <c:v>Agriculture</c:v>
                </c:pt>
                <c:pt idx="1">
                  <c:v>Industries</c:v>
                </c:pt>
                <c:pt idx="2">
                  <c:v>Transport 
</c:v>
                </c:pt>
                <c:pt idx="3">
                  <c:v>Services</c:v>
                </c:pt>
                <c:pt idx="4">
                  <c:v>household</c:v>
                </c:pt>
                <c:pt idx="5">
                  <c:v>Final electricity consumption</c:v>
                </c:pt>
              </c:strCache>
            </c:strRef>
          </c:cat>
          <c:val>
            <c:numRef>
              <c:f>ENER!$H$19:$H$24</c:f>
              <c:numCache>
                <c:formatCode>#,##0</c:formatCode>
                <c:ptCount val="6"/>
                <c:pt idx="0">
                  <c:v>25753.463749999999</c:v>
                </c:pt>
                <c:pt idx="1">
                  <c:v>371344.99540000001</c:v>
                </c:pt>
                <c:pt idx="2">
                  <c:v>2883.8017450000002</c:v>
                </c:pt>
                <c:pt idx="3">
                  <c:v>60588.769220000002</c:v>
                </c:pt>
                <c:pt idx="4">
                  <c:v>132574.8248</c:v>
                </c:pt>
                <c:pt idx="5">
                  <c:v>593145.85491500003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F65-1B47-ACF0-F9F17C5A187C}"/>
            </c:ext>
          </c:extLst>
        </c:ser>
        <c:ser>
          <c:idx val="0"/>
          <c:order val="2"/>
          <c:tx>
            <c:v>MAIN 2013</c:v>
          </c:tx>
          <c:invertIfNegative val="0"/>
          <c:cat>
            <c:strRef>
              <c:f>ENER!$B$19:$B$24</c:f>
              <c:strCache>
                <c:ptCount val="6"/>
                <c:pt idx="0">
                  <c:v>Agriculture</c:v>
                </c:pt>
                <c:pt idx="1">
                  <c:v>Industries</c:v>
                </c:pt>
                <c:pt idx="2">
                  <c:v>Transport 
</c:v>
                </c:pt>
                <c:pt idx="3">
                  <c:v>Services</c:v>
                </c:pt>
                <c:pt idx="4">
                  <c:v>household</c:v>
                </c:pt>
                <c:pt idx="5">
                  <c:v>Final electricity consumption</c:v>
                </c:pt>
              </c:strCache>
            </c:strRef>
          </c:cat>
          <c:val>
            <c:numRef>
              <c:f>ENER!$C$19:$C$24</c:f>
              <c:numCache>
                <c:formatCode>#,##0</c:formatCode>
                <c:ptCount val="6"/>
                <c:pt idx="0">
                  <c:v>10285.555549999999</c:v>
                </c:pt>
                <c:pt idx="1">
                  <c:v>147495.55559999999</c:v>
                </c:pt>
                <c:pt idx="2">
                  <c:v>1161.515942</c:v>
                </c:pt>
                <c:pt idx="3">
                  <c:v>23979.722119999999</c:v>
                </c:pt>
                <c:pt idx="4">
                  <c:v>54227.928500000002</c:v>
                </c:pt>
                <c:pt idx="5">
                  <c:v>237150.27771199998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DF65-1B47-ACF0-F9F17C5A1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672064"/>
        <c:axId val="147686144"/>
      </c:barChart>
      <c:catAx>
        <c:axId val="14767206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147686144"/>
        <c:crosses val="autoZero"/>
        <c:auto val="1"/>
        <c:lblAlgn val="ctr"/>
        <c:lblOffset val="100"/>
        <c:noMultiLvlLbl val="0"/>
      </c:catAx>
      <c:valAx>
        <c:axId val="147686144"/>
        <c:scaling>
          <c:orientation val="minMax"/>
        </c:scaling>
        <c:delete val="0"/>
        <c:axPos val="b"/>
        <c:majorGridlines/>
        <c:numFmt formatCode="#,##0" sourceLinked="1"/>
        <c:majorTickMark val="out"/>
        <c:minorTickMark val="none"/>
        <c:tickLblPos val="nextTo"/>
        <c:crossAx val="147672064"/>
        <c:crosses val="autoZero"/>
        <c:crossBetween val="between"/>
        <c:dispUnits>
          <c:builtInUnit val="thousands"/>
        </c:dispUnits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400"/>
              <a:t>Total</a:t>
            </a:r>
            <a:r>
              <a:rPr lang="en-GB" sz="1400" baseline="0"/>
              <a:t> CO2 Emissions</a:t>
            </a:r>
          </a:p>
          <a:p>
            <a:pPr>
              <a:defRPr/>
            </a:pPr>
            <a:r>
              <a:rPr lang="en-GB" sz="1400" baseline="0"/>
              <a:t>(Percent deviation from BAU)</a:t>
            </a:r>
            <a:endParaRPr lang="en-GB" sz="14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DATA!$A$16</c:f>
              <c:strCache>
                <c:ptCount val="1"/>
                <c:pt idx="0">
                  <c:v>100*(DEBT_G_VAL_2/(PGDP_2*GDP_2)-DEBT_G_VAL_0/(PGDP_0*GDP_0))</c:v>
                </c:pt>
              </c:strCache>
            </c:strRef>
          </c:tx>
          <c:marker>
            <c:symbol val="none"/>
          </c:marker>
          <c:cat>
            <c:numRef>
              <c:f>DATA!$B$1:$AM$1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DATA!$B$16:$AM$16</c:f>
              <c:numCache>
                <c:formatCode>0.00E+00</c:formatCode>
                <c:ptCount val="38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General">
                  <c:v>-4.5327055363642002E-3</c:v>
                </c:pt>
                <c:pt idx="6" formatCode="General">
                  <c:v>-1.3222073413965399E-2</c:v>
                </c:pt>
                <c:pt idx="7" formatCode="General">
                  <c:v>-2.5985426296692898E-2</c:v>
                </c:pt>
                <c:pt idx="8" formatCode="General">
                  <c:v>-4.59313332082711E-2</c:v>
                </c:pt>
                <c:pt idx="9" formatCode="General">
                  <c:v>-7.2034788248998005E-2</c:v>
                </c:pt>
                <c:pt idx="10" formatCode="General">
                  <c:v>-0.10889230012529</c:v>
                </c:pt>
                <c:pt idx="11" formatCode="General">
                  <c:v>-0.164289347550133</c:v>
                </c:pt>
                <c:pt idx="12" formatCode="General">
                  <c:v>-0.25048097005488301</c:v>
                </c:pt>
                <c:pt idx="13" formatCode="General">
                  <c:v>-0.36529873852623101</c:v>
                </c:pt>
                <c:pt idx="14" formatCode="General">
                  <c:v>-0.51068405299764996</c:v>
                </c:pt>
                <c:pt idx="15" formatCode="General">
                  <c:v>-0.68489153765350896</c:v>
                </c:pt>
                <c:pt idx="16" formatCode="General">
                  <c:v>-0.88320959255296305</c:v>
                </c:pt>
                <c:pt idx="17" formatCode="General">
                  <c:v>-1.10160538805952</c:v>
                </c:pt>
                <c:pt idx="18" formatCode="General">
                  <c:v>-1.31460121148012</c:v>
                </c:pt>
                <c:pt idx="19" formatCode="General">
                  <c:v>-1.5190281362570199</c:v>
                </c:pt>
                <c:pt idx="20" formatCode="General">
                  <c:v>-1.7083978903017101</c:v>
                </c:pt>
                <c:pt idx="21" formatCode="General">
                  <c:v>-1.8788805581041701</c:v>
                </c:pt>
                <c:pt idx="22" formatCode="General">
                  <c:v>-2.0279551233202899</c:v>
                </c:pt>
                <c:pt idx="23" formatCode="General">
                  <c:v>-2.15374730974909</c:v>
                </c:pt>
                <c:pt idx="24" formatCode="General">
                  <c:v>-2.25468046666274</c:v>
                </c:pt>
                <c:pt idx="25" formatCode="General">
                  <c:v>-2.3292904126607699</c:v>
                </c:pt>
                <c:pt idx="26" formatCode="General">
                  <c:v>-2.3761334574898099</c:v>
                </c:pt>
                <c:pt idx="27" formatCode="General">
                  <c:v>-2.3937491879163</c:v>
                </c:pt>
                <c:pt idx="28" formatCode="General">
                  <c:v>-2.3920806630464302</c:v>
                </c:pt>
                <c:pt idx="29" formatCode="General">
                  <c:v>-2.3823662965545198</c:v>
                </c:pt>
                <c:pt idx="30" formatCode="General">
                  <c:v>-2.368283755392</c:v>
                </c:pt>
                <c:pt idx="31" formatCode="General">
                  <c:v>-2.3512366588135798</c:v>
                </c:pt>
                <c:pt idx="32" formatCode="General">
                  <c:v>-2.3333265021368002</c:v>
                </c:pt>
                <c:pt idx="33" formatCode="General">
                  <c:v>-2.3142717615083002</c:v>
                </c:pt>
                <c:pt idx="34" formatCode="General">
                  <c:v>-2.2929559340923999</c:v>
                </c:pt>
                <c:pt idx="35" formatCode="General">
                  <c:v>-2.2678281539754099</c:v>
                </c:pt>
                <c:pt idx="36" formatCode="General">
                  <c:v>-2.23711345758867</c:v>
                </c:pt>
                <c:pt idx="37" formatCode="General">
                  <c:v>-2.1989709751482498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C4F-D349-9B50-A1C597770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785216"/>
        <c:axId val="147786752"/>
      </c:lineChart>
      <c:catAx>
        <c:axId val="147785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86752"/>
        <c:crosses val="autoZero"/>
        <c:auto val="1"/>
        <c:lblAlgn val="ctr"/>
        <c:lblOffset val="100"/>
        <c:noMultiLvlLbl val="0"/>
      </c:catAx>
      <c:valAx>
        <c:axId val="147786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7852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609601</xdr:colOff>
      <xdr:row>1</xdr:row>
      <xdr:rowOff>1</xdr:rowOff>
    </xdr:from>
    <xdr:to>
      <xdr:col>17</xdr:col>
      <xdr:colOff>88901</xdr:colOff>
      <xdr:row>15</xdr:row>
      <xdr:rowOff>127001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787188" cy="5095875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0</xdr:rowOff>
    </xdr:from>
    <xdr:to>
      <xdr:col>7</xdr:col>
      <xdr:colOff>257175</xdr:colOff>
      <xdr:row>46</xdr:row>
      <xdr:rowOff>104775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xmlns="" id="{00000000-0008-0000-06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704850</xdr:colOff>
      <xdr:row>34</xdr:row>
      <xdr:rowOff>133350</xdr:rowOff>
    </xdr:from>
    <xdr:to>
      <xdr:col>13</xdr:col>
      <xdr:colOff>590550</xdr:colOff>
      <xdr:row>47</xdr:row>
      <xdr:rowOff>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xmlns="" id="{00000000-0008-0000-06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723900</xdr:colOff>
      <xdr:row>33</xdr:row>
      <xdr:rowOff>190499</xdr:rowOff>
    </xdr:from>
    <xdr:to>
      <xdr:col>20</xdr:col>
      <xdr:colOff>1476376</xdr:colOff>
      <xdr:row>46</xdr:row>
      <xdr:rowOff>0</xdr:rowOff>
    </xdr:to>
    <xdr:graphicFrame macro="">
      <xdr:nvGraphicFramePr>
        <xdr:cNvPr id="17" name="Graphique 16">
          <a:extLst>
            <a:ext uri="{FF2B5EF4-FFF2-40B4-BE49-F238E27FC236}">
              <a16:creationId xmlns:a16="http://schemas.microsoft.com/office/drawing/2014/main" xmlns="" id="{00000000-0008-0000-06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13</xdr:row>
      <xdr:rowOff>66675</xdr:rowOff>
    </xdr:from>
    <xdr:to>
      <xdr:col>7</xdr:col>
      <xdr:colOff>276225</xdr:colOff>
      <xdr:row>28</xdr:row>
      <xdr:rowOff>28575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54</xdr:row>
      <xdr:rowOff>38100</xdr:rowOff>
    </xdr:from>
    <xdr:to>
      <xdr:col>5</xdr:col>
      <xdr:colOff>714375</xdr:colOff>
      <xdr:row>67</xdr:row>
      <xdr:rowOff>133350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xmlns="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533400</xdr:colOff>
      <xdr:row>54</xdr:row>
      <xdr:rowOff>28575</xdr:rowOff>
    </xdr:from>
    <xdr:to>
      <xdr:col>12</xdr:col>
      <xdr:colOff>400050</xdr:colOff>
      <xdr:row>67</xdr:row>
      <xdr:rowOff>85725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xmlns="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695325</xdr:colOff>
      <xdr:row>53</xdr:row>
      <xdr:rowOff>180975</xdr:rowOff>
    </xdr:from>
    <xdr:to>
      <xdr:col>18</xdr:col>
      <xdr:colOff>1747837</xdr:colOff>
      <xdr:row>68</xdr:row>
      <xdr:rowOff>80962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xmlns="" id="{00000000-0008-0000-08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676276</xdr:colOff>
      <xdr:row>54</xdr:row>
      <xdr:rowOff>0</xdr:rowOff>
    </xdr:from>
    <xdr:to>
      <xdr:col>26</xdr:col>
      <xdr:colOff>600076</xdr:colOff>
      <xdr:row>69</xdr:row>
      <xdr:rowOff>104775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xmlns="" id="{00000000-0008-0000-08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1171575</xdr:colOff>
      <xdr:row>53</xdr:row>
      <xdr:rowOff>114300</xdr:rowOff>
    </xdr:from>
    <xdr:to>
      <xdr:col>32</xdr:col>
      <xdr:colOff>638175</xdr:colOff>
      <xdr:row>69</xdr:row>
      <xdr:rowOff>171450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xmlns="" id="{00000000-0008-0000-08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28</xdr:row>
      <xdr:rowOff>52387</xdr:rowOff>
    </xdr:from>
    <xdr:to>
      <xdr:col>11</xdr:col>
      <xdr:colOff>752475</xdr:colOff>
      <xdr:row>42</xdr:row>
      <xdr:rowOff>128587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xmlns="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28</xdr:row>
      <xdr:rowOff>0</xdr:rowOff>
    </xdr:from>
    <xdr:to>
      <xdr:col>19</xdr:col>
      <xdr:colOff>0</xdr:colOff>
      <xdr:row>42</xdr:row>
      <xdr:rowOff>76200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xmlns="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476250</xdr:colOff>
      <xdr:row>28</xdr:row>
      <xdr:rowOff>23812</xdr:rowOff>
    </xdr:from>
    <xdr:to>
      <xdr:col>25</xdr:col>
      <xdr:colOff>476250</xdr:colOff>
      <xdr:row>42</xdr:row>
      <xdr:rowOff>100012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xmlns="" id="{00000000-0008-0000-09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723900</xdr:colOff>
      <xdr:row>43</xdr:row>
      <xdr:rowOff>76200</xdr:rowOff>
    </xdr:from>
    <xdr:to>
      <xdr:col>19</xdr:col>
      <xdr:colOff>133350</xdr:colOff>
      <xdr:row>57</xdr:row>
      <xdr:rowOff>142875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xmlns="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390525</xdr:colOff>
      <xdr:row>0</xdr:row>
      <xdr:rowOff>152401</xdr:rowOff>
    </xdr:from>
    <xdr:to>
      <xdr:col>20</xdr:col>
      <xdr:colOff>133350</xdr:colOff>
      <xdr:row>19</xdr:row>
      <xdr:rowOff>171451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485776</xdr:colOff>
      <xdr:row>26</xdr:row>
      <xdr:rowOff>9524</xdr:rowOff>
    </xdr:from>
    <xdr:to>
      <xdr:col>6</xdr:col>
      <xdr:colOff>361950</xdr:colOff>
      <xdr:row>41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xmlns="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26</xdr:row>
      <xdr:rowOff>0</xdr:rowOff>
    </xdr:from>
    <xdr:to>
      <xdr:col>14</xdr:col>
      <xdr:colOff>228600</xdr:colOff>
      <xdr:row>40</xdr:row>
      <xdr:rowOff>180976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xmlns="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</xdr:colOff>
      <xdr:row>1</xdr:row>
      <xdr:rowOff>42862</xdr:rowOff>
    </xdr:from>
    <xdr:to>
      <xdr:col>6</xdr:col>
      <xdr:colOff>52387</xdr:colOff>
      <xdr:row>15</xdr:row>
      <xdr:rowOff>119062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xmlns="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385762</xdr:colOff>
      <xdr:row>33</xdr:row>
      <xdr:rowOff>0</xdr:rowOff>
    </xdr:from>
    <xdr:to>
      <xdr:col>12</xdr:col>
      <xdr:colOff>723900</xdr:colOff>
      <xdr:row>48</xdr:row>
      <xdr:rowOff>101600</xdr:rowOff>
    </xdr:to>
    <xdr:graphicFrame macro="">
      <xdr:nvGraphicFramePr>
        <xdr:cNvPr id="3" name="Graphique 1">
          <a:extLst>
            <a:ext uri="{FF2B5EF4-FFF2-40B4-BE49-F238E27FC236}">
              <a16:creationId xmlns:a16="http://schemas.microsoft.com/office/drawing/2014/main" xmlns="" id="{00000000-0008-0000-0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52387</xdr:colOff>
      <xdr:row>17</xdr:row>
      <xdr:rowOff>100012</xdr:rowOff>
    </xdr:from>
    <xdr:to>
      <xdr:col>6</xdr:col>
      <xdr:colOff>52387</xdr:colOff>
      <xdr:row>31</xdr:row>
      <xdr:rowOff>176212</xdr:rowOff>
    </xdr:to>
    <xdr:graphicFrame macro="">
      <xdr:nvGraphicFramePr>
        <xdr:cNvPr id="4" name="Graphique 1">
          <a:extLst>
            <a:ext uri="{FF2B5EF4-FFF2-40B4-BE49-F238E27FC236}">
              <a16:creationId xmlns:a16="http://schemas.microsoft.com/office/drawing/2014/main" xmlns="" id="{00000000-0008-0000-0B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338137</xdr:colOff>
      <xdr:row>17</xdr:row>
      <xdr:rowOff>100012</xdr:rowOff>
    </xdr:from>
    <xdr:to>
      <xdr:col>12</xdr:col>
      <xdr:colOff>338137</xdr:colOff>
      <xdr:row>31</xdr:row>
      <xdr:rowOff>176212</xdr:rowOff>
    </xdr:to>
    <xdr:graphicFrame macro="">
      <xdr:nvGraphicFramePr>
        <xdr:cNvPr id="5" name="Graphique 2">
          <a:extLst>
            <a:ext uri="{FF2B5EF4-FFF2-40B4-BE49-F238E27FC236}">
              <a16:creationId xmlns:a16="http://schemas.microsoft.com/office/drawing/2014/main" xmlns="" id="{00000000-0008-0000-0B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34</xdr:row>
      <xdr:rowOff>4762</xdr:rowOff>
    </xdr:from>
    <xdr:to>
      <xdr:col>6</xdr:col>
      <xdr:colOff>0</xdr:colOff>
      <xdr:row>48</xdr:row>
      <xdr:rowOff>80962</xdr:rowOff>
    </xdr:to>
    <xdr:graphicFrame macro="">
      <xdr:nvGraphicFramePr>
        <xdr:cNvPr id="6" name="Graphique 3">
          <a:extLst>
            <a:ext uri="{FF2B5EF4-FFF2-40B4-BE49-F238E27FC236}">
              <a16:creationId xmlns:a16="http://schemas.microsoft.com/office/drawing/2014/main" xmlns="" id="{00000000-0008-0000-0B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hub/ThreeMe-Mex/data/database/FRAMING%20MACRO_SCEN-MA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DP Scenario"/>
      <sheetName val="Energy prices"/>
      <sheetName val="MACRO "/>
      <sheetName val="polynomial regression"/>
      <sheetName val="ELEC-Balmorel finaldraft_2020"/>
      <sheetName val="ELEC-Balmorel finaldraft_2025"/>
      <sheetName val="Capacity and generation"/>
      <sheetName val="Graph"/>
      <sheetName val="Investment cost "/>
      <sheetName val="Main - Capital trajectory"/>
      <sheetName val="CO2Cap - Capital trajectory"/>
      <sheetName val="Hypotheses"/>
      <sheetName val="GDP for 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96">
          <cell r="C96">
            <v>10189.077111289465</v>
          </cell>
          <cell r="N96">
            <v>13774.074344116949</v>
          </cell>
          <cell r="S96">
            <v>20896.520345735102</v>
          </cell>
          <cell r="AC96">
            <v>21902.730995219823</v>
          </cell>
          <cell r="AM96">
            <v>32210.921248774015</v>
          </cell>
        </row>
        <row r="97">
          <cell r="C97">
            <v>2040.3642928502904</v>
          </cell>
          <cell r="N97">
            <v>20940.472167261898</v>
          </cell>
          <cell r="S97">
            <v>48439.498974079273</v>
          </cell>
          <cell r="AC97">
            <v>85199.912016860166</v>
          </cell>
          <cell r="AM97">
            <v>90594.249095126725</v>
          </cell>
        </row>
        <row r="98">
          <cell r="C98">
            <v>814.7413307691088</v>
          </cell>
          <cell r="N98">
            <v>4115.9383293566925</v>
          </cell>
          <cell r="S98">
            <v>2334.794906230848</v>
          </cell>
          <cell r="AC98">
            <v>3492.033459329753</v>
          </cell>
          <cell r="AM98">
            <v>4836.060048243603</v>
          </cell>
        </row>
        <row r="99">
          <cell r="C99">
            <v>1405.179232978458</v>
          </cell>
          <cell r="N99">
            <v>19302.643761081323</v>
          </cell>
          <cell r="S99">
            <v>17686.933719671288</v>
          </cell>
          <cell r="AC99">
            <v>108832.30459387641</v>
          </cell>
          <cell r="AM99">
            <v>96433.151328563312</v>
          </cell>
        </row>
        <row r="100">
          <cell r="C100">
            <v>648.7235100742073</v>
          </cell>
          <cell r="N100">
            <v>6344.0447024477053</v>
          </cell>
          <cell r="S100">
            <v>2694.110346778215</v>
          </cell>
          <cell r="AC100">
            <v>4731.9067431094345</v>
          </cell>
          <cell r="AM100">
            <v>-20042.719274630032</v>
          </cell>
        </row>
        <row r="101">
          <cell r="C101">
            <v>493.62032444974244</v>
          </cell>
          <cell r="N101">
            <v>736.06374663342501</v>
          </cell>
          <cell r="S101">
            <v>-1091.7770366230416</v>
          </cell>
          <cell r="AC101">
            <v>-1232.0571234255149</v>
          </cell>
          <cell r="AM101">
            <v>-1181.0827380392293</v>
          </cell>
        </row>
        <row r="102">
          <cell r="C102">
            <v>78.005630830326211</v>
          </cell>
          <cell r="N102">
            <v>1245.9900862514453</v>
          </cell>
          <cell r="S102">
            <v>550.33131309882958</v>
          </cell>
          <cell r="AC102">
            <v>-816.76819902244688</v>
          </cell>
          <cell r="AM102">
            <v>29.277483244289609</v>
          </cell>
        </row>
        <row r="103">
          <cell r="C103">
            <v>2447.9623107119269</v>
          </cell>
          <cell r="N103">
            <v>3099.1669724876429</v>
          </cell>
          <cell r="S103">
            <v>2679.2827331037151</v>
          </cell>
          <cell r="AC103">
            <v>4261.9556552387212</v>
          </cell>
          <cell r="AM103">
            <v>6267.7808537493611</v>
          </cell>
        </row>
        <row r="104">
          <cell r="C104">
            <v>2668.0454066812522</v>
          </cell>
          <cell r="N104">
            <v>3406.7093550491418</v>
          </cell>
          <cell r="S104">
            <v>-4383.3931426428016</v>
          </cell>
          <cell r="AC104">
            <v>-1635.4486981422242</v>
          </cell>
          <cell r="AM104">
            <v>-21557.458477755496</v>
          </cell>
        </row>
        <row r="105">
          <cell r="C105">
            <v>11854.069208773803</v>
          </cell>
          <cell r="N105">
            <v>26502.992342538993</v>
          </cell>
          <cell r="S105">
            <v>80023.840536042029</v>
          </cell>
          <cell r="AC105">
            <v>27058.101418748181</v>
          </cell>
          <cell r="AM105">
            <v>122396.60438751582</v>
          </cell>
        </row>
        <row r="106">
          <cell r="C106">
            <v>734.58343324654834</v>
          </cell>
          <cell r="N106">
            <v>5051.5453798655635</v>
          </cell>
          <cell r="S106">
            <v>-18141.366354265283</v>
          </cell>
          <cell r="AC106">
            <v>832.22950773850903</v>
          </cell>
          <cell r="AM106">
            <v>930.66042348853796</v>
          </cell>
        </row>
        <row r="107">
          <cell r="C107">
            <v>3741.0605829012488</v>
          </cell>
          <cell r="N107">
            <v>-23417.852851394906</v>
          </cell>
          <cell r="S107">
            <v>-97.75472099416217</v>
          </cell>
          <cell r="AC107">
            <v>-313.40160418146991</v>
          </cell>
          <cell r="AM107">
            <v>-191.41833283177886</v>
          </cell>
        </row>
      </sheetData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0"/>
  <sheetViews>
    <sheetView workbookViewId="0">
      <selection sqref="A1:AM140"/>
    </sheetView>
  </sheetViews>
  <sheetFormatPr baseColWidth="10" defaultRowHeight="15" x14ac:dyDescent="0.25"/>
  <cols>
    <col min="1" max="1" width="53.85546875" customWidth="1"/>
  </cols>
  <sheetData>
    <row r="1" spans="1:39" x14ac:dyDescent="0.25"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  <c r="T1">
        <v>2031</v>
      </c>
      <c r="U1">
        <v>2032</v>
      </c>
      <c r="V1">
        <v>2033</v>
      </c>
      <c r="W1">
        <v>2034</v>
      </c>
      <c r="X1">
        <v>2035</v>
      </c>
      <c r="Y1">
        <v>2036</v>
      </c>
      <c r="Z1">
        <v>2037</v>
      </c>
      <c r="AA1">
        <v>2038</v>
      </c>
      <c r="AB1">
        <v>2039</v>
      </c>
      <c r="AC1">
        <v>2040</v>
      </c>
      <c r="AD1">
        <v>2041</v>
      </c>
      <c r="AE1">
        <v>2042</v>
      </c>
      <c r="AF1">
        <v>2043</v>
      </c>
      <c r="AG1">
        <v>2044</v>
      </c>
      <c r="AH1">
        <v>2045</v>
      </c>
      <c r="AI1">
        <v>2046</v>
      </c>
      <c r="AJ1">
        <v>2047</v>
      </c>
      <c r="AK1">
        <v>2048</v>
      </c>
      <c r="AL1">
        <v>2049</v>
      </c>
      <c r="AM1">
        <v>2050</v>
      </c>
    </row>
    <row r="2" spans="1:39" x14ac:dyDescent="0.25">
      <c r="A2" t="s">
        <v>0</v>
      </c>
      <c r="B2">
        <v>0</v>
      </c>
      <c r="C2" s="11">
        <v>0</v>
      </c>
      <c r="D2" s="11">
        <v>0</v>
      </c>
      <c r="E2" s="11">
        <v>0</v>
      </c>
      <c r="F2" s="11">
        <v>0</v>
      </c>
      <c r="G2">
        <v>1.26958043838554E-2</v>
      </c>
      <c r="H2">
        <v>2.21233537526455E-2</v>
      </c>
      <c r="I2">
        <v>2.7217629590214901E-2</v>
      </c>
      <c r="J2">
        <v>2.9914254867313601E-2</v>
      </c>
      <c r="K2">
        <v>3.29394089118695E-2</v>
      </c>
      <c r="L2">
        <v>3.8463596591609098E-2</v>
      </c>
      <c r="M2">
        <v>4.86586099298413E-2</v>
      </c>
      <c r="N2">
        <v>6.6181296121126096E-2</v>
      </c>
      <c r="O2">
        <v>9.2765657907567495E-2</v>
      </c>
      <c r="P2">
        <v>0.124433628637543</v>
      </c>
      <c r="Q2">
        <v>0.15690782240864701</v>
      </c>
      <c r="R2">
        <v>0.18826515516332501</v>
      </c>
      <c r="S2">
        <v>0.217698350380302</v>
      </c>
      <c r="T2">
        <v>0.22946654809230499</v>
      </c>
      <c r="U2">
        <v>0.23358825616039899</v>
      </c>
      <c r="V2">
        <v>0.23145883312551899</v>
      </c>
      <c r="W2">
        <v>0.22448822366993801</v>
      </c>
      <c r="X2">
        <v>0.21390836149826001</v>
      </c>
      <c r="Y2">
        <v>0.200695546936424</v>
      </c>
      <c r="Z2">
        <v>0.18556553506296999</v>
      </c>
      <c r="AA2">
        <v>0.16900221075373201</v>
      </c>
      <c r="AB2">
        <v>0.15130004553620599</v>
      </c>
      <c r="AC2">
        <v>0.13261105409336699</v>
      </c>
      <c r="AD2">
        <v>0.12286839415893699</v>
      </c>
      <c r="AE2">
        <v>0.12039062610580401</v>
      </c>
      <c r="AF2">
        <v>0.122627041940526</v>
      </c>
      <c r="AG2">
        <v>0.12790360737737699</v>
      </c>
      <c r="AH2">
        <v>0.13446732071577999</v>
      </c>
      <c r="AI2">
        <v>0.140869546233579</v>
      </c>
      <c r="AJ2">
        <v>0.146009992686391</v>
      </c>
      <c r="AK2">
        <v>0.149128867179948</v>
      </c>
      <c r="AL2">
        <v>0.149802810491661</v>
      </c>
      <c r="AM2">
        <v>0.14794304501088901</v>
      </c>
    </row>
    <row r="3" spans="1:39" x14ac:dyDescent="0.25">
      <c r="A3" t="s">
        <v>1</v>
      </c>
      <c r="B3">
        <v>0</v>
      </c>
      <c r="C3" s="11">
        <v>0</v>
      </c>
      <c r="D3" s="11">
        <v>0</v>
      </c>
      <c r="E3" s="11">
        <v>0</v>
      </c>
      <c r="F3" s="11">
        <v>0</v>
      </c>
      <c r="G3">
        <v>-8.7670563225117296E-3</v>
      </c>
      <c r="H3">
        <v>-1.8514746692688201E-2</v>
      </c>
      <c r="I3" s="11">
        <v>-2.7393182768997701E-2</v>
      </c>
      <c r="J3">
        <v>-3.4682061622459598E-2</v>
      </c>
      <c r="K3">
        <v>-3.9349682435707502E-2</v>
      </c>
      <c r="L3">
        <v>-4.07072157207366E-2</v>
      </c>
      <c r="M3">
        <v>-3.7960213778009899E-2</v>
      </c>
      <c r="N3">
        <v>-2.9740781780340699E-2</v>
      </c>
      <c r="O3">
        <v>-1.8666347329987499E-2</v>
      </c>
      <c r="P3">
        <v>-6.1288738735787397E-3</v>
      </c>
      <c r="Q3">
        <v>5.2354003146515204E-3</v>
      </c>
      <c r="R3">
        <v>1.40611728889572E-2</v>
      </c>
      <c r="S3">
        <v>1.9958287448495999E-2</v>
      </c>
      <c r="T3">
        <v>2.2562520969060501E-2</v>
      </c>
      <c r="U3">
        <v>1.8595075268446001E-2</v>
      </c>
      <c r="V3">
        <v>9.0584567548512799E-3</v>
      </c>
      <c r="W3">
        <v>-4.40802901031656E-3</v>
      </c>
      <c r="X3">
        <v>-2.03017429387553E-2</v>
      </c>
      <c r="Y3">
        <v>-3.7419363598234501E-2</v>
      </c>
      <c r="Z3">
        <v>-5.4872936610461602E-2</v>
      </c>
      <c r="AA3">
        <v>-7.2058864389334898E-2</v>
      </c>
      <c r="AB3">
        <v>-8.8610565820945703E-2</v>
      </c>
      <c r="AC3">
        <v>-0.104345706863395</v>
      </c>
      <c r="AD3">
        <v>-0.115740873949898</v>
      </c>
      <c r="AE3">
        <v>-0.121602931206876</v>
      </c>
      <c r="AF3">
        <v>-0.12292267739344399</v>
      </c>
      <c r="AG3">
        <v>-0.120994775049343</v>
      </c>
      <c r="AH3">
        <v>-0.11736959557278</v>
      </c>
      <c r="AI3">
        <v>-0.113366859615582</v>
      </c>
      <c r="AJ3">
        <v>-0.11000711852056</v>
      </c>
      <c r="AK3">
        <v>-0.108015781251302</v>
      </c>
      <c r="AL3">
        <v>-0.10783266576533899</v>
      </c>
      <c r="AM3">
        <v>-0.10962363788363701</v>
      </c>
    </row>
    <row r="4" spans="1:39" x14ac:dyDescent="0.25">
      <c r="A4" t="s">
        <v>2</v>
      </c>
      <c r="B4">
        <v>0</v>
      </c>
      <c r="C4" s="11">
        <v>0</v>
      </c>
      <c r="D4" s="11">
        <v>0</v>
      </c>
      <c r="E4" s="11">
        <v>0</v>
      </c>
      <c r="F4" s="11">
        <v>0</v>
      </c>
      <c r="G4" s="11">
        <v>1.97472577776469E-3</v>
      </c>
      <c r="H4">
        <v>1.6458811126884799E-3</v>
      </c>
      <c r="I4">
        <v>-8.3611677882400304E-4</v>
      </c>
      <c r="J4">
        <v>-3.6940977805377498E-3</v>
      </c>
      <c r="K4">
        <v>-4.1065871287604399E-3</v>
      </c>
      <c r="L4" s="11">
        <v>-9.9654655993930405E-5</v>
      </c>
      <c r="M4">
        <v>1.02198067829961E-2</v>
      </c>
      <c r="N4">
        <v>2.9445928693805301E-2</v>
      </c>
      <c r="O4">
        <v>5.9632379169349797E-2</v>
      </c>
      <c r="P4">
        <v>9.3804846923672899E-2</v>
      </c>
      <c r="Q4">
        <v>0.12679814858167399</v>
      </c>
      <c r="R4">
        <v>0.156256985632863</v>
      </c>
      <c r="S4">
        <v>0.181494187824737</v>
      </c>
      <c r="T4">
        <v>0.19601497373495899</v>
      </c>
      <c r="U4">
        <v>0.198996324110845</v>
      </c>
      <c r="V4">
        <v>0.192856031883503</v>
      </c>
      <c r="W4">
        <v>0.180326155722565</v>
      </c>
      <c r="X4">
        <v>0.16375765164238201</v>
      </c>
      <c r="Y4">
        <v>0.14498236151232399</v>
      </c>
      <c r="Z4">
        <v>0.12532343381594899</v>
      </c>
      <c r="AA4">
        <v>0.105656011626487</v>
      </c>
      <c r="AB4">
        <v>8.6485469110586494E-2</v>
      </c>
      <c r="AC4">
        <v>6.8030085853232294E-2</v>
      </c>
      <c r="AD4">
        <v>5.5915575585330203E-2</v>
      </c>
      <c r="AE4">
        <v>5.2434058684469598E-2</v>
      </c>
      <c r="AF4">
        <v>5.6364385157547901E-2</v>
      </c>
      <c r="AG4">
        <v>6.5576693092639304E-2</v>
      </c>
      <c r="AH4">
        <v>7.7471689326991097E-2</v>
      </c>
      <c r="AI4">
        <v>8.9897857874876502E-2</v>
      </c>
      <c r="AJ4">
        <v>0.101210285873487</v>
      </c>
      <c r="AK4">
        <v>0.11021668617321401</v>
      </c>
      <c r="AL4">
        <v>0.116135906013381</v>
      </c>
      <c r="AM4">
        <v>0.118566594525315</v>
      </c>
    </row>
    <row r="5" spans="1:39" x14ac:dyDescent="0.25">
      <c r="A5" t="s">
        <v>3</v>
      </c>
      <c r="B5">
        <v>0</v>
      </c>
      <c r="C5" s="11">
        <v>0</v>
      </c>
      <c r="D5" s="11">
        <v>0</v>
      </c>
      <c r="E5" s="11">
        <v>0</v>
      </c>
      <c r="F5" s="11">
        <v>0</v>
      </c>
      <c r="G5">
        <v>-1.72312269696162E-3</v>
      </c>
      <c r="H5">
        <v>-1.1548436427255501E-2</v>
      </c>
      <c r="I5">
        <v>-2.22892962366882E-2</v>
      </c>
      <c r="J5" s="11">
        <v>-3.0496206002628101E-2</v>
      </c>
      <c r="K5">
        <v>-3.37554804044626E-2</v>
      </c>
      <c r="L5" s="11">
        <v>-2.9282527891716301E-2</v>
      </c>
      <c r="M5">
        <v>-1.2943105207408E-2</v>
      </c>
      <c r="N5">
        <v>2.1301948947249901E-2</v>
      </c>
      <c r="O5">
        <v>6.2641827340126299E-2</v>
      </c>
      <c r="P5">
        <v>0.117513483422326</v>
      </c>
      <c r="Q5">
        <v>0.18020578631683301</v>
      </c>
      <c r="R5">
        <v>0.24761866016345099</v>
      </c>
      <c r="S5">
        <v>0.31781358141123001</v>
      </c>
      <c r="T5">
        <v>0.346150944573686</v>
      </c>
      <c r="U5">
        <v>0.36998225584892103</v>
      </c>
      <c r="V5">
        <v>0.38681628856358502</v>
      </c>
      <c r="W5">
        <v>0.39605351980300701</v>
      </c>
      <c r="X5">
        <v>0.39780907027275803</v>
      </c>
      <c r="Y5">
        <v>0.392347788805125</v>
      </c>
      <c r="Z5">
        <v>0.37988770072154798</v>
      </c>
      <c r="AA5">
        <v>0.36055231105727098</v>
      </c>
      <c r="AB5">
        <v>0.33437871965551402</v>
      </c>
      <c r="AC5">
        <v>0.30134699662644998</v>
      </c>
      <c r="AD5">
        <v>0.29656122067784801</v>
      </c>
      <c r="AE5">
        <v>0.30370161591075601</v>
      </c>
      <c r="AF5">
        <v>0.31301137942263402</v>
      </c>
      <c r="AG5">
        <v>0.322507713578779</v>
      </c>
      <c r="AH5">
        <v>0.33116821312004702</v>
      </c>
      <c r="AI5">
        <v>0.33808772804770898</v>
      </c>
      <c r="AJ5">
        <v>0.34259026019613997</v>
      </c>
      <c r="AK5">
        <v>0.34439812229858302</v>
      </c>
      <c r="AL5">
        <v>0.34377662501800998</v>
      </c>
      <c r="AM5">
        <v>0.34165119695483898</v>
      </c>
    </row>
    <row r="6" spans="1:39" x14ac:dyDescent="0.25">
      <c r="A6" t="s">
        <v>4</v>
      </c>
      <c r="B6">
        <v>0</v>
      </c>
      <c r="C6" s="11">
        <v>0</v>
      </c>
      <c r="D6" s="11">
        <v>0</v>
      </c>
      <c r="E6" s="11">
        <v>0</v>
      </c>
      <c r="F6" s="11">
        <v>0</v>
      </c>
      <c r="G6">
        <v>-1.9583334523010001E-3</v>
      </c>
      <c r="H6">
        <v>-1.2988763088384E-2</v>
      </c>
      <c r="I6">
        <v>-2.5046394318717299E-2</v>
      </c>
      <c r="J6">
        <v>-3.4268384830471399E-2</v>
      </c>
      <c r="K6">
        <v>-3.7953260177603303E-2</v>
      </c>
      <c r="L6">
        <v>-3.2996721134459499E-2</v>
      </c>
      <c r="M6">
        <v>-1.47863225463673E-2</v>
      </c>
      <c r="N6">
        <v>2.3429467162028299E-2</v>
      </c>
      <c r="O6">
        <v>6.9688901295483704E-2</v>
      </c>
      <c r="P6">
        <v>0.13114231151571901</v>
      </c>
      <c r="Q6">
        <v>0.201378564525556</v>
      </c>
      <c r="R6">
        <v>0.27691273281837903</v>
      </c>
      <c r="S6">
        <v>0.35556559137719301</v>
      </c>
      <c r="T6">
        <v>0.38729852761296701</v>
      </c>
      <c r="U6">
        <v>0.413901756294898</v>
      </c>
      <c r="V6">
        <v>0.43260501353321601</v>
      </c>
      <c r="W6">
        <v>0.44274938130959202</v>
      </c>
      <c r="X6">
        <v>0.44447173621160402</v>
      </c>
      <c r="Y6">
        <v>0.43807328789522398</v>
      </c>
      <c r="Z6">
        <v>0.42380035264037902</v>
      </c>
      <c r="AA6">
        <v>0.40179178910246799</v>
      </c>
      <c r="AB6">
        <v>0.37208883549475402</v>
      </c>
      <c r="AC6">
        <v>0.33466861774351597</v>
      </c>
      <c r="AD6">
        <v>0.32903167497055902</v>
      </c>
      <c r="AE6">
        <v>0.336846957438452</v>
      </c>
      <c r="AF6">
        <v>0.34709953603260202</v>
      </c>
      <c r="AG6">
        <v>0.35752720420509898</v>
      </c>
      <c r="AH6">
        <v>0.36696397818538601</v>
      </c>
      <c r="AI6">
        <v>0.37438991705871499</v>
      </c>
      <c r="AJ6">
        <v>0.37904983190122299</v>
      </c>
      <c r="AK6">
        <v>0.38063946993527298</v>
      </c>
      <c r="AL6">
        <v>0.37946686944876301</v>
      </c>
      <c r="AM6">
        <v>0.37658405637437298</v>
      </c>
    </row>
    <row r="7" spans="1:39" x14ac:dyDescent="0.25">
      <c r="A7" t="s">
        <v>5</v>
      </c>
      <c r="B7">
        <v>0</v>
      </c>
      <c r="C7" s="11">
        <v>0</v>
      </c>
      <c r="D7" s="11">
        <v>0</v>
      </c>
      <c r="E7" s="11">
        <v>0</v>
      </c>
      <c r="F7" s="11">
        <v>0</v>
      </c>
      <c r="G7">
        <v>1.5635234552835401E-3</v>
      </c>
      <c r="H7">
        <v>2.6728048901913902E-3</v>
      </c>
      <c r="I7">
        <v>2.3547620395802898E-3</v>
      </c>
      <c r="J7" s="11">
        <v>5.2504451961698996E-4</v>
      </c>
      <c r="K7">
        <v>-2.51850484450644E-3</v>
      </c>
      <c r="L7" s="11">
        <v>-6.55997562742927E-3</v>
      </c>
      <c r="M7">
        <v>-1.16217083405922E-2</v>
      </c>
      <c r="N7">
        <v>-1.8000290036068699E-2</v>
      </c>
      <c r="O7">
        <v>-2.4467626167279301E-2</v>
      </c>
      <c r="P7">
        <v>-3.1129065794732701E-2</v>
      </c>
      <c r="Q7">
        <v>-3.83222479307887E-2</v>
      </c>
      <c r="R7">
        <v>-4.6360210700169199E-2</v>
      </c>
      <c r="S7">
        <v>-5.5502494237613602E-2</v>
      </c>
      <c r="T7">
        <v>-6.5646592621670899E-2</v>
      </c>
      <c r="U7">
        <v>-7.6434139614755994E-2</v>
      </c>
      <c r="V7">
        <v>-8.7635518069273305E-2</v>
      </c>
      <c r="W7">
        <v>-9.9143437118520694E-2</v>
      </c>
      <c r="X7">
        <v>-0.11089652759471701</v>
      </c>
      <c r="Y7">
        <v>-0.122831456822136</v>
      </c>
      <c r="Z7">
        <v>-0.13486122444949999</v>
      </c>
      <c r="AA7">
        <v>-0.146868141198885</v>
      </c>
      <c r="AB7">
        <v>-0.15870366128234401</v>
      </c>
      <c r="AC7">
        <v>-0.17019097465789099</v>
      </c>
      <c r="AD7">
        <v>-0.18168128674158601</v>
      </c>
      <c r="AE7">
        <v>-0.193061019522278</v>
      </c>
      <c r="AF7">
        <v>-0.204536996388926</v>
      </c>
      <c r="AG7">
        <v>-0.21637793610339501</v>
      </c>
      <c r="AH7">
        <v>-0.22882813874720501</v>
      </c>
      <c r="AI7">
        <v>-0.24204288424135501</v>
      </c>
      <c r="AJ7">
        <v>-0.256092868580093</v>
      </c>
      <c r="AK7">
        <v>-0.27098775057018398</v>
      </c>
      <c r="AL7">
        <v>-0.286699139534007</v>
      </c>
      <c r="AM7">
        <v>-0.30317857927664099</v>
      </c>
    </row>
    <row r="8" spans="1:39" x14ac:dyDescent="0.25">
      <c r="A8" t="s">
        <v>6</v>
      </c>
      <c r="B8">
        <v>0</v>
      </c>
      <c r="C8" s="11">
        <v>0</v>
      </c>
      <c r="D8" s="11">
        <v>0</v>
      </c>
      <c r="E8" s="11">
        <v>0</v>
      </c>
      <c r="F8" s="11">
        <v>0</v>
      </c>
      <c r="G8">
        <v>-3.5423251583222001E-2</v>
      </c>
      <c r="H8">
        <v>-7.1298512656459104E-2</v>
      </c>
      <c r="I8">
        <v>-0.100101541617236</v>
      </c>
      <c r="J8" s="11">
        <v>-0.121934208261664</v>
      </c>
      <c r="K8">
        <v>-0.13752749526107999</v>
      </c>
      <c r="L8">
        <v>-0.147528483108361</v>
      </c>
      <c r="M8">
        <v>-0.152131548105505</v>
      </c>
      <c r="N8">
        <v>-0.150617618764781</v>
      </c>
      <c r="O8">
        <v>-0.15027128378577401</v>
      </c>
      <c r="P8">
        <v>-0.14889763649226201</v>
      </c>
      <c r="Q8">
        <v>-0.14783634945713101</v>
      </c>
      <c r="R8">
        <v>-0.148204199137214</v>
      </c>
      <c r="S8">
        <v>-0.15035164361905101</v>
      </c>
      <c r="T8">
        <v>-0.14795101160017801</v>
      </c>
      <c r="U8">
        <v>-0.14882772391031601</v>
      </c>
      <c r="V8">
        <v>-0.153832251161301</v>
      </c>
      <c r="W8">
        <v>-0.16207333256621401</v>
      </c>
      <c r="X8">
        <v>-0.17245759979469499</v>
      </c>
      <c r="Y8">
        <v>-0.184057428654893</v>
      </c>
      <c r="Z8">
        <v>-0.196183014669748</v>
      </c>
      <c r="AA8">
        <v>-0.20837423005681799</v>
      </c>
      <c r="AB8">
        <v>-0.22036879214618599</v>
      </c>
      <c r="AC8">
        <v>-0.23206239481003901</v>
      </c>
      <c r="AD8">
        <v>-0.23951616102656501</v>
      </c>
      <c r="AE8">
        <v>-0.243449029630116</v>
      </c>
      <c r="AF8">
        <v>-0.24511776632019</v>
      </c>
      <c r="AG8">
        <v>-0.245243949198725</v>
      </c>
      <c r="AH8">
        <v>-0.24463550428283001</v>
      </c>
      <c r="AI8">
        <v>-0.243998062680128</v>
      </c>
      <c r="AJ8">
        <v>-0.24387314977288799</v>
      </c>
      <c r="AK8">
        <v>-0.24462343017715901</v>
      </c>
      <c r="AL8">
        <v>-0.246418357428002</v>
      </c>
      <c r="AM8">
        <v>-0.24922132928367699</v>
      </c>
    </row>
    <row r="9" spans="1:39" x14ac:dyDescent="0.25">
      <c r="A9" t="s">
        <v>7</v>
      </c>
      <c r="B9">
        <v>0</v>
      </c>
      <c r="C9" s="11">
        <v>0</v>
      </c>
      <c r="D9" s="11">
        <v>0</v>
      </c>
      <c r="E9" s="11">
        <v>0</v>
      </c>
      <c r="F9" s="11">
        <v>0</v>
      </c>
      <c r="G9">
        <v>-5.4214952441289299E-3</v>
      </c>
      <c r="H9">
        <v>-3.90078022300954E-3</v>
      </c>
      <c r="I9" s="11">
        <v>1.8996870219112299E-3</v>
      </c>
      <c r="J9">
        <v>9.9632680168770804E-3</v>
      </c>
      <c r="K9" s="11">
        <v>1.9243728891549201E-2</v>
      </c>
      <c r="L9">
        <v>3.0315564875516E-2</v>
      </c>
      <c r="M9">
        <v>4.4502420707304098E-2</v>
      </c>
      <c r="N9">
        <v>6.3748165813204402E-2</v>
      </c>
      <c r="O9">
        <v>7.9480251334307306E-2</v>
      </c>
      <c r="P9">
        <v>9.7997129720495096E-2</v>
      </c>
      <c r="Q9">
        <v>0.119605890416907</v>
      </c>
      <c r="R9">
        <v>0.144205842026634</v>
      </c>
      <c r="S9">
        <v>0.17189267737038799</v>
      </c>
      <c r="T9">
        <v>0.19900257224743001</v>
      </c>
      <c r="U9">
        <v>0.22514661273957901</v>
      </c>
      <c r="V9">
        <v>0.25061065401676902</v>
      </c>
      <c r="W9">
        <v>0.275723072706624</v>
      </c>
      <c r="X9">
        <v>0.30052434737648498</v>
      </c>
      <c r="Y9">
        <v>0.32483716038260702</v>
      </c>
      <c r="Z9">
        <v>0.34834752352370602</v>
      </c>
      <c r="AA9">
        <v>0.37065675016210098</v>
      </c>
      <c r="AB9">
        <v>0.39131108045356</v>
      </c>
      <c r="AC9">
        <v>0.40981952978820202</v>
      </c>
      <c r="AD9">
        <v>0.42932132153139502</v>
      </c>
      <c r="AE9">
        <v>0.44895867077072699</v>
      </c>
      <c r="AF9">
        <v>0.470182505477234</v>
      </c>
      <c r="AG9">
        <v>0.49307712258439501</v>
      </c>
      <c r="AH9">
        <v>0.51763575022201103</v>
      </c>
      <c r="AI9">
        <v>0.54364773843065195</v>
      </c>
      <c r="AJ9">
        <v>0.57091181515651601</v>
      </c>
      <c r="AK9">
        <v>0.59926245295562897</v>
      </c>
      <c r="AL9">
        <v>0.62855807395389895</v>
      </c>
      <c r="AM9">
        <v>0.65868514293676494</v>
      </c>
    </row>
    <row r="10" spans="1:39" x14ac:dyDescent="0.25">
      <c r="A10" t="s">
        <v>8</v>
      </c>
      <c r="B10">
        <v>0</v>
      </c>
      <c r="C10" s="11">
        <v>0</v>
      </c>
      <c r="D10" s="11">
        <v>0</v>
      </c>
      <c r="E10" s="11">
        <v>0</v>
      </c>
      <c r="F10" s="11">
        <v>0</v>
      </c>
      <c r="G10" s="11">
        <v>1.09351061028384E-3</v>
      </c>
      <c r="H10">
        <v>8.9529847437486102E-3</v>
      </c>
      <c r="I10">
        <v>1.8180230905517899E-2</v>
      </c>
      <c r="J10" s="11">
        <v>2.71289767880489E-2</v>
      </c>
      <c r="K10">
        <v>3.5144845152035302E-2</v>
      </c>
      <c r="L10">
        <v>4.4104225309826703E-2</v>
      </c>
      <c r="M10">
        <v>5.6187758860604099E-2</v>
      </c>
      <c r="N10">
        <v>7.3676311300663294E-2</v>
      </c>
      <c r="O10">
        <v>8.1225234470583205E-2</v>
      </c>
      <c r="P10">
        <v>9.4129529959330299E-2</v>
      </c>
      <c r="Q10">
        <v>0.112182475400013</v>
      </c>
      <c r="R10">
        <v>0.13445584623164</v>
      </c>
      <c r="S10">
        <v>0.16056181341714801</v>
      </c>
      <c r="T10">
        <v>0.18420567512045199</v>
      </c>
      <c r="U10">
        <v>0.20893675571553799</v>
      </c>
      <c r="V10">
        <v>0.23402800228469101</v>
      </c>
      <c r="W10">
        <v>0.25943867472881799</v>
      </c>
      <c r="X10">
        <v>0.285043018581698</v>
      </c>
      <c r="Y10">
        <v>0.31058185857821802</v>
      </c>
      <c r="Z10">
        <v>0.335699163382363</v>
      </c>
      <c r="AA10">
        <v>0.35997266124390098</v>
      </c>
      <c r="AB10">
        <v>0.38293164559992598</v>
      </c>
      <c r="AC10">
        <v>0.40406730056376999</v>
      </c>
      <c r="AD10">
        <v>0.42878467995313102</v>
      </c>
      <c r="AE10">
        <v>0.454010563564755</v>
      </c>
      <c r="AF10">
        <v>0.48193025191716199</v>
      </c>
      <c r="AG10">
        <v>0.51230482741124705</v>
      </c>
      <c r="AH10">
        <v>0.54515229618994299</v>
      </c>
      <c r="AI10">
        <v>0.580056331892153</v>
      </c>
      <c r="AJ10">
        <v>0.61666842582996895</v>
      </c>
      <c r="AK10">
        <v>0.65474653689892004</v>
      </c>
      <c r="AL10">
        <v>0.69410847729622904</v>
      </c>
      <c r="AM10">
        <v>0.73462147227889496</v>
      </c>
    </row>
    <row r="11" spans="1:39" x14ac:dyDescent="0.25">
      <c r="A11" t="s">
        <v>9</v>
      </c>
      <c r="B11">
        <v>0</v>
      </c>
      <c r="C11" s="11">
        <v>0</v>
      </c>
      <c r="D11" s="11">
        <v>0</v>
      </c>
      <c r="E11" s="11">
        <v>0</v>
      </c>
      <c r="F11" s="11">
        <v>0</v>
      </c>
      <c r="G11">
        <v>4.20195798735978E-3</v>
      </c>
      <c r="H11">
        <v>-8.3167988044197095E-4</v>
      </c>
      <c r="I11">
        <v>-9.9754719524280892E-3</v>
      </c>
      <c r="J11">
        <v>-1.9173088795454402E-2</v>
      </c>
      <c r="K11">
        <v>-2.6080484330825899E-2</v>
      </c>
      <c r="L11">
        <v>-3.01084643535398E-2</v>
      </c>
      <c r="M11">
        <v>-3.0614499637915401E-2</v>
      </c>
      <c r="N11">
        <v>-2.6169180868296199E-2</v>
      </c>
      <c r="O11">
        <v>-8.7760678690429403E-3</v>
      </c>
      <c r="P11">
        <v>1.19616502457509E-2</v>
      </c>
      <c r="Q11">
        <v>3.4442790067235003E-2</v>
      </c>
      <c r="R11">
        <v>5.8202483327751603E-2</v>
      </c>
      <c r="S11">
        <v>8.2767413159490197E-2</v>
      </c>
      <c r="T11">
        <v>0.106623823874163</v>
      </c>
      <c r="U11">
        <v>0.128487265648313</v>
      </c>
      <c r="V11">
        <v>0.14689005731105501</v>
      </c>
      <c r="W11">
        <v>0.16085122374826999</v>
      </c>
      <c r="X11">
        <v>0.170096218927517</v>
      </c>
      <c r="Y11">
        <v>0.17477877853728699</v>
      </c>
      <c r="Z11">
        <v>0.17523201812139599</v>
      </c>
      <c r="AA11">
        <v>0.17181677666508999</v>
      </c>
      <c r="AB11">
        <v>0.164844447432832</v>
      </c>
      <c r="AC11">
        <v>0.15454501862475201</v>
      </c>
      <c r="AD11">
        <v>0.141717276858877</v>
      </c>
      <c r="AE11">
        <v>0.129278971161395</v>
      </c>
      <c r="AF11">
        <v>0.116868562260852</v>
      </c>
      <c r="AG11">
        <v>0.105140903598943</v>
      </c>
      <c r="AH11">
        <v>9.4379120748722095E-2</v>
      </c>
      <c r="AI11">
        <v>8.4700149709604405E-2</v>
      </c>
      <c r="AJ11">
        <v>7.5914052247516503E-2</v>
      </c>
      <c r="AK11">
        <v>6.7610969366205198E-2</v>
      </c>
      <c r="AL11">
        <v>5.92749511133083E-2</v>
      </c>
      <c r="AM11">
        <v>5.03594733948231E-2</v>
      </c>
    </row>
    <row r="12" spans="1:39" x14ac:dyDescent="0.25">
      <c r="A12" t="s">
        <v>10</v>
      </c>
      <c r="B12">
        <v>0</v>
      </c>
      <c r="C12" s="11">
        <v>0</v>
      </c>
      <c r="D12" s="11">
        <v>0</v>
      </c>
      <c r="E12" s="11">
        <v>0</v>
      </c>
      <c r="F12" s="11">
        <v>0</v>
      </c>
      <c r="G12">
        <v>8.3828156971499299E-3</v>
      </c>
      <c r="H12">
        <v>5.8449452503772604E-3</v>
      </c>
      <c r="I12">
        <v>-2.7798568109083099E-3</v>
      </c>
      <c r="J12">
        <v>-1.17778452736638E-2</v>
      </c>
      <c r="K12">
        <v>-1.6492477820628699E-2</v>
      </c>
      <c r="L12">
        <v>-1.2967726914092601E-2</v>
      </c>
      <c r="M12">
        <v>4.42798003421618E-3</v>
      </c>
      <c r="N12">
        <v>4.4065430614326197E-2</v>
      </c>
      <c r="O12">
        <v>0.108578271485004</v>
      </c>
      <c r="P12">
        <v>0.17504455500096899</v>
      </c>
      <c r="Q12">
        <v>0.238536939363265</v>
      </c>
      <c r="R12">
        <v>0.297650601540833</v>
      </c>
      <c r="S12">
        <v>0.35199029774817198</v>
      </c>
      <c r="T12">
        <v>0.38204832096300201</v>
      </c>
      <c r="U12">
        <v>0.39337547150504099</v>
      </c>
      <c r="V12">
        <v>0.39084762504242299</v>
      </c>
      <c r="W12">
        <v>0.37697672915823999</v>
      </c>
      <c r="X12">
        <v>0.35336103703029698</v>
      </c>
      <c r="Y12">
        <v>0.32114359049035801</v>
      </c>
      <c r="Z12">
        <v>0.28117829501936797</v>
      </c>
      <c r="AA12">
        <v>0.23410984059692999</v>
      </c>
      <c r="AB12">
        <v>0.18042598187415401</v>
      </c>
      <c r="AC12">
        <v>0.120498748278952</v>
      </c>
      <c r="AD12">
        <v>7.6431641029062095E-2</v>
      </c>
      <c r="AE12">
        <v>4.2803170019633997E-2</v>
      </c>
      <c r="AF12">
        <v>1.6241861090548999E-2</v>
      </c>
      <c r="AG12">
        <v>-5.7797383519075903E-3</v>
      </c>
      <c r="AH12">
        <v>-2.5295622096432799E-2</v>
      </c>
      <c r="AI12">
        <v>-4.3731750544051498E-2</v>
      </c>
      <c r="AJ12">
        <v>-6.2253394200095701E-2</v>
      </c>
      <c r="AK12">
        <v>-8.1886902656724797E-2</v>
      </c>
      <c r="AL12">
        <v>-0.103558138846993</v>
      </c>
      <c r="AM12">
        <v>-0.128105830282188</v>
      </c>
    </row>
    <row r="13" spans="1:39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-1785</v>
      </c>
      <c r="H13">
        <v>-4879.4900000020798</v>
      </c>
      <c r="I13">
        <v>-8140.9399999976104</v>
      </c>
      <c r="J13">
        <v>-10393.800000004399</v>
      </c>
      <c r="K13">
        <v>-10121.419999994299</v>
      </c>
      <c r="L13">
        <v>-5240.0200000032701</v>
      </c>
      <c r="M13">
        <v>7331.7899999990996</v>
      </c>
      <c r="N13">
        <v>32077.219999998801</v>
      </c>
      <c r="O13">
        <v>63687.4500000029</v>
      </c>
      <c r="P13">
        <v>98597.090000003504</v>
      </c>
      <c r="Q13">
        <v>134071.300000004</v>
      </c>
      <c r="R13">
        <v>168398.82999999801</v>
      </c>
      <c r="S13">
        <v>200617.359999999</v>
      </c>
      <c r="T13">
        <v>217000.57000000699</v>
      </c>
      <c r="U13">
        <v>221638.59000000299</v>
      </c>
      <c r="V13">
        <v>217038.78000000099</v>
      </c>
      <c r="W13">
        <v>205031.960000008</v>
      </c>
      <c r="X13">
        <v>187042.670000001</v>
      </c>
      <c r="Y13">
        <v>164179.59999999401</v>
      </c>
      <c r="Z13">
        <v>137279.64000000001</v>
      </c>
      <c r="AA13">
        <v>106944.20000000299</v>
      </c>
      <c r="AB13">
        <v>73577.839999988602</v>
      </c>
      <c r="AC13">
        <v>37429.530000001098</v>
      </c>
      <c r="AD13">
        <v>10758.8699999898</v>
      </c>
      <c r="AE13">
        <v>-6384.7400000095304</v>
      </c>
      <c r="AF13">
        <v>-16056.3599999994</v>
      </c>
      <c r="AG13">
        <v>-20486.7799999862</v>
      </c>
      <c r="AH13">
        <v>-21790.460000008301</v>
      </c>
      <c r="AI13">
        <v>-21805.3400000035</v>
      </c>
      <c r="AJ13">
        <v>-22027.780000001101</v>
      </c>
      <c r="AK13">
        <v>-23600.489999994599</v>
      </c>
      <c r="AL13">
        <v>-27316.0900000035</v>
      </c>
      <c r="AM13">
        <v>-33622.319999992797</v>
      </c>
    </row>
    <row r="14" spans="1:39" x14ac:dyDescent="0.25">
      <c r="A14" t="s">
        <v>12</v>
      </c>
      <c r="B14">
        <v>0</v>
      </c>
      <c r="C14" s="11">
        <v>0</v>
      </c>
      <c r="D14" s="11">
        <v>0</v>
      </c>
      <c r="E14" s="11">
        <v>0</v>
      </c>
      <c r="F14" s="11">
        <v>0</v>
      </c>
      <c r="G14">
        <v>1.9889799999998898E-3</v>
      </c>
      <c r="H14">
        <v>5.0814799999999898E-3</v>
      </c>
      <c r="I14">
        <v>7.9694299999995208E-3</v>
      </c>
      <c r="J14">
        <v>9.5688400000001894E-3</v>
      </c>
      <c r="K14">
        <v>8.5502300000005107E-3</v>
      </c>
      <c r="L14">
        <v>3.11115E-3</v>
      </c>
      <c r="M14">
        <v>-9.4189899999999604E-3</v>
      </c>
      <c r="N14">
        <v>-3.2878969999999799E-2</v>
      </c>
      <c r="O14">
        <v>-6.0550179999999801E-2</v>
      </c>
      <c r="P14">
        <v>-8.9182020000000403E-2</v>
      </c>
      <c r="Q14">
        <v>-0.11673479</v>
      </c>
      <c r="R14">
        <v>-0.14222609</v>
      </c>
      <c r="S14">
        <v>-0.165274319999999</v>
      </c>
      <c r="T14">
        <v>-0.17263864999999901</v>
      </c>
      <c r="U14">
        <v>-0.17091281999999999</v>
      </c>
      <c r="V14">
        <v>-0.16292736999999999</v>
      </c>
      <c r="W14">
        <v>-0.15026207999999999</v>
      </c>
      <c r="X14">
        <v>-0.13397334999999999</v>
      </c>
      <c r="Y14">
        <v>-0.11481627999999899</v>
      </c>
      <c r="Z14">
        <v>-9.3326419999999799E-2</v>
      </c>
      <c r="AA14">
        <v>-6.9865599999999806E-2</v>
      </c>
      <c r="AB14">
        <v>-4.4659070000000002E-2</v>
      </c>
      <c r="AC14">
        <v>-1.78308599999999E-2</v>
      </c>
      <c r="AD14">
        <v>-7.1433999999995202E-4</v>
      </c>
      <c r="AE14">
        <v>8.5946610000000104E-3</v>
      </c>
      <c r="AF14">
        <v>1.2766275000000001E-2</v>
      </c>
      <c r="AG14">
        <v>1.3855144999999999E-2</v>
      </c>
      <c r="AH14" s="11">
        <v>1.3478837999999899E-2</v>
      </c>
      <c r="AI14">
        <v>1.2886286999999901E-2</v>
      </c>
      <c r="AJ14">
        <v>1.3006482E-2</v>
      </c>
      <c r="AK14">
        <v>1.44904499999999E-2</v>
      </c>
      <c r="AL14">
        <v>1.7738230000000001E-2</v>
      </c>
      <c r="AM14">
        <v>2.2913709999999799E-2</v>
      </c>
    </row>
    <row r="15" spans="1:39" x14ac:dyDescent="0.25">
      <c r="A15" t="s">
        <v>13</v>
      </c>
      <c r="B15">
        <v>0</v>
      </c>
      <c r="C15" s="11">
        <v>0</v>
      </c>
      <c r="D15" s="11">
        <v>0</v>
      </c>
      <c r="E15" s="11">
        <v>0</v>
      </c>
      <c r="F15" s="11">
        <v>0</v>
      </c>
      <c r="G15">
        <v>7.7761596188410196E-3</v>
      </c>
      <c r="H15">
        <v>1.99469121092688E-2</v>
      </c>
      <c r="I15">
        <v>3.3117406604651498E-2</v>
      </c>
      <c r="J15">
        <v>4.5862372684792999E-2</v>
      </c>
      <c r="K15">
        <v>5.7578457957826297E-2</v>
      </c>
      <c r="L15">
        <v>6.8353443639483896E-2</v>
      </c>
      <c r="M15">
        <v>7.8489757749589398E-2</v>
      </c>
      <c r="N15">
        <v>8.8200841222420598E-2</v>
      </c>
      <c r="O15">
        <v>9.2140878044507102E-2</v>
      </c>
      <c r="P15">
        <v>9.6349018395558705E-2</v>
      </c>
      <c r="Q15">
        <v>0.10146694885583001</v>
      </c>
      <c r="R15">
        <v>0.107821965766703</v>
      </c>
      <c r="S15">
        <v>0.11546599951375799</v>
      </c>
      <c r="T15" s="11">
        <v>0.120355474588343</v>
      </c>
      <c r="U15">
        <v>0.12557627442979499</v>
      </c>
      <c r="V15">
        <v>0.131644382932634</v>
      </c>
      <c r="W15">
        <v>0.138391210054158</v>
      </c>
      <c r="X15">
        <v>0.145482513482559</v>
      </c>
      <c r="Y15">
        <v>0.15258059936027801</v>
      </c>
      <c r="Z15">
        <v>0.15939583388930101</v>
      </c>
      <c r="AA15">
        <v>0.16569982501680999</v>
      </c>
      <c r="AB15">
        <v>0.17132333282623499</v>
      </c>
      <c r="AC15">
        <v>0.176148206468214</v>
      </c>
      <c r="AD15">
        <v>0.17312643120191201</v>
      </c>
      <c r="AE15">
        <v>0.17013388394812201</v>
      </c>
      <c r="AF15">
        <v>0.16778141861847701</v>
      </c>
      <c r="AG15">
        <v>0.16603722652755801</v>
      </c>
      <c r="AH15">
        <v>0.164860351412742</v>
      </c>
      <c r="AI15">
        <v>0.16416589321078201</v>
      </c>
      <c r="AJ15">
        <v>0.16386708306811201</v>
      </c>
      <c r="AK15">
        <v>0.16388047807001399</v>
      </c>
      <c r="AL15">
        <v>0.16411307548257301</v>
      </c>
      <c r="AM15">
        <v>0.164450262606992</v>
      </c>
    </row>
    <row r="16" spans="1:39" x14ac:dyDescent="0.25">
      <c r="A16" t="s">
        <v>228</v>
      </c>
      <c r="B16">
        <v>0</v>
      </c>
      <c r="C16" s="11">
        <v>0</v>
      </c>
      <c r="D16" s="11">
        <v>0</v>
      </c>
      <c r="E16" s="11">
        <v>0</v>
      </c>
      <c r="F16" s="11">
        <v>0</v>
      </c>
      <c r="G16">
        <v>-4.5327055363642002E-3</v>
      </c>
      <c r="H16">
        <v>-1.3222073413965399E-2</v>
      </c>
      <c r="I16">
        <v>-2.5985426296692898E-2</v>
      </c>
      <c r="J16">
        <v>-4.59313332082711E-2</v>
      </c>
      <c r="K16">
        <v>-7.2034788248998005E-2</v>
      </c>
      <c r="L16">
        <v>-0.10889230012529</v>
      </c>
      <c r="M16">
        <v>-0.164289347550133</v>
      </c>
      <c r="N16">
        <v>-0.25048097005488301</v>
      </c>
      <c r="O16">
        <v>-0.36529873852623101</v>
      </c>
      <c r="P16">
        <v>-0.51068405299764996</v>
      </c>
      <c r="Q16">
        <v>-0.68489153765350896</v>
      </c>
      <c r="R16">
        <v>-0.88320959255296305</v>
      </c>
      <c r="S16">
        <v>-1.10160538805952</v>
      </c>
      <c r="T16">
        <v>-1.31460121148012</v>
      </c>
      <c r="U16">
        <v>-1.5190281362570199</v>
      </c>
      <c r="V16">
        <v>-1.7083978903017101</v>
      </c>
      <c r="W16">
        <v>-1.8788805581041701</v>
      </c>
      <c r="X16">
        <v>-2.0279551233202899</v>
      </c>
      <c r="Y16">
        <v>-2.15374730974909</v>
      </c>
      <c r="Z16">
        <v>-2.25468046666274</v>
      </c>
      <c r="AA16">
        <v>-2.3292904126607699</v>
      </c>
      <c r="AB16">
        <v>-2.3761334574898099</v>
      </c>
      <c r="AC16">
        <v>-2.3937491879163</v>
      </c>
      <c r="AD16">
        <v>-2.3920806630464302</v>
      </c>
      <c r="AE16">
        <v>-2.3823662965545198</v>
      </c>
      <c r="AF16">
        <v>-2.368283755392</v>
      </c>
      <c r="AG16">
        <v>-2.3512366588135798</v>
      </c>
      <c r="AH16">
        <v>-2.3333265021368002</v>
      </c>
      <c r="AI16">
        <v>-2.3142717615083002</v>
      </c>
      <c r="AJ16">
        <v>-2.2929559340923999</v>
      </c>
      <c r="AK16">
        <v>-2.2678281539754099</v>
      </c>
      <c r="AL16">
        <v>-2.23711345758867</v>
      </c>
      <c r="AM16">
        <v>-2.1989709751482498</v>
      </c>
    </row>
    <row r="17" spans="1:39" x14ac:dyDescent="0.25">
      <c r="A17" t="s">
        <v>229</v>
      </c>
      <c r="B17">
        <v>0</v>
      </c>
      <c r="C17">
        <v>0</v>
      </c>
      <c r="D17">
        <v>0</v>
      </c>
      <c r="E17">
        <v>0</v>
      </c>
      <c r="F17" s="11">
        <v>0</v>
      </c>
      <c r="G17" s="11">
        <v>-2.1379799999998702E-3</v>
      </c>
      <c r="H17">
        <v>-4.21754000000003E-3</v>
      </c>
      <c r="I17">
        <v>-7.7775800000002403E-3</v>
      </c>
      <c r="J17">
        <v>-1.5014420000000001E-2</v>
      </c>
      <c r="K17">
        <v>-2.1220120000000099E-2</v>
      </c>
      <c r="L17">
        <v>-3.1390050000000197E-2</v>
      </c>
      <c r="M17">
        <v>-4.85613800000003E-2</v>
      </c>
      <c r="N17">
        <v>-7.7180069999999795E-2</v>
      </c>
      <c r="O17">
        <v>-0.11130876000000001</v>
      </c>
      <c r="P17">
        <v>-0.14589974</v>
      </c>
      <c r="Q17">
        <v>-0.18230721999999999</v>
      </c>
      <c r="R17">
        <v>-0.216679709999999</v>
      </c>
      <c r="S17">
        <v>-0.24893381000000001</v>
      </c>
      <c r="T17">
        <v>-0.26616403999999899</v>
      </c>
      <c r="U17">
        <v>-0.27464742999999903</v>
      </c>
      <c r="V17">
        <v>-0.27564333000000002</v>
      </c>
      <c r="W17">
        <v>-0.27138141999999899</v>
      </c>
      <c r="X17">
        <v>-0.26306353999999998</v>
      </c>
      <c r="Y17">
        <v>-0.25131821999999898</v>
      </c>
      <c r="Z17">
        <v>-0.23644403</v>
      </c>
      <c r="AA17">
        <v>-0.218549619999999</v>
      </c>
      <c r="AB17">
        <v>-0.19763645999999899</v>
      </c>
      <c r="AC17">
        <v>-0.17364982000000001</v>
      </c>
      <c r="AD17">
        <v>-0.156553519999999</v>
      </c>
      <c r="AE17">
        <v>-0.14448607999999999</v>
      </c>
      <c r="AF17">
        <v>-0.13648068999999999</v>
      </c>
      <c r="AG17">
        <v>-0.13037723000000001</v>
      </c>
      <c r="AH17">
        <v>-0.12700085999999999</v>
      </c>
      <c r="AI17">
        <v>-0.12411258</v>
      </c>
      <c r="AJ17">
        <v>-0.1207734</v>
      </c>
      <c r="AK17">
        <v>-0.116373649999999</v>
      </c>
      <c r="AL17">
        <v>-0.1104839</v>
      </c>
      <c r="AM17">
        <v>-0.10281155</v>
      </c>
    </row>
    <row r="18" spans="1:39" x14ac:dyDescent="0.25">
      <c r="A18" t="s">
        <v>14</v>
      </c>
      <c r="B18">
        <v>0</v>
      </c>
      <c r="C18">
        <v>0</v>
      </c>
      <c r="D18">
        <v>0</v>
      </c>
      <c r="E18">
        <v>0</v>
      </c>
      <c r="F18" s="11">
        <v>0</v>
      </c>
      <c r="G18">
        <v>-1.3456690751918301</v>
      </c>
      <c r="H18">
        <v>-2.5934601269158399</v>
      </c>
      <c r="I18">
        <v>-3.5496077347941801</v>
      </c>
      <c r="J18">
        <v>-4.2558019911132998</v>
      </c>
      <c r="K18">
        <v>-4.7896850178589299</v>
      </c>
      <c r="L18">
        <v>-5.2267523130753704</v>
      </c>
      <c r="M18">
        <v>-5.6353715201539298</v>
      </c>
      <c r="N18">
        <v>-6.0746184233334803</v>
      </c>
      <c r="O18">
        <v>-6.5780041584292102</v>
      </c>
      <c r="P18">
        <v>-7.1271624151256496</v>
      </c>
      <c r="Q18">
        <v>-7.7153295389612904</v>
      </c>
      <c r="R18">
        <v>-8.3379587460103206</v>
      </c>
      <c r="S18">
        <v>-8.9875740961239199</v>
      </c>
      <c r="T18">
        <v>-9.2576958329277392</v>
      </c>
      <c r="U18">
        <v>-9.4744305876046795</v>
      </c>
      <c r="V18">
        <v>-9.6694241348003001</v>
      </c>
      <c r="W18">
        <v>-9.8426405902569698</v>
      </c>
      <c r="X18">
        <v>-9.9909513841031004</v>
      </c>
      <c r="Y18">
        <v>-10.111263883903799</v>
      </c>
      <c r="Z18">
        <v>-10.200857485416501</v>
      </c>
      <c r="AA18">
        <v>-10.2574350028332</v>
      </c>
      <c r="AB18">
        <v>-10.2791547012731</v>
      </c>
      <c r="AC18">
        <v>-10.2646611731383</v>
      </c>
      <c r="AD18">
        <v>-9.92131032112108</v>
      </c>
      <c r="AE18">
        <v>-9.7960742204041793</v>
      </c>
      <c r="AF18">
        <v>-9.8423827853335109</v>
      </c>
      <c r="AG18">
        <v>-9.9983239408012192</v>
      </c>
      <c r="AH18">
        <v>-10.2222887564758</v>
      </c>
      <c r="AI18">
        <v>-10.486653869387</v>
      </c>
      <c r="AJ18">
        <v>-10.772832849748299</v>
      </c>
      <c r="AK18">
        <v>-11.0684016246274</v>
      </c>
      <c r="AL18">
        <v>-11.364993993954201</v>
      </c>
      <c r="AM18">
        <v>-11.656951520583901</v>
      </c>
    </row>
    <row r="19" spans="1:39" x14ac:dyDescent="0.25">
      <c r="A19" t="s">
        <v>142</v>
      </c>
      <c r="B19">
        <v>16277187.08</v>
      </c>
      <c r="C19">
        <v>16754978.01</v>
      </c>
      <c r="D19">
        <v>17238894.140000001</v>
      </c>
      <c r="E19">
        <v>17730425.109999999</v>
      </c>
      <c r="F19">
        <v>18231008.539999999</v>
      </c>
      <c r="G19">
        <v>18742018.449999999</v>
      </c>
      <c r="H19">
        <v>19264755.460000001</v>
      </c>
      <c r="I19">
        <v>19800438.469999999</v>
      </c>
      <c r="J19">
        <v>20350197.68</v>
      </c>
      <c r="K19">
        <v>20915068.690000001</v>
      </c>
      <c r="L19">
        <v>21495987.719999999</v>
      </c>
      <c r="M19">
        <v>22093787.75</v>
      </c>
      <c r="N19">
        <v>22709195.620000001</v>
      </c>
      <c r="O19">
        <v>23342830.190000001</v>
      </c>
      <c r="P19">
        <v>23995201.559999999</v>
      </c>
      <c r="Q19">
        <v>24666711.579999998</v>
      </c>
      <c r="R19">
        <v>25357655.780000001</v>
      </c>
      <c r="S19">
        <v>26068226.93</v>
      </c>
      <c r="T19">
        <v>26798520.530000001</v>
      </c>
      <c r="U19">
        <v>27548542.489999998</v>
      </c>
      <c r="V19">
        <v>28318219.32</v>
      </c>
      <c r="W19">
        <v>29107411.039999999</v>
      </c>
      <c r="X19">
        <v>29915927.34</v>
      </c>
      <c r="Y19">
        <v>30743547.100000001</v>
      </c>
      <c r="Z19">
        <v>31590041.75</v>
      </c>
      <c r="AA19">
        <v>32455202.66</v>
      </c>
      <c r="AB19">
        <v>33338872.98</v>
      </c>
      <c r="AC19">
        <v>34240984.140000001</v>
      </c>
      <c r="AD19">
        <v>35161597.329999998</v>
      </c>
      <c r="AE19">
        <v>36100950.219999999</v>
      </c>
      <c r="AF19">
        <v>37059509.289999999</v>
      </c>
      <c r="AG19">
        <v>38038028.009999998</v>
      </c>
      <c r="AH19">
        <v>39037611.310000002</v>
      </c>
      <c r="AI19">
        <v>40059786.880000003</v>
      </c>
      <c r="AJ19">
        <v>41106583.799999997</v>
      </c>
      <c r="AK19">
        <v>42180619.4799999</v>
      </c>
      <c r="AL19">
        <v>43285195.9099999</v>
      </c>
      <c r="AM19">
        <v>44424406.700000003</v>
      </c>
    </row>
    <row r="20" spans="1:39" x14ac:dyDescent="0.25">
      <c r="A20" t="s">
        <v>143</v>
      </c>
      <c r="B20">
        <v>16277187.08</v>
      </c>
      <c r="C20">
        <v>16754978.01</v>
      </c>
      <c r="D20">
        <v>17238894.140000001</v>
      </c>
      <c r="E20">
        <v>17730425.109999999</v>
      </c>
      <c r="F20">
        <v>18231008.539999999</v>
      </c>
      <c r="G20">
        <v>18744397.899999999</v>
      </c>
      <c r="H20">
        <v>19269017.469999999</v>
      </c>
      <c r="I20">
        <v>19805827.68</v>
      </c>
      <c r="J20">
        <v>20356285.289999999</v>
      </c>
      <c r="K20">
        <v>20921957.989999998</v>
      </c>
      <c r="L20">
        <v>21504255.850000001</v>
      </c>
      <c r="M20">
        <v>22104538.280000001</v>
      </c>
      <c r="N20">
        <v>22724224.859999999</v>
      </c>
      <c r="O20">
        <v>23364484.32</v>
      </c>
      <c r="P20">
        <v>24025059.66</v>
      </c>
      <c r="Q20">
        <v>24705415.579999998</v>
      </c>
      <c r="R20">
        <v>25405395.41</v>
      </c>
      <c r="S20">
        <v>26124977.030000001</v>
      </c>
      <c r="T20">
        <v>26860014.170000002</v>
      </c>
      <c r="U20">
        <v>27612892.649999999</v>
      </c>
      <c r="V20">
        <v>28383764.34</v>
      </c>
      <c r="W20">
        <v>29172753.75</v>
      </c>
      <c r="X20">
        <v>29979920.010000002</v>
      </c>
      <c r="Y20">
        <v>30805248.030000001</v>
      </c>
      <c r="Z20">
        <v>31648661.98</v>
      </c>
      <c r="AA20">
        <v>32510052.670000002</v>
      </c>
      <c r="AB20">
        <v>33389314.710000001</v>
      </c>
      <c r="AC20">
        <v>34286391.469999999</v>
      </c>
      <c r="AD20">
        <v>35204799.82</v>
      </c>
      <c r="AE20">
        <v>36144412.380000003</v>
      </c>
      <c r="AF20">
        <v>37104954.270000003</v>
      </c>
      <c r="AG20">
        <v>38086680.020000003</v>
      </c>
      <c r="AH20">
        <v>39090104.140000001</v>
      </c>
      <c r="AI20">
        <v>40116218.920000002</v>
      </c>
      <c r="AJ20">
        <v>41166603.520000003</v>
      </c>
      <c r="AK20">
        <v>42243522.960000001</v>
      </c>
      <c r="AL20">
        <v>43350038.350000001</v>
      </c>
      <c r="AM20">
        <v>44490129.520000003</v>
      </c>
    </row>
    <row r="21" spans="1:39" x14ac:dyDescent="0.25">
      <c r="A21" t="s">
        <v>15</v>
      </c>
      <c r="B21">
        <v>121.58713299999999</v>
      </c>
      <c r="C21">
        <v>124.97873749999999</v>
      </c>
      <c r="D21">
        <v>128.85982440000001</v>
      </c>
      <c r="E21">
        <v>133.2095626</v>
      </c>
      <c r="F21">
        <v>137.63288589999999</v>
      </c>
      <c r="G21">
        <v>141.89401789999999</v>
      </c>
      <c r="H21">
        <v>145.91502869999999</v>
      </c>
      <c r="I21">
        <v>149.6787722</v>
      </c>
      <c r="J21">
        <v>153.20609379999999</v>
      </c>
      <c r="K21">
        <v>156.52923759999999</v>
      </c>
      <c r="L21">
        <v>159.68089459999999</v>
      </c>
      <c r="M21">
        <v>162.68988110000001</v>
      </c>
      <c r="N21">
        <v>165.57998559999999</v>
      </c>
      <c r="O21">
        <v>168.56702000000001</v>
      </c>
      <c r="P21">
        <v>171.77865080000001</v>
      </c>
      <c r="Q21">
        <v>175.2476174</v>
      </c>
      <c r="R21">
        <v>178.9710216</v>
      </c>
      <c r="S21">
        <v>182.93343870000001</v>
      </c>
      <c r="T21">
        <v>187.11465630000001</v>
      </c>
      <c r="U21">
        <v>191.49726079999999</v>
      </c>
      <c r="V21">
        <v>196.0640037</v>
      </c>
      <c r="W21">
        <v>200.79936670000001</v>
      </c>
      <c r="X21">
        <v>205.69008550000001</v>
      </c>
      <c r="Y21">
        <v>210.7251086</v>
      </c>
      <c r="Z21">
        <v>215.89538540000001</v>
      </c>
      <c r="AA21">
        <v>221.193657</v>
      </c>
      <c r="AB21">
        <v>226.61429770000001</v>
      </c>
      <c r="AC21">
        <v>232.15324029999999</v>
      </c>
      <c r="AD21">
        <v>238.053911</v>
      </c>
      <c r="AE21">
        <v>244.38154589999999</v>
      </c>
      <c r="AF21">
        <v>251.13093739999999</v>
      </c>
      <c r="AG21">
        <v>258.2783637</v>
      </c>
      <c r="AH21">
        <v>265.79742140000002</v>
      </c>
      <c r="AI21">
        <v>273.6664687</v>
      </c>
      <c r="AJ21">
        <v>281.8707369</v>
      </c>
      <c r="AK21">
        <v>290.40313609999998</v>
      </c>
      <c r="AL21">
        <v>299.26475019999998</v>
      </c>
      <c r="AM21">
        <v>308.46524340000002</v>
      </c>
    </row>
    <row r="22" spans="1:39" x14ac:dyDescent="0.25">
      <c r="A22" t="s">
        <v>16</v>
      </c>
      <c r="B22">
        <v>411.05060300000002</v>
      </c>
      <c r="C22">
        <v>424.08464470000001</v>
      </c>
      <c r="D22">
        <v>438.79808559999998</v>
      </c>
      <c r="E22">
        <v>455.12883190000002</v>
      </c>
      <c r="F22">
        <v>471.89156730000002</v>
      </c>
      <c r="G22">
        <v>488.00395930000002</v>
      </c>
      <c r="H22">
        <v>503.00431780000002</v>
      </c>
      <c r="I22">
        <v>516.75182559999905</v>
      </c>
      <c r="J22">
        <v>529.37717780000003</v>
      </c>
      <c r="K22">
        <v>541.09493859999998</v>
      </c>
      <c r="L22">
        <v>552.11494860000005</v>
      </c>
      <c r="M22">
        <v>562.60810019999894</v>
      </c>
      <c r="N22">
        <v>572.70128250000005</v>
      </c>
      <c r="O22">
        <v>583.05830930000002</v>
      </c>
      <c r="P22">
        <v>594.2605317</v>
      </c>
      <c r="Q22">
        <v>606.42491310000003</v>
      </c>
      <c r="R22">
        <v>619.51863500000002</v>
      </c>
      <c r="S22">
        <v>633.46405430000004</v>
      </c>
      <c r="T22">
        <v>648.15525820000005</v>
      </c>
      <c r="U22">
        <v>663.51027290000002</v>
      </c>
      <c r="V22">
        <v>679.4680932</v>
      </c>
      <c r="W22">
        <v>695.97607359999995</v>
      </c>
      <c r="X22">
        <v>712.98885810000002</v>
      </c>
      <c r="Y22">
        <v>730.46801289999996</v>
      </c>
      <c r="Z22">
        <v>748.38158920000001</v>
      </c>
      <c r="AA22">
        <v>766.70373400000005</v>
      </c>
      <c r="AB22">
        <v>785.41444390000004</v>
      </c>
      <c r="AC22">
        <v>804.49953219999998</v>
      </c>
      <c r="AD22">
        <v>824.56970650000005</v>
      </c>
      <c r="AE22">
        <v>845.92423499999995</v>
      </c>
      <c r="AF22">
        <v>868.56119049999995</v>
      </c>
      <c r="AG22">
        <v>892.42265669999995</v>
      </c>
      <c r="AH22">
        <v>917.43870140000001</v>
      </c>
      <c r="AI22">
        <v>943.55785419999995</v>
      </c>
      <c r="AJ22">
        <v>970.75173949999999</v>
      </c>
      <c r="AK22">
        <v>999.01669600000002</v>
      </c>
      <c r="AL22">
        <v>1028.3761589999999</v>
      </c>
      <c r="AM22">
        <v>1058.8832159999999</v>
      </c>
    </row>
    <row r="23" spans="1:39" x14ac:dyDescent="0.25">
      <c r="A23" t="s">
        <v>17</v>
      </c>
      <c r="B23">
        <v>801.19622289999995</v>
      </c>
      <c r="C23">
        <v>825.59321890000001</v>
      </c>
      <c r="D23">
        <v>853.02656469999999</v>
      </c>
      <c r="E23">
        <v>883.3588704</v>
      </c>
      <c r="F23">
        <v>912.75761799999998</v>
      </c>
      <c r="G23">
        <v>940.14718049999999</v>
      </c>
      <c r="H23">
        <v>965.16296120000004</v>
      </c>
      <c r="I23">
        <v>987.90440799999999</v>
      </c>
      <c r="J23">
        <v>1008.62609</v>
      </c>
      <c r="K23">
        <v>1027.596432</v>
      </c>
      <c r="L23">
        <v>1045.05033</v>
      </c>
      <c r="M23">
        <v>1061.176841</v>
      </c>
      <c r="N23">
        <v>1076.1193000000001</v>
      </c>
      <c r="O23">
        <v>1092.588107</v>
      </c>
      <c r="P23">
        <v>1111.123055</v>
      </c>
      <c r="Q23">
        <v>1131.777006</v>
      </c>
      <c r="R23">
        <v>1154.4167520000001</v>
      </c>
      <c r="S23">
        <v>1178.8452119999999</v>
      </c>
      <c r="T23">
        <v>1204.8459210000001</v>
      </c>
      <c r="U23">
        <v>1232.251874</v>
      </c>
      <c r="V23">
        <v>1260.9015469999999</v>
      </c>
      <c r="W23">
        <v>1290.6567829999999</v>
      </c>
      <c r="X23">
        <v>1321.405117</v>
      </c>
      <c r="Y23">
        <v>1353.0569519999999</v>
      </c>
      <c r="Z23">
        <v>1385.541829</v>
      </c>
      <c r="AA23">
        <v>1418.805198</v>
      </c>
      <c r="AB23">
        <v>1452.806049</v>
      </c>
      <c r="AC23">
        <v>1487.5155070000001</v>
      </c>
      <c r="AD23">
        <v>1525.523954</v>
      </c>
      <c r="AE23">
        <v>1567.244762</v>
      </c>
      <c r="AF23">
        <v>1612.5546099999999</v>
      </c>
      <c r="AG23">
        <v>1661.1789690000001</v>
      </c>
      <c r="AH23">
        <v>1712.8325990000001</v>
      </c>
      <c r="AI23">
        <v>1767.2758759999999</v>
      </c>
      <c r="AJ23">
        <v>1824.3371159999999</v>
      </c>
      <c r="AK23">
        <v>1883.9198590000001</v>
      </c>
      <c r="AL23">
        <v>1946.0041570000001</v>
      </c>
      <c r="AM23">
        <v>2010.64634</v>
      </c>
    </row>
    <row r="24" spans="1:39" x14ac:dyDescent="0.25">
      <c r="A24" t="s">
        <v>18</v>
      </c>
      <c r="B24">
        <v>94.437168270000001</v>
      </c>
      <c r="C24">
        <v>97.578560379999999</v>
      </c>
      <c r="D24">
        <v>101.194906</v>
      </c>
      <c r="E24">
        <v>105.2576569</v>
      </c>
      <c r="F24">
        <v>109.33690900000001</v>
      </c>
      <c r="G24">
        <v>113.1481083</v>
      </c>
      <c r="H24">
        <v>116.58998649999999</v>
      </c>
      <c r="I24">
        <v>119.63552780000001</v>
      </c>
      <c r="J24">
        <v>122.32488410000001</v>
      </c>
      <c r="K24">
        <v>124.71521970000001</v>
      </c>
      <c r="L24">
        <v>126.8601544</v>
      </c>
      <c r="M24">
        <v>128.80213599999999</v>
      </c>
      <c r="N24">
        <v>130.5712216</v>
      </c>
      <c r="O24">
        <v>132.44129029999999</v>
      </c>
      <c r="P24">
        <v>134.55476039999999</v>
      </c>
      <c r="Q24">
        <v>136.93976069999999</v>
      </c>
      <c r="R24">
        <v>139.58623309999999</v>
      </c>
      <c r="S24">
        <v>142.47159250000001</v>
      </c>
      <c r="T24">
        <v>145.5579449</v>
      </c>
      <c r="U24">
        <v>148.827845</v>
      </c>
      <c r="V24">
        <v>152.26287120000001</v>
      </c>
      <c r="W24">
        <v>155.84680789999999</v>
      </c>
      <c r="X24">
        <v>159.5660292</v>
      </c>
      <c r="Y24">
        <v>163.40942319999999</v>
      </c>
      <c r="Z24">
        <v>167.36824369999999</v>
      </c>
      <c r="AA24">
        <v>171.43596479999999</v>
      </c>
      <c r="AB24">
        <v>175.6081662</v>
      </c>
      <c r="AC24">
        <v>179.88247319999999</v>
      </c>
      <c r="AD24">
        <v>184.57563469999999</v>
      </c>
      <c r="AE24">
        <v>189.72843030000001</v>
      </c>
      <c r="AF24">
        <v>195.32407620000001</v>
      </c>
      <c r="AG24">
        <v>201.33919</v>
      </c>
      <c r="AH24">
        <v>207.74923430000001</v>
      </c>
      <c r="AI24">
        <v>214.53527510000001</v>
      </c>
      <c r="AJ24">
        <v>221.685608</v>
      </c>
      <c r="AK24">
        <v>229.19679600000001</v>
      </c>
      <c r="AL24">
        <v>237.0746269</v>
      </c>
      <c r="AM24">
        <v>245.33493060000001</v>
      </c>
    </row>
    <row r="25" spans="1:39" x14ac:dyDescent="0.25">
      <c r="A25" t="s">
        <v>19</v>
      </c>
      <c r="B25">
        <v>6.5447287100000001E-2</v>
      </c>
      <c r="C25">
        <v>6.7585155899999999E-2</v>
      </c>
      <c r="D25">
        <v>7.0016313799999896E-2</v>
      </c>
      <c r="E25">
        <v>7.2693764300000005E-2</v>
      </c>
      <c r="F25">
        <v>7.5114613600000005E-2</v>
      </c>
      <c r="G25">
        <v>7.7329260499999997E-2</v>
      </c>
      <c r="H25">
        <v>7.9424901199999995E-2</v>
      </c>
      <c r="I25">
        <v>8.1457089900000001E-2</v>
      </c>
      <c r="J25">
        <v>8.3467104799999997E-2</v>
      </c>
      <c r="K25">
        <v>8.5486116900000006E-2</v>
      </c>
      <c r="L25">
        <v>8.7538366899999998E-2</v>
      </c>
      <c r="M25">
        <v>8.9643123399999997E-2</v>
      </c>
      <c r="N25">
        <v>9.1816095799999997E-2</v>
      </c>
      <c r="O25">
        <v>9.4105635600000001E-2</v>
      </c>
      <c r="P25">
        <v>9.6481123799999999E-2</v>
      </c>
      <c r="Q25">
        <v>9.8924496599999995E-2</v>
      </c>
      <c r="R25">
        <v>0.1014270677</v>
      </c>
      <c r="S25">
        <v>0.10398594479999999</v>
      </c>
      <c r="T25">
        <v>0.1066070784</v>
      </c>
      <c r="U25">
        <v>0.109288288</v>
      </c>
      <c r="V25">
        <v>0.1120283893</v>
      </c>
      <c r="W25">
        <v>0.1148273226</v>
      </c>
      <c r="X25">
        <v>0.1176855252</v>
      </c>
      <c r="Y25">
        <v>0.120603513</v>
      </c>
      <c r="Z25">
        <v>0.1235816971</v>
      </c>
      <c r="AA25">
        <v>0.1266203622</v>
      </c>
      <c r="AB25">
        <v>0.12971973780000001</v>
      </c>
      <c r="AC25">
        <v>0.1328801299</v>
      </c>
      <c r="AD25">
        <v>0.13639903079999999</v>
      </c>
      <c r="AE25">
        <v>0.14018579789999999</v>
      </c>
      <c r="AF25">
        <v>0.1441839905</v>
      </c>
      <c r="AG25">
        <v>0.1483601293</v>
      </c>
      <c r="AH25">
        <v>0.15269542720000001</v>
      </c>
      <c r="AI25">
        <v>0.15718169940000001</v>
      </c>
      <c r="AJ25">
        <v>0.1618182994</v>
      </c>
      <c r="AK25">
        <v>0.16661030039999999</v>
      </c>
      <c r="AL25">
        <v>0.17156757689999999</v>
      </c>
      <c r="AM25">
        <v>0.1767044421</v>
      </c>
    </row>
    <row r="26" spans="1:39" x14ac:dyDescent="0.25">
      <c r="A26" t="s">
        <v>20</v>
      </c>
      <c r="B26">
        <v>593.18299999999999</v>
      </c>
      <c r="C26">
        <v>612.27608009999994</v>
      </c>
      <c r="D26">
        <v>635.04933800000003</v>
      </c>
      <c r="E26">
        <v>660.82686330000001</v>
      </c>
      <c r="F26">
        <v>684.71315500000003</v>
      </c>
      <c r="G26">
        <v>706.66353149999998</v>
      </c>
      <c r="H26">
        <v>727.08613709999997</v>
      </c>
      <c r="I26">
        <v>746.30698559999996</v>
      </c>
      <c r="J26">
        <v>764.74055329999999</v>
      </c>
      <c r="K26">
        <v>782.77300500000001</v>
      </c>
      <c r="L26">
        <v>800.71770570000001</v>
      </c>
      <c r="M26">
        <v>818.80624520000003</v>
      </c>
      <c r="N26">
        <v>837.19711570000004</v>
      </c>
      <c r="O26">
        <v>856.43654630000003</v>
      </c>
      <c r="P26">
        <v>876.50505759999999</v>
      </c>
      <c r="Q26">
        <v>897.30054589999997</v>
      </c>
      <c r="R26">
        <v>918.73238319999996</v>
      </c>
      <c r="S26">
        <v>940.73943759999997</v>
      </c>
      <c r="T26">
        <v>963.26447900000005</v>
      </c>
      <c r="U26">
        <v>986.27942159999998</v>
      </c>
      <c r="V26">
        <v>1009.761647</v>
      </c>
      <c r="W26">
        <v>1033.697136</v>
      </c>
      <c r="X26">
        <v>1058.076284</v>
      </c>
      <c r="Y26">
        <v>1082.891077</v>
      </c>
      <c r="Z26">
        <v>1108.1339820000001</v>
      </c>
      <c r="AA26">
        <v>1133.79801</v>
      </c>
      <c r="AB26">
        <v>1159.877473</v>
      </c>
      <c r="AC26">
        <v>1186.369181</v>
      </c>
      <c r="AD26">
        <v>1216.44535</v>
      </c>
      <c r="AE26">
        <v>1249.296775</v>
      </c>
      <c r="AF26">
        <v>1284.321236</v>
      </c>
      <c r="AG26">
        <v>1321.1526100000001</v>
      </c>
      <c r="AH26">
        <v>1359.570571</v>
      </c>
      <c r="AI26">
        <v>1399.467969</v>
      </c>
      <c r="AJ26">
        <v>1440.8177350000001</v>
      </c>
      <c r="AK26">
        <v>1483.6523199999999</v>
      </c>
      <c r="AL26">
        <v>1528.053576</v>
      </c>
      <c r="AM26">
        <v>1574.1486090000001</v>
      </c>
    </row>
    <row r="27" spans="1:39" x14ac:dyDescent="0.25">
      <c r="A27" t="s">
        <v>21</v>
      </c>
      <c r="B27">
        <v>1.3886131559999999</v>
      </c>
      <c r="C27">
        <v>1.433402971</v>
      </c>
      <c r="D27">
        <v>1.485321656</v>
      </c>
      <c r="E27">
        <v>1.5430297959999999</v>
      </c>
      <c r="F27">
        <v>1.5943873639999999</v>
      </c>
      <c r="G27">
        <v>1.6409388519999999</v>
      </c>
      <c r="H27">
        <v>1.6842502880000001</v>
      </c>
      <c r="I27">
        <v>1.7255302809999999</v>
      </c>
      <c r="J27">
        <v>1.7656477719999999</v>
      </c>
      <c r="K27">
        <v>1.805213816</v>
      </c>
      <c r="L27">
        <v>1.8446600710000001</v>
      </c>
      <c r="M27">
        <v>1.884293343</v>
      </c>
      <c r="N27">
        <v>1.9243307439999999</v>
      </c>
      <c r="O27">
        <v>1.9667443870000001</v>
      </c>
      <c r="P27">
        <v>2.0111645829999998</v>
      </c>
      <c r="Q27">
        <v>2.057321087</v>
      </c>
      <c r="R27">
        <v>2.105039632</v>
      </c>
      <c r="S27">
        <v>2.1541992699999999</v>
      </c>
      <c r="T27">
        <v>2.2047855439999999</v>
      </c>
      <c r="U27">
        <v>2.2567082379999999</v>
      </c>
      <c r="V27">
        <v>2.3098782249999998</v>
      </c>
      <c r="W27">
        <v>2.3642334420000002</v>
      </c>
      <c r="X27">
        <v>2.4197334370000001</v>
      </c>
      <c r="Y27">
        <v>2.4763513709999998</v>
      </c>
      <c r="Z27">
        <v>2.534068623</v>
      </c>
      <c r="AA27">
        <v>2.5928722409999998</v>
      </c>
      <c r="AB27">
        <v>2.6527545159999999</v>
      </c>
      <c r="AC27">
        <v>2.7137141960000002</v>
      </c>
      <c r="AD27">
        <v>2.7848348500000002</v>
      </c>
      <c r="AE27">
        <v>2.8641983770000001</v>
      </c>
      <c r="AF27">
        <v>2.950337872</v>
      </c>
      <c r="AG27">
        <v>3.0421962570000001</v>
      </c>
      <c r="AH27">
        <v>3.1390493570000002</v>
      </c>
      <c r="AI27">
        <v>3.2404411460000002</v>
      </c>
      <c r="AJ27">
        <v>3.3461361529999998</v>
      </c>
      <c r="AK27">
        <v>3.456083837</v>
      </c>
      <c r="AL27">
        <v>3.570393465</v>
      </c>
      <c r="AM27">
        <v>3.6893186980000001</v>
      </c>
    </row>
    <row r="28" spans="1:39" x14ac:dyDescent="0.25">
      <c r="A28" t="s">
        <v>22</v>
      </c>
      <c r="B28">
        <v>11.097</v>
      </c>
      <c r="C28">
        <v>11.49682181</v>
      </c>
      <c r="D28">
        <v>12.00425291</v>
      </c>
      <c r="E28">
        <v>12.5985824</v>
      </c>
      <c r="F28">
        <v>13.109687579999999</v>
      </c>
      <c r="G28">
        <v>13.54167326</v>
      </c>
      <c r="H28">
        <v>13.909587849999999</v>
      </c>
      <c r="I28">
        <v>14.226411499999999</v>
      </c>
      <c r="J28">
        <v>14.50623403</v>
      </c>
      <c r="K28">
        <v>14.761225339999999</v>
      </c>
      <c r="L28">
        <v>15.000922060000001</v>
      </c>
      <c r="M28">
        <v>15.23232473</v>
      </c>
      <c r="N28">
        <v>15.460327120000001</v>
      </c>
      <c r="O28">
        <v>15.7197616</v>
      </c>
      <c r="P28">
        <v>16.008063050000001</v>
      </c>
      <c r="Q28">
        <v>16.32007578</v>
      </c>
      <c r="R28">
        <v>16.651671700000001</v>
      </c>
      <c r="S28">
        <v>16.99994268</v>
      </c>
      <c r="T28">
        <v>17.3624905</v>
      </c>
      <c r="U28">
        <v>17.73796639</v>
      </c>
      <c r="V28">
        <v>18.12520516</v>
      </c>
      <c r="W28">
        <v>18.523379120000001</v>
      </c>
      <c r="X28">
        <v>18.9319101</v>
      </c>
      <c r="Y28">
        <v>19.350389929999999</v>
      </c>
      <c r="Z28">
        <v>19.778533670000002</v>
      </c>
      <c r="AA28">
        <v>20.216158950000001</v>
      </c>
      <c r="AB28">
        <v>20.663182580000001</v>
      </c>
      <c r="AC28">
        <v>21.119629920000001</v>
      </c>
      <c r="AD28">
        <v>21.68213214</v>
      </c>
      <c r="AE28">
        <v>22.326712000000001</v>
      </c>
      <c r="AF28">
        <v>23.03649339</v>
      </c>
      <c r="AG28">
        <v>23.80085995</v>
      </c>
      <c r="AH28">
        <v>24.613048630000002</v>
      </c>
      <c r="AI28">
        <v>25.469242959999999</v>
      </c>
      <c r="AJ28">
        <v>26.36776789</v>
      </c>
      <c r="AK28">
        <v>27.308614200000001</v>
      </c>
      <c r="AL28">
        <v>28.293194790000001</v>
      </c>
      <c r="AM28">
        <v>29.324235160000001</v>
      </c>
    </row>
    <row r="29" spans="1:39" x14ac:dyDescent="0.25">
      <c r="A29" t="s">
        <v>23</v>
      </c>
      <c r="B29">
        <v>37.027999999999999</v>
      </c>
      <c r="C29">
        <v>37.976709100000001</v>
      </c>
      <c r="D29">
        <v>38.665780900000001</v>
      </c>
      <c r="E29">
        <v>39.170269640000001</v>
      </c>
      <c r="F29">
        <v>39.565797080000003</v>
      </c>
      <c r="G29">
        <v>40.045996010000003</v>
      </c>
      <c r="H29">
        <v>40.673585940000002</v>
      </c>
      <c r="I29">
        <v>41.480169889999999</v>
      </c>
      <c r="J29">
        <v>42.450684809999998</v>
      </c>
      <c r="K29">
        <v>43.554861410000001</v>
      </c>
      <c r="L29">
        <v>44.762295999999999</v>
      </c>
      <c r="M29">
        <v>46.04882327</v>
      </c>
      <c r="N29">
        <v>47.39810095</v>
      </c>
      <c r="O29">
        <v>48.878655940000002</v>
      </c>
      <c r="P29">
        <v>50.403064970000003</v>
      </c>
      <c r="Q29">
        <v>51.94357162</v>
      </c>
      <c r="R29">
        <v>53.496576339999997</v>
      </c>
      <c r="S29">
        <v>55.065730979999998</v>
      </c>
      <c r="T29">
        <v>56.667737760000001</v>
      </c>
      <c r="U29">
        <v>58.305755310000002</v>
      </c>
      <c r="V29">
        <v>59.981654659999997</v>
      </c>
      <c r="W29">
        <v>61.696725929999999</v>
      </c>
      <c r="X29">
        <v>63.451882939999997</v>
      </c>
      <c r="Y29">
        <v>65.247747390000001</v>
      </c>
      <c r="Z29">
        <v>67.084697219999995</v>
      </c>
      <c r="AA29">
        <v>68.962909490000001</v>
      </c>
      <c r="AB29">
        <v>70.88240476</v>
      </c>
      <c r="AC29">
        <v>72.843099219999999</v>
      </c>
      <c r="AD29">
        <v>74.780790159999995</v>
      </c>
      <c r="AE29">
        <v>76.695193489999994</v>
      </c>
      <c r="AF29">
        <v>78.609157310000001</v>
      </c>
      <c r="AG29">
        <v>80.535701979999999</v>
      </c>
      <c r="AH29">
        <v>82.484299320000005</v>
      </c>
      <c r="AI29">
        <v>84.459964189999994</v>
      </c>
      <c r="AJ29">
        <v>86.466160500000001</v>
      </c>
      <c r="AK29">
        <v>88.506759329999994</v>
      </c>
      <c r="AL29">
        <v>90.58675203</v>
      </c>
      <c r="AM29">
        <v>92.712469499999997</v>
      </c>
    </row>
    <row r="30" spans="1:39" x14ac:dyDescent="0.25">
      <c r="A30" t="s">
        <v>24</v>
      </c>
      <c r="B30">
        <v>530.98400000000004</v>
      </c>
      <c r="C30">
        <v>543.98851500000001</v>
      </c>
      <c r="D30">
        <v>554.42299509999998</v>
      </c>
      <c r="E30">
        <v>563.06188120000002</v>
      </c>
      <c r="F30">
        <v>571.74031930000001</v>
      </c>
      <c r="G30">
        <v>581.9859199</v>
      </c>
      <c r="H30">
        <v>594.12288899999999</v>
      </c>
      <c r="I30">
        <v>608.30125310000005</v>
      </c>
      <c r="J30">
        <v>624.33541500000001</v>
      </c>
      <c r="K30">
        <v>641.92159519999996</v>
      </c>
      <c r="L30">
        <v>660.75116560000004</v>
      </c>
      <c r="M30">
        <v>680.56318490000001</v>
      </c>
      <c r="N30">
        <v>701.15959459999999</v>
      </c>
      <c r="O30">
        <v>722.92756789999999</v>
      </c>
      <c r="P30">
        <v>745.13082139999995</v>
      </c>
      <c r="Q30">
        <v>767.54891789999999</v>
      </c>
      <c r="R30">
        <v>790.17512090000002</v>
      </c>
      <c r="S30">
        <v>813.05890109999996</v>
      </c>
      <c r="T30">
        <v>836.34027779999997</v>
      </c>
      <c r="U30">
        <v>860.05960219999997</v>
      </c>
      <c r="V30">
        <v>884.23936949999995</v>
      </c>
      <c r="W30">
        <v>908.89265620000003</v>
      </c>
      <c r="X30">
        <v>934.02499929999999</v>
      </c>
      <c r="Y30">
        <v>959.63626669999996</v>
      </c>
      <c r="Z30">
        <v>985.7223765</v>
      </c>
      <c r="AA30">
        <v>1012.2767669999999</v>
      </c>
      <c r="AB30">
        <v>1039.2916869999999</v>
      </c>
      <c r="AC30">
        <v>1066.759384</v>
      </c>
      <c r="AD30">
        <v>1093.583803</v>
      </c>
      <c r="AE30">
        <v>1119.8892169999999</v>
      </c>
      <c r="AF30">
        <v>1146.0115820000001</v>
      </c>
      <c r="AG30">
        <v>1172.1784230000001</v>
      </c>
      <c r="AH30">
        <v>1198.5565529999999</v>
      </c>
      <c r="AI30">
        <v>1225.2513590000001</v>
      </c>
      <c r="AJ30">
        <v>1252.3422619999999</v>
      </c>
      <c r="AK30">
        <v>1279.90813</v>
      </c>
      <c r="AL30">
        <v>1308.039082</v>
      </c>
      <c r="AM30">
        <v>1336.841983</v>
      </c>
    </row>
    <row r="31" spans="1:39" x14ac:dyDescent="0.25">
      <c r="A31" t="s">
        <v>25</v>
      </c>
      <c r="B31">
        <v>4.1814573929999899</v>
      </c>
      <c r="C31">
        <v>4.2662739619999899</v>
      </c>
      <c r="D31">
        <v>4.3198423799999999</v>
      </c>
      <c r="E31">
        <v>4.3515019270000002</v>
      </c>
      <c r="F31">
        <v>4.3827028629999898</v>
      </c>
      <c r="G31">
        <v>4.4317373780000002</v>
      </c>
      <c r="H31">
        <v>4.5020682499999998</v>
      </c>
      <c r="I31">
        <v>4.595482004</v>
      </c>
      <c r="J31">
        <v>4.7090535210000004</v>
      </c>
      <c r="K31">
        <v>4.8384233180000003</v>
      </c>
      <c r="L31">
        <v>4.9793775450000002</v>
      </c>
      <c r="M31">
        <v>5.1285120839999898</v>
      </c>
      <c r="N31">
        <v>5.2833738979999998</v>
      </c>
      <c r="O31">
        <v>5.4494044349999999</v>
      </c>
      <c r="P31">
        <v>5.618651861</v>
      </c>
      <c r="Q31">
        <v>5.789181696</v>
      </c>
      <c r="R31">
        <v>5.9612186530000004</v>
      </c>
      <c r="S31">
        <v>6.135411779</v>
      </c>
      <c r="T31">
        <v>6.3135999649999999</v>
      </c>
      <c r="U31">
        <v>6.496151126</v>
      </c>
      <c r="V31">
        <v>6.6831789480000001</v>
      </c>
      <c r="W31">
        <v>6.8747159240000002</v>
      </c>
      <c r="X31">
        <v>7.0707662019999997</v>
      </c>
      <c r="Y31">
        <v>7.2713209499999998</v>
      </c>
      <c r="Z31">
        <v>7.47636214</v>
      </c>
      <c r="AA31">
        <v>7.6858636689999997</v>
      </c>
      <c r="AB31">
        <v>7.899792691</v>
      </c>
      <c r="AC31">
        <v>8.1181125099999996</v>
      </c>
      <c r="AD31">
        <v>8.3317622510000007</v>
      </c>
      <c r="AE31">
        <v>8.5437263219999995</v>
      </c>
      <c r="AF31">
        <v>8.7577458709999902</v>
      </c>
      <c r="AG31">
        <v>8.9754745360000001</v>
      </c>
      <c r="AH31">
        <v>9.1977517449999997</v>
      </c>
      <c r="AI31">
        <v>9.4247479429999999</v>
      </c>
      <c r="AJ31">
        <v>9.6564472049999903</v>
      </c>
      <c r="AK31">
        <v>9.8929374390000007</v>
      </c>
      <c r="AL31">
        <v>10.13451064</v>
      </c>
      <c r="AM31">
        <v>10.38168628</v>
      </c>
    </row>
    <row r="32" spans="1:39" x14ac:dyDescent="0.25">
      <c r="A32" t="s">
        <v>26</v>
      </c>
      <c r="B32">
        <v>86.326999639999997</v>
      </c>
      <c r="C32">
        <v>88.30372337</v>
      </c>
      <c r="D32">
        <v>89.87570058</v>
      </c>
      <c r="E32">
        <v>91.159308730000006</v>
      </c>
      <c r="F32">
        <v>92.255781299999995</v>
      </c>
      <c r="G32">
        <v>93.527460110000007</v>
      </c>
      <c r="H32">
        <v>95.078264520000005</v>
      </c>
      <c r="I32">
        <v>96.95946721</v>
      </c>
      <c r="J32">
        <v>99.142359600000006</v>
      </c>
      <c r="K32">
        <v>101.56853599999999</v>
      </c>
      <c r="L32">
        <v>104.1768177</v>
      </c>
      <c r="M32">
        <v>106.9153534</v>
      </c>
      <c r="N32">
        <v>109.74496329999999</v>
      </c>
      <c r="O32">
        <v>112.8843621</v>
      </c>
      <c r="P32">
        <v>116.16226899999999</v>
      </c>
      <c r="Q32">
        <v>119.52072920000001</v>
      </c>
      <c r="R32">
        <v>122.94983120000001</v>
      </c>
      <c r="S32">
        <v>126.4530226</v>
      </c>
      <c r="T32">
        <v>130.05061430000001</v>
      </c>
      <c r="U32">
        <v>133.74925210000001</v>
      </c>
      <c r="V32">
        <v>137.55092189999999</v>
      </c>
      <c r="W32">
        <v>141.4565557</v>
      </c>
      <c r="X32">
        <v>145.46652610000001</v>
      </c>
      <c r="Y32">
        <v>149.58090870000001</v>
      </c>
      <c r="Z32">
        <v>153.79973269999999</v>
      </c>
      <c r="AA32">
        <v>158.12320349999999</v>
      </c>
      <c r="AB32">
        <v>162.5519012</v>
      </c>
      <c r="AC32">
        <v>167.08696320000001</v>
      </c>
      <c r="AD32">
        <v>171.68125879999999</v>
      </c>
      <c r="AE32">
        <v>176.32085900000001</v>
      </c>
      <c r="AF32">
        <v>181.0470517</v>
      </c>
      <c r="AG32">
        <v>185.8872485</v>
      </c>
      <c r="AH32">
        <v>190.86128540000001</v>
      </c>
      <c r="AI32">
        <v>195.97987639999999</v>
      </c>
      <c r="AJ32">
        <v>201.251362</v>
      </c>
      <c r="AK32">
        <v>206.68677779999999</v>
      </c>
      <c r="AL32">
        <v>212.3021608</v>
      </c>
      <c r="AM32">
        <v>218.1195692</v>
      </c>
    </row>
    <row r="33" spans="1:39" x14ac:dyDescent="0.25">
      <c r="A33" t="s">
        <v>27</v>
      </c>
      <c r="B33">
        <v>10285.555549999999</v>
      </c>
      <c r="C33">
        <v>10549.085859999999</v>
      </c>
      <c r="D33">
        <v>10740.494699999999</v>
      </c>
      <c r="E33">
        <v>10880.63046</v>
      </c>
      <c r="F33">
        <v>10990.49919</v>
      </c>
      <c r="G33">
        <v>11123.887779999999</v>
      </c>
      <c r="H33">
        <v>11298.21832</v>
      </c>
      <c r="I33">
        <v>11522.269410000001</v>
      </c>
      <c r="J33">
        <v>11791.856889999999</v>
      </c>
      <c r="K33">
        <v>12098.572609999999</v>
      </c>
      <c r="L33">
        <v>12433.97111</v>
      </c>
      <c r="M33">
        <v>12791.3398</v>
      </c>
      <c r="N33">
        <v>13166.139150000001</v>
      </c>
      <c r="O33">
        <v>13577.404430000001</v>
      </c>
      <c r="P33">
        <v>14000.85138</v>
      </c>
      <c r="Q33">
        <v>14428.76989</v>
      </c>
      <c r="R33">
        <v>14860.160089999999</v>
      </c>
      <c r="S33">
        <v>15296.03638</v>
      </c>
      <c r="T33">
        <v>15741.038269999999</v>
      </c>
      <c r="U33">
        <v>16196.04314</v>
      </c>
      <c r="V33">
        <v>16661.570739999999</v>
      </c>
      <c r="W33">
        <v>17137.97942</v>
      </c>
      <c r="X33">
        <v>17625.52304</v>
      </c>
      <c r="Y33">
        <v>18124.37427</v>
      </c>
      <c r="Z33">
        <v>18634.63812</v>
      </c>
      <c r="AA33">
        <v>19156.36375</v>
      </c>
      <c r="AB33">
        <v>19689.55688</v>
      </c>
      <c r="AC33">
        <v>20234.194230000001</v>
      </c>
      <c r="AD33">
        <v>20772.441709999999</v>
      </c>
      <c r="AE33">
        <v>21304.220410000002</v>
      </c>
      <c r="AF33">
        <v>21835.87703</v>
      </c>
      <c r="AG33">
        <v>22371.028330000001</v>
      </c>
      <c r="AH33">
        <v>22912.305369999998</v>
      </c>
      <c r="AI33">
        <v>23461.101159999998</v>
      </c>
      <c r="AJ33">
        <v>24018.377919999999</v>
      </c>
      <c r="AK33">
        <v>24585.210920000001</v>
      </c>
      <c r="AL33">
        <v>25162.986680000002</v>
      </c>
      <c r="AM33">
        <v>25753.463749999999</v>
      </c>
    </row>
    <row r="34" spans="1:39" x14ac:dyDescent="0.25">
      <c r="A34" t="s">
        <v>28</v>
      </c>
      <c r="B34">
        <v>147495.55559999999</v>
      </c>
      <c r="C34">
        <v>151107.92079999999</v>
      </c>
      <c r="D34">
        <v>154006.38750000001</v>
      </c>
      <c r="E34">
        <v>156406.07810000001</v>
      </c>
      <c r="F34">
        <v>158816.75539999999</v>
      </c>
      <c r="G34">
        <v>161662.7555</v>
      </c>
      <c r="H34">
        <v>165034.13579999999</v>
      </c>
      <c r="I34">
        <v>168972.57029999999</v>
      </c>
      <c r="J34">
        <v>173426.5042</v>
      </c>
      <c r="K34">
        <v>178311.55420000001</v>
      </c>
      <c r="L34">
        <v>183541.99040000001</v>
      </c>
      <c r="M34">
        <v>189045.3291</v>
      </c>
      <c r="N34">
        <v>194766.554</v>
      </c>
      <c r="O34">
        <v>200813.2133</v>
      </c>
      <c r="P34">
        <v>206980.7837</v>
      </c>
      <c r="Q34">
        <v>213208.03270000001</v>
      </c>
      <c r="R34">
        <v>219493.08910000001</v>
      </c>
      <c r="S34">
        <v>225849.6948</v>
      </c>
      <c r="T34">
        <v>232316.7438</v>
      </c>
      <c r="U34">
        <v>238905.44510000001</v>
      </c>
      <c r="V34">
        <v>245622.0471</v>
      </c>
      <c r="W34">
        <v>252470.18229999999</v>
      </c>
      <c r="X34">
        <v>259451.38870000001</v>
      </c>
      <c r="Y34">
        <v>266565.62959999999</v>
      </c>
      <c r="Z34">
        <v>273811.77130000002</v>
      </c>
      <c r="AA34">
        <v>281187.99080000003</v>
      </c>
      <c r="AB34">
        <v>288692.13520000002</v>
      </c>
      <c r="AC34">
        <v>296322.05119999999</v>
      </c>
      <c r="AD34">
        <v>303773.27850000001</v>
      </c>
      <c r="AE34">
        <v>311080.33809999999</v>
      </c>
      <c r="AF34">
        <v>318336.55050000001</v>
      </c>
      <c r="AG34">
        <v>325605.1176</v>
      </c>
      <c r="AH34">
        <v>332932.37589999998</v>
      </c>
      <c r="AI34">
        <v>340347.59980000003</v>
      </c>
      <c r="AJ34">
        <v>347872.85060000001</v>
      </c>
      <c r="AK34">
        <v>355530.03619999997</v>
      </c>
      <c r="AL34">
        <v>363344.18939999997</v>
      </c>
      <c r="AM34">
        <v>371344.99540000001</v>
      </c>
    </row>
    <row r="35" spans="1:39" x14ac:dyDescent="0.25">
      <c r="A35" t="s">
        <v>29</v>
      </c>
      <c r="B35">
        <v>1161.515942</v>
      </c>
      <c r="C35">
        <v>1185.0761010000001</v>
      </c>
      <c r="D35">
        <v>1199.9562169999999</v>
      </c>
      <c r="E35">
        <v>1208.7505349999999</v>
      </c>
      <c r="F35">
        <v>1217.4174619999999</v>
      </c>
      <c r="G35">
        <v>1231.0381600000001</v>
      </c>
      <c r="H35">
        <v>1250.5745139999999</v>
      </c>
      <c r="I35">
        <v>1276.5227789999999</v>
      </c>
      <c r="J35">
        <v>1308.070422</v>
      </c>
      <c r="K35">
        <v>1344.0064769999999</v>
      </c>
      <c r="L35">
        <v>1383.160429</v>
      </c>
      <c r="M35">
        <v>1424.5866900000001</v>
      </c>
      <c r="N35">
        <v>1467.6038599999999</v>
      </c>
      <c r="O35">
        <v>1513.7234539999999</v>
      </c>
      <c r="P35">
        <v>1560.7366280000001</v>
      </c>
      <c r="Q35">
        <v>1608.106027</v>
      </c>
      <c r="R35">
        <v>1655.8940700000001</v>
      </c>
      <c r="S35">
        <v>1704.2810500000001</v>
      </c>
      <c r="T35">
        <v>1753.7777679999999</v>
      </c>
      <c r="U35">
        <v>1804.4864239999999</v>
      </c>
      <c r="V35">
        <v>1856.4385970000001</v>
      </c>
      <c r="W35">
        <v>1909.6433119999999</v>
      </c>
      <c r="X35">
        <v>1964.101723</v>
      </c>
      <c r="Y35">
        <v>2019.811375</v>
      </c>
      <c r="Z35">
        <v>2076.767261</v>
      </c>
      <c r="AA35">
        <v>2134.9621299999999</v>
      </c>
      <c r="AB35">
        <v>2194.3868590000002</v>
      </c>
      <c r="AC35">
        <v>2255.0312530000001</v>
      </c>
      <c r="AD35">
        <v>2314.3784030000002</v>
      </c>
      <c r="AE35">
        <v>2373.2573120000002</v>
      </c>
      <c r="AF35">
        <v>2432.7071860000001</v>
      </c>
      <c r="AG35">
        <v>2493.187371</v>
      </c>
      <c r="AH35">
        <v>2554.9310399999999</v>
      </c>
      <c r="AI35">
        <v>2617.9855400000001</v>
      </c>
      <c r="AJ35">
        <v>2682.346446</v>
      </c>
      <c r="AK35">
        <v>2748.0381769999999</v>
      </c>
      <c r="AL35">
        <v>2815.1418440000002</v>
      </c>
      <c r="AM35">
        <v>2883.8017450000002</v>
      </c>
    </row>
    <row r="36" spans="1:39" x14ac:dyDescent="0.25">
      <c r="A36" t="s">
        <v>30</v>
      </c>
      <c r="B36">
        <v>23979.722119999999</v>
      </c>
      <c r="C36">
        <v>24528.81205</v>
      </c>
      <c r="D36">
        <v>24965.472379999999</v>
      </c>
      <c r="E36">
        <v>25322.030200000001</v>
      </c>
      <c r="F36">
        <v>25626.605920000002</v>
      </c>
      <c r="G36">
        <v>25979.850030000001</v>
      </c>
      <c r="H36">
        <v>26410.62903</v>
      </c>
      <c r="I36">
        <v>26933.18534</v>
      </c>
      <c r="J36">
        <v>27539.544330000001</v>
      </c>
      <c r="K36">
        <v>28213.482209999998</v>
      </c>
      <c r="L36">
        <v>28938.004919999999</v>
      </c>
      <c r="M36">
        <v>29698.709269999999</v>
      </c>
      <c r="N36">
        <v>30484.712029999999</v>
      </c>
      <c r="O36">
        <v>31356.767240000001</v>
      </c>
      <c r="P36">
        <v>32267.29694</v>
      </c>
      <c r="Q36">
        <v>33200.202550000002</v>
      </c>
      <c r="R36">
        <v>34152.730900000002</v>
      </c>
      <c r="S36">
        <v>35125.839599999999</v>
      </c>
      <c r="T36">
        <v>36125.17065</v>
      </c>
      <c r="U36">
        <v>37152.570039999999</v>
      </c>
      <c r="V36">
        <v>38208.58941</v>
      </c>
      <c r="W36">
        <v>39293.487699999998</v>
      </c>
      <c r="X36">
        <v>40407.36836</v>
      </c>
      <c r="Y36">
        <v>41550.252419999997</v>
      </c>
      <c r="Z36">
        <v>42722.147960000002</v>
      </c>
      <c r="AA36">
        <v>43923.112090000002</v>
      </c>
      <c r="AB36">
        <v>45153.305890000003</v>
      </c>
      <c r="AC36">
        <v>46413.045319999997</v>
      </c>
      <c r="AD36">
        <v>47689.238570000001</v>
      </c>
      <c r="AE36">
        <v>48978.016389999997</v>
      </c>
      <c r="AF36">
        <v>50290.847699999998</v>
      </c>
      <c r="AG36">
        <v>51635.346810000003</v>
      </c>
      <c r="AH36">
        <v>53017.023719999997</v>
      </c>
      <c r="AI36">
        <v>54438.85456</v>
      </c>
      <c r="AJ36">
        <v>55903.156110000004</v>
      </c>
      <c r="AK36">
        <v>57412.993840000003</v>
      </c>
      <c r="AL36">
        <v>58972.82243</v>
      </c>
      <c r="AM36">
        <v>60588.769220000002</v>
      </c>
    </row>
    <row r="37" spans="1:39" x14ac:dyDescent="0.25">
      <c r="A37" t="s">
        <v>144</v>
      </c>
      <c r="B37">
        <v>54227.928500000002</v>
      </c>
      <c r="C37">
        <v>55118.042459999997</v>
      </c>
      <c r="D37">
        <v>55805.007339999902</v>
      </c>
      <c r="E37">
        <v>56446.385609999998</v>
      </c>
      <c r="F37">
        <v>56850.452069999999</v>
      </c>
      <c r="G37">
        <v>57483.550810000001</v>
      </c>
      <c r="H37">
        <v>58410.263010000002</v>
      </c>
      <c r="I37">
        <v>59627.239710000002</v>
      </c>
      <c r="J37">
        <v>61017.578670000003</v>
      </c>
      <c r="K37">
        <v>62465.506379999999</v>
      </c>
      <c r="L37">
        <v>63895.143960000001</v>
      </c>
      <c r="M37">
        <v>65274.216679999998</v>
      </c>
      <c r="N37">
        <v>66603.063859999995</v>
      </c>
      <c r="O37">
        <v>68299.503079999995</v>
      </c>
      <c r="P37">
        <v>70095.100179999994</v>
      </c>
      <c r="Q37">
        <v>71925.447700000004</v>
      </c>
      <c r="R37">
        <v>73793.508990000002</v>
      </c>
      <c r="S37">
        <v>75713.670660000003</v>
      </c>
      <c r="T37">
        <v>77730.100779999906</v>
      </c>
      <c r="U37">
        <v>79836.899850000002</v>
      </c>
      <c r="V37">
        <v>82026.270319999996</v>
      </c>
      <c r="W37">
        <v>84292.029869999998</v>
      </c>
      <c r="X37">
        <v>86630.080000000002</v>
      </c>
      <c r="Y37">
        <v>89038.021410000001</v>
      </c>
      <c r="Z37">
        <v>91514.580719999998</v>
      </c>
      <c r="AA37">
        <v>94059.122289999999</v>
      </c>
      <c r="AB37">
        <v>96671.317259999996</v>
      </c>
      <c r="AC37">
        <v>99350.971409999998</v>
      </c>
      <c r="AD37">
        <v>102114.85649999999</v>
      </c>
      <c r="AE37">
        <v>104986.6593</v>
      </c>
      <c r="AF37">
        <v>108013.5684</v>
      </c>
      <c r="AG37">
        <v>111191.3643</v>
      </c>
      <c r="AH37">
        <v>114504.79090000001</v>
      </c>
      <c r="AI37">
        <v>117932.1755</v>
      </c>
      <c r="AJ37">
        <v>121456.66009999999</v>
      </c>
      <c r="AK37">
        <v>125070.4993</v>
      </c>
      <c r="AL37">
        <v>128774.2617</v>
      </c>
      <c r="AM37">
        <v>132574.8248</v>
      </c>
    </row>
    <row r="38" spans="1:39" x14ac:dyDescent="0.25">
      <c r="A38" t="s">
        <v>31</v>
      </c>
      <c r="B38">
        <v>121.58713299999999</v>
      </c>
      <c r="C38">
        <v>124.97873749999999</v>
      </c>
      <c r="D38">
        <v>128.85982440000001</v>
      </c>
      <c r="E38">
        <v>133.2095626</v>
      </c>
      <c r="F38">
        <v>137.63288589999999</v>
      </c>
      <c r="G38">
        <v>141.9409924</v>
      </c>
      <c r="H38">
        <v>146.0271654</v>
      </c>
      <c r="I38">
        <v>149.848525</v>
      </c>
      <c r="J38">
        <v>153.4162441</v>
      </c>
      <c r="K38">
        <v>156.7628115</v>
      </c>
      <c r="L38">
        <v>159.92781289999999</v>
      </c>
      <c r="M38">
        <v>162.9492147</v>
      </c>
      <c r="N38">
        <v>165.86014650000001</v>
      </c>
      <c r="O38">
        <v>168.8651835</v>
      </c>
      <c r="P38">
        <v>172.10199449999999</v>
      </c>
      <c r="Q38">
        <v>175.60370940000001</v>
      </c>
      <c r="R38">
        <v>179.36559299999999</v>
      </c>
      <c r="S38">
        <v>183.37039820000001</v>
      </c>
      <c r="T38">
        <v>187.5702254</v>
      </c>
      <c r="U38">
        <v>191.95631259999999</v>
      </c>
      <c r="V38">
        <v>196.515781</v>
      </c>
      <c r="W38">
        <v>201.23648679999999</v>
      </c>
      <c r="X38">
        <v>206.10773560000001</v>
      </c>
      <c r="Y38">
        <v>211.12038720000001</v>
      </c>
      <c r="Z38">
        <v>216.2667691</v>
      </c>
      <c r="AA38">
        <v>221.5405513</v>
      </c>
      <c r="AB38">
        <v>226.9366503</v>
      </c>
      <c r="AC38">
        <v>232.4512096</v>
      </c>
      <c r="AD38">
        <v>238.33248029999999</v>
      </c>
      <c r="AE38">
        <v>244.6596065</v>
      </c>
      <c r="AF38">
        <v>251.4358766</v>
      </c>
      <c r="AG38">
        <v>258.63757249999998</v>
      </c>
      <c r="AH38">
        <v>266.2345919</v>
      </c>
      <c r="AI38">
        <v>274.19977290000003</v>
      </c>
      <c r="AJ38">
        <v>282.51276890000003</v>
      </c>
      <c r="AK38">
        <v>291.16168049999999</v>
      </c>
      <c r="AL38">
        <v>300.14383520000001</v>
      </c>
      <c r="AM38">
        <v>309.46629259999997</v>
      </c>
    </row>
    <row r="39" spans="1:39" x14ac:dyDescent="0.25">
      <c r="A39" t="s">
        <v>32</v>
      </c>
      <c r="B39">
        <v>411.05060300000002</v>
      </c>
      <c r="C39">
        <v>424.08464470000001</v>
      </c>
      <c r="D39">
        <v>438.79808559999998</v>
      </c>
      <c r="E39">
        <v>455.12883190000002</v>
      </c>
      <c r="F39">
        <v>471.89156730000002</v>
      </c>
      <c r="G39">
        <v>488.28719109999997</v>
      </c>
      <c r="H39">
        <v>503.6936991</v>
      </c>
      <c r="I39">
        <v>517.81759220000004</v>
      </c>
      <c r="J39">
        <v>530.72286359999998</v>
      </c>
      <c r="K39">
        <v>542.60986219999904</v>
      </c>
      <c r="L39">
        <v>553.72413659999904</v>
      </c>
      <c r="M39">
        <v>564.29096849999996</v>
      </c>
      <c r="N39">
        <v>574.49117779999995</v>
      </c>
      <c r="O39">
        <v>584.83847290000006</v>
      </c>
      <c r="P39">
        <v>596.03515259999995</v>
      </c>
      <c r="Q39">
        <v>608.2393118</v>
      </c>
      <c r="R39">
        <v>621.42579209999997</v>
      </c>
      <c r="S39">
        <v>635.51361199999997</v>
      </c>
      <c r="T39">
        <v>650.20522749999998</v>
      </c>
      <c r="U39">
        <v>665.52961319999997</v>
      </c>
      <c r="V39">
        <v>681.44979220000005</v>
      </c>
      <c r="W39">
        <v>697.92238950000001</v>
      </c>
      <c r="X39">
        <v>714.90645199999994</v>
      </c>
      <c r="Y39">
        <v>732.36513530000002</v>
      </c>
      <c r="Z39">
        <v>750.2661726</v>
      </c>
      <c r="AA39">
        <v>768.58205469999996</v>
      </c>
      <c r="AB39">
        <v>787.29017060000001</v>
      </c>
      <c r="AC39">
        <v>806.37305609999999</v>
      </c>
      <c r="AD39">
        <v>826.48866269999996</v>
      </c>
      <c r="AE39">
        <v>847.98488199999997</v>
      </c>
      <c r="AF39">
        <v>870.90106319999995</v>
      </c>
      <c r="AG39">
        <v>895.18580259999999</v>
      </c>
      <c r="AH39">
        <v>920.76160240000002</v>
      </c>
      <c r="AI39">
        <v>947.55644570000004</v>
      </c>
      <c r="AJ39">
        <v>975.51914869999996</v>
      </c>
      <c r="AK39">
        <v>1004.627256</v>
      </c>
      <c r="AL39">
        <v>1034.891678</v>
      </c>
      <c r="AM39">
        <v>1066.3599670000001</v>
      </c>
    </row>
    <row r="40" spans="1:39" x14ac:dyDescent="0.25">
      <c r="A40" t="s">
        <v>33</v>
      </c>
      <c r="B40">
        <v>801.19622289999995</v>
      </c>
      <c r="C40">
        <v>825.59321890000001</v>
      </c>
      <c r="D40">
        <v>853.02656469999999</v>
      </c>
      <c r="E40">
        <v>883.3588704</v>
      </c>
      <c r="F40">
        <v>912.75761799999998</v>
      </c>
      <c r="G40">
        <v>940.25600420000001</v>
      </c>
      <c r="H40">
        <v>965.43676700000003</v>
      </c>
      <c r="I40">
        <v>988.3191683</v>
      </c>
      <c r="J40">
        <v>1009.120131</v>
      </c>
      <c r="K40">
        <v>1028.1128759999999</v>
      </c>
      <c r="L40">
        <v>1045.5570849999999</v>
      </c>
      <c r="M40">
        <v>1061.6759440000001</v>
      </c>
      <c r="N40">
        <v>1076.6536880000001</v>
      </c>
      <c r="O40">
        <v>1093.1939600000001</v>
      </c>
      <c r="P40">
        <v>1111.8478170000001</v>
      </c>
      <c r="Q40">
        <v>1132.64734</v>
      </c>
      <c r="R40">
        <v>1155.440464</v>
      </c>
      <c r="S40">
        <v>1180.018615</v>
      </c>
      <c r="T40">
        <v>1206.1215199999999</v>
      </c>
      <c r="U40">
        <v>1233.530994</v>
      </c>
      <c r="V40">
        <v>1262.0949740000001</v>
      </c>
      <c r="W40">
        <v>1291.697488</v>
      </c>
      <c r="X40">
        <v>1322.2462310000001</v>
      </c>
      <c r="Y40">
        <v>1353.6672570000001</v>
      </c>
      <c r="Z40">
        <v>1385.901478</v>
      </c>
      <c r="AA40">
        <v>1418.9020579999999</v>
      </c>
      <c r="AB40">
        <v>1452.63265</v>
      </c>
      <c r="AC40">
        <v>1487.066536</v>
      </c>
      <c r="AD40">
        <v>1524.7843849999999</v>
      </c>
      <c r="AE40">
        <v>1566.2920630000001</v>
      </c>
      <c r="AF40">
        <v>1611.505991</v>
      </c>
      <c r="AG40">
        <v>1660.1486379999999</v>
      </c>
      <c r="AH40">
        <v>1711.907479</v>
      </c>
      <c r="AI40">
        <v>1766.5086960000001</v>
      </c>
      <c r="AJ40">
        <v>1823.7475449999999</v>
      </c>
      <c r="AK40">
        <v>1883.4990089999999</v>
      </c>
      <c r="AL40">
        <v>1945.720507</v>
      </c>
      <c r="AM40">
        <v>2010.4522669999999</v>
      </c>
    </row>
    <row r="41" spans="1:39" x14ac:dyDescent="0.25">
      <c r="A41" t="s">
        <v>34</v>
      </c>
      <c r="B41">
        <v>94.437168270000001</v>
      </c>
      <c r="C41">
        <v>97.578560379999999</v>
      </c>
      <c r="D41">
        <v>101.194906</v>
      </c>
      <c r="E41">
        <v>105.2576569</v>
      </c>
      <c r="F41">
        <v>109.33690900000001</v>
      </c>
      <c r="G41">
        <v>113.2185176</v>
      </c>
      <c r="H41">
        <v>116.7602751</v>
      </c>
      <c r="I41">
        <v>119.89423909999999</v>
      </c>
      <c r="J41">
        <v>122.6441401</v>
      </c>
      <c r="K41">
        <v>125.06480259999999</v>
      </c>
      <c r="L41">
        <v>127.2186837</v>
      </c>
      <c r="M41">
        <v>129.15972719999999</v>
      </c>
      <c r="N41">
        <v>130.9279635</v>
      </c>
      <c r="O41">
        <v>132.7757058</v>
      </c>
      <c r="P41">
        <v>134.87053979999999</v>
      </c>
      <c r="Q41">
        <v>137.24646989999999</v>
      </c>
      <c r="R41">
        <v>139.89295229999999</v>
      </c>
      <c r="S41">
        <v>142.78577490000001</v>
      </c>
      <c r="T41">
        <v>145.86417739999999</v>
      </c>
      <c r="U41">
        <v>149.119978</v>
      </c>
      <c r="V41">
        <v>152.5389117</v>
      </c>
      <c r="W41">
        <v>156.10738570000001</v>
      </c>
      <c r="X41">
        <v>159.81329600000001</v>
      </c>
      <c r="Y41">
        <v>163.64631739999999</v>
      </c>
      <c r="Z41">
        <v>167.59801490000001</v>
      </c>
      <c r="AA41">
        <v>171.6618575</v>
      </c>
      <c r="AB41">
        <v>175.8331987</v>
      </c>
      <c r="AC41">
        <v>180.10927459999999</v>
      </c>
      <c r="AD41">
        <v>184.79867580000001</v>
      </c>
      <c r="AE41">
        <v>189.96151560000001</v>
      </c>
      <c r="AF41">
        <v>195.59473800000001</v>
      </c>
      <c r="AG41">
        <v>201.67576819999999</v>
      </c>
      <c r="AH41">
        <v>208.17751569999999</v>
      </c>
      <c r="AI41">
        <v>215.07641709999999</v>
      </c>
      <c r="AJ41">
        <v>222.3561904</v>
      </c>
      <c r="AK41">
        <v>230.00970090000001</v>
      </c>
      <c r="AL41">
        <v>238.04004649999999</v>
      </c>
      <c r="AM41">
        <v>246.46133019999999</v>
      </c>
    </row>
    <row r="42" spans="1:39" x14ac:dyDescent="0.25">
      <c r="A42" t="s">
        <v>35</v>
      </c>
      <c r="B42">
        <v>6.5447287100000001E-2</v>
      </c>
      <c r="C42">
        <v>6.7585155899999999E-2</v>
      </c>
      <c r="D42">
        <v>7.0016313799999896E-2</v>
      </c>
      <c r="E42">
        <v>7.2693764300000005E-2</v>
      </c>
      <c r="F42">
        <v>7.5114613600000005E-2</v>
      </c>
      <c r="G42">
        <v>7.7313641000000002E-2</v>
      </c>
      <c r="H42">
        <v>7.9395015999999999E-2</v>
      </c>
      <c r="I42">
        <v>8.1420824000000003E-2</v>
      </c>
      <c r="J42">
        <v>8.3433544799999995E-2</v>
      </c>
      <c r="K42">
        <v>8.5463508699999996E-2</v>
      </c>
      <c r="L42">
        <v>8.7535210799999999E-2</v>
      </c>
      <c r="M42">
        <v>8.9669525900000005E-2</v>
      </c>
      <c r="N42">
        <v>9.1885093099999995E-2</v>
      </c>
      <c r="O42">
        <v>9.4224311000000005E-2</v>
      </c>
      <c r="P42">
        <v>9.6654283499999896E-2</v>
      </c>
      <c r="Q42">
        <v>9.9153206800000004E-2</v>
      </c>
      <c r="R42">
        <v>0.1017099389</v>
      </c>
      <c r="S42">
        <v>0.1043203635</v>
      </c>
      <c r="T42">
        <v>0.106962791</v>
      </c>
      <c r="U42">
        <v>0.10964764339999999</v>
      </c>
      <c r="V42">
        <v>0.11238153770000001</v>
      </c>
      <c r="W42">
        <v>0.1151690016</v>
      </c>
      <c r="X42">
        <v>0.1180130947</v>
      </c>
      <c r="Y42">
        <v>0.1209158182</v>
      </c>
      <c r="Z42">
        <v>0.1238784022</v>
      </c>
      <c r="AA42">
        <v>0.12690153570000001</v>
      </c>
      <c r="AB42">
        <v>0.1299855744</v>
      </c>
      <c r="AC42">
        <v>0.1331307528</v>
      </c>
      <c r="AD42">
        <v>0.1366604039</v>
      </c>
      <c r="AE42">
        <v>0.14047670600000001</v>
      </c>
      <c r="AF42">
        <v>0.1445172921</v>
      </c>
      <c r="AG42">
        <v>0.14874403659999999</v>
      </c>
      <c r="AH42">
        <v>0.1531351111</v>
      </c>
      <c r="AI42">
        <v>0.157680073</v>
      </c>
      <c r="AJ42">
        <v>0.16237665909999999</v>
      </c>
      <c r="AK42">
        <v>0.16722884730000001</v>
      </c>
      <c r="AL42">
        <v>0.17224583369999999</v>
      </c>
      <c r="AM42">
        <v>0.1774416409</v>
      </c>
    </row>
    <row r="43" spans="1:39" x14ac:dyDescent="0.25">
      <c r="A43" t="s">
        <v>36</v>
      </c>
      <c r="B43">
        <v>593.18299999999999</v>
      </c>
      <c r="C43">
        <v>612.27608009999994</v>
      </c>
      <c r="D43">
        <v>635.04933800000003</v>
      </c>
      <c r="E43">
        <v>660.82686330000001</v>
      </c>
      <c r="F43">
        <v>684.71315500000003</v>
      </c>
      <c r="G43">
        <v>706.72318129999996</v>
      </c>
      <c r="H43">
        <v>727.31157429999996</v>
      </c>
      <c r="I43">
        <v>746.74865009999996</v>
      </c>
      <c r="J43">
        <v>765.40425400000004</v>
      </c>
      <c r="K43">
        <v>783.63602760000003</v>
      </c>
      <c r="L43">
        <v>801.77340079999999</v>
      </c>
      <c r="M43">
        <v>820.08566069999995</v>
      </c>
      <c r="N43">
        <v>838.77327430000003</v>
      </c>
      <c r="O43">
        <v>858.18978589999995</v>
      </c>
      <c r="P43">
        <v>878.4050158</v>
      </c>
      <c r="Q43">
        <v>899.35034559999997</v>
      </c>
      <c r="R43">
        <v>920.94037579999997</v>
      </c>
      <c r="S43">
        <v>943.11192960000005</v>
      </c>
      <c r="T43">
        <v>965.60104020000006</v>
      </c>
      <c r="U43">
        <v>988.48342179999997</v>
      </c>
      <c r="V43">
        <v>1011.796137</v>
      </c>
      <c r="W43">
        <v>1035.5598379999999</v>
      </c>
      <c r="X43">
        <v>1059.7844600000001</v>
      </c>
      <c r="Y43">
        <v>1084.472536</v>
      </c>
      <c r="Z43">
        <v>1109.621686</v>
      </c>
      <c r="AA43">
        <v>1135.2267119999999</v>
      </c>
      <c r="AB43">
        <v>1161.281518</v>
      </c>
      <c r="AC43">
        <v>1187.7810119999999</v>
      </c>
      <c r="AD43">
        <v>1218.004259</v>
      </c>
      <c r="AE43">
        <v>1251.1468709999999</v>
      </c>
      <c r="AF43">
        <v>1286.632163</v>
      </c>
      <c r="AG43">
        <v>1324.0844199999999</v>
      </c>
      <c r="AH43">
        <v>1363.269366</v>
      </c>
      <c r="AI43">
        <v>1404.0577169999999</v>
      </c>
      <c r="AJ43">
        <v>1446.400451</v>
      </c>
      <c r="AK43">
        <v>1490.3128180000001</v>
      </c>
      <c r="AL43">
        <v>1535.8650520000001</v>
      </c>
      <c r="AM43">
        <v>1583.1780450000001</v>
      </c>
    </row>
    <row r="44" spans="1:39" x14ac:dyDescent="0.25">
      <c r="A44" t="s">
        <v>37</v>
      </c>
      <c r="B44">
        <v>1.3886131559999999</v>
      </c>
      <c r="C44">
        <v>1.433402971</v>
      </c>
      <c r="D44">
        <v>1.485321656</v>
      </c>
      <c r="E44">
        <v>1.5430297959999999</v>
      </c>
      <c r="F44">
        <v>1.5943873639999999</v>
      </c>
      <c r="G44">
        <v>1.640388883</v>
      </c>
      <c r="H44">
        <v>1.683096232</v>
      </c>
      <c r="I44">
        <v>1.723936304</v>
      </c>
      <c r="J44">
        <v>1.763820341</v>
      </c>
      <c r="K44">
        <v>1.803348022</v>
      </c>
      <c r="L44">
        <v>1.8429314299999999</v>
      </c>
      <c r="M44">
        <v>1.8828747720000001</v>
      </c>
      <c r="N44">
        <v>1.923423536</v>
      </c>
      <c r="O44">
        <v>1.9665357510000001</v>
      </c>
      <c r="P44">
        <v>2.0117480030000001</v>
      </c>
      <c r="Q44">
        <v>2.0586923210000001</v>
      </c>
      <c r="R44">
        <v>2.1071377770000002</v>
      </c>
      <c r="S44">
        <v>2.1569396840000001</v>
      </c>
      <c r="T44">
        <v>2.2078785129999998</v>
      </c>
      <c r="U44">
        <v>2.2598590540000001</v>
      </c>
      <c r="V44">
        <v>2.312873357</v>
      </c>
      <c r="W44">
        <v>2.3669335829999998</v>
      </c>
      <c r="X44">
        <v>2.422051534</v>
      </c>
      <c r="Y44">
        <v>2.4782347979999999</v>
      </c>
      <c r="Z44">
        <v>2.5354866129999998</v>
      </c>
      <c r="AA44">
        <v>2.5938069690000001</v>
      </c>
      <c r="AB44">
        <v>2.6531945430000001</v>
      </c>
      <c r="AC44">
        <v>2.7136495530000002</v>
      </c>
      <c r="AD44">
        <v>2.7845874149999998</v>
      </c>
      <c r="AE44">
        <v>2.8640148079999999</v>
      </c>
      <c r="AF44">
        <v>2.9503675</v>
      </c>
      <c r="AG44">
        <v>3.0425135989999998</v>
      </c>
      <c r="AH44">
        <v>3.1396691919999999</v>
      </c>
      <c r="AI44">
        <v>3.2413347969999999</v>
      </c>
      <c r="AJ44">
        <v>3.3472437510000002</v>
      </c>
      <c r="AK44">
        <v>3.4573230320000001</v>
      </c>
      <c r="AL44">
        <v>3.5716664919999999</v>
      </c>
      <c r="AM44">
        <v>3.690519315</v>
      </c>
    </row>
    <row r="45" spans="1:39" x14ac:dyDescent="0.25">
      <c r="A45" t="s">
        <v>38</v>
      </c>
      <c r="B45">
        <v>11.097</v>
      </c>
      <c r="C45">
        <v>11.49682181</v>
      </c>
      <c r="D45">
        <v>12.00425291</v>
      </c>
      <c r="E45">
        <v>12.5985824</v>
      </c>
      <c r="F45">
        <v>13.109687579999999</v>
      </c>
      <c r="G45">
        <v>13.54324177</v>
      </c>
      <c r="H45">
        <v>13.91493331</v>
      </c>
      <c r="I45">
        <v>14.236181050000001</v>
      </c>
      <c r="J45">
        <v>14.52011933</v>
      </c>
      <c r="K45">
        <v>14.778430480000001</v>
      </c>
      <c r="L45">
        <v>15.02111337</v>
      </c>
      <c r="M45">
        <v>15.255967269999999</v>
      </c>
      <c r="N45">
        <v>15.488687820000001</v>
      </c>
      <c r="O45">
        <v>15.750664049999999</v>
      </c>
      <c r="P45">
        <v>16.041576890000002</v>
      </c>
      <c r="Q45">
        <v>16.35668287</v>
      </c>
      <c r="R45">
        <v>16.691738879999999</v>
      </c>
      <c r="S45">
        <v>17.04369719</v>
      </c>
      <c r="T45">
        <v>17.406669780000001</v>
      </c>
      <c r="U45">
        <v>17.780960780000001</v>
      </c>
      <c r="V45">
        <v>18.166337510000002</v>
      </c>
      <c r="W45">
        <v>18.562552050000001</v>
      </c>
      <c r="X45">
        <v>18.969362969999999</v>
      </c>
      <c r="Y45">
        <v>19.386544270000002</v>
      </c>
      <c r="Z45">
        <v>19.813895779999999</v>
      </c>
      <c r="AA45">
        <v>20.251255740000001</v>
      </c>
      <c r="AB45">
        <v>20.69851705</v>
      </c>
      <c r="AC45">
        <v>21.155648830000001</v>
      </c>
      <c r="AD45">
        <v>21.721115919999999</v>
      </c>
      <c r="AE45">
        <v>22.371285830000001</v>
      </c>
      <c r="AF45">
        <v>23.08979536</v>
      </c>
      <c r="AG45">
        <v>23.865727870000001</v>
      </c>
      <c r="AH45">
        <v>24.692007719999999</v>
      </c>
      <c r="AI45">
        <v>25.564410110000001</v>
      </c>
      <c r="AJ45">
        <v>26.480899019999999</v>
      </c>
      <c r="AK45">
        <v>27.441204119999998</v>
      </c>
      <c r="AL45">
        <v>28.446574909999999</v>
      </c>
      <c r="AM45">
        <v>29.499664469999999</v>
      </c>
    </row>
    <row r="46" spans="1:39" x14ac:dyDescent="0.25">
      <c r="A46" t="s">
        <v>39</v>
      </c>
      <c r="B46">
        <v>37.027999999999999</v>
      </c>
      <c r="C46">
        <v>37.976709100000001</v>
      </c>
      <c r="D46">
        <v>38.665780900000001</v>
      </c>
      <c r="E46">
        <v>39.170269640000001</v>
      </c>
      <c r="F46">
        <v>39.565797080000003</v>
      </c>
      <c r="G46">
        <v>39.99380944</v>
      </c>
      <c r="H46">
        <v>40.537101130000003</v>
      </c>
      <c r="I46">
        <v>41.256220759999998</v>
      </c>
      <c r="J46">
        <v>42.15135815</v>
      </c>
      <c r="K46">
        <v>43.200277710000002</v>
      </c>
      <c r="L46">
        <v>44.370165540000002</v>
      </c>
      <c r="M46">
        <v>45.630329539999998</v>
      </c>
      <c r="N46">
        <v>46.959025670000003</v>
      </c>
      <c r="O46">
        <v>48.470067530000001</v>
      </c>
      <c r="P46">
        <v>50.049003859999999</v>
      </c>
      <c r="Q46">
        <v>51.648185779999999</v>
      </c>
      <c r="R46">
        <v>53.254635399999998</v>
      </c>
      <c r="S46">
        <v>54.868341809999997</v>
      </c>
      <c r="T46">
        <v>56.5224519</v>
      </c>
      <c r="U46">
        <v>58.204552669999998</v>
      </c>
      <c r="V46">
        <v>59.909842980000001</v>
      </c>
      <c r="W46">
        <v>61.637185799999997</v>
      </c>
      <c r="X46">
        <v>63.386992530000001</v>
      </c>
      <c r="Y46">
        <v>65.160225510000004</v>
      </c>
      <c r="Z46">
        <v>66.957926409999999</v>
      </c>
      <c r="AA46">
        <v>68.781004479999893</v>
      </c>
      <c r="AB46">
        <v>70.630164410000006</v>
      </c>
      <c r="AC46">
        <v>72.505919680000005</v>
      </c>
      <c r="AD46">
        <v>74.366140340000001</v>
      </c>
      <c r="AE46">
        <v>76.201523829999999</v>
      </c>
      <c r="AF46">
        <v>78.012479020000001</v>
      </c>
      <c r="AG46">
        <v>79.803564640000005</v>
      </c>
      <c r="AH46">
        <v>81.580883889999996</v>
      </c>
      <c r="AI46">
        <v>83.351181580000002</v>
      </c>
      <c r="AJ46">
        <v>85.121530359999994</v>
      </c>
      <c r="AK46">
        <v>86.899321790000002</v>
      </c>
      <c r="AL46">
        <v>88.69243152</v>
      </c>
      <c r="AM46">
        <v>90.509483459999998</v>
      </c>
    </row>
    <row r="47" spans="1:39" x14ac:dyDescent="0.25">
      <c r="A47" t="s">
        <v>40</v>
      </c>
      <c r="B47">
        <v>530.98400000000004</v>
      </c>
      <c r="C47">
        <v>543.98851500000001</v>
      </c>
      <c r="D47">
        <v>554.42299509999998</v>
      </c>
      <c r="E47">
        <v>563.06188120000002</v>
      </c>
      <c r="F47">
        <v>571.74031930000001</v>
      </c>
      <c r="G47">
        <v>581.5389381</v>
      </c>
      <c r="H47">
        <v>592.91396350000002</v>
      </c>
      <c r="I47">
        <v>606.26458790000004</v>
      </c>
      <c r="J47">
        <v>621.55096900000001</v>
      </c>
      <c r="K47">
        <v>638.55487979999998</v>
      </c>
      <c r="L47">
        <v>656.95681969999998</v>
      </c>
      <c r="M47">
        <v>676.44267060000004</v>
      </c>
      <c r="N47">
        <v>696.76887299999999</v>
      </c>
      <c r="O47">
        <v>718.75232819999997</v>
      </c>
      <c r="P47">
        <v>741.4205809</v>
      </c>
      <c r="Q47">
        <v>764.35871010000005</v>
      </c>
      <c r="R47">
        <v>787.46275109999999</v>
      </c>
      <c r="S47">
        <v>810.74171639999997</v>
      </c>
      <c r="T47">
        <v>834.48035979999997</v>
      </c>
      <c r="U47">
        <v>858.58044519999999</v>
      </c>
      <c r="V47">
        <v>882.99566549999997</v>
      </c>
      <c r="W47">
        <v>907.71087739999996</v>
      </c>
      <c r="X47">
        <v>932.72374049999996</v>
      </c>
      <c r="Y47">
        <v>958.03543539999998</v>
      </c>
      <c r="Z47">
        <v>983.64681199999995</v>
      </c>
      <c r="AA47">
        <v>1009.557195</v>
      </c>
      <c r="AB47">
        <v>1035.764512</v>
      </c>
      <c r="AC47">
        <v>1062.2661310000001</v>
      </c>
      <c r="AD47">
        <v>1088.1981949999999</v>
      </c>
      <c r="AE47">
        <v>1113.6204620000001</v>
      </c>
      <c r="AF47">
        <v>1138.6411350000001</v>
      </c>
      <c r="AG47">
        <v>1163.395757</v>
      </c>
      <c r="AH47">
        <v>1188.0139099999999</v>
      </c>
      <c r="AI47">
        <v>1212.6155739999999</v>
      </c>
      <c r="AJ47">
        <v>1237.3148570000001</v>
      </c>
      <c r="AK47">
        <v>1262.2258039999999</v>
      </c>
      <c r="AL47">
        <v>1287.468568</v>
      </c>
      <c r="AM47">
        <v>1313.1752839999999</v>
      </c>
    </row>
    <row r="48" spans="1:39" x14ac:dyDescent="0.25">
      <c r="A48" t="s">
        <v>41</v>
      </c>
      <c r="B48">
        <v>4.1814573929999899</v>
      </c>
      <c r="C48">
        <v>4.2662739619999899</v>
      </c>
      <c r="D48">
        <v>4.3198423799999999</v>
      </c>
      <c r="E48">
        <v>4.3515019270000002</v>
      </c>
      <c r="F48">
        <v>4.3827028629999898</v>
      </c>
      <c r="G48">
        <v>4.4251046069999997</v>
      </c>
      <c r="H48">
        <v>4.4850189389999997</v>
      </c>
      <c r="I48">
        <v>4.567723666</v>
      </c>
      <c r="J48">
        <v>4.6720231830000003</v>
      </c>
      <c r="K48">
        <v>4.7944531100000001</v>
      </c>
      <c r="L48">
        <v>4.9304638399999998</v>
      </c>
      <c r="M48">
        <v>5.0758352760000003</v>
      </c>
      <c r="N48">
        <v>5.2274370760000002</v>
      </c>
      <c r="O48">
        <v>5.3961281510000001</v>
      </c>
      <c r="P48">
        <v>5.5707356880000001</v>
      </c>
      <c r="Q48">
        <v>5.7469838080000004</v>
      </c>
      <c r="R48">
        <v>5.9239987850000002</v>
      </c>
      <c r="S48">
        <v>6.1020101630000001</v>
      </c>
      <c r="T48">
        <v>6.2855076030000001</v>
      </c>
      <c r="U48">
        <v>6.4724897090000004</v>
      </c>
      <c r="V48">
        <v>6.6622022000000003</v>
      </c>
      <c r="W48">
        <v>6.8544078739999996</v>
      </c>
      <c r="X48">
        <v>7.0490754420000004</v>
      </c>
      <c r="Y48">
        <v>7.2462525590000002</v>
      </c>
      <c r="Z48">
        <v>7.446009063</v>
      </c>
      <c r="AA48">
        <v>7.6484108150000001</v>
      </c>
      <c r="AB48">
        <v>7.8535094399999998</v>
      </c>
      <c r="AC48">
        <v>8.0613419430000004</v>
      </c>
      <c r="AD48">
        <v>8.2650356610000006</v>
      </c>
      <c r="AE48">
        <v>8.466621473</v>
      </c>
      <c r="AF48">
        <v>8.6672759989999903</v>
      </c>
      <c r="AG48">
        <v>8.8676893569999997</v>
      </c>
      <c r="AH48">
        <v>9.0682920819999904</v>
      </c>
      <c r="AI48">
        <v>9.2694416729999904</v>
      </c>
      <c r="AJ48">
        <v>9.4715327370000004</v>
      </c>
      <c r="AK48">
        <v>9.6750574070000006</v>
      </c>
      <c r="AL48">
        <v>9.8806411230000002</v>
      </c>
      <c r="AM48">
        <v>10.08906919</v>
      </c>
    </row>
    <row r="49" spans="1:39" x14ac:dyDescent="0.25">
      <c r="A49" t="s">
        <v>42</v>
      </c>
      <c r="B49">
        <v>86.326999639999997</v>
      </c>
      <c r="C49">
        <v>88.30372337</v>
      </c>
      <c r="D49">
        <v>89.87570058</v>
      </c>
      <c r="E49">
        <v>91.159308730000006</v>
      </c>
      <c r="F49">
        <v>92.255781299999995</v>
      </c>
      <c r="G49">
        <v>93.431519019999996</v>
      </c>
      <c r="H49">
        <v>94.821521160000003</v>
      </c>
      <c r="I49">
        <v>96.529948930000003</v>
      </c>
      <c r="J49">
        <v>98.558508259999996</v>
      </c>
      <c r="K49">
        <v>100.86609129999999</v>
      </c>
      <c r="L49">
        <v>103.3880431</v>
      </c>
      <c r="M49">
        <v>106.0597794</v>
      </c>
      <c r="N49">
        <v>108.8307982</v>
      </c>
      <c r="O49">
        <v>112.01440270000001</v>
      </c>
      <c r="P49">
        <v>115.3890004</v>
      </c>
      <c r="Q49">
        <v>118.8551841</v>
      </c>
      <c r="R49">
        <v>122.38270129999999</v>
      </c>
      <c r="S49">
        <v>125.96689550000001</v>
      </c>
      <c r="T49">
        <v>129.6655585</v>
      </c>
      <c r="U49">
        <v>133.45213899999999</v>
      </c>
      <c r="V49">
        <v>137.3140349</v>
      </c>
      <c r="W49">
        <v>141.2465474</v>
      </c>
      <c r="X49">
        <v>145.2483718</v>
      </c>
      <c r="Y49">
        <v>149.31962709999999</v>
      </c>
      <c r="Z49">
        <v>153.4610734</v>
      </c>
      <c r="AA49">
        <v>157.6738421</v>
      </c>
      <c r="AB49">
        <v>161.95941070000001</v>
      </c>
      <c r="AC49">
        <v>166.31970799999999</v>
      </c>
      <c r="AD49">
        <v>170.74662620000001</v>
      </c>
      <c r="AE49">
        <v>175.21241209999999</v>
      </c>
      <c r="AF49">
        <v>179.71220719999999</v>
      </c>
      <c r="AG49">
        <v>184.25367700000001</v>
      </c>
      <c r="AH49">
        <v>188.84820500000001</v>
      </c>
      <c r="AI49">
        <v>193.5092535</v>
      </c>
      <c r="AJ49">
        <v>198.25237419999999</v>
      </c>
      <c r="AK49">
        <v>203.09584709999999</v>
      </c>
      <c r="AL49">
        <v>208.06156820000001</v>
      </c>
      <c r="AM49">
        <v>213.17600089999999</v>
      </c>
    </row>
    <row r="50" spans="1:39" x14ac:dyDescent="0.25">
      <c r="A50" t="s">
        <v>43</v>
      </c>
      <c r="B50">
        <v>10285.555549999999</v>
      </c>
      <c r="C50">
        <v>10549.085859999999</v>
      </c>
      <c r="D50">
        <v>10740.494699999999</v>
      </c>
      <c r="E50">
        <v>10880.63046</v>
      </c>
      <c r="F50">
        <v>10990.49919</v>
      </c>
      <c r="G50">
        <v>11109.391509999999</v>
      </c>
      <c r="H50">
        <v>11260.30587</v>
      </c>
      <c r="I50">
        <v>11460.061320000001</v>
      </c>
      <c r="J50">
        <v>11708.7106</v>
      </c>
      <c r="K50">
        <v>12000.077139999999</v>
      </c>
      <c r="L50">
        <v>12325.045980000001</v>
      </c>
      <c r="M50">
        <v>12675.091539999999</v>
      </c>
      <c r="N50">
        <v>13044.1738</v>
      </c>
      <c r="O50">
        <v>13463.907649999999</v>
      </c>
      <c r="P50">
        <v>13902.50107</v>
      </c>
      <c r="Q50">
        <v>14346.718269999999</v>
      </c>
      <c r="R50">
        <v>14792.95428</v>
      </c>
      <c r="S50">
        <v>15241.20606</v>
      </c>
      <c r="T50">
        <v>15700.68108</v>
      </c>
      <c r="U50">
        <v>16167.9313</v>
      </c>
      <c r="V50">
        <v>16641.623049999998</v>
      </c>
      <c r="W50">
        <v>17121.440500000001</v>
      </c>
      <c r="X50">
        <v>17607.497930000001</v>
      </c>
      <c r="Y50">
        <v>18100.06264</v>
      </c>
      <c r="Z50">
        <v>18599.423999999999</v>
      </c>
      <c r="AA50">
        <v>19105.834579999999</v>
      </c>
      <c r="AB50">
        <v>19619.490119999999</v>
      </c>
      <c r="AC50">
        <v>20140.533240000001</v>
      </c>
      <c r="AD50">
        <v>20657.261210000001</v>
      </c>
      <c r="AE50">
        <v>21167.089950000001</v>
      </c>
      <c r="AF50">
        <v>21670.13306</v>
      </c>
      <c r="AG50">
        <v>22167.65684</v>
      </c>
      <c r="AH50">
        <v>22661.356640000002</v>
      </c>
      <c r="AI50">
        <v>23153.10599</v>
      </c>
      <c r="AJ50">
        <v>23644.869549999999</v>
      </c>
      <c r="AK50">
        <v>24138.700499999999</v>
      </c>
      <c r="AL50">
        <v>24636.786530000001</v>
      </c>
      <c r="AM50">
        <v>25141.52318</v>
      </c>
    </row>
    <row r="51" spans="1:39" x14ac:dyDescent="0.25">
      <c r="A51" t="s">
        <v>44</v>
      </c>
      <c r="B51">
        <v>147495.55559999999</v>
      </c>
      <c r="C51">
        <v>151107.92079999999</v>
      </c>
      <c r="D51">
        <v>154006.38750000001</v>
      </c>
      <c r="E51">
        <v>156406.07810000001</v>
      </c>
      <c r="F51">
        <v>158816.75539999999</v>
      </c>
      <c r="G51">
        <v>161538.59390000001</v>
      </c>
      <c r="H51">
        <v>164698.32320000001</v>
      </c>
      <c r="I51">
        <v>168406.83</v>
      </c>
      <c r="J51">
        <v>172653.04689999999</v>
      </c>
      <c r="K51">
        <v>177376.35550000001</v>
      </c>
      <c r="L51">
        <v>182488.0055</v>
      </c>
      <c r="M51">
        <v>187900.74179999999</v>
      </c>
      <c r="N51">
        <v>193546.90919999999</v>
      </c>
      <c r="O51">
        <v>199653.42449999999</v>
      </c>
      <c r="P51">
        <v>205950.16140000001</v>
      </c>
      <c r="Q51">
        <v>212321.8639</v>
      </c>
      <c r="R51">
        <v>218739.6531</v>
      </c>
      <c r="S51">
        <v>225206.03229999999</v>
      </c>
      <c r="T51">
        <v>231800.1</v>
      </c>
      <c r="U51">
        <v>238494.5681</v>
      </c>
      <c r="V51">
        <v>245276.57370000001</v>
      </c>
      <c r="W51">
        <v>252141.91039999999</v>
      </c>
      <c r="X51">
        <v>259089.92790000001</v>
      </c>
      <c r="Y51">
        <v>266120.95429999998</v>
      </c>
      <c r="Z51">
        <v>273235.22560000001</v>
      </c>
      <c r="AA51">
        <v>280432.55420000001</v>
      </c>
      <c r="AB51">
        <v>287712.36440000002</v>
      </c>
      <c r="AC51">
        <v>295073.9253</v>
      </c>
      <c r="AD51">
        <v>302277.27630000003</v>
      </c>
      <c r="AE51">
        <v>309339.0171</v>
      </c>
      <c r="AF51">
        <v>316289.20409999997</v>
      </c>
      <c r="AG51">
        <v>323165.48810000002</v>
      </c>
      <c r="AH51">
        <v>330003.86379999999</v>
      </c>
      <c r="AI51">
        <v>336837.6594</v>
      </c>
      <c r="AJ51">
        <v>343698.57150000002</v>
      </c>
      <c r="AK51">
        <v>350618.27899999998</v>
      </c>
      <c r="AL51">
        <v>357630.15789999999</v>
      </c>
      <c r="AM51">
        <v>364770.91230000003</v>
      </c>
    </row>
    <row r="52" spans="1:39" x14ac:dyDescent="0.25">
      <c r="A52" t="s">
        <v>45</v>
      </c>
      <c r="B52">
        <v>1161.515942</v>
      </c>
      <c r="C52">
        <v>1185.0761010000001</v>
      </c>
      <c r="D52">
        <v>1199.9562169999999</v>
      </c>
      <c r="E52">
        <v>1208.7505349999999</v>
      </c>
      <c r="F52">
        <v>1217.4174619999999</v>
      </c>
      <c r="G52">
        <v>1229.1957239999999</v>
      </c>
      <c r="H52">
        <v>1245.8385940000001</v>
      </c>
      <c r="I52">
        <v>1268.81213</v>
      </c>
      <c r="J52">
        <v>1297.784218</v>
      </c>
      <c r="K52">
        <v>1331.7925310000001</v>
      </c>
      <c r="L52">
        <v>1369.5732889999999</v>
      </c>
      <c r="M52">
        <v>1409.9542429999999</v>
      </c>
      <c r="N52">
        <v>1452.0658539999999</v>
      </c>
      <c r="O52">
        <v>1498.9244859999999</v>
      </c>
      <c r="P52">
        <v>1547.4265800000001</v>
      </c>
      <c r="Q52">
        <v>1596.3843910000001</v>
      </c>
      <c r="R52">
        <v>1645.555218</v>
      </c>
      <c r="S52">
        <v>1695.002823</v>
      </c>
      <c r="T52">
        <v>1745.974334</v>
      </c>
      <c r="U52">
        <v>1797.913808</v>
      </c>
      <c r="V52">
        <v>1850.6117220000001</v>
      </c>
      <c r="W52">
        <v>1904.002187</v>
      </c>
      <c r="X52">
        <v>1958.0765120000001</v>
      </c>
      <c r="Y52">
        <v>2012.847933</v>
      </c>
      <c r="Z52">
        <v>2068.3358509999998</v>
      </c>
      <c r="AA52">
        <v>2124.5585599999999</v>
      </c>
      <c r="AB52">
        <v>2181.5304000000001</v>
      </c>
      <c r="AC52">
        <v>2239.2616509999998</v>
      </c>
      <c r="AD52">
        <v>2295.8432389999998</v>
      </c>
      <c r="AE52">
        <v>2351.8392979999999</v>
      </c>
      <c r="AF52">
        <v>2407.5766659999999</v>
      </c>
      <c r="AG52">
        <v>2463.2470440000002</v>
      </c>
      <c r="AH52">
        <v>2518.9700229999999</v>
      </c>
      <c r="AI52">
        <v>2574.8449089999999</v>
      </c>
      <c r="AJ52">
        <v>2630.9813159999999</v>
      </c>
      <c r="AK52">
        <v>2687.515946</v>
      </c>
      <c r="AL52">
        <v>2744.6225340000001</v>
      </c>
      <c r="AM52">
        <v>2802.5192200000001</v>
      </c>
    </row>
    <row r="53" spans="1:39" x14ac:dyDescent="0.25">
      <c r="A53" t="s">
        <v>46</v>
      </c>
      <c r="B53">
        <v>23979.722119999999</v>
      </c>
      <c r="C53">
        <v>24528.81205</v>
      </c>
      <c r="D53">
        <v>24965.472379999999</v>
      </c>
      <c r="E53">
        <v>25322.030200000001</v>
      </c>
      <c r="F53">
        <v>25626.605920000002</v>
      </c>
      <c r="G53">
        <v>25953.19973</v>
      </c>
      <c r="H53">
        <v>26339.311430000002</v>
      </c>
      <c r="I53">
        <v>26813.8747</v>
      </c>
      <c r="J53">
        <v>27377.363399999998</v>
      </c>
      <c r="K53">
        <v>28018.358680000001</v>
      </c>
      <c r="L53">
        <v>28718.900870000001</v>
      </c>
      <c r="M53">
        <v>29461.04983</v>
      </c>
      <c r="N53">
        <v>30230.777279999998</v>
      </c>
      <c r="O53">
        <v>31115.111860000001</v>
      </c>
      <c r="P53">
        <v>32052.500110000001</v>
      </c>
      <c r="Q53">
        <v>33015.32892</v>
      </c>
      <c r="R53">
        <v>33995.194799999997</v>
      </c>
      <c r="S53">
        <v>34990.804320000003</v>
      </c>
      <c r="T53">
        <v>36018.210679999902</v>
      </c>
      <c r="U53">
        <v>37070.038610000003</v>
      </c>
      <c r="V53">
        <v>38142.78746</v>
      </c>
      <c r="W53">
        <v>39235.152049999997</v>
      </c>
      <c r="X53">
        <v>40346.769939999998</v>
      </c>
      <c r="Y53">
        <v>41477.674209999997</v>
      </c>
      <c r="Z53">
        <v>42628.075940000002</v>
      </c>
      <c r="AA53">
        <v>43798.289470000003</v>
      </c>
      <c r="AB53">
        <v>44988.725209999997</v>
      </c>
      <c r="AC53">
        <v>46199.918899999997</v>
      </c>
      <c r="AD53">
        <v>47429.61838</v>
      </c>
      <c r="AE53">
        <v>48670.11447</v>
      </c>
      <c r="AF53">
        <v>49920.057560000001</v>
      </c>
      <c r="AG53">
        <v>51181.576950000002</v>
      </c>
      <c r="AH53">
        <v>52457.834719999999</v>
      </c>
      <c r="AI53">
        <v>53752.57041</v>
      </c>
      <c r="AJ53">
        <v>55070.103949999997</v>
      </c>
      <c r="AK53">
        <v>56415.513070000001</v>
      </c>
      <c r="AL53">
        <v>57794.880039999996</v>
      </c>
      <c r="AM53">
        <v>59215.555800000002</v>
      </c>
    </row>
    <row r="54" spans="1:39" x14ac:dyDescent="0.25">
      <c r="A54" t="s">
        <v>145</v>
      </c>
      <c r="B54">
        <v>54227.928500000002</v>
      </c>
      <c r="C54">
        <v>55118.042459999997</v>
      </c>
      <c r="D54">
        <v>55805.007339999902</v>
      </c>
      <c r="E54">
        <v>56446.385609999998</v>
      </c>
      <c r="F54">
        <v>56850.452069999999</v>
      </c>
      <c r="G54">
        <v>57358.39748</v>
      </c>
      <c r="H54">
        <v>58102.083550000003</v>
      </c>
      <c r="I54">
        <v>59162.166100000002</v>
      </c>
      <c r="J54">
        <v>60452.193370000001</v>
      </c>
      <c r="K54">
        <v>61862.285349999998</v>
      </c>
      <c r="L54">
        <v>63293.046069999997</v>
      </c>
      <c r="M54">
        <v>64684.837019999999</v>
      </c>
      <c r="N54">
        <v>66022.43333</v>
      </c>
      <c r="O54">
        <v>67856.682090000002</v>
      </c>
      <c r="P54">
        <v>69812.509999999995</v>
      </c>
      <c r="Q54">
        <v>71771.171419999999</v>
      </c>
      <c r="R54">
        <v>73725.237680000006</v>
      </c>
      <c r="S54">
        <v>75695.917910000004</v>
      </c>
      <c r="T54">
        <v>77786.733300000007</v>
      </c>
      <c r="U54">
        <v>79942.22322</v>
      </c>
      <c r="V54">
        <v>82143.948950000005</v>
      </c>
      <c r="W54">
        <v>84387.960619999998</v>
      </c>
      <c r="X54">
        <v>86675.717650000006</v>
      </c>
      <c r="Y54">
        <v>89010.136859999999</v>
      </c>
      <c r="Z54">
        <v>91393.944090000005</v>
      </c>
      <c r="AA54">
        <v>93829.125109999906</v>
      </c>
      <c r="AB54">
        <v>96316.884709999998</v>
      </c>
      <c r="AC54">
        <v>98857.829979999995</v>
      </c>
      <c r="AD54">
        <v>101513.6621</v>
      </c>
      <c r="AE54">
        <v>104280.3879</v>
      </c>
      <c r="AF54">
        <v>107145.61629999999</v>
      </c>
      <c r="AG54">
        <v>110094.86139999999</v>
      </c>
      <c r="AH54">
        <v>113116.09639999999</v>
      </c>
      <c r="AI54">
        <v>116201.4615</v>
      </c>
      <c r="AJ54">
        <v>119347.5009</v>
      </c>
      <c r="AK54">
        <v>122554.8557</v>
      </c>
      <c r="AL54">
        <v>125827.91160000001</v>
      </c>
      <c r="AM54">
        <v>129174.6231</v>
      </c>
    </row>
    <row r="55" spans="1:39" x14ac:dyDescent="0.25">
      <c r="A55" t="s">
        <v>47</v>
      </c>
      <c r="B55">
        <v>4633.6257349999896</v>
      </c>
      <c r="C55">
        <v>4762.5684309999997</v>
      </c>
      <c r="D55">
        <v>4918.303226</v>
      </c>
      <c r="E55">
        <v>5094.4986879999897</v>
      </c>
      <c r="F55">
        <v>5256.2311909999999</v>
      </c>
      <c r="G55">
        <v>5399.3867529999998</v>
      </c>
      <c r="H55">
        <v>5526.5611339999896</v>
      </c>
      <c r="I55">
        <v>5642.1481249999997</v>
      </c>
      <c r="J55">
        <v>5749.6295730000002</v>
      </c>
      <c r="K55">
        <v>5851.4239349999998</v>
      </c>
      <c r="L55">
        <v>5949.1523150000003</v>
      </c>
      <c r="M55">
        <v>6043.9318659999999</v>
      </c>
      <c r="N55">
        <v>6136.5846430000001</v>
      </c>
      <c r="O55">
        <v>6245.3907079999999</v>
      </c>
      <c r="P55">
        <v>6370.3716770000001</v>
      </c>
      <c r="Q55">
        <v>6508.9841470000001</v>
      </c>
      <c r="R55">
        <v>6658.5524960000002</v>
      </c>
      <c r="S55">
        <v>6816.9406680000002</v>
      </c>
      <c r="T55">
        <v>6982.9151270000002</v>
      </c>
      <c r="U55">
        <v>7155.4623140000003</v>
      </c>
      <c r="V55">
        <v>7333.8508419999998</v>
      </c>
      <c r="W55">
        <v>7517.5899520000003</v>
      </c>
      <c r="X55">
        <v>7706.3570259999997</v>
      </c>
      <c r="Y55">
        <v>7899.9364750000004</v>
      </c>
      <c r="Z55">
        <v>8098.1785360000003</v>
      </c>
      <c r="AA55">
        <v>8300.9761180000005</v>
      </c>
      <c r="AB55">
        <v>8508.2545630000004</v>
      </c>
      <c r="AC55">
        <v>8719.9705150000009</v>
      </c>
      <c r="AD55">
        <v>8953.4589259999902</v>
      </c>
      <c r="AE55">
        <v>9208.8049090000004</v>
      </c>
      <c r="AF55">
        <v>9483.3992359999902</v>
      </c>
      <c r="AG55">
        <v>9774.2621830000007</v>
      </c>
      <c r="AH55">
        <v>10079.06264</v>
      </c>
      <c r="AI55">
        <v>10396.25381</v>
      </c>
      <c r="AJ55">
        <v>10725.03016</v>
      </c>
      <c r="AK55">
        <v>11065.2111</v>
      </c>
      <c r="AL55">
        <v>11417.123680000001</v>
      </c>
      <c r="AM55">
        <v>11781.52104</v>
      </c>
    </row>
    <row r="56" spans="1:39" x14ac:dyDescent="0.25">
      <c r="A56" t="s">
        <v>48</v>
      </c>
      <c r="B56">
        <v>4633.6257349999896</v>
      </c>
      <c r="C56">
        <v>4762.5684309999997</v>
      </c>
      <c r="D56">
        <v>4918.303226</v>
      </c>
      <c r="E56">
        <v>5094.4986879999897</v>
      </c>
      <c r="F56">
        <v>5256.2311909999999</v>
      </c>
      <c r="G56">
        <v>5400.5339910000002</v>
      </c>
      <c r="H56">
        <v>5528.4819280000002</v>
      </c>
      <c r="I56">
        <v>5644.0229120000004</v>
      </c>
      <c r="J56">
        <v>5750.8187669999998</v>
      </c>
      <c r="K56">
        <v>5851.7240169999995</v>
      </c>
      <c r="L56">
        <v>5948.6840609999999</v>
      </c>
      <c r="M56">
        <v>6043.0415540000004</v>
      </c>
      <c r="N56">
        <v>6135.8321530000003</v>
      </c>
      <c r="O56">
        <v>6246.1708179999996</v>
      </c>
      <c r="P56">
        <v>6373.4610499999999</v>
      </c>
      <c r="Q56">
        <v>6514.5871610000004</v>
      </c>
      <c r="R56">
        <v>6666.5883379999996</v>
      </c>
      <c r="S56">
        <v>6827.2197210000004</v>
      </c>
      <c r="T56">
        <v>6994.6526210000002</v>
      </c>
      <c r="U56">
        <v>7167.8313429999998</v>
      </c>
      <c r="V56">
        <v>7346.1571839999997</v>
      </c>
      <c r="W56">
        <v>7529.2809360000001</v>
      </c>
      <c r="X56">
        <v>7716.9917690000002</v>
      </c>
      <c r="Y56">
        <v>7909.1547609999998</v>
      </c>
      <c r="Z56">
        <v>8105.6752429999997</v>
      </c>
      <c r="AA56">
        <v>8306.4808389999998</v>
      </c>
      <c r="AB56">
        <v>8511.5152710000002</v>
      </c>
      <c r="AC56">
        <v>8720.7405999999901</v>
      </c>
      <c r="AD56">
        <v>8951.9895340000003</v>
      </c>
      <c r="AE56">
        <v>9205.9161330000006</v>
      </c>
      <c r="AF56">
        <v>9479.6402760000001</v>
      </c>
      <c r="AG56">
        <v>9769.9018169999999</v>
      </c>
      <c r="AH56">
        <v>10074.08862</v>
      </c>
      <c r="AI56">
        <v>10390.46859</v>
      </c>
      <c r="AJ56">
        <v>10718.11765</v>
      </c>
      <c r="AK56">
        <v>11056.77434</v>
      </c>
      <c r="AL56">
        <v>11406.71283</v>
      </c>
      <c r="AM56">
        <v>11768.66115</v>
      </c>
    </row>
    <row r="57" spans="1:39" x14ac:dyDescent="0.25">
      <c r="A57" t="s">
        <v>49</v>
      </c>
      <c r="B57">
        <v>237150.27770000001</v>
      </c>
      <c r="C57">
        <v>242488.93729999999</v>
      </c>
      <c r="D57">
        <v>246717.31820000001</v>
      </c>
      <c r="E57">
        <v>250263.8749</v>
      </c>
      <c r="F57">
        <v>253501.73</v>
      </c>
      <c r="G57">
        <v>257481.08230000001</v>
      </c>
      <c r="H57">
        <v>262403.82069999998</v>
      </c>
      <c r="I57">
        <v>268331.78749999998</v>
      </c>
      <c r="J57">
        <v>275083.55450000003</v>
      </c>
      <c r="K57">
        <v>282433.12190000003</v>
      </c>
      <c r="L57">
        <v>290192.2709</v>
      </c>
      <c r="M57">
        <v>298234.18160000001</v>
      </c>
      <c r="N57">
        <v>306488.07290000003</v>
      </c>
      <c r="O57">
        <v>315560.6115</v>
      </c>
      <c r="P57">
        <v>324904.76890000002</v>
      </c>
      <c r="Q57">
        <v>334370.5589</v>
      </c>
      <c r="R57">
        <v>343955.38319999998</v>
      </c>
      <c r="S57">
        <v>353689.52250000002</v>
      </c>
      <c r="T57">
        <v>363666.83130000002</v>
      </c>
      <c r="U57">
        <v>373895.44449999998</v>
      </c>
      <c r="V57">
        <v>384374.91609999997</v>
      </c>
      <c r="W57">
        <v>395103.32260000001</v>
      </c>
      <c r="X57">
        <v>406078.46179999999</v>
      </c>
      <c r="Y57">
        <v>417298.08909999998</v>
      </c>
      <c r="Z57">
        <v>428759.90529999998</v>
      </c>
      <c r="AA57">
        <v>440461.55109999998</v>
      </c>
      <c r="AB57">
        <v>452400.70209999999</v>
      </c>
      <c r="AC57">
        <v>464575.29350000003</v>
      </c>
      <c r="AD57">
        <v>476664.1937</v>
      </c>
      <c r="AE57">
        <v>488722.49160000001</v>
      </c>
      <c r="AF57">
        <v>500909.55080000003</v>
      </c>
      <c r="AG57">
        <v>513296.04440000001</v>
      </c>
      <c r="AH57">
        <v>525921.42700000003</v>
      </c>
      <c r="AI57">
        <v>538797.71649999998</v>
      </c>
      <c r="AJ57">
        <v>551933.39119999902</v>
      </c>
      <c r="AK57">
        <v>565346.77850000001</v>
      </c>
      <c r="AL57">
        <v>579069.402</v>
      </c>
      <c r="AM57">
        <v>593145.85490000003</v>
      </c>
    </row>
    <row r="58" spans="1:39" x14ac:dyDescent="0.25">
      <c r="A58" t="s">
        <v>50</v>
      </c>
      <c r="B58">
        <v>237150.27770000001</v>
      </c>
      <c r="C58">
        <v>242488.93729999999</v>
      </c>
      <c r="D58">
        <v>246717.31820000001</v>
      </c>
      <c r="E58">
        <v>250263.8749</v>
      </c>
      <c r="F58">
        <v>253501.73</v>
      </c>
      <c r="G58">
        <v>257188.77840000001</v>
      </c>
      <c r="H58">
        <v>261645.86259999999</v>
      </c>
      <c r="I58">
        <v>267111.74420000002</v>
      </c>
      <c r="J58">
        <v>273489.09850000002</v>
      </c>
      <c r="K58">
        <v>280588.86920000002</v>
      </c>
      <c r="L58">
        <v>288194.57169999997</v>
      </c>
      <c r="M58">
        <v>296131.67450000002</v>
      </c>
      <c r="N58">
        <v>304296.35940000002</v>
      </c>
      <c r="O58">
        <v>313588.05060000002</v>
      </c>
      <c r="P58">
        <v>323265.09909999999</v>
      </c>
      <c r="Q58">
        <v>333051.4669</v>
      </c>
      <c r="R58">
        <v>342898.59509999998</v>
      </c>
      <c r="S58">
        <v>352828.96350000001</v>
      </c>
      <c r="T58">
        <v>363051.69939999998</v>
      </c>
      <c r="U58">
        <v>373472.67509999999</v>
      </c>
      <c r="V58">
        <v>384055.54489999998</v>
      </c>
      <c r="W58">
        <v>394790.4657</v>
      </c>
      <c r="X58">
        <v>405677.98989999999</v>
      </c>
      <c r="Y58">
        <v>416721.67589999997</v>
      </c>
      <c r="Z58">
        <v>427925.00550000003</v>
      </c>
      <c r="AA58">
        <v>439290.36190000002</v>
      </c>
      <c r="AB58">
        <v>450818.99479999999</v>
      </c>
      <c r="AC58">
        <v>462511.46909999999</v>
      </c>
      <c r="AD58">
        <v>474173.66119999997</v>
      </c>
      <c r="AE58">
        <v>485808.44870000001</v>
      </c>
      <c r="AF58">
        <v>497432.58769999997</v>
      </c>
      <c r="AG58">
        <v>509072.83029999997</v>
      </c>
      <c r="AH58">
        <v>520758.12160000001</v>
      </c>
      <c r="AI58">
        <v>532519.6422</v>
      </c>
      <c r="AJ58">
        <v>544392.02720000001</v>
      </c>
      <c r="AK58">
        <v>556414.86430000002</v>
      </c>
      <c r="AL58">
        <v>568634.35849999997</v>
      </c>
      <c r="AM58">
        <v>581105.13370000001</v>
      </c>
    </row>
    <row r="59" spans="1:39" x14ac:dyDescent="0.25">
      <c r="A59" t="s">
        <v>57</v>
      </c>
      <c r="B59">
        <v>1712.076548</v>
      </c>
      <c r="C59">
        <v>1757.4240589999999</v>
      </c>
      <c r="D59">
        <v>1823.848573</v>
      </c>
      <c r="E59">
        <v>1904.5011059999999</v>
      </c>
      <c r="F59">
        <v>1974.270634</v>
      </c>
      <c r="G59">
        <v>2028.0471540000001</v>
      </c>
      <c r="H59">
        <v>2068.2106140000001</v>
      </c>
      <c r="I59">
        <v>2098.635554</v>
      </c>
      <c r="J59">
        <v>2122.563036</v>
      </c>
      <c r="K59">
        <v>2142.2444249999999</v>
      </c>
      <c r="L59">
        <v>2159.1165569999998</v>
      </c>
      <c r="M59">
        <v>2174.0751660000001</v>
      </c>
      <c r="N59">
        <v>2187.7008080000001</v>
      </c>
      <c r="O59">
        <v>2211.6096680000001</v>
      </c>
      <c r="P59">
        <v>2246.4021360000002</v>
      </c>
      <c r="Q59">
        <v>2289.9498060000001</v>
      </c>
      <c r="R59">
        <v>2339.866751</v>
      </c>
      <c r="S59">
        <v>2394.2923460000002</v>
      </c>
      <c r="T59">
        <v>2452.0899829999998</v>
      </c>
      <c r="U59">
        <v>2512.5421310000002</v>
      </c>
      <c r="V59">
        <v>2575.2086509999999</v>
      </c>
      <c r="W59">
        <v>2639.8466899999999</v>
      </c>
      <c r="X59">
        <v>2706.3378120000002</v>
      </c>
      <c r="Y59">
        <v>2774.6334870000001</v>
      </c>
      <c r="Z59">
        <v>2844.7202600000001</v>
      </c>
      <c r="AA59">
        <v>2916.6008230000002</v>
      </c>
      <c r="AB59">
        <v>2990.2856499999998</v>
      </c>
      <c r="AC59">
        <v>3065.7913789999998</v>
      </c>
      <c r="AD59">
        <v>3154.4723330000002</v>
      </c>
      <c r="AE59">
        <v>3256.219955</v>
      </c>
      <c r="AF59">
        <v>3368.6339119999998</v>
      </c>
      <c r="AG59">
        <v>3489.2595630000001</v>
      </c>
      <c r="AH59">
        <v>3616.2765720000002</v>
      </c>
      <c r="AI59">
        <v>3748.5506230000001</v>
      </c>
      <c r="AJ59">
        <v>3885.5075179999999</v>
      </c>
      <c r="AK59">
        <v>4026.9800460000001</v>
      </c>
      <c r="AL59">
        <v>4173.0850449999998</v>
      </c>
      <c r="AM59">
        <v>4324.1438440000002</v>
      </c>
    </row>
    <row r="60" spans="1:39" x14ac:dyDescent="0.25">
      <c r="A60" t="s">
        <v>58</v>
      </c>
      <c r="B60">
        <v>33.802999999999997</v>
      </c>
      <c r="C60">
        <v>34.67514585</v>
      </c>
      <c r="D60">
        <v>35.783997319999997</v>
      </c>
      <c r="E60">
        <v>37.051540680000002</v>
      </c>
      <c r="F60">
        <v>38.243004810000002</v>
      </c>
      <c r="G60">
        <v>39.290963079999997</v>
      </c>
      <c r="H60">
        <v>40.265071669999998</v>
      </c>
      <c r="I60">
        <v>41.207216969999998</v>
      </c>
      <c r="J60">
        <v>42.135592559999999</v>
      </c>
      <c r="K60">
        <v>43.059513539999998</v>
      </c>
      <c r="L60">
        <v>43.98642864</v>
      </c>
      <c r="M60">
        <v>44.92418164</v>
      </c>
      <c r="N60">
        <v>45.881392040000001</v>
      </c>
      <c r="O60">
        <v>46.890953230000001</v>
      </c>
      <c r="P60">
        <v>47.974608549999999</v>
      </c>
      <c r="Q60">
        <v>49.134163919999999</v>
      </c>
      <c r="R60">
        <v>50.363201680000003</v>
      </c>
      <c r="S60">
        <v>51.654178780000002</v>
      </c>
      <c r="T60">
        <v>53.012408489999999</v>
      </c>
      <c r="U60">
        <v>54.425945640000002</v>
      </c>
      <c r="V60">
        <v>55.88721821</v>
      </c>
      <c r="W60">
        <v>57.392693309999999</v>
      </c>
      <c r="X60">
        <v>58.941048010000003</v>
      </c>
      <c r="Y60">
        <v>60.53194835</v>
      </c>
      <c r="Z60">
        <v>62.165404389999999</v>
      </c>
      <c r="AA60">
        <v>63.84149549</v>
      </c>
      <c r="AB60">
        <v>65.560297969999894</v>
      </c>
      <c r="AC60">
        <v>67.321920860000006</v>
      </c>
      <c r="AD60">
        <v>69.223573970000004</v>
      </c>
      <c r="AE60">
        <v>71.277140430000003</v>
      </c>
      <c r="AF60">
        <v>73.467875160000006</v>
      </c>
      <c r="AG60">
        <v>75.773654710000002</v>
      </c>
      <c r="AH60">
        <v>78.175610489999997</v>
      </c>
      <c r="AI60">
        <v>80.66110089</v>
      </c>
      <c r="AJ60">
        <v>83.223778960000004</v>
      </c>
      <c r="AK60">
        <v>85.862537360000005</v>
      </c>
      <c r="AL60">
        <v>88.580366249999997</v>
      </c>
      <c r="AM60">
        <v>91.38351643</v>
      </c>
    </row>
    <row r="61" spans="1:39" x14ac:dyDescent="0.25">
      <c r="A61" t="s">
        <v>59</v>
      </c>
      <c r="B61">
        <v>195.22054259999999</v>
      </c>
      <c r="C61">
        <v>198.42495289999999</v>
      </c>
      <c r="D61">
        <v>200.89802639999999</v>
      </c>
      <c r="E61">
        <v>203.20698820000001</v>
      </c>
      <c r="F61">
        <v>204.66162750000001</v>
      </c>
      <c r="G61">
        <v>206.94078289999999</v>
      </c>
      <c r="H61">
        <v>210.27694679999999</v>
      </c>
      <c r="I61">
        <v>214.658063</v>
      </c>
      <c r="J61">
        <v>219.6632832</v>
      </c>
      <c r="K61">
        <v>224.875823</v>
      </c>
      <c r="L61">
        <v>230.0225183</v>
      </c>
      <c r="M61">
        <v>234.98718</v>
      </c>
      <c r="N61">
        <v>239.7710299</v>
      </c>
      <c r="O61">
        <v>245.87821109999999</v>
      </c>
      <c r="P61">
        <v>252.34236060000001</v>
      </c>
      <c r="Q61">
        <v>258.93161170000002</v>
      </c>
      <c r="R61">
        <v>265.65663239999998</v>
      </c>
      <c r="S61">
        <v>272.56921440000002</v>
      </c>
      <c r="T61">
        <v>279.82836279999998</v>
      </c>
      <c r="U61">
        <v>287.41283950000002</v>
      </c>
      <c r="V61">
        <v>295.29457309999998</v>
      </c>
      <c r="W61">
        <v>303.45130749999998</v>
      </c>
      <c r="X61">
        <v>311.86828800000001</v>
      </c>
      <c r="Y61">
        <v>320.53687710000003</v>
      </c>
      <c r="Z61">
        <v>329.45249059999998</v>
      </c>
      <c r="AA61">
        <v>338.61284019999999</v>
      </c>
      <c r="AB61">
        <v>348.01674209999999</v>
      </c>
      <c r="AC61">
        <v>357.66349709999997</v>
      </c>
      <c r="AD61">
        <v>367.61348329999998</v>
      </c>
      <c r="AE61">
        <v>377.9519737</v>
      </c>
      <c r="AF61">
        <v>388.84884620000003</v>
      </c>
      <c r="AG61">
        <v>400.28891170000003</v>
      </c>
      <c r="AH61">
        <v>412.21724740000002</v>
      </c>
      <c r="AI61">
        <v>424.55583180000002</v>
      </c>
      <c r="AJ61">
        <v>437.24397629999999</v>
      </c>
      <c r="AK61">
        <v>450.25379759999998</v>
      </c>
      <c r="AL61">
        <v>463.58734199999998</v>
      </c>
      <c r="AM61">
        <v>477.26936940000002</v>
      </c>
    </row>
    <row r="62" spans="1:39" x14ac:dyDescent="0.25">
      <c r="A62" t="s">
        <v>60</v>
      </c>
      <c r="B62">
        <v>1712.076548</v>
      </c>
      <c r="C62">
        <v>1757.4240589999999</v>
      </c>
      <c r="D62">
        <v>1823.848573</v>
      </c>
      <c r="E62">
        <v>1904.5011059999999</v>
      </c>
      <c r="F62">
        <v>1974.270634</v>
      </c>
      <c r="G62">
        <v>2029.687907</v>
      </c>
      <c r="H62">
        <v>2071.4069880000002</v>
      </c>
      <c r="I62">
        <v>2102.5699460000001</v>
      </c>
      <c r="J62">
        <v>2126.470272</v>
      </c>
      <c r="K62">
        <v>2145.703931</v>
      </c>
      <c r="L62">
        <v>2162.041913</v>
      </c>
      <c r="M62">
        <v>2176.6289710000001</v>
      </c>
      <c r="N62">
        <v>2190.2190839999998</v>
      </c>
      <c r="O62">
        <v>2214.588373</v>
      </c>
      <c r="P62">
        <v>2250.1746840000001</v>
      </c>
      <c r="Q62">
        <v>2294.6772799999999</v>
      </c>
      <c r="R62">
        <v>2345.6003169999999</v>
      </c>
      <c r="S62">
        <v>2401.022219</v>
      </c>
      <c r="T62">
        <v>2459.322529</v>
      </c>
      <c r="U62">
        <v>2519.9048969999999</v>
      </c>
      <c r="V62">
        <v>2582.4756240000002</v>
      </c>
      <c r="W62">
        <v>2646.8849369999998</v>
      </c>
      <c r="X62">
        <v>2713.0675209999999</v>
      </c>
      <c r="Y62">
        <v>2781.0050409999999</v>
      </c>
      <c r="Z62">
        <v>2850.7015259999998</v>
      </c>
      <c r="AA62">
        <v>2922.1693909999999</v>
      </c>
      <c r="AB62">
        <v>2995.4232320000001</v>
      </c>
      <c r="AC62">
        <v>3070.479206</v>
      </c>
      <c r="AD62">
        <v>3158.5625279999999</v>
      </c>
      <c r="AE62">
        <v>3260.153468</v>
      </c>
      <c r="AF62">
        <v>3372.9764650000002</v>
      </c>
      <c r="AG62">
        <v>3494.4660039999999</v>
      </c>
      <c r="AH62">
        <v>3622.6160009999999</v>
      </c>
      <c r="AI62">
        <v>3756.1253499999998</v>
      </c>
      <c r="AJ62">
        <v>3894.2949520000002</v>
      </c>
      <c r="AK62">
        <v>4036.8730260000002</v>
      </c>
      <c r="AL62">
        <v>4183.9237910000002</v>
      </c>
      <c r="AM62">
        <v>4335.7395880000004</v>
      </c>
    </row>
    <row r="63" spans="1:39" x14ac:dyDescent="0.25">
      <c r="A63" t="s">
        <v>61</v>
      </c>
      <c r="B63">
        <v>33.802999999999997</v>
      </c>
      <c r="C63">
        <v>34.67514585</v>
      </c>
      <c r="D63">
        <v>35.783997319999997</v>
      </c>
      <c r="E63">
        <v>37.051540680000002</v>
      </c>
      <c r="F63">
        <v>38.243004810000002</v>
      </c>
      <c r="G63">
        <v>39.279651260000001</v>
      </c>
      <c r="H63">
        <v>40.242929349999997</v>
      </c>
      <c r="I63">
        <v>41.180973899999998</v>
      </c>
      <c r="J63">
        <v>42.112734690000003</v>
      </c>
      <c r="K63">
        <v>43.046534880000003</v>
      </c>
      <c r="L63">
        <v>43.988990649999998</v>
      </c>
      <c r="M63">
        <v>44.948527990000002</v>
      </c>
      <c r="N63">
        <v>45.935928400000002</v>
      </c>
      <c r="O63">
        <v>46.990930499999997</v>
      </c>
      <c r="P63">
        <v>48.121510600000001</v>
      </c>
      <c r="Q63">
        <v>49.322895330000001</v>
      </c>
      <c r="R63">
        <v>50.5873153</v>
      </c>
      <c r="S63">
        <v>51.907946629999998</v>
      </c>
      <c r="T63">
        <v>53.260272360000002</v>
      </c>
      <c r="U63">
        <v>54.65402804</v>
      </c>
      <c r="V63">
        <v>56.094409409999997</v>
      </c>
      <c r="W63">
        <v>57.582079700000001</v>
      </c>
      <c r="X63">
        <v>59.115882280000001</v>
      </c>
      <c r="Y63">
        <v>60.694357830000001</v>
      </c>
      <c r="Z63">
        <v>62.31631557</v>
      </c>
      <c r="AA63">
        <v>63.980946750000001</v>
      </c>
      <c r="AB63">
        <v>65.687773969999995</v>
      </c>
      <c r="AC63">
        <v>67.436588369999996</v>
      </c>
      <c r="AD63">
        <v>69.350998439999998</v>
      </c>
      <c r="AE63">
        <v>71.431534839999998</v>
      </c>
      <c r="AF63">
        <v>73.651984080000005</v>
      </c>
      <c r="AG63">
        <v>75.984437349999894</v>
      </c>
      <c r="AH63">
        <v>78.408013449999999</v>
      </c>
      <c r="AI63">
        <v>80.910049860000001</v>
      </c>
      <c r="AJ63">
        <v>83.484772579999998</v>
      </c>
      <c r="AK63">
        <v>86.131585049999998</v>
      </c>
      <c r="AL63">
        <v>88.853739489999995</v>
      </c>
      <c r="AM63">
        <v>91.657552190000004</v>
      </c>
    </row>
    <row r="64" spans="1:39" x14ac:dyDescent="0.25">
      <c r="A64" t="s">
        <v>62</v>
      </c>
      <c r="B64">
        <v>195.22054259999999</v>
      </c>
      <c r="C64">
        <v>198.42495289999999</v>
      </c>
      <c r="D64">
        <v>200.89802639999999</v>
      </c>
      <c r="E64">
        <v>203.20698820000001</v>
      </c>
      <c r="F64">
        <v>204.66162750000001</v>
      </c>
      <c r="G64">
        <v>206.4902309</v>
      </c>
      <c r="H64">
        <v>209.1675008</v>
      </c>
      <c r="I64">
        <v>212.98379800000001</v>
      </c>
      <c r="J64">
        <v>217.62789609999999</v>
      </c>
      <c r="K64">
        <v>222.70422730000001</v>
      </c>
      <c r="L64">
        <v>227.8549658</v>
      </c>
      <c r="M64">
        <v>232.8654133</v>
      </c>
      <c r="N64">
        <v>237.68075999999999</v>
      </c>
      <c r="O64">
        <v>244.28405549999999</v>
      </c>
      <c r="P64">
        <v>251.32503600000001</v>
      </c>
      <c r="Q64">
        <v>258.37621710000002</v>
      </c>
      <c r="R64">
        <v>265.41085559999999</v>
      </c>
      <c r="S64">
        <v>272.50530450000002</v>
      </c>
      <c r="T64">
        <v>280.03223989999998</v>
      </c>
      <c r="U64">
        <v>287.79200359999999</v>
      </c>
      <c r="V64">
        <v>295.71821619999997</v>
      </c>
      <c r="W64">
        <v>303.79665820000002</v>
      </c>
      <c r="X64">
        <v>312.03258349999999</v>
      </c>
      <c r="Y64">
        <v>320.43649269999997</v>
      </c>
      <c r="Z64">
        <v>329.01819870000003</v>
      </c>
      <c r="AA64">
        <v>337.78485039999998</v>
      </c>
      <c r="AB64">
        <v>346.74078500000002</v>
      </c>
      <c r="AC64">
        <v>355.88818789999999</v>
      </c>
      <c r="AD64">
        <v>365.44918339999998</v>
      </c>
      <c r="AE64">
        <v>375.40939639999999</v>
      </c>
      <c r="AF64">
        <v>385.72421869999999</v>
      </c>
      <c r="AG64">
        <v>396.34150090000003</v>
      </c>
      <c r="AH64">
        <v>407.2179471</v>
      </c>
      <c r="AI64">
        <v>418.32526150000001</v>
      </c>
      <c r="AJ64">
        <v>429.65100339999998</v>
      </c>
      <c r="AK64">
        <v>441.19748070000003</v>
      </c>
      <c r="AL64">
        <v>452.98048160000002</v>
      </c>
      <c r="AM64">
        <v>465.0286433</v>
      </c>
    </row>
    <row r="65" spans="1:39" x14ac:dyDescent="0.25">
      <c r="A65" t="s">
        <v>73</v>
      </c>
      <c r="B65">
        <v>158.6805803</v>
      </c>
      <c r="C65">
        <v>163.02303169999999</v>
      </c>
      <c r="D65">
        <v>167.59562170000001</v>
      </c>
      <c r="E65">
        <v>172.45252600000001</v>
      </c>
      <c r="F65">
        <v>177.27379759999999</v>
      </c>
      <c r="G65">
        <v>182.0173432</v>
      </c>
      <c r="H65">
        <v>186.66803949999999</v>
      </c>
      <c r="I65">
        <v>191.24039920000001</v>
      </c>
      <c r="J65">
        <v>195.7402457</v>
      </c>
      <c r="K65">
        <v>200.16958510000001</v>
      </c>
      <c r="L65">
        <v>204.53072890000001</v>
      </c>
      <c r="M65">
        <v>208.82834750000001</v>
      </c>
      <c r="N65">
        <v>213.06990260000001</v>
      </c>
      <c r="O65">
        <v>217.5397816</v>
      </c>
      <c r="P65">
        <v>222.27819690000001</v>
      </c>
      <c r="Q65">
        <v>227.29011349999999</v>
      </c>
      <c r="R65">
        <v>232.56902500000001</v>
      </c>
      <c r="S65">
        <v>238.10315560000001</v>
      </c>
      <c r="T65">
        <v>243.8890012</v>
      </c>
      <c r="U65">
        <v>249.91230440000001</v>
      </c>
      <c r="V65">
        <v>256.15768680000002</v>
      </c>
      <c r="W65">
        <v>262.61092000000002</v>
      </c>
      <c r="X65">
        <v>269.25965389999999</v>
      </c>
      <c r="Y65">
        <v>276.09345949999999</v>
      </c>
      <c r="Z65">
        <v>283.10366429999999</v>
      </c>
      <c r="AA65">
        <v>290.28318689999998</v>
      </c>
      <c r="AB65">
        <v>297.62642219999998</v>
      </c>
      <c r="AC65">
        <v>305.1292196</v>
      </c>
      <c r="AD65">
        <v>312.97110020000002</v>
      </c>
      <c r="AE65">
        <v>321.21692519999999</v>
      </c>
      <c r="AF65">
        <v>329.88427869999998</v>
      </c>
      <c r="AG65">
        <v>338.96242580000001</v>
      </c>
      <c r="AH65">
        <v>348.43441619999999</v>
      </c>
      <c r="AI65">
        <v>358.28361460000002</v>
      </c>
      <c r="AJ65">
        <v>368.49871569999999</v>
      </c>
      <c r="AK65">
        <v>379.07650569999998</v>
      </c>
      <c r="AL65">
        <v>390.0230699</v>
      </c>
      <c r="AM65">
        <v>401.35441739999999</v>
      </c>
    </row>
    <row r="66" spans="1:39" x14ac:dyDescent="0.25">
      <c r="A66" t="s">
        <v>74</v>
      </c>
      <c r="B66">
        <v>1535.2176030000001</v>
      </c>
      <c r="C66">
        <v>1580.34924</v>
      </c>
      <c r="D66">
        <v>1628.2704189999999</v>
      </c>
      <c r="E66">
        <v>1679.017576</v>
      </c>
      <c r="F66">
        <v>1728.3450419999999</v>
      </c>
      <c r="G66">
        <v>1776.653411</v>
      </c>
      <c r="H66">
        <v>1824.213344</v>
      </c>
      <c r="I66">
        <v>1871.360064</v>
      </c>
      <c r="J66">
        <v>1918.4531460000001</v>
      </c>
      <c r="K66">
        <v>1965.7895390000001</v>
      </c>
      <c r="L66">
        <v>2013.5838200000001</v>
      </c>
      <c r="M66">
        <v>2061.9775300000001</v>
      </c>
      <c r="N66">
        <v>2111.0579929999999</v>
      </c>
      <c r="O66">
        <v>2162.422423</v>
      </c>
      <c r="P66">
        <v>2215.8964110000002</v>
      </c>
      <c r="Q66">
        <v>2271.2743770000002</v>
      </c>
      <c r="R66">
        <v>2328.4261390000001</v>
      </c>
      <c r="S66">
        <v>2387.262393</v>
      </c>
      <c r="T66">
        <v>2447.7600149999998</v>
      </c>
      <c r="U66">
        <v>2509.8492970000002</v>
      </c>
      <c r="V66">
        <v>2573.46911</v>
      </c>
      <c r="W66">
        <v>2638.5658659999999</v>
      </c>
      <c r="X66">
        <v>2705.090142</v>
      </c>
      <c r="Y66">
        <v>2772.9953569999998</v>
      </c>
      <c r="Z66">
        <v>2842.2379470000001</v>
      </c>
      <c r="AA66">
        <v>2912.778511</v>
      </c>
      <c r="AB66">
        <v>2984.5836039999999</v>
      </c>
      <c r="AC66">
        <v>3057.6280980000001</v>
      </c>
      <c r="AD66">
        <v>3134.5988590000002</v>
      </c>
      <c r="AE66">
        <v>3215.1102270000001</v>
      </c>
      <c r="AF66">
        <v>3298.8940080000002</v>
      </c>
      <c r="AG66">
        <v>3385.7536890000001</v>
      </c>
      <c r="AH66">
        <v>3475.5658250000001</v>
      </c>
      <c r="AI66">
        <v>3568.2771830000002</v>
      </c>
      <c r="AJ66">
        <v>3663.911736</v>
      </c>
      <c r="AK66">
        <v>3762.5771460000001</v>
      </c>
      <c r="AL66">
        <v>3864.4688169999999</v>
      </c>
      <c r="AM66">
        <v>3969.8738079999998</v>
      </c>
    </row>
    <row r="67" spans="1:39" x14ac:dyDescent="0.25">
      <c r="A67" t="s">
        <v>75</v>
      </c>
      <c r="B67">
        <v>806.7662934</v>
      </c>
      <c r="C67">
        <v>831.29289589999996</v>
      </c>
      <c r="D67">
        <v>858.83172869999999</v>
      </c>
      <c r="E67">
        <v>889.25340210000002</v>
      </c>
      <c r="F67">
        <v>918.73470829999997</v>
      </c>
      <c r="G67">
        <v>946.21985670000004</v>
      </c>
      <c r="H67">
        <v>971.34927970000001</v>
      </c>
      <c r="I67">
        <v>994.2254203</v>
      </c>
      <c r="J67">
        <v>1015.100791</v>
      </c>
      <c r="K67">
        <v>1034.2400689999999</v>
      </c>
      <c r="L67">
        <v>1051.874368</v>
      </c>
      <c r="M67">
        <v>1068.189646</v>
      </c>
      <c r="N67">
        <v>1083.3270050000001</v>
      </c>
      <c r="O67">
        <v>1100.0042559999999</v>
      </c>
      <c r="P67">
        <v>1118.7528709999999</v>
      </c>
      <c r="Q67">
        <v>1139.623509</v>
      </c>
      <c r="R67">
        <v>1162.4830099999999</v>
      </c>
      <c r="S67">
        <v>1187.1348230000001</v>
      </c>
      <c r="T67">
        <v>1213.3643059999999</v>
      </c>
      <c r="U67">
        <v>1241.004733</v>
      </c>
      <c r="V67">
        <v>1269.8946040000001</v>
      </c>
      <c r="W67">
        <v>1299.895732</v>
      </c>
      <c r="X67">
        <v>1330.895616</v>
      </c>
      <c r="Y67">
        <v>1362.8046240000001</v>
      </c>
      <c r="Z67">
        <v>1395.552259</v>
      </c>
      <c r="AA67">
        <v>1429.083934</v>
      </c>
      <c r="AB67">
        <v>1463.358596</v>
      </c>
      <c r="AC67">
        <v>1498.347334</v>
      </c>
      <c r="AD67">
        <v>1536.6405520000001</v>
      </c>
      <c r="AE67">
        <v>1578.6526859999999</v>
      </c>
      <c r="AF67">
        <v>1624.2626929999999</v>
      </c>
      <c r="AG67">
        <v>1673.1966399999999</v>
      </c>
      <c r="AH67">
        <v>1725.1694</v>
      </c>
      <c r="AI67">
        <v>1779.941065</v>
      </c>
      <c r="AJ67">
        <v>1837.3396990000001</v>
      </c>
      <c r="AK67">
        <v>1897.268881</v>
      </c>
      <c r="AL67">
        <v>1959.709061</v>
      </c>
      <c r="AM67">
        <v>2024.717345</v>
      </c>
    </row>
    <row r="68" spans="1:39" x14ac:dyDescent="0.25">
      <c r="A68" t="s">
        <v>76</v>
      </c>
      <c r="B68">
        <v>191.8611679</v>
      </c>
      <c r="C68">
        <v>197.3791056</v>
      </c>
      <c r="D68">
        <v>203.0748595</v>
      </c>
      <c r="E68">
        <v>209.015548</v>
      </c>
      <c r="F68">
        <v>214.70237779999999</v>
      </c>
      <c r="G68">
        <v>220.21724169999999</v>
      </c>
      <c r="H68">
        <v>225.57783889999999</v>
      </c>
      <c r="I68">
        <v>230.82140649999999</v>
      </c>
      <c r="J68">
        <v>235.97347769999999</v>
      </c>
      <c r="K68">
        <v>241.04498100000001</v>
      </c>
      <c r="L68">
        <v>246.03789420000001</v>
      </c>
      <c r="M68">
        <v>250.9498141</v>
      </c>
      <c r="N68">
        <v>255.776512</v>
      </c>
      <c r="O68">
        <v>261.04541390000003</v>
      </c>
      <c r="P68">
        <v>266.72509250000002</v>
      </c>
      <c r="Q68">
        <v>272.78056559999999</v>
      </c>
      <c r="R68">
        <v>279.18773599999997</v>
      </c>
      <c r="S68">
        <v>285.92455769999998</v>
      </c>
      <c r="T68">
        <v>292.9710498</v>
      </c>
      <c r="U68">
        <v>300.31506359999997</v>
      </c>
      <c r="V68">
        <v>307.93899820000001</v>
      </c>
      <c r="W68">
        <v>315.82674279999998</v>
      </c>
      <c r="X68">
        <v>323.96446539999999</v>
      </c>
      <c r="Y68">
        <v>332.34072179999998</v>
      </c>
      <c r="Z68">
        <v>340.94651010000001</v>
      </c>
      <c r="AA68">
        <v>349.77532730000001</v>
      </c>
      <c r="AB68">
        <v>358.82324990000001</v>
      </c>
      <c r="AC68">
        <v>368.08906630000001</v>
      </c>
      <c r="AD68">
        <v>377.9390257</v>
      </c>
      <c r="AE68">
        <v>388.37600129999998</v>
      </c>
      <c r="AF68">
        <v>399.40762130000002</v>
      </c>
      <c r="AG68">
        <v>411.02729849999997</v>
      </c>
      <c r="AH68">
        <v>423.22356830000001</v>
      </c>
      <c r="AI68">
        <v>435.98439450000001</v>
      </c>
      <c r="AJ68">
        <v>449.30473790000002</v>
      </c>
      <c r="AK68">
        <v>463.19218810000001</v>
      </c>
      <c r="AL68">
        <v>477.66998239999998</v>
      </c>
      <c r="AM68">
        <v>492.77873499999998</v>
      </c>
    </row>
    <row r="69" spans="1:39" x14ac:dyDescent="0.25">
      <c r="A69" t="s">
        <v>246</v>
      </c>
      <c r="B69">
        <v>989.40725499999996</v>
      </c>
      <c r="C69">
        <v>1016.007067</v>
      </c>
      <c r="D69">
        <v>1047.9752470000001</v>
      </c>
      <c r="E69">
        <v>1084.2637910000001</v>
      </c>
      <c r="F69">
        <v>1120.0928429999999</v>
      </c>
      <c r="G69">
        <v>1156.2349400000001</v>
      </c>
      <c r="H69">
        <v>1188.525938</v>
      </c>
      <c r="I69">
        <v>1216.8363400000001</v>
      </c>
      <c r="J69">
        <v>1241.9144160000001</v>
      </c>
      <c r="K69">
        <v>1264.348436</v>
      </c>
      <c r="L69">
        <v>1284.420752</v>
      </c>
      <c r="M69">
        <v>1302.144337</v>
      </c>
      <c r="N69">
        <v>1317.303715</v>
      </c>
      <c r="O69">
        <v>1336.4394239999999</v>
      </c>
      <c r="P69">
        <v>1358.3907750000001</v>
      </c>
      <c r="Q69">
        <v>1382.673141</v>
      </c>
      <c r="R69">
        <v>1408.930777</v>
      </c>
      <c r="S69">
        <v>1436.8404129999999</v>
      </c>
      <c r="T69">
        <v>1465.631044</v>
      </c>
      <c r="U69">
        <v>1495.387757</v>
      </c>
      <c r="V69">
        <v>1526.006594</v>
      </c>
      <c r="W69">
        <v>1557.363325</v>
      </c>
      <c r="X69">
        <v>1589.3540129999999</v>
      </c>
      <c r="Y69">
        <v>1621.8957579999999</v>
      </c>
      <c r="Z69">
        <v>1654.922836</v>
      </c>
      <c r="AA69">
        <v>1688.384186</v>
      </c>
      <c r="AB69">
        <v>1722.242524</v>
      </c>
      <c r="AC69">
        <v>1756.474655</v>
      </c>
      <c r="AD69">
        <v>1796.437825</v>
      </c>
      <c r="AE69">
        <v>1842.9729070000001</v>
      </c>
      <c r="AF69">
        <v>1895.41553</v>
      </c>
      <c r="AG69">
        <v>1952.9607510000001</v>
      </c>
      <c r="AH69">
        <v>2014.947594</v>
      </c>
      <c r="AI69">
        <v>2080.9006989999998</v>
      </c>
      <c r="AJ69">
        <v>2150.518376</v>
      </c>
      <c r="AK69">
        <v>2223.6510469999998</v>
      </c>
      <c r="AL69">
        <v>2300.2807680000001</v>
      </c>
      <c r="AM69">
        <v>2380.506989</v>
      </c>
    </row>
    <row r="70" spans="1:39" x14ac:dyDescent="0.25">
      <c r="A70" t="s">
        <v>247</v>
      </c>
      <c r="B70">
        <v>2168.3875360000002</v>
      </c>
      <c r="C70">
        <v>2239.6161189999998</v>
      </c>
      <c r="D70">
        <v>2309.9527870000002</v>
      </c>
      <c r="E70">
        <v>2377.8279550000002</v>
      </c>
      <c r="F70">
        <v>2439.1414089999998</v>
      </c>
      <c r="G70">
        <v>2602.7795879999999</v>
      </c>
      <c r="H70">
        <v>2722.856612</v>
      </c>
      <c r="I70">
        <v>2805.449079</v>
      </c>
      <c r="J70">
        <v>2864.176078</v>
      </c>
      <c r="K70">
        <v>2904.6453160000001</v>
      </c>
      <c r="L70">
        <v>2925.6449010000001</v>
      </c>
      <c r="M70">
        <v>2920.9158830000001</v>
      </c>
      <c r="N70">
        <v>2879.8060569999998</v>
      </c>
      <c r="O70">
        <v>2928.8885660000001</v>
      </c>
      <c r="P70">
        <v>2988.0768579999999</v>
      </c>
      <c r="Q70">
        <v>3047.8429000000001</v>
      </c>
      <c r="R70">
        <v>3106.9349400000001</v>
      </c>
      <c r="S70">
        <v>3165.184722</v>
      </c>
      <c r="T70">
        <v>3197.3318810000001</v>
      </c>
      <c r="U70">
        <v>3223.1334419999998</v>
      </c>
      <c r="V70">
        <v>3244.3321099999998</v>
      </c>
      <c r="W70">
        <v>3260.6601860000001</v>
      </c>
      <c r="X70">
        <v>3271.6447509999998</v>
      </c>
      <c r="Y70">
        <v>3276.8126419999999</v>
      </c>
      <c r="Z70">
        <v>3275.7219519999999</v>
      </c>
      <c r="AA70">
        <v>3267.9751719999999</v>
      </c>
      <c r="AB70">
        <v>3253.2309110000001</v>
      </c>
      <c r="AC70">
        <v>3231.2158490000002</v>
      </c>
      <c r="AD70">
        <v>3262.6930120000002</v>
      </c>
      <c r="AE70">
        <v>3322.51197</v>
      </c>
      <c r="AF70">
        <v>3398.37862</v>
      </c>
      <c r="AG70">
        <v>3484.8540069999999</v>
      </c>
      <c r="AH70">
        <v>3579.211902</v>
      </c>
      <c r="AI70">
        <v>3679.8183509999999</v>
      </c>
      <c r="AJ70">
        <v>3785.6399839999999</v>
      </c>
      <c r="AK70">
        <v>3896.0917869999998</v>
      </c>
      <c r="AL70">
        <v>4010.9129250000001</v>
      </c>
      <c r="AM70">
        <v>4130.1030909999999</v>
      </c>
    </row>
    <row r="71" spans="1:39" x14ac:dyDescent="0.25">
      <c r="A71" t="s">
        <v>78</v>
      </c>
      <c r="B71">
        <v>158.6805803</v>
      </c>
      <c r="C71">
        <v>163.02303169999999</v>
      </c>
      <c r="D71">
        <v>167.59562170000001</v>
      </c>
      <c r="E71">
        <v>172.45252600000001</v>
      </c>
      <c r="F71">
        <v>177.27379759999999</v>
      </c>
      <c r="G71">
        <v>182.01211549999999</v>
      </c>
      <c r="H71">
        <v>186.64366150000001</v>
      </c>
      <c r="I71">
        <v>191.18616660000001</v>
      </c>
      <c r="J71">
        <v>195.65103579999999</v>
      </c>
      <c r="K71">
        <v>200.04855269999999</v>
      </c>
      <c r="L71">
        <v>204.38551369999999</v>
      </c>
      <c r="M71">
        <v>208.66921379999999</v>
      </c>
      <c r="N71">
        <v>212.91105730000001</v>
      </c>
      <c r="O71">
        <v>217.42947530000001</v>
      </c>
      <c r="P71">
        <v>222.24765260000001</v>
      </c>
      <c r="Q71">
        <v>227.3510484</v>
      </c>
      <c r="R71">
        <v>232.72193830000001</v>
      </c>
      <c r="S71">
        <v>238.34306040000001</v>
      </c>
      <c r="T71">
        <v>244.19963999999999</v>
      </c>
      <c r="U71">
        <v>250.27051299999999</v>
      </c>
      <c r="V71">
        <v>256.53800560000002</v>
      </c>
      <c r="W71">
        <v>262.9888416</v>
      </c>
      <c r="X71">
        <v>269.61274129999998</v>
      </c>
      <c r="Y71">
        <v>276.40152860000001</v>
      </c>
      <c r="Z71">
        <v>283.34857390000002</v>
      </c>
      <c r="AA71">
        <v>290.4484574</v>
      </c>
      <c r="AB71">
        <v>297.69680030000001</v>
      </c>
      <c r="AC71">
        <v>305.09026</v>
      </c>
      <c r="AD71">
        <v>312.83528100000001</v>
      </c>
      <c r="AE71">
        <v>321.00160699999998</v>
      </c>
      <c r="AF71">
        <v>329.59287289999997</v>
      </c>
      <c r="AG71">
        <v>338.58988119999998</v>
      </c>
      <c r="AH71">
        <v>347.96861089999999</v>
      </c>
      <c r="AI71">
        <v>357.70863459999998</v>
      </c>
      <c r="AJ71">
        <v>367.79667599999999</v>
      </c>
      <c r="AK71">
        <v>378.22823110000002</v>
      </c>
      <c r="AL71">
        <v>389.00851260000002</v>
      </c>
      <c r="AM71">
        <v>400.15321770000003</v>
      </c>
    </row>
    <row r="72" spans="1:39" x14ac:dyDescent="0.25">
      <c r="A72" t="s">
        <v>79</v>
      </c>
      <c r="B72">
        <v>1535.2176030000001</v>
      </c>
      <c r="C72">
        <v>1580.34924</v>
      </c>
      <c r="D72">
        <v>1628.2704189999999</v>
      </c>
      <c r="E72">
        <v>1679.017576</v>
      </c>
      <c r="F72">
        <v>1728.3450419999999</v>
      </c>
      <c r="G72">
        <v>1776.5493100000001</v>
      </c>
      <c r="H72">
        <v>1823.9192370000001</v>
      </c>
      <c r="I72">
        <v>1870.8308300000001</v>
      </c>
      <c r="J72">
        <v>1917.678087</v>
      </c>
      <c r="K72">
        <v>1964.8007700000001</v>
      </c>
      <c r="L72">
        <v>2012.4543570000001</v>
      </c>
      <c r="M72">
        <v>2060.8193000000001</v>
      </c>
      <c r="N72">
        <v>2110.0333249999999</v>
      </c>
      <c r="O72">
        <v>2161.7805870000002</v>
      </c>
      <c r="P72">
        <v>2215.8607489999999</v>
      </c>
      <c r="Q72">
        <v>2271.9483679999998</v>
      </c>
      <c r="R72">
        <v>2329.828919</v>
      </c>
      <c r="S72">
        <v>2389.3672580000002</v>
      </c>
      <c r="T72">
        <v>2450.2866279999998</v>
      </c>
      <c r="U72">
        <v>2512.59348</v>
      </c>
      <c r="V72">
        <v>2576.241595</v>
      </c>
      <c r="W72">
        <v>2641.1931049999998</v>
      </c>
      <c r="X72">
        <v>2707.4146519999999</v>
      </c>
      <c r="Y72">
        <v>2774.8731069999999</v>
      </c>
      <c r="Z72">
        <v>2843.5346709999999</v>
      </c>
      <c r="AA72">
        <v>2913.3659619999999</v>
      </c>
      <c r="AB72">
        <v>2984.3362000000002</v>
      </c>
      <c r="AC72">
        <v>3056.4201990000001</v>
      </c>
      <c r="AD72">
        <v>3132.691116</v>
      </c>
      <c r="AE72">
        <v>3212.7522140000001</v>
      </c>
      <c r="AF72">
        <v>3296.1743609999999</v>
      </c>
      <c r="AG72">
        <v>3382.6659800000002</v>
      </c>
      <c r="AH72">
        <v>3472.0448780000002</v>
      </c>
      <c r="AI72">
        <v>3564.2297359999998</v>
      </c>
      <c r="AJ72">
        <v>3659.234457</v>
      </c>
      <c r="AK72">
        <v>3757.1658779999998</v>
      </c>
      <c r="AL72">
        <v>3858.2252990000002</v>
      </c>
      <c r="AM72">
        <v>3962.7132959999999</v>
      </c>
    </row>
    <row r="73" spans="1:39" x14ac:dyDescent="0.25">
      <c r="A73" t="s">
        <v>80</v>
      </c>
      <c r="B73">
        <v>806.7662934</v>
      </c>
      <c r="C73">
        <v>831.29289589999996</v>
      </c>
      <c r="D73">
        <v>858.83172869999999</v>
      </c>
      <c r="E73">
        <v>889.25340210000002</v>
      </c>
      <c r="F73">
        <v>918.73470829999997</v>
      </c>
      <c r="G73">
        <v>946.32149770000001</v>
      </c>
      <c r="H73">
        <v>971.60488220000002</v>
      </c>
      <c r="I73">
        <v>994.61082829999998</v>
      </c>
      <c r="J73">
        <v>1015.555974</v>
      </c>
      <c r="K73">
        <v>1034.7106779999999</v>
      </c>
      <c r="L73">
        <v>1052.3304800000001</v>
      </c>
      <c r="M73">
        <v>1068.634654</v>
      </c>
      <c r="N73">
        <v>1083.8045480000001</v>
      </c>
      <c r="O73">
        <v>1100.5566240000001</v>
      </c>
      <c r="P73">
        <v>1119.4303010000001</v>
      </c>
      <c r="Q73">
        <v>1140.4530159999999</v>
      </c>
      <c r="R73">
        <v>1163.4716000000001</v>
      </c>
      <c r="S73">
        <v>1188.2775650000001</v>
      </c>
      <c r="T73">
        <v>1214.614906</v>
      </c>
      <c r="U73">
        <v>1242.2633430000001</v>
      </c>
      <c r="V73">
        <v>1271.0700489999999</v>
      </c>
      <c r="W73">
        <v>1300.918829</v>
      </c>
      <c r="X73">
        <v>1331.7173580000001</v>
      </c>
      <c r="Y73">
        <v>1363.3917449999999</v>
      </c>
      <c r="Z73">
        <v>1395.8829740000001</v>
      </c>
      <c r="AA73">
        <v>1429.144276</v>
      </c>
      <c r="AB73">
        <v>1463.1393539999999</v>
      </c>
      <c r="AC73">
        <v>1497.8415279999999</v>
      </c>
      <c r="AD73">
        <v>1535.834008</v>
      </c>
      <c r="AE73">
        <v>1577.622699</v>
      </c>
      <c r="AF73">
        <v>1623.123634</v>
      </c>
      <c r="AG73">
        <v>1672.058841</v>
      </c>
      <c r="AH73">
        <v>1724.11544</v>
      </c>
      <c r="AI73">
        <v>1779.0194730000001</v>
      </c>
      <c r="AJ73">
        <v>1836.5663219999999</v>
      </c>
      <c r="AK73">
        <v>1896.63139</v>
      </c>
      <c r="AL73">
        <v>1959.1728149999999</v>
      </c>
      <c r="AM73">
        <v>2024.231855</v>
      </c>
    </row>
    <row r="74" spans="1:39" x14ac:dyDescent="0.25">
      <c r="A74" t="s">
        <v>81</v>
      </c>
      <c r="B74">
        <v>191.8611679</v>
      </c>
      <c r="C74">
        <v>197.3791056</v>
      </c>
      <c r="D74">
        <v>203.0748595</v>
      </c>
      <c r="E74">
        <v>209.015548</v>
      </c>
      <c r="F74">
        <v>214.70237779999999</v>
      </c>
      <c r="G74">
        <v>220.1932784</v>
      </c>
      <c r="H74">
        <v>225.49672960000001</v>
      </c>
      <c r="I74">
        <v>230.6603691</v>
      </c>
      <c r="J74">
        <v>235.72276769999999</v>
      </c>
      <c r="K74">
        <v>240.70932429999999</v>
      </c>
      <c r="L74">
        <v>245.62784020000001</v>
      </c>
      <c r="M74">
        <v>250.4754739</v>
      </c>
      <c r="N74">
        <v>255.24744949999999</v>
      </c>
      <c r="O74">
        <v>260.5407725</v>
      </c>
      <c r="P74">
        <v>266.30111699999998</v>
      </c>
      <c r="Q74">
        <v>272.45833690000001</v>
      </c>
      <c r="R74">
        <v>278.96739250000002</v>
      </c>
      <c r="S74">
        <v>285.7963676</v>
      </c>
      <c r="T74">
        <v>292.9364056</v>
      </c>
      <c r="U74">
        <v>300.35307769999997</v>
      </c>
      <c r="V74">
        <v>308.01928409999999</v>
      </c>
      <c r="W74">
        <v>315.91648509999999</v>
      </c>
      <c r="X74">
        <v>324.0310308</v>
      </c>
      <c r="Y74">
        <v>332.3524888</v>
      </c>
      <c r="Z74">
        <v>340.8729841</v>
      </c>
      <c r="AA74">
        <v>349.5869553</v>
      </c>
      <c r="AB74">
        <v>358.49112650000001</v>
      </c>
      <c r="AC74">
        <v>367.5846315</v>
      </c>
      <c r="AD74">
        <v>377.2664178</v>
      </c>
      <c r="AE74">
        <v>387.54521349999999</v>
      </c>
      <c r="AF74">
        <v>398.39674059999999</v>
      </c>
      <c r="AG74">
        <v>409.7951731</v>
      </c>
      <c r="AH74">
        <v>421.7177284</v>
      </c>
      <c r="AI74">
        <v>434.15008060000002</v>
      </c>
      <c r="AJ74">
        <v>447.08946359999999</v>
      </c>
      <c r="AK74">
        <v>460.54675209999999</v>
      </c>
      <c r="AL74">
        <v>474.54818949999998</v>
      </c>
      <c r="AM74">
        <v>489.13699559999998</v>
      </c>
    </row>
    <row r="75" spans="1:39" x14ac:dyDescent="0.25">
      <c r="A75" t="s">
        <v>248</v>
      </c>
      <c r="B75">
        <v>989.40725499999996</v>
      </c>
      <c r="C75">
        <v>1016.007067</v>
      </c>
      <c r="D75">
        <v>1047.9752470000001</v>
      </c>
      <c r="E75">
        <v>1084.2637910000001</v>
      </c>
      <c r="F75">
        <v>1120.0928429999999</v>
      </c>
      <c r="G75">
        <v>1152.9211969999999</v>
      </c>
      <c r="H75">
        <v>1181.8241539999999</v>
      </c>
      <c r="I75">
        <v>1207.3041989999999</v>
      </c>
      <c r="J75">
        <v>1230.0250719999999</v>
      </c>
      <c r="K75">
        <v>1250.398522</v>
      </c>
      <c r="L75">
        <v>1268.525549</v>
      </c>
      <c r="M75">
        <v>1284.231053</v>
      </c>
      <c r="N75">
        <v>1297.1235200000001</v>
      </c>
      <c r="O75">
        <v>1312.95841</v>
      </c>
      <c r="P75">
        <v>1331.1687320000001</v>
      </c>
      <c r="Q75">
        <v>1351.389226</v>
      </c>
      <c r="R75">
        <v>1373.281338</v>
      </c>
      <c r="S75">
        <v>1396.546341</v>
      </c>
      <c r="T75">
        <v>1422.679005</v>
      </c>
      <c r="U75">
        <v>1450.128667</v>
      </c>
      <c r="V75">
        <v>1478.4757830000001</v>
      </c>
      <c r="W75">
        <v>1507.600097</v>
      </c>
      <c r="X75">
        <v>1537.4419720000001</v>
      </c>
      <c r="Y75">
        <v>1567.9588879999999</v>
      </c>
      <c r="Z75">
        <v>1599.1184290000001</v>
      </c>
      <c r="AA75">
        <v>1630.897193</v>
      </c>
      <c r="AB75">
        <v>1663.2808600000001</v>
      </c>
      <c r="AC75">
        <v>1696.2648449999999</v>
      </c>
      <c r="AD75">
        <v>1734.702147</v>
      </c>
      <c r="AE75">
        <v>1778.811074</v>
      </c>
      <c r="AF75">
        <v>1828.0559720000001</v>
      </c>
      <c r="AG75">
        <v>1881.7934729999999</v>
      </c>
      <c r="AH75">
        <v>1939.466128</v>
      </c>
      <c r="AI75">
        <v>2000.6647009999999</v>
      </c>
      <c r="AJ75">
        <v>2065.1319440000002</v>
      </c>
      <c r="AK75">
        <v>2132.7478289999999</v>
      </c>
      <c r="AL75">
        <v>2203.5135449999998</v>
      </c>
      <c r="AM75">
        <v>2277.5401440000001</v>
      </c>
    </row>
    <row r="76" spans="1:39" x14ac:dyDescent="0.25">
      <c r="A76" t="s">
        <v>249</v>
      </c>
      <c r="B76">
        <v>2168.3875360000002</v>
      </c>
      <c r="C76">
        <v>2239.6161189999998</v>
      </c>
      <c r="D76">
        <v>2309.9527870000002</v>
      </c>
      <c r="E76">
        <v>2377.8279550000002</v>
      </c>
      <c r="F76">
        <v>2439.1414089999998</v>
      </c>
      <c r="G76">
        <v>2579.9626680000001</v>
      </c>
      <c r="H76">
        <v>2679.6123680000001</v>
      </c>
      <c r="I76">
        <v>2742.4272209999999</v>
      </c>
      <c r="J76">
        <v>2779.4306219999999</v>
      </c>
      <c r="K76">
        <v>2793.643129</v>
      </c>
      <c r="L76">
        <v>2779.8818019999999</v>
      </c>
      <c r="M76">
        <v>2726.2541860000001</v>
      </c>
      <c r="N76">
        <v>2615.612435</v>
      </c>
      <c r="O76">
        <v>2551.40254</v>
      </c>
      <c r="P76">
        <v>2483.0243300000002</v>
      </c>
      <c r="Q76">
        <v>2404.1393699999999</v>
      </c>
      <c r="R76">
        <v>2314.4309870000002</v>
      </c>
      <c r="S76">
        <v>2214.9234780000002</v>
      </c>
      <c r="T76">
        <v>2170.3526219999999</v>
      </c>
      <c r="U76">
        <v>2127.8667049999999</v>
      </c>
      <c r="V76">
        <v>2082.1583430000001</v>
      </c>
      <c r="W76">
        <v>2032.8746719999999</v>
      </c>
      <c r="X76">
        <v>1980.2584440000001</v>
      </c>
      <c r="Y76">
        <v>1924.659709</v>
      </c>
      <c r="Z76">
        <v>1866.4670040000001</v>
      </c>
      <c r="AA76">
        <v>1806.0898669999999</v>
      </c>
      <c r="AB76">
        <v>1743.949897</v>
      </c>
      <c r="AC76">
        <v>1680.4740449999999</v>
      </c>
      <c r="AD76">
        <v>1622.8303129999999</v>
      </c>
      <c r="AE76">
        <v>1565.1420929999999</v>
      </c>
      <c r="AF76">
        <v>1506.9465709999999</v>
      </c>
      <c r="AG76">
        <v>1448.2942049999999</v>
      </c>
      <c r="AH76">
        <v>1389.2727500000001</v>
      </c>
      <c r="AI76">
        <v>1329.9722139999999</v>
      </c>
      <c r="AJ76">
        <v>1270.48993</v>
      </c>
      <c r="AK76">
        <v>1210.936696</v>
      </c>
      <c r="AL76">
        <v>1151.442127</v>
      </c>
      <c r="AM76">
        <v>1092.159952</v>
      </c>
    </row>
    <row r="77" spans="1:39" x14ac:dyDescent="0.25">
      <c r="A77" t="s">
        <v>77</v>
      </c>
      <c r="B77">
        <v>1941.100091</v>
      </c>
      <c r="C77">
        <v>1990.5241579999999</v>
      </c>
      <c r="D77">
        <v>2060.5305969999999</v>
      </c>
      <c r="E77">
        <v>2144.7596349999999</v>
      </c>
      <c r="F77">
        <v>2217.1752660000002</v>
      </c>
      <c r="G77">
        <v>2274.2788999999998</v>
      </c>
      <c r="H77">
        <v>2318.7526320000002</v>
      </c>
      <c r="I77">
        <v>2354.5008339999999</v>
      </c>
      <c r="J77">
        <v>2384.3619119999998</v>
      </c>
      <c r="K77">
        <v>2410.1797620000002</v>
      </c>
      <c r="L77">
        <v>2433.1255040000001</v>
      </c>
      <c r="M77">
        <v>2453.9865279999999</v>
      </c>
      <c r="N77">
        <v>2473.3532300000002</v>
      </c>
      <c r="O77">
        <v>2504.3788330000002</v>
      </c>
      <c r="P77">
        <v>2546.719106</v>
      </c>
      <c r="Q77">
        <v>2598.015582</v>
      </c>
      <c r="R77">
        <v>2655.8865860000001</v>
      </c>
      <c r="S77">
        <v>2718.5157389999999</v>
      </c>
      <c r="T77">
        <v>2784.9307549999999</v>
      </c>
      <c r="U77">
        <v>2854.3809160000001</v>
      </c>
      <c r="V77">
        <v>2926.3904429999998</v>
      </c>
      <c r="W77">
        <v>3000.6906909999998</v>
      </c>
      <c r="X77">
        <v>3077.147148</v>
      </c>
      <c r="Y77">
        <v>3155.7023129999998</v>
      </c>
      <c r="Z77">
        <v>3236.3381549999999</v>
      </c>
      <c r="AA77">
        <v>3319.055159</v>
      </c>
      <c r="AB77">
        <v>3403.8626899999999</v>
      </c>
      <c r="AC77">
        <v>3490.776797</v>
      </c>
      <c r="AD77">
        <v>3591.3093899999999</v>
      </c>
      <c r="AE77">
        <v>3705.4490689999998</v>
      </c>
      <c r="AF77">
        <v>3830.9506339999998</v>
      </c>
      <c r="AG77">
        <v>3965.3221290000001</v>
      </c>
      <c r="AH77">
        <v>4106.6694299999999</v>
      </c>
      <c r="AI77">
        <v>4253.7675559999998</v>
      </c>
      <c r="AJ77">
        <v>4405.9752740000004</v>
      </c>
      <c r="AK77">
        <v>4563.0963810000003</v>
      </c>
      <c r="AL77">
        <v>4725.2527529999998</v>
      </c>
      <c r="AM77">
        <v>4892.79673</v>
      </c>
    </row>
    <row r="78" spans="1:39" x14ac:dyDescent="0.25">
      <c r="A78" t="s">
        <v>253</v>
      </c>
      <c r="B78">
        <v>1941.100091</v>
      </c>
      <c r="C78">
        <v>1990.5241579999999</v>
      </c>
      <c r="D78">
        <v>2060.5305969999999</v>
      </c>
      <c r="E78">
        <v>2144.7596349999999</v>
      </c>
      <c r="F78">
        <v>2217.1752660000002</v>
      </c>
      <c r="G78">
        <v>2275.457789</v>
      </c>
      <c r="H78">
        <v>2320.8174180000001</v>
      </c>
      <c r="I78">
        <v>2356.7347180000002</v>
      </c>
      <c r="J78">
        <v>2386.2109030000001</v>
      </c>
      <c r="K78">
        <v>2411.4546930000001</v>
      </c>
      <c r="L78">
        <v>2433.8858700000001</v>
      </c>
      <c r="M78">
        <v>2454.4429129999999</v>
      </c>
      <c r="N78">
        <v>2473.8357729999998</v>
      </c>
      <c r="O78">
        <v>2505.8633589999999</v>
      </c>
      <c r="P78">
        <v>2549.6212300000002</v>
      </c>
      <c r="Q78">
        <v>2602.3763920000001</v>
      </c>
      <c r="R78">
        <v>2661.5984880000001</v>
      </c>
      <c r="S78">
        <v>2725.4354699999999</v>
      </c>
      <c r="T78">
        <v>2792.6150419999999</v>
      </c>
      <c r="U78">
        <v>2862.3509290000002</v>
      </c>
      <c r="V78">
        <v>2934.2882500000001</v>
      </c>
      <c r="W78">
        <v>3008.2636750000001</v>
      </c>
      <c r="X78">
        <v>3084.215987</v>
      </c>
      <c r="Y78">
        <v>3162.1358919999998</v>
      </c>
      <c r="Z78">
        <v>3242.0360409999998</v>
      </c>
      <c r="AA78">
        <v>3323.9351879999999</v>
      </c>
      <c r="AB78">
        <v>3407.851791</v>
      </c>
      <c r="AC78">
        <v>3493.8039819999999</v>
      </c>
      <c r="AD78">
        <v>3593.3627099999999</v>
      </c>
      <c r="AE78">
        <v>3706.9943990000002</v>
      </c>
      <c r="AF78">
        <v>3832.352668</v>
      </c>
      <c r="AG78">
        <v>3966.7919419999998</v>
      </c>
      <c r="AH78">
        <v>4108.2419620000001</v>
      </c>
      <c r="AI78">
        <v>4255.3606609999997</v>
      </c>
      <c r="AJ78">
        <v>4407.4307280000003</v>
      </c>
      <c r="AK78">
        <v>4564.2020920000004</v>
      </c>
      <c r="AL78">
        <v>4725.7580120000002</v>
      </c>
      <c r="AM78">
        <v>4892.4257829999897</v>
      </c>
    </row>
    <row r="79" spans="1:39" x14ac:dyDescent="0.25">
      <c r="A79" t="s">
        <v>88</v>
      </c>
      <c r="B79">
        <v>8814662.9269999899</v>
      </c>
      <c r="C79">
        <v>9060561.0109999999</v>
      </c>
      <c r="D79">
        <v>9341946.6689999998</v>
      </c>
      <c r="E79">
        <v>9657307.6349999998</v>
      </c>
      <c r="F79">
        <v>9977986.1769999899</v>
      </c>
      <c r="G79">
        <v>10286899.52</v>
      </c>
      <c r="H79">
        <v>10578405.460000001</v>
      </c>
      <c r="I79">
        <v>10851264.710000001</v>
      </c>
      <c r="J79">
        <v>11106990.23</v>
      </c>
      <c r="K79">
        <v>11347920.41</v>
      </c>
      <c r="L79">
        <v>11576425.609999999</v>
      </c>
      <c r="M79">
        <v>11794595.15</v>
      </c>
      <c r="N79">
        <v>12004153.77</v>
      </c>
      <c r="O79">
        <v>12220743.199999999</v>
      </c>
      <c r="P79">
        <v>12453613.109999999</v>
      </c>
      <c r="Q79">
        <v>12705134.93</v>
      </c>
      <c r="R79">
        <v>12975098.140000001</v>
      </c>
      <c r="S79">
        <v>13262384.810000001</v>
      </c>
      <c r="T79">
        <v>13565530.59</v>
      </c>
      <c r="U79">
        <v>13883273.449999999</v>
      </c>
      <c r="V79">
        <v>14214363.41</v>
      </c>
      <c r="W79">
        <v>14557675.93</v>
      </c>
      <c r="X79">
        <v>14912249.810000001</v>
      </c>
      <c r="Y79">
        <v>15277284.25</v>
      </c>
      <c r="Z79">
        <v>15652123.4</v>
      </c>
      <c r="AA79">
        <v>16036241.26</v>
      </c>
      <c r="AB79">
        <v>16429230.18</v>
      </c>
      <c r="AC79">
        <v>16830795.43</v>
      </c>
      <c r="AD79">
        <v>17258594.239999998</v>
      </c>
      <c r="AE79">
        <v>17717348.719999999</v>
      </c>
      <c r="AF79">
        <v>18206678.260000002</v>
      </c>
      <c r="AG79">
        <v>18724861.899999999</v>
      </c>
      <c r="AH79">
        <v>19269985.219999999</v>
      </c>
      <c r="AI79">
        <v>19840479.460000001</v>
      </c>
      <c r="AJ79">
        <v>20435274.359999999</v>
      </c>
      <c r="AK79">
        <v>21053856.440000001</v>
      </c>
      <c r="AL79">
        <v>21696304.82</v>
      </c>
      <c r="AM79">
        <v>22363320.649999999</v>
      </c>
    </row>
    <row r="80" spans="1:39" x14ac:dyDescent="0.25">
      <c r="A80" t="s">
        <v>89</v>
      </c>
      <c r="B80">
        <v>68248372.930000007</v>
      </c>
      <c r="C80">
        <v>70434275.709999904</v>
      </c>
      <c r="D80">
        <v>72980398.239999995</v>
      </c>
      <c r="E80">
        <v>75841063.680000007</v>
      </c>
      <c r="F80">
        <v>78624825.540000007</v>
      </c>
      <c r="G80">
        <v>81237547.400000006</v>
      </c>
      <c r="H80">
        <v>83664335.269999996</v>
      </c>
      <c r="I80">
        <v>85912192.900000006</v>
      </c>
      <c r="J80">
        <v>88016774.180000007</v>
      </c>
      <c r="K80">
        <v>90019231.099999994</v>
      </c>
      <c r="L80">
        <v>91955914.75</v>
      </c>
      <c r="M80">
        <v>93854883.409999996</v>
      </c>
      <c r="N80">
        <v>95735968.430000007</v>
      </c>
      <c r="O80">
        <v>97689011.219999999</v>
      </c>
      <c r="P80">
        <v>99760845.019999996</v>
      </c>
      <c r="Q80">
        <v>101954992.5</v>
      </c>
      <c r="R80">
        <v>104263119.40000001</v>
      </c>
      <c r="S80">
        <v>106674908.40000001</v>
      </c>
      <c r="T80">
        <v>109177408.7</v>
      </c>
      <c r="U80">
        <v>111762247.8</v>
      </c>
      <c r="V80">
        <v>114422952.90000001</v>
      </c>
      <c r="W80">
        <v>117154250.8</v>
      </c>
      <c r="X80">
        <v>119951739.59999999</v>
      </c>
      <c r="Y80">
        <v>122811691.3</v>
      </c>
      <c r="Z80">
        <v>125730951.2</v>
      </c>
      <c r="AA80">
        <v>128706909.3</v>
      </c>
      <c r="AB80">
        <v>131737523.40000001</v>
      </c>
      <c r="AC80">
        <v>134821385.59999999</v>
      </c>
      <c r="AD80">
        <v>138198767.69999999</v>
      </c>
      <c r="AE80">
        <v>141845254.80000001</v>
      </c>
      <c r="AF80">
        <v>145724557.30000001</v>
      </c>
      <c r="AG80">
        <v>149810207.40000001</v>
      </c>
      <c r="AH80">
        <v>154083420.40000001</v>
      </c>
      <c r="AI80">
        <v>158533618.90000001</v>
      </c>
      <c r="AJ80">
        <v>163156816.59999999</v>
      </c>
      <c r="AK80">
        <v>167954521.90000001</v>
      </c>
      <c r="AL80">
        <v>172933335</v>
      </c>
      <c r="AM80">
        <v>178104912.40000001</v>
      </c>
    </row>
    <row r="81" spans="1:39" x14ac:dyDescent="0.25">
      <c r="A81" t="s">
        <v>90</v>
      </c>
      <c r="B81">
        <v>57504410.18</v>
      </c>
      <c r="C81">
        <v>59255306.020000003</v>
      </c>
      <c r="D81">
        <v>61224005.549999997</v>
      </c>
      <c r="E81">
        <v>63400666.210000001</v>
      </c>
      <c r="F81">
        <v>65510505.009999998</v>
      </c>
      <c r="G81">
        <v>67476429.909999996</v>
      </c>
      <c r="H81">
        <v>69272302.340000004</v>
      </c>
      <c r="I81">
        <v>70905244.409999996</v>
      </c>
      <c r="J81">
        <v>72393497.849999994</v>
      </c>
      <c r="K81">
        <v>73756297.390000001</v>
      </c>
      <c r="L81">
        <v>75010474.230000004</v>
      </c>
      <c r="M81">
        <v>76169573.5</v>
      </c>
      <c r="N81">
        <v>77243862.780000001</v>
      </c>
      <c r="O81">
        <v>78427362.079999998</v>
      </c>
      <c r="P81">
        <v>79758837.379999995</v>
      </c>
      <c r="Q81">
        <v>81242156.590000004</v>
      </c>
      <c r="R81">
        <v>82867822.620000005</v>
      </c>
      <c r="S81">
        <v>84621739.340000004</v>
      </c>
      <c r="T81">
        <v>86488412.129999995</v>
      </c>
      <c r="U81">
        <v>88455877.920000002</v>
      </c>
      <c r="V81">
        <v>90512560.969999999</v>
      </c>
      <c r="W81">
        <v>92648558.480000004</v>
      </c>
      <c r="X81">
        <v>94855808.180000007</v>
      </c>
      <c r="Y81">
        <v>97127886.609999999</v>
      </c>
      <c r="Z81">
        <v>99459741.579999998</v>
      </c>
      <c r="AA81">
        <v>101847461.40000001</v>
      </c>
      <c r="AB81">
        <v>104288105</v>
      </c>
      <c r="AC81">
        <v>106779601.2</v>
      </c>
      <c r="AD81">
        <v>109507845.2</v>
      </c>
      <c r="AE81">
        <v>112502458.09999999</v>
      </c>
      <c r="AF81">
        <v>115754598.8</v>
      </c>
      <c r="AG81">
        <v>119244575.5</v>
      </c>
      <c r="AH81">
        <v>122951924.5</v>
      </c>
      <c r="AI81">
        <v>126859454.40000001</v>
      </c>
      <c r="AJ81">
        <v>130954848.09999999</v>
      </c>
      <c r="AK81">
        <v>135231187.09999999</v>
      </c>
      <c r="AL81">
        <v>139687043</v>
      </c>
      <c r="AM81">
        <v>144326461.40000001</v>
      </c>
    </row>
    <row r="82" spans="1:39" x14ac:dyDescent="0.25">
      <c r="A82" t="s">
        <v>91</v>
      </c>
      <c r="B82">
        <v>6833613.2439999999</v>
      </c>
      <c r="C82">
        <v>7062701.392</v>
      </c>
      <c r="D82">
        <v>7329149.5829999996</v>
      </c>
      <c r="E82">
        <v>7629889.5889999997</v>
      </c>
      <c r="F82">
        <v>7926904.9630000005</v>
      </c>
      <c r="G82">
        <v>8201773.2249999996</v>
      </c>
      <c r="H82">
        <v>8448722.852</v>
      </c>
      <c r="I82">
        <v>8666731.966</v>
      </c>
      <c r="J82">
        <v>8859247.3029999901</v>
      </c>
      <c r="K82">
        <v>9030720.2740000002</v>
      </c>
      <c r="L82">
        <v>9185217.784</v>
      </c>
      <c r="M82">
        <v>9325927.6600000001</v>
      </c>
      <c r="N82">
        <v>9455103.5289999899</v>
      </c>
      <c r="O82">
        <v>9592716.7329999898</v>
      </c>
      <c r="P82">
        <v>9747958.1730000004</v>
      </c>
      <c r="Q82">
        <v>9922374.602</v>
      </c>
      <c r="R82">
        <v>10115068.050000001</v>
      </c>
      <c r="S82">
        <v>10324389.550000001</v>
      </c>
      <c r="T82">
        <v>10547715.689999999</v>
      </c>
      <c r="U82">
        <v>10783824.6</v>
      </c>
      <c r="V82">
        <v>11031440.99</v>
      </c>
      <c r="W82">
        <v>11289453.73</v>
      </c>
      <c r="X82">
        <v>11556935.9</v>
      </c>
      <c r="Y82">
        <v>11833135.279999999</v>
      </c>
      <c r="Z82">
        <v>12117461.869999999</v>
      </c>
      <c r="AA82">
        <v>12409477.199999999</v>
      </c>
      <c r="AB82">
        <v>12708886.619999999</v>
      </c>
      <c r="AC82">
        <v>13015535.859999999</v>
      </c>
      <c r="AD82">
        <v>13355776.699999999</v>
      </c>
      <c r="AE82">
        <v>13730898.4</v>
      </c>
      <c r="AF82">
        <v>14138825.68</v>
      </c>
      <c r="AG82">
        <v>14577412.09</v>
      </c>
      <c r="AH82">
        <v>15044657.98</v>
      </c>
      <c r="AI82">
        <v>15539101.359999999</v>
      </c>
      <c r="AJ82">
        <v>16059877.939999999</v>
      </c>
      <c r="AK82">
        <v>16606761.83</v>
      </c>
      <c r="AL82">
        <v>17180214.149999999</v>
      </c>
      <c r="AM82">
        <v>17781430.370000001</v>
      </c>
    </row>
    <row r="83" spans="1:39" x14ac:dyDescent="0.25">
      <c r="A83" t="s">
        <v>136</v>
      </c>
      <c r="B83">
        <v>41882012.060000002</v>
      </c>
      <c r="C83">
        <v>43003386.969999999</v>
      </c>
      <c r="D83">
        <v>44352699.460000001</v>
      </c>
      <c r="E83">
        <v>45884753.9799999</v>
      </c>
      <c r="F83">
        <v>47402519.82</v>
      </c>
      <c r="G83">
        <v>48929666.399999999</v>
      </c>
      <c r="H83">
        <v>50296565.32</v>
      </c>
      <c r="I83">
        <v>51497514.68</v>
      </c>
      <c r="J83">
        <v>52563331.590000004</v>
      </c>
      <c r="K83">
        <v>53518576.520000003</v>
      </c>
      <c r="L83">
        <v>54375256.030000001</v>
      </c>
      <c r="M83">
        <v>55134177.700000003</v>
      </c>
      <c r="N83">
        <v>55786583.560000002</v>
      </c>
      <c r="O83">
        <v>56602402.039999999</v>
      </c>
      <c r="P83">
        <v>57537028.520000003</v>
      </c>
      <c r="Q83">
        <v>58571312.25</v>
      </c>
      <c r="R83">
        <v>59690444.369999997</v>
      </c>
      <c r="S83">
        <v>60880721.240000002</v>
      </c>
      <c r="T83">
        <v>62111217.43</v>
      </c>
      <c r="U83">
        <v>63384034.299999997</v>
      </c>
      <c r="V83">
        <v>64694448.030000001</v>
      </c>
      <c r="W83">
        <v>66037153.960000001</v>
      </c>
      <c r="X83">
        <v>67407751.480000004</v>
      </c>
      <c r="Y83">
        <v>68802737.049999997</v>
      </c>
      <c r="Z83">
        <v>70219334.459999904</v>
      </c>
      <c r="AA83">
        <v>71655387.159999996</v>
      </c>
      <c r="AB83">
        <v>73109319.739999995</v>
      </c>
      <c r="AC83">
        <v>74580151.180000007</v>
      </c>
      <c r="AD83">
        <v>76281729.579999998</v>
      </c>
      <c r="AE83">
        <v>78256092.689999998</v>
      </c>
      <c r="AF83">
        <v>80477707.200000003</v>
      </c>
      <c r="AG83">
        <v>82913455.269999996</v>
      </c>
      <c r="AH83">
        <v>85535730.890000001</v>
      </c>
      <c r="AI83">
        <v>88324583.370000005</v>
      </c>
      <c r="AJ83">
        <v>91267329.040000007</v>
      </c>
      <c r="AK83">
        <v>94357674.260000005</v>
      </c>
      <c r="AL83">
        <v>97594863.840000004</v>
      </c>
      <c r="AM83">
        <v>100983084</v>
      </c>
    </row>
    <row r="84" spans="1:39" x14ac:dyDescent="0.25">
      <c r="A84" t="s">
        <v>134</v>
      </c>
      <c r="B84">
        <v>125966805.8</v>
      </c>
      <c r="C84">
        <v>127462421.7</v>
      </c>
      <c r="D84">
        <v>128768993</v>
      </c>
      <c r="E84">
        <v>130027628.90000001</v>
      </c>
      <c r="F84">
        <v>130992711.3</v>
      </c>
      <c r="G84">
        <v>126805594.09999999</v>
      </c>
      <c r="H84">
        <v>125037720.8</v>
      </c>
      <c r="I84">
        <v>124880508.90000001</v>
      </c>
      <c r="J84">
        <v>125407867.7</v>
      </c>
      <c r="K84">
        <v>125993434.7</v>
      </c>
      <c r="L84">
        <v>126143849.90000001</v>
      </c>
      <c r="M84">
        <v>125374708.40000001</v>
      </c>
      <c r="N84">
        <v>123126175.7</v>
      </c>
      <c r="O84">
        <v>123755229.40000001</v>
      </c>
      <c r="P84">
        <v>124733378</v>
      </c>
      <c r="Q84">
        <v>125750224.7</v>
      </c>
      <c r="R84">
        <v>126764694</v>
      </c>
      <c r="S84">
        <v>127772530.40000001</v>
      </c>
      <c r="T84">
        <v>128558442.40000001</v>
      </c>
      <c r="U84">
        <v>129172030.2</v>
      </c>
      <c r="V84">
        <v>129607523.8</v>
      </c>
      <c r="W84">
        <v>129847497</v>
      </c>
      <c r="X84">
        <v>129873660.7</v>
      </c>
      <c r="Y84">
        <v>129668626.09999999</v>
      </c>
      <c r="Z84">
        <v>129216479</v>
      </c>
      <c r="AA84">
        <v>128503213.90000001</v>
      </c>
      <c r="AB84">
        <v>127517165.09999999</v>
      </c>
      <c r="AC84">
        <v>126249447.09999999</v>
      </c>
      <c r="AD84">
        <v>122855929.3</v>
      </c>
      <c r="AE84">
        <v>121316286.59999999</v>
      </c>
      <c r="AF84">
        <v>121323367.5</v>
      </c>
      <c r="AG84">
        <v>122437698</v>
      </c>
      <c r="AH84">
        <v>124353379.90000001</v>
      </c>
      <c r="AI84">
        <v>126859746.5</v>
      </c>
      <c r="AJ84">
        <v>129811263.3</v>
      </c>
      <c r="AK84">
        <v>133110155.09999999</v>
      </c>
      <c r="AL84">
        <v>136692614.30000001</v>
      </c>
      <c r="AM84">
        <v>140519947.80000001</v>
      </c>
    </row>
    <row r="85" spans="1:39" x14ac:dyDescent="0.25">
      <c r="A85" t="s">
        <v>250</v>
      </c>
      <c r="B85">
        <v>121404962</v>
      </c>
      <c r="C85">
        <v>124619257.40000001</v>
      </c>
      <c r="D85">
        <v>129317779.5</v>
      </c>
      <c r="E85">
        <v>135018164.69999999</v>
      </c>
      <c r="F85">
        <v>139954841.90000001</v>
      </c>
      <c r="G85">
        <v>143767388.80000001</v>
      </c>
      <c r="H85">
        <v>146625878.69999999</v>
      </c>
      <c r="I85">
        <v>148803060</v>
      </c>
      <c r="J85">
        <v>150526114.40000001</v>
      </c>
      <c r="K85">
        <v>151952659</v>
      </c>
      <c r="L85">
        <v>153183372.90000001</v>
      </c>
      <c r="M85">
        <v>154281205</v>
      </c>
      <c r="N85">
        <v>155287159.09999999</v>
      </c>
      <c r="O85">
        <v>157013603.09999999</v>
      </c>
      <c r="P85">
        <v>159503682.59999999</v>
      </c>
      <c r="Q85">
        <v>162609001.59999999</v>
      </c>
      <c r="R85">
        <v>166162721.90000001</v>
      </c>
      <c r="S85">
        <v>170034590.80000001</v>
      </c>
      <c r="T85">
        <v>174145613.5</v>
      </c>
      <c r="U85">
        <v>178445037.30000001</v>
      </c>
      <c r="V85">
        <v>182901716.30000001</v>
      </c>
      <c r="W85">
        <v>187498502.30000001</v>
      </c>
      <c r="X85">
        <v>192227055.69999999</v>
      </c>
      <c r="Y85">
        <v>197083971</v>
      </c>
      <c r="Z85">
        <v>202068310.19999999</v>
      </c>
      <c r="AA85">
        <v>207180265.69999999</v>
      </c>
      <c r="AB85">
        <v>212420572.59999999</v>
      </c>
      <c r="AC85">
        <v>217790398.09999999</v>
      </c>
      <c r="AD85">
        <v>224087554.69999999</v>
      </c>
      <c r="AE85">
        <v>231305154.80000001</v>
      </c>
      <c r="AF85">
        <v>239274874</v>
      </c>
      <c r="AG85">
        <v>247824172.59999999</v>
      </c>
      <c r="AH85">
        <v>256824954.90000001</v>
      </c>
      <c r="AI85">
        <v>266197349</v>
      </c>
      <c r="AJ85">
        <v>275900926</v>
      </c>
      <c r="AK85">
        <v>285923955.60000002</v>
      </c>
      <c r="AL85">
        <v>296274762.39999998</v>
      </c>
      <c r="AM85">
        <v>306976126.69999999</v>
      </c>
    </row>
    <row r="86" spans="1:39" x14ac:dyDescent="0.25">
      <c r="A86" t="s">
        <v>94</v>
      </c>
      <c r="B86">
        <v>8814662.9269999899</v>
      </c>
      <c r="C86">
        <v>9060561.0109999999</v>
      </c>
      <c r="D86">
        <v>9341946.6689999998</v>
      </c>
      <c r="E86">
        <v>9657307.6349999998</v>
      </c>
      <c r="F86">
        <v>9977986.1769999899</v>
      </c>
      <c r="G86">
        <v>10290302.65</v>
      </c>
      <c r="H86">
        <v>10586529.779999999</v>
      </c>
      <c r="I86">
        <v>10863563.85</v>
      </c>
      <c r="J86">
        <v>11122216.960000001</v>
      </c>
      <c r="K86">
        <v>11364845.17</v>
      </c>
      <c r="L86">
        <v>11594318.51</v>
      </c>
      <c r="M86">
        <v>11813389.439999999</v>
      </c>
      <c r="N86">
        <v>12024459.779999999</v>
      </c>
      <c r="O86">
        <v>12242356.65</v>
      </c>
      <c r="P86">
        <v>12477054.4</v>
      </c>
      <c r="Q86">
        <v>12730952.560000001</v>
      </c>
      <c r="R86">
        <v>13003707.33</v>
      </c>
      <c r="S86">
        <v>13294068.66</v>
      </c>
      <c r="T86">
        <v>13598564.210000001</v>
      </c>
      <c r="U86">
        <v>13916559.67</v>
      </c>
      <c r="V86">
        <v>14247122.119999999</v>
      </c>
      <c r="W86">
        <v>14589371.82</v>
      </c>
      <c r="X86">
        <v>14942533.99</v>
      </c>
      <c r="Y86">
        <v>15305946.380000001</v>
      </c>
      <c r="Z86">
        <v>15679053.07</v>
      </c>
      <c r="AA86">
        <v>16061395.4</v>
      </c>
      <c r="AB86">
        <v>16452605</v>
      </c>
      <c r="AC86">
        <v>16852402.43</v>
      </c>
      <c r="AD86">
        <v>17278796.02</v>
      </c>
      <c r="AE86">
        <v>17737515.350000001</v>
      </c>
      <c r="AF86">
        <v>18228795.109999999</v>
      </c>
      <c r="AG86">
        <v>18750914.350000001</v>
      </c>
      <c r="AH86">
        <v>19301690.43</v>
      </c>
      <c r="AI86">
        <v>19879154.449999999</v>
      </c>
      <c r="AJ86">
        <v>20481831.84</v>
      </c>
      <c r="AK86">
        <v>21108860.530000001</v>
      </c>
      <c r="AL86">
        <v>21760047.41</v>
      </c>
      <c r="AM86">
        <v>22435904.84</v>
      </c>
    </row>
    <row r="87" spans="1:39" x14ac:dyDescent="0.25">
      <c r="A87" t="s">
        <v>95</v>
      </c>
      <c r="B87" s="11">
        <v>68248372.930000007</v>
      </c>
      <c r="C87">
        <v>70434275.709999904</v>
      </c>
      <c r="D87">
        <v>72980398.239999995</v>
      </c>
      <c r="E87">
        <v>75841063.680000007</v>
      </c>
      <c r="F87">
        <v>78624825.540000007</v>
      </c>
      <c r="G87">
        <v>81265244.909999996</v>
      </c>
      <c r="H87">
        <v>83736630.909999996</v>
      </c>
      <c r="I87">
        <v>86029523.989999995</v>
      </c>
      <c r="J87">
        <v>88171143.109999999</v>
      </c>
      <c r="K87">
        <v>90199643.319999903</v>
      </c>
      <c r="L87">
        <v>92155300.200000003</v>
      </c>
      <c r="M87">
        <v>94072931.019999996</v>
      </c>
      <c r="N87">
        <v>95979255.780000001</v>
      </c>
      <c r="O87">
        <v>97939791.049999997</v>
      </c>
      <c r="P87">
        <v>100017087.2</v>
      </c>
      <c r="Q87">
        <v>102220405.8</v>
      </c>
      <c r="R87">
        <v>104542495.59999999</v>
      </c>
      <c r="S87">
        <v>106972685.3</v>
      </c>
      <c r="T87">
        <v>109470889.3</v>
      </c>
      <c r="U87">
        <v>112043522.90000001</v>
      </c>
      <c r="V87">
        <v>114689595.5</v>
      </c>
      <c r="W87">
        <v>117406640.2</v>
      </c>
      <c r="X87">
        <v>120191763.40000001</v>
      </c>
      <c r="Y87">
        <v>123041984.90000001</v>
      </c>
      <c r="Z87">
        <v>125954426.3</v>
      </c>
      <c r="AA87">
        <v>128926450.90000001</v>
      </c>
      <c r="AB87">
        <v>131955787</v>
      </c>
      <c r="AC87">
        <v>135040658.40000001</v>
      </c>
      <c r="AD87">
        <v>138430260.40000001</v>
      </c>
      <c r="AE87">
        <v>142104997.40000001</v>
      </c>
      <c r="AF87">
        <v>146034037.40000001</v>
      </c>
      <c r="AG87">
        <v>150191050</v>
      </c>
      <c r="AH87">
        <v>154555877.30000001</v>
      </c>
      <c r="AI87">
        <v>159114956.09999999</v>
      </c>
      <c r="AJ87">
        <v>163861117.19999999</v>
      </c>
      <c r="AK87">
        <v>168793291.5</v>
      </c>
      <c r="AL87">
        <v>173916340</v>
      </c>
      <c r="AM87">
        <v>179241059.5</v>
      </c>
    </row>
    <row r="88" spans="1:39" x14ac:dyDescent="0.25">
      <c r="A88" t="s">
        <v>96</v>
      </c>
      <c r="B88">
        <v>57504410.18</v>
      </c>
      <c r="C88">
        <v>59255306.020000003</v>
      </c>
      <c r="D88">
        <v>61224005.549999997</v>
      </c>
      <c r="E88">
        <v>63400666.210000001</v>
      </c>
      <c r="F88">
        <v>65510505.009999998</v>
      </c>
      <c r="G88">
        <v>67484208.420000002</v>
      </c>
      <c r="H88">
        <v>69291887.209999904</v>
      </c>
      <c r="I88">
        <v>70934923.200000003</v>
      </c>
      <c r="J88">
        <v>72428858.75</v>
      </c>
      <c r="K88">
        <v>73793270.170000002</v>
      </c>
      <c r="L88">
        <v>75046763.980000004</v>
      </c>
      <c r="M88">
        <v>76205332.640000001</v>
      </c>
      <c r="N88">
        <v>77282177.840000004</v>
      </c>
      <c r="O88">
        <v>78470835.420000002</v>
      </c>
      <c r="P88">
        <v>79810874.689999998</v>
      </c>
      <c r="Q88">
        <v>81304669.280000001</v>
      </c>
      <c r="R88">
        <v>82941367.670000002</v>
      </c>
      <c r="S88">
        <v>84706048.530000001</v>
      </c>
      <c r="T88">
        <v>86580059.719999999</v>
      </c>
      <c r="U88">
        <v>88547772.290000007</v>
      </c>
      <c r="V88">
        <v>90598294.629999995</v>
      </c>
      <c r="W88">
        <v>92723319.150000006</v>
      </c>
      <c r="X88">
        <v>94916231.829999998</v>
      </c>
      <c r="Y88">
        <v>97171733.109999999</v>
      </c>
      <c r="Z88">
        <v>99485587.049999997</v>
      </c>
      <c r="AA88">
        <v>101854435.7</v>
      </c>
      <c r="AB88">
        <v>104275672.3</v>
      </c>
      <c r="AC88">
        <v>106747380.59999999</v>
      </c>
      <c r="AD88">
        <v>109454777.59999999</v>
      </c>
      <c r="AE88">
        <v>112434112</v>
      </c>
      <c r="AF88">
        <v>115679387.8</v>
      </c>
      <c r="AG88">
        <v>119170693.7</v>
      </c>
      <c r="AH88">
        <v>122885606.40000001</v>
      </c>
      <c r="AI88">
        <v>126804479.8</v>
      </c>
      <c r="AJ88">
        <v>130912625.09999999</v>
      </c>
      <c r="AK88">
        <v>135201074.40000001</v>
      </c>
      <c r="AL88">
        <v>139666775.90000001</v>
      </c>
      <c r="AM88">
        <v>144312620.40000001</v>
      </c>
    </row>
    <row r="89" spans="1:39" x14ac:dyDescent="0.25">
      <c r="A89" t="s">
        <v>97</v>
      </c>
      <c r="B89">
        <v>6833613.2439999999</v>
      </c>
      <c r="C89">
        <v>7062701.392</v>
      </c>
      <c r="D89">
        <v>7329149.5829999996</v>
      </c>
      <c r="E89">
        <v>7629889.5889999997</v>
      </c>
      <c r="F89">
        <v>7926904.9630000005</v>
      </c>
      <c r="G89">
        <v>8206480.8859999999</v>
      </c>
      <c r="H89">
        <v>8460198.2180000003</v>
      </c>
      <c r="I89">
        <v>8684261.1510000005</v>
      </c>
      <c r="J89">
        <v>8880984.4039999899</v>
      </c>
      <c r="K89">
        <v>9054637.79099999</v>
      </c>
      <c r="L89">
        <v>9209894.4279999901</v>
      </c>
      <c r="M89">
        <v>9350742.1190000009</v>
      </c>
      <c r="N89">
        <v>9480134.7970000003</v>
      </c>
      <c r="O89">
        <v>9616430.7530000005</v>
      </c>
      <c r="P89">
        <v>9770600.9539999999</v>
      </c>
      <c r="Q89">
        <v>9944601.2679999899</v>
      </c>
      <c r="R89">
        <v>10137495.220000001</v>
      </c>
      <c r="S89">
        <v>10347519.07</v>
      </c>
      <c r="T89">
        <v>10570348.43</v>
      </c>
      <c r="U89">
        <v>10805464.33</v>
      </c>
      <c r="V89">
        <v>11051917.92</v>
      </c>
      <c r="W89">
        <v>11308803.529999999</v>
      </c>
      <c r="X89">
        <v>11575313.49</v>
      </c>
      <c r="Y89">
        <v>11850757.689999999</v>
      </c>
      <c r="Z89">
        <v>12134571.43</v>
      </c>
      <c r="AA89">
        <v>12426317.109999999</v>
      </c>
      <c r="AB89">
        <v>12725683.85</v>
      </c>
      <c r="AC89">
        <v>13032488.619999999</v>
      </c>
      <c r="AD89">
        <v>13372654.109999999</v>
      </c>
      <c r="AE89">
        <v>13748757.310000001</v>
      </c>
      <c r="AF89">
        <v>14159652.77</v>
      </c>
      <c r="AG89">
        <v>14603229.630000001</v>
      </c>
      <c r="AH89">
        <v>15077302.789999999</v>
      </c>
      <c r="AI89">
        <v>15580083.08</v>
      </c>
      <c r="AJ89">
        <v>16110385.220000001</v>
      </c>
      <c r="AK89">
        <v>16667725.73</v>
      </c>
      <c r="AL89">
        <v>17252379.93</v>
      </c>
      <c r="AM89">
        <v>17865425.84</v>
      </c>
    </row>
    <row r="90" spans="1:39" x14ac:dyDescent="0.25">
      <c r="A90" t="s">
        <v>92</v>
      </c>
      <c r="B90">
        <v>41882012.060000002</v>
      </c>
      <c r="C90">
        <v>43003386.969999999</v>
      </c>
      <c r="D90">
        <v>44352699.460000001</v>
      </c>
      <c r="E90">
        <v>45884753.9799999</v>
      </c>
      <c r="F90">
        <v>47402519.82</v>
      </c>
      <c r="G90">
        <v>48780731.039999999</v>
      </c>
      <c r="H90">
        <v>49995857.869999997</v>
      </c>
      <c r="I90">
        <v>51070783.380000003</v>
      </c>
      <c r="J90">
        <v>52032669.780000001</v>
      </c>
      <c r="K90">
        <v>52898265.369999997</v>
      </c>
      <c r="L90">
        <v>53671754.079999998</v>
      </c>
      <c r="M90">
        <v>54346060.789999999</v>
      </c>
      <c r="N90">
        <v>54905200.030000001</v>
      </c>
      <c r="O90">
        <v>55586297.4099999</v>
      </c>
      <c r="P90">
        <v>56368201.520000003</v>
      </c>
      <c r="Q90">
        <v>57236586.350000001</v>
      </c>
      <c r="R90">
        <v>58177353.049999997</v>
      </c>
      <c r="S90">
        <v>59177800.18</v>
      </c>
      <c r="T90">
        <v>60298884.649999999</v>
      </c>
      <c r="U90">
        <v>61476492.770000003</v>
      </c>
      <c r="V90">
        <v>62693199.490000002</v>
      </c>
      <c r="W90">
        <v>63943931.07</v>
      </c>
      <c r="X90">
        <v>65226131.710000001</v>
      </c>
      <c r="Y90">
        <v>66537969.490000002</v>
      </c>
      <c r="Z90">
        <v>67878044.049999997</v>
      </c>
      <c r="AA90">
        <v>69245338.780000001</v>
      </c>
      <c r="AB90">
        <v>70639222.459999904</v>
      </c>
      <c r="AC90">
        <v>72059476.370000005</v>
      </c>
      <c r="AD90">
        <v>73704125.939999998</v>
      </c>
      <c r="AE90">
        <v>75584669.799999997</v>
      </c>
      <c r="AF90">
        <v>77680031.709999904</v>
      </c>
      <c r="AG90">
        <v>79963807.640000001</v>
      </c>
      <c r="AH90">
        <v>82412832.709999904</v>
      </c>
      <c r="AI90">
        <v>85010021.640000001</v>
      </c>
      <c r="AJ90">
        <v>87744623.090000004</v>
      </c>
      <c r="AK90">
        <v>90611637.140000001</v>
      </c>
      <c r="AL90">
        <v>93611157.260000005</v>
      </c>
      <c r="AM90">
        <v>96747899.219999999</v>
      </c>
    </row>
    <row r="91" spans="1:39" x14ac:dyDescent="0.25">
      <c r="A91" t="s">
        <v>93</v>
      </c>
      <c r="B91" s="11">
        <v>125966805.8</v>
      </c>
      <c r="C91">
        <v>127462421.7</v>
      </c>
      <c r="D91">
        <v>128768993</v>
      </c>
      <c r="E91">
        <v>130027628.90000001</v>
      </c>
      <c r="F91">
        <v>130992711.3</v>
      </c>
      <c r="G91">
        <v>120247676.90000001</v>
      </c>
      <c r="H91">
        <v>112195493.7</v>
      </c>
      <c r="I91">
        <v>107055543.59999999</v>
      </c>
      <c r="J91">
        <v>103783883.40000001</v>
      </c>
      <c r="K91">
        <v>101418378.09999999</v>
      </c>
      <c r="L91">
        <v>99110973.849999994</v>
      </c>
      <c r="M91">
        <v>96047427.959999904</v>
      </c>
      <c r="N91">
        <v>91388965.590000004</v>
      </c>
      <c r="O91">
        <v>89006026.590000004</v>
      </c>
      <c r="P91">
        <v>86540348.170000002</v>
      </c>
      <c r="Q91">
        <v>83721356.090000004</v>
      </c>
      <c r="R91">
        <v>80531568.400000006</v>
      </c>
      <c r="S91">
        <v>77004205.650000006</v>
      </c>
      <c r="T91">
        <v>75291080.030000001</v>
      </c>
      <c r="U91">
        <v>73667762.120000005</v>
      </c>
      <c r="V91">
        <v>71953540.370000005</v>
      </c>
      <c r="W91">
        <v>70131320.75</v>
      </c>
      <c r="X91">
        <v>68205094.709999904</v>
      </c>
      <c r="Y91">
        <v>66183520.719999999</v>
      </c>
      <c r="Z91">
        <v>64077395.939999998</v>
      </c>
      <c r="AA91">
        <v>61898890.539999999</v>
      </c>
      <c r="AB91">
        <v>59661107.100000001</v>
      </c>
      <c r="AC91">
        <v>57377742.979999997</v>
      </c>
      <c r="AD91">
        <v>55322718.350000001</v>
      </c>
      <c r="AE91">
        <v>53269059.18</v>
      </c>
      <c r="AF91">
        <v>51198482.880000003</v>
      </c>
      <c r="AG91">
        <v>49112509.200000003</v>
      </c>
      <c r="AH91">
        <v>47014106.450000003</v>
      </c>
      <c r="AI91">
        <v>44906268.770000003</v>
      </c>
      <c r="AJ91">
        <v>42792155.719999999</v>
      </c>
      <c r="AK91">
        <v>40675283.840000004</v>
      </c>
      <c r="AL91">
        <v>38559691.7299999</v>
      </c>
      <c r="AM91">
        <v>36450104.710000001</v>
      </c>
    </row>
    <row r="92" spans="1:39" x14ac:dyDescent="0.25">
      <c r="A92" t="s">
        <v>251</v>
      </c>
      <c r="B92">
        <v>121404962</v>
      </c>
      <c r="C92">
        <v>124619257.40000001</v>
      </c>
      <c r="D92">
        <v>129317779.5</v>
      </c>
      <c r="E92">
        <v>135018164.69999999</v>
      </c>
      <c r="F92">
        <v>139954841.90000001</v>
      </c>
      <c r="G92">
        <v>143881211.80000001</v>
      </c>
      <c r="H92">
        <v>146847612.80000001</v>
      </c>
      <c r="I92">
        <v>149076049.30000001</v>
      </c>
      <c r="J92">
        <v>150797404.5</v>
      </c>
      <c r="K92">
        <v>152193281.19999999</v>
      </c>
      <c r="L92">
        <v>153387624.69999999</v>
      </c>
      <c r="M92">
        <v>154460791.69999999</v>
      </c>
      <c r="N92">
        <v>155466010.5</v>
      </c>
      <c r="O92">
        <v>157227203.40000001</v>
      </c>
      <c r="P92">
        <v>159775380</v>
      </c>
      <c r="Q92">
        <v>162949740.69999999</v>
      </c>
      <c r="R92">
        <v>166575700.19999999</v>
      </c>
      <c r="S92">
        <v>170518794.80000001</v>
      </c>
      <c r="T92">
        <v>174664548.30000001</v>
      </c>
      <c r="U92">
        <v>178971915.19999999</v>
      </c>
      <c r="V92">
        <v>183420704</v>
      </c>
      <c r="W92">
        <v>188000503.30000001</v>
      </c>
      <c r="X92">
        <v>192706689.30000001</v>
      </c>
      <c r="Y92">
        <v>197537898.40000001</v>
      </c>
      <c r="Z92">
        <v>202494342.90000001</v>
      </c>
      <c r="AA92">
        <v>207576842.19999999</v>
      </c>
      <c r="AB92">
        <v>212786387.30000001</v>
      </c>
      <c r="AC92">
        <v>218124093.40000001</v>
      </c>
      <c r="AD92">
        <v>224380289.69999999</v>
      </c>
      <c r="AE92">
        <v>231588515.69999999</v>
      </c>
      <c r="AF92">
        <v>239588490</v>
      </c>
      <c r="AG92">
        <v>248199603.09999999</v>
      </c>
      <c r="AH92">
        <v>257280683.5</v>
      </c>
      <c r="AI92">
        <v>266740220.59999999</v>
      </c>
      <c r="AJ92">
        <v>276529104.60000002</v>
      </c>
      <c r="AK92">
        <v>286629734.10000002</v>
      </c>
      <c r="AL92">
        <v>297046777.30000001</v>
      </c>
      <c r="AM92">
        <v>307800996</v>
      </c>
    </row>
    <row r="93" spans="1:39" x14ac:dyDescent="0.25">
      <c r="A93" t="s">
        <v>98</v>
      </c>
      <c r="B93" s="11">
        <v>3.4552374029999999</v>
      </c>
      <c r="C93">
        <v>3.6049349780000002</v>
      </c>
      <c r="D93">
        <v>3.7621613169999999</v>
      </c>
      <c r="E93">
        <v>3.9150807319999998</v>
      </c>
      <c r="F93">
        <v>4.0489175209999999</v>
      </c>
      <c r="G93">
        <v>4.3929276069999998</v>
      </c>
      <c r="H93">
        <v>4.6034842600000001</v>
      </c>
      <c r="I93">
        <v>4.7126740739999997</v>
      </c>
      <c r="J93">
        <v>4.7623117300000004</v>
      </c>
      <c r="K93">
        <v>4.7712367120000003</v>
      </c>
      <c r="L93">
        <v>4.7419362649999899</v>
      </c>
      <c r="M93">
        <v>4.6668749460000001</v>
      </c>
      <c r="N93">
        <v>4.5314801510000002</v>
      </c>
      <c r="O93">
        <v>4.6135095909999997</v>
      </c>
      <c r="P93">
        <v>4.7177152309999899</v>
      </c>
      <c r="Q93">
        <v>4.8202381250000004</v>
      </c>
      <c r="R93">
        <v>4.9179367669999898</v>
      </c>
      <c r="S93">
        <v>5.0105912540000004</v>
      </c>
      <c r="T93">
        <v>5.0965610049999999</v>
      </c>
      <c r="U93">
        <v>5.1766844719999998</v>
      </c>
      <c r="V93">
        <v>5.2502269950000002</v>
      </c>
      <c r="W93">
        <v>5.3162306990000001</v>
      </c>
      <c r="X93">
        <v>5.3737009499999999</v>
      </c>
      <c r="Y93">
        <v>5.421649049</v>
      </c>
      <c r="Z93">
        <v>5.4591148279999997</v>
      </c>
      <c r="AA93">
        <v>5.485186552</v>
      </c>
      <c r="AB93">
        <v>5.4990215859999898</v>
      </c>
      <c r="AC93">
        <v>5.4998686470000004</v>
      </c>
      <c r="AD93">
        <v>5.6651334169999998</v>
      </c>
      <c r="AE93">
        <v>5.7973933689999999</v>
      </c>
      <c r="AF93">
        <v>5.8965415390000002</v>
      </c>
      <c r="AG93">
        <v>5.9747631439999997</v>
      </c>
      <c r="AH93">
        <v>6.0404475829999997</v>
      </c>
      <c r="AI93">
        <v>6.098359147</v>
      </c>
      <c r="AJ93">
        <v>6.1511902569999997</v>
      </c>
      <c r="AK93">
        <v>6.2006081980000003</v>
      </c>
      <c r="AL93">
        <v>6.2477942579999999</v>
      </c>
      <c r="AM93">
        <v>6.2937068920000003</v>
      </c>
    </row>
    <row r="94" spans="1:39" x14ac:dyDescent="0.25">
      <c r="A94" t="s">
        <v>99</v>
      </c>
      <c r="B94">
        <v>0.51584152589999999</v>
      </c>
      <c r="C94">
        <v>0.64554971029999997</v>
      </c>
      <c r="D94">
        <v>0.82319654939999998</v>
      </c>
      <c r="E94">
        <v>1.0477131660000001</v>
      </c>
      <c r="F94">
        <v>1.3243230939999999</v>
      </c>
      <c r="G94">
        <v>1.6623739319999999</v>
      </c>
      <c r="H94">
        <v>2.0053771760000001</v>
      </c>
      <c r="I94">
        <v>2.362398233</v>
      </c>
      <c r="J94">
        <v>2.7470473900000001</v>
      </c>
      <c r="K94">
        <v>3.167110353</v>
      </c>
      <c r="L94">
        <v>3.6227819239999999</v>
      </c>
      <c r="M94">
        <v>4.1046952470000004</v>
      </c>
      <c r="N94">
        <v>4.5898767180000002</v>
      </c>
      <c r="O94">
        <v>5.0671442649999898</v>
      </c>
      <c r="P94">
        <v>5.5820509700000001</v>
      </c>
      <c r="Q94">
        <v>6.1399352909999996</v>
      </c>
      <c r="R94">
        <v>6.7436156370000004</v>
      </c>
      <c r="S94">
        <v>7.3963617900000003</v>
      </c>
      <c r="T94">
        <v>7.9310583010000002</v>
      </c>
      <c r="U94">
        <v>8.4731779150000008</v>
      </c>
      <c r="V94">
        <v>9.0362962660000008</v>
      </c>
      <c r="W94">
        <v>9.6206804269999999</v>
      </c>
      <c r="X94">
        <v>10.2246855</v>
      </c>
      <c r="Y94">
        <v>10.846033240000001</v>
      </c>
      <c r="Z94">
        <v>11.481944650000001</v>
      </c>
      <c r="AA94">
        <v>12.129150539999999</v>
      </c>
      <c r="AB94">
        <v>12.783899740000001</v>
      </c>
      <c r="AC94">
        <v>13.44198192</v>
      </c>
      <c r="AD94">
        <v>14.080200749999999</v>
      </c>
      <c r="AE94">
        <v>14.601864340000001</v>
      </c>
      <c r="AF94">
        <v>15.04443371</v>
      </c>
      <c r="AG94">
        <v>15.44062564</v>
      </c>
      <c r="AH94">
        <v>15.81100663</v>
      </c>
      <c r="AI94">
        <v>16.16741223</v>
      </c>
      <c r="AJ94">
        <v>16.516741400000001</v>
      </c>
      <c r="AK94">
        <v>16.863399269999999</v>
      </c>
      <c r="AL94">
        <v>17.210592739999999</v>
      </c>
      <c r="AM94">
        <v>17.560994869999998</v>
      </c>
    </row>
    <row r="95" spans="1:39" x14ac:dyDescent="0.25">
      <c r="A95" t="s">
        <v>100</v>
      </c>
      <c r="B95">
        <v>0.74823260869999997</v>
      </c>
      <c r="C95">
        <v>0.75485595780000003</v>
      </c>
      <c r="D95">
        <v>0.75749489800000003</v>
      </c>
      <c r="E95">
        <v>0.7568753788</v>
      </c>
      <c r="F95">
        <v>0.75170478350000003</v>
      </c>
      <c r="G95">
        <v>0.88367783799999999</v>
      </c>
      <c r="H95">
        <v>1.017934398</v>
      </c>
      <c r="I95">
        <v>1.1481527970000001</v>
      </c>
      <c r="J95">
        <v>1.279226631</v>
      </c>
      <c r="K95">
        <v>1.4136541949999999</v>
      </c>
      <c r="L95">
        <v>1.550354091</v>
      </c>
      <c r="M95">
        <v>1.684454822</v>
      </c>
      <c r="N95">
        <v>1.8064825659999999</v>
      </c>
      <c r="O95">
        <v>1.8199727000000001</v>
      </c>
      <c r="P95">
        <v>1.8202322879999999</v>
      </c>
      <c r="Q95">
        <v>1.8168929389999999</v>
      </c>
      <c r="R95">
        <v>1.8109222519999999</v>
      </c>
      <c r="S95">
        <v>1.802565228</v>
      </c>
      <c r="T95">
        <v>1.8297240239999999</v>
      </c>
      <c r="U95">
        <v>1.8586975729999999</v>
      </c>
      <c r="V95">
        <v>1.8856301209999999</v>
      </c>
      <c r="W95">
        <v>1.9098044000000001</v>
      </c>
      <c r="X95">
        <v>1.930833171</v>
      </c>
      <c r="Y95">
        <v>1.948365589</v>
      </c>
      <c r="Z95">
        <v>1.962062626</v>
      </c>
      <c r="AA95">
        <v>1.9716014630000001</v>
      </c>
      <c r="AB95">
        <v>1.9766834230000001</v>
      </c>
      <c r="AC95">
        <v>1.977042698</v>
      </c>
      <c r="AD95">
        <v>2.0340905450000002</v>
      </c>
      <c r="AE95">
        <v>2.0788905999999998</v>
      </c>
      <c r="AF95">
        <v>2.1114664740000002</v>
      </c>
      <c r="AG95">
        <v>2.1361784799999999</v>
      </c>
      <c r="AH95">
        <v>2.1560594470000001</v>
      </c>
      <c r="AI95">
        <v>2.1728865260000001</v>
      </c>
      <c r="AJ95">
        <v>2.1877048499999998</v>
      </c>
      <c r="AK95">
        <v>2.2011803940000001</v>
      </c>
      <c r="AL95">
        <v>2.213786984</v>
      </c>
      <c r="AM95">
        <v>2.2259017069999998</v>
      </c>
    </row>
    <row r="96" spans="1:39" x14ac:dyDescent="0.25">
      <c r="A96" t="s">
        <v>101</v>
      </c>
      <c r="B96">
        <v>2.4028705899999999E-3</v>
      </c>
      <c r="C96">
        <v>4.6394183499999901E-3</v>
      </c>
      <c r="D96">
        <v>9.5142295200000004E-3</v>
      </c>
      <c r="E96">
        <v>1.9498174399999998E-2</v>
      </c>
      <c r="F96">
        <v>3.9664879299999997E-2</v>
      </c>
      <c r="G96">
        <v>7.4380693100000006E-2</v>
      </c>
      <c r="H96">
        <v>0.1334092036</v>
      </c>
      <c r="I96">
        <v>0.2338636657</v>
      </c>
      <c r="J96">
        <v>0.40502969030000002</v>
      </c>
      <c r="K96">
        <v>0.69593720110000001</v>
      </c>
      <c r="L96">
        <v>1.1869676280000001</v>
      </c>
      <c r="M96">
        <v>2.0059827110000001</v>
      </c>
      <c r="N96">
        <v>3.3467685330000001</v>
      </c>
      <c r="O96">
        <v>3.6601033269999999</v>
      </c>
      <c r="P96">
        <v>3.8262792920000002</v>
      </c>
      <c r="Q96">
        <v>3.9773313699999999</v>
      </c>
      <c r="R96">
        <v>4.1278420789999899</v>
      </c>
      <c r="S96">
        <v>4.2793074070000001</v>
      </c>
      <c r="T96">
        <v>4.8288767290000001</v>
      </c>
      <c r="U96">
        <v>5.4912028299999998</v>
      </c>
      <c r="V96">
        <v>6.2410814090000004</v>
      </c>
      <c r="W96">
        <v>7.0827065889999998</v>
      </c>
      <c r="X96">
        <v>8.0240371610000008</v>
      </c>
      <c r="Y96">
        <v>9.0736512440000006</v>
      </c>
      <c r="Z96">
        <v>10.240262599999999</v>
      </c>
      <c r="AA96">
        <v>11.53253724</v>
      </c>
      <c r="AB96">
        <v>12.95892909</v>
      </c>
      <c r="AC96">
        <v>14.52750513</v>
      </c>
      <c r="AD96">
        <v>15.42788805</v>
      </c>
      <c r="AE96">
        <v>16.136346400000001</v>
      </c>
      <c r="AF96">
        <v>16.758220829999999</v>
      </c>
      <c r="AG96">
        <v>17.335229940000001</v>
      </c>
      <c r="AH96">
        <v>17.89014251</v>
      </c>
      <c r="AI96">
        <v>18.43617248</v>
      </c>
      <c r="AJ96">
        <v>18.981378800000002</v>
      </c>
      <c r="AK96">
        <v>19.531166639999999</v>
      </c>
      <c r="AL96">
        <v>20.089629290000001</v>
      </c>
      <c r="AM96">
        <v>20.660268680000001</v>
      </c>
    </row>
    <row r="97" spans="1:39" x14ac:dyDescent="0.25">
      <c r="A97" t="s">
        <v>102</v>
      </c>
      <c r="B97">
        <v>18.786700339999999</v>
      </c>
      <c r="C97">
        <v>24.399257240000001</v>
      </c>
      <c r="D97">
        <v>32.521635289999999</v>
      </c>
      <c r="E97">
        <v>43.39556949</v>
      </c>
      <c r="F97">
        <v>57.617778530000002</v>
      </c>
      <c r="G97">
        <v>67.78754103</v>
      </c>
      <c r="H97">
        <v>75.788357869999999</v>
      </c>
      <c r="I97">
        <v>82.650311299999998</v>
      </c>
      <c r="J97">
        <v>88.94698133</v>
      </c>
      <c r="K97">
        <v>94.897217940000004</v>
      </c>
      <c r="L97">
        <v>100.4518822</v>
      </c>
      <c r="M97">
        <v>105.3326653</v>
      </c>
      <c r="N97">
        <v>109.022493</v>
      </c>
      <c r="O97">
        <v>109.3927837</v>
      </c>
      <c r="P97">
        <v>109.3092063</v>
      </c>
      <c r="Q97">
        <v>109.04509659999999</v>
      </c>
      <c r="R97">
        <v>108.63051590000001</v>
      </c>
      <c r="S97">
        <v>108.0774668</v>
      </c>
      <c r="T97">
        <v>109.54125089999999</v>
      </c>
      <c r="U97">
        <v>111.09454719999999</v>
      </c>
      <c r="V97">
        <v>112.51632789999999</v>
      </c>
      <c r="W97">
        <v>113.7654792</v>
      </c>
      <c r="X97">
        <v>114.8201347</v>
      </c>
      <c r="Y97">
        <v>115.6607559</v>
      </c>
      <c r="Z97">
        <v>116.26866099999999</v>
      </c>
      <c r="AA97">
        <v>116.6262665</v>
      </c>
      <c r="AB97">
        <v>116.717556</v>
      </c>
      <c r="AC97">
        <v>116.5286033</v>
      </c>
      <c r="AD97">
        <v>62.943732390000001</v>
      </c>
      <c r="AE97">
        <v>31.606240870000001</v>
      </c>
      <c r="AF97">
        <v>15.68750247</v>
      </c>
      <c r="AG97">
        <v>7.767241608</v>
      </c>
      <c r="AH97">
        <v>3.843073365</v>
      </c>
      <c r="AI97">
        <v>1.9096676189999999</v>
      </c>
      <c r="AJ97">
        <v>0.95598585930000002</v>
      </c>
      <c r="AK97">
        <v>0.48700713420000002</v>
      </c>
      <c r="AL97">
        <v>0.25545341179999997</v>
      </c>
      <c r="AM97">
        <v>0.1455035747</v>
      </c>
    </row>
    <row r="98" spans="1:39" x14ac:dyDescent="0.25">
      <c r="A98" t="s">
        <v>103</v>
      </c>
      <c r="B98">
        <v>11.05650142</v>
      </c>
      <c r="C98">
        <v>12.05803197</v>
      </c>
      <c r="D98">
        <v>13.23098454</v>
      </c>
      <c r="E98">
        <v>14.504316169999999</v>
      </c>
      <c r="F98">
        <v>15.83047962</v>
      </c>
      <c r="G98">
        <v>17.46571746</v>
      </c>
      <c r="H98">
        <v>18.57166093</v>
      </c>
      <c r="I98">
        <v>19.292860099999999</v>
      </c>
      <c r="J98">
        <v>19.782958000000001</v>
      </c>
      <c r="K98">
        <v>20.111906040000001</v>
      </c>
      <c r="L98">
        <v>20.286910930000001</v>
      </c>
      <c r="M98">
        <v>20.271837219999998</v>
      </c>
      <c r="N98">
        <v>19.995455360000001</v>
      </c>
      <c r="O98">
        <v>19.8733039</v>
      </c>
      <c r="P98">
        <v>19.750197709999998</v>
      </c>
      <c r="Q98">
        <v>19.603668420000002</v>
      </c>
      <c r="R98">
        <v>19.43194635</v>
      </c>
      <c r="S98">
        <v>19.236784119999999</v>
      </c>
      <c r="T98">
        <v>17.935936720000001</v>
      </c>
      <c r="U98">
        <v>16.59681252</v>
      </c>
      <c r="V98">
        <v>15.324541379999999</v>
      </c>
      <c r="W98">
        <v>14.125757050000001</v>
      </c>
      <c r="X98">
        <v>12.99778347</v>
      </c>
      <c r="Y98">
        <v>11.937361559999999</v>
      </c>
      <c r="Z98">
        <v>10.9414547</v>
      </c>
      <c r="AA98">
        <v>10.007285209999999</v>
      </c>
      <c r="AB98">
        <v>9.132300334</v>
      </c>
      <c r="AC98">
        <v>8.3141346140000003</v>
      </c>
      <c r="AD98">
        <v>7.0827641830000001</v>
      </c>
      <c r="AE98">
        <v>5.9382881359999997</v>
      </c>
      <c r="AF98">
        <v>4.9459232889999898</v>
      </c>
      <c r="AG98">
        <v>4.105432338</v>
      </c>
      <c r="AH98">
        <v>3.4017025680000001</v>
      </c>
      <c r="AI98">
        <v>2.8161117290000002</v>
      </c>
      <c r="AJ98">
        <v>2.3305301909999998</v>
      </c>
      <c r="AK98">
        <v>1.9287240329999999</v>
      </c>
      <c r="AL98">
        <v>1.5966847070000001</v>
      </c>
      <c r="AM98">
        <v>1.3225477640000001</v>
      </c>
    </row>
    <row r="99" spans="1:39" x14ac:dyDescent="0.25">
      <c r="A99" t="s">
        <v>104</v>
      </c>
      <c r="B99" s="11">
        <v>7.0719006999999997E-5</v>
      </c>
      <c r="C99">
        <v>3.6245793899999999E-4</v>
      </c>
      <c r="D99">
        <v>2.2016917899999999E-3</v>
      </c>
      <c r="E99">
        <v>1.37751447E-2</v>
      </c>
      <c r="F99">
        <v>8.5691085099999995E-2</v>
      </c>
      <c r="G99">
        <v>0.1235277737</v>
      </c>
      <c r="H99">
        <v>0.1470713528</v>
      </c>
      <c r="I99">
        <v>0.16850886009999999</v>
      </c>
      <c r="J99">
        <v>0.1904628847</v>
      </c>
      <c r="K99">
        <v>0.21357619080000001</v>
      </c>
      <c r="L99">
        <v>0.23774651220000001</v>
      </c>
      <c r="M99">
        <v>0.2622336857</v>
      </c>
      <c r="N99">
        <v>0.28551106770000001</v>
      </c>
      <c r="O99">
        <v>0.28719864239999998</v>
      </c>
      <c r="P99">
        <v>0.28637455299999998</v>
      </c>
      <c r="Q99">
        <v>0.28498558270000002</v>
      </c>
      <c r="R99">
        <v>0.2832232482</v>
      </c>
      <c r="S99">
        <v>0.28113272459999999</v>
      </c>
      <c r="T99">
        <v>0.26610541199999999</v>
      </c>
      <c r="U99">
        <v>0.25036275450000001</v>
      </c>
      <c r="V99">
        <v>0.23513123480000001</v>
      </c>
      <c r="W99">
        <v>0.2205038027</v>
      </c>
      <c r="X99">
        <v>0.2064650136</v>
      </c>
      <c r="Y99">
        <v>0.1929933066</v>
      </c>
      <c r="Z99">
        <v>0.1800706695</v>
      </c>
      <c r="AA99">
        <v>0.16768301939999999</v>
      </c>
      <c r="AB99">
        <v>0.15581967490000001</v>
      </c>
      <c r="AC99">
        <v>0.1444727784</v>
      </c>
      <c r="AD99">
        <v>0.14369862689999999</v>
      </c>
      <c r="AE99">
        <v>0.14261688619999999</v>
      </c>
      <c r="AF99">
        <v>0.1407594985</v>
      </c>
      <c r="AG99">
        <v>0.1384278528</v>
      </c>
      <c r="AH99">
        <v>0.1358486407</v>
      </c>
      <c r="AI99">
        <v>0.13314718549999999</v>
      </c>
      <c r="AJ99">
        <v>0.13039107799999999</v>
      </c>
      <c r="AK99">
        <v>0.12761991910000001</v>
      </c>
      <c r="AL99">
        <v>0.12485999189999999</v>
      </c>
      <c r="AM99">
        <v>0.12213101730000001</v>
      </c>
    </row>
    <row r="100" spans="1:39" x14ac:dyDescent="0.25">
      <c r="A100" t="s">
        <v>105</v>
      </c>
      <c r="B100">
        <v>1.454606002</v>
      </c>
      <c r="C100">
        <v>1.4463227329999999</v>
      </c>
      <c r="D100">
        <v>1.430693123</v>
      </c>
      <c r="E100">
        <v>1.4104319489999999</v>
      </c>
      <c r="F100">
        <v>1.382114093</v>
      </c>
      <c r="G100">
        <v>1.4813293240000001</v>
      </c>
      <c r="H100">
        <v>1.5406200320000001</v>
      </c>
      <c r="I100">
        <v>1.5662752099999999</v>
      </c>
      <c r="J100">
        <v>1.572113842</v>
      </c>
      <c r="K100">
        <v>1.564586882</v>
      </c>
      <c r="L100">
        <v>1.544721158</v>
      </c>
      <c r="M100">
        <v>1.510292175</v>
      </c>
      <c r="N100">
        <v>1.456882971</v>
      </c>
      <c r="O100">
        <v>1.451086433</v>
      </c>
      <c r="P100">
        <v>1.4493622740000001</v>
      </c>
      <c r="Q100">
        <v>1.4462094089999999</v>
      </c>
      <c r="R100">
        <v>1.440990837</v>
      </c>
      <c r="S100">
        <v>1.433792502</v>
      </c>
      <c r="T100">
        <v>1.4549742539999999</v>
      </c>
      <c r="U100">
        <v>1.4776863520000001</v>
      </c>
      <c r="V100">
        <v>1.4988498619999999</v>
      </c>
      <c r="W100">
        <v>1.517884483</v>
      </c>
      <c r="X100">
        <v>1.534474141</v>
      </c>
      <c r="Y100">
        <v>1.5483337210000001</v>
      </c>
      <c r="Z100">
        <v>1.5591892089999999</v>
      </c>
      <c r="AA100">
        <v>1.5667805829999999</v>
      </c>
      <c r="AB100">
        <v>1.5708674460000001</v>
      </c>
      <c r="AC100">
        <v>1.571235385</v>
      </c>
      <c r="AD100">
        <v>1.6184144220000001</v>
      </c>
      <c r="AE100">
        <v>1.65614265</v>
      </c>
      <c r="AF100">
        <v>1.6844025010000001</v>
      </c>
      <c r="AG100">
        <v>1.706674552</v>
      </c>
      <c r="AH100">
        <v>1.7253538500000001</v>
      </c>
      <c r="AI100">
        <v>1.7418006420000001</v>
      </c>
      <c r="AJ100">
        <v>1.7567841230000001</v>
      </c>
      <c r="AK100">
        <v>1.7707811419999999</v>
      </c>
      <c r="AL100">
        <v>1.784129954</v>
      </c>
      <c r="AM100">
        <v>1.7971052139999999</v>
      </c>
    </row>
    <row r="101" spans="1:39" x14ac:dyDescent="0.25">
      <c r="A101" t="s">
        <v>106</v>
      </c>
      <c r="B101">
        <v>344.32535730000001</v>
      </c>
      <c r="C101">
        <v>344.06209150000001</v>
      </c>
      <c r="D101">
        <v>341.2343434</v>
      </c>
      <c r="E101">
        <v>336.81415329999999</v>
      </c>
      <c r="F101">
        <v>330.56210160000001</v>
      </c>
      <c r="G101">
        <v>354.6222674</v>
      </c>
      <c r="H101">
        <v>370.1641439</v>
      </c>
      <c r="I101">
        <v>378.15294949999998</v>
      </c>
      <c r="J101">
        <v>381.55275360000002</v>
      </c>
      <c r="K101">
        <v>381.79500999999999</v>
      </c>
      <c r="L101">
        <v>379.09634240000003</v>
      </c>
      <c r="M101">
        <v>372.88267100000002</v>
      </c>
      <c r="N101">
        <v>361.9950743</v>
      </c>
      <c r="O101">
        <v>346.63335649999999</v>
      </c>
      <c r="P101">
        <v>331.24222639999999</v>
      </c>
      <c r="Q101">
        <v>316.16633469999999</v>
      </c>
      <c r="R101">
        <v>301.4440467</v>
      </c>
      <c r="S101">
        <v>287.09982789999998</v>
      </c>
      <c r="T101">
        <v>282.8851497</v>
      </c>
      <c r="U101">
        <v>279.38667809999998</v>
      </c>
      <c r="V101">
        <v>275.62692299999998</v>
      </c>
      <c r="W101">
        <v>271.48704930000002</v>
      </c>
      <c r="X101">
        <v>266.94059229999999</v>
      </c>
      <c r="Y101">
        <v>261.97452929999997</v>
      </c>
      <c r="Z101">
        <v>256.5816456</v>
      </c>
      <c r="AA101">
        <v>250.76020130000001</v>
      </c>
      <c r="AB101">
        <v>244.51428060000001</v>
      </c>
      <c r="AC101">
        <v>237.85414729999999</v>
      </c>
      <c r="AD101">
        <v>178.71337009999999</v>
      </c>
      <c r="AE101">
        <v>129.5699219</v>
      </c>
      <c r="AF101">
        <v>93.195887780000007</v>
      </c>
      <c r="AG101">
        <v>66.864942580000005</v>
      </c>
      <c r="AH101">
        <v>47.95827946</v>
      </c>
      <c r="AI101">
        <v>34.434528159999999</v>
      </c>
      <c r="AJ101">
        <v>24.7787279</v>
      </c>
      <c r="AK101">
        <v>17.88958513</v>
      </c>
      <c r="AL101">
        <v>12.974888780000001</v>
      </c>
      <c r="AM101">
        <v>9.468234636</v>
      </c>
    </row>
    <row r="102" spans="1:39" x14ac:dyDescent="0.25">
      <c r="A102" t="s">
        <v>107</v>
      </c>
      <c r="B102">
        <v>1654.8800980000001</v>
      </c>
      <c r="C102">
        <v>1723.6850240000001</v>
      </c>
      <c r="D102">
        <v>1791.4339990000001</v>
      </c>
      <c r="E102">
        <v>1854.839109</v>
      </c>
      <c r="F102">
        <v>1909.878316</v>
      </c>
      <c r="G102">
        <v>2089.2907059999998</v>
      </c>
      <c r="H102">
        <v>2216.0714790000002</v>
      </c>
      <c r="I102">
        <v>2298.9128529999998</v>
      </c>
      <c r="J102">
        <v>2354.8874059999998</v>
      </c>
      <c r="K102">
        <v>2391.9817429999998</v>
      </c>
      <c r="L102">
        <v>2410.8621090000001</v>
      </c>
      <c r="M102">
        <v>2407.1047370000001</v>
      </c>
      <c r="N102">
        <v>2372.173315</v>
      </c>
      <c r="O102">
        <v>2435.5395050000002</v>
      </c>
      <c r="P102">
        <v>2509.5625260000002</v>
      </c>
      <c r="Q102">
        <v>2584.027106</v>
      </c>
      <c r="R102">
        <v>2657.6028620000002</v>
      </c>
      <c r="S102">
        <v>2730.0787890000001</v>
      </c>
      <c r="T102">
        <v>2765.0521749999998</v>
      </c>
      <c r="U102">
        <v>2792.7894729999998</v>
      </c>
      <c r="V102">
        <v>2816.147712</v>
      </c>
      <c r="W102">
        <v>2835.0103920000001</v>
      </c>
      <c r="X102">
        <v>2848.9508559999999</v>
      </c>
      <c r="Y102">
        <v>2857.526922</v>
      </c>
      <c r="Z102">
        <v>2860.32107</v>
      </c>
      <c r="AA102">
        <v>2856.9538010000001</v>
      </c>
      <c r="AB102">
        <v>2847.0946939999999</v>
      </c>
      <c r="AC102">
        <v>2830.4736419999999</v>
      </c>
      <c r="AD102">
        <v>2974.0335369999998</v>
      </c>
      <c r="AE102">
        <v>3113.966042</v>
      </c>
      <c r="AF102">
        <v>3241.824611</v>
      </c>
      <c r="AG102">
        <v>3362.2206200000001</v>
      </c>
      <c r="AH102">
        <v>3479.005564</v>
      </c>
      <c r="AI102">
        <v>3594.5769100000002</v>
      </c>
      <c r="AJ102">
        <v>3710.4252459999998</v>
      </c>
      <c r="AK102">
        <v>3827.5648620000002</v>
      </c>
      <c r="AL102">
        <v>3946.7784929999998</v>
      </c>
      <c r="AM102">
        <v>4068.7514449999999</v>
      </c>
    </row>
    <row r="103" spans="1:39" x14ac:dyDescent="0.25">
      <c r="A103" t="s">
        <v>108</v>
      </c>
      <c r="B103">
        <v>5.531089014</v>
      </c>
      <c r="C103">
        <v>6.3443708240000003</v>
      </c>
      <c r="D103">
        <v>7.3850454799999996</v>
      </c>
      <c r="E103">
        <v>8.6123764739999995</v>
      </c>
      <c r="F103">
        <v>10.004619290000001</v>
      </c>
      <c r="G103">
        <v>7.1648991090000003</v>
      </c>
      <c r="H103">
        <v>4.6873172509999899</v>
      </c>
      <c r="I103">
        <v>2.9743220080000001</v>
      </c>
      <c r="J103">
        <v>1.8584589920000001</v>
      </c>
      <c r="K103">
        <v>1.1491517769999999</v>
      </c>
      <c r="L103">
        <v>0.70383291650000002</v>
      </c>
      <c r="M103">
        <v>0.42647826909999997</v>
      </c>
      <c r="N103">
        <v>0.25513530579999999</v>
      </c>
      <c r="O103">
        <v>0.227059819</v>
      </c>
      <c r="P103">
        <v>0.21076183579999999</v>
      </c>
      <c r="Q103">
        <v>0.19654552280000001</v>
      </c>
      <c r="R103">
        <v>0.18342207869999999</v>
      </c>
      <c r="S103">
        <v>0.1712201213</v>
      </c>
      <c r="T103">
        <v>0.1893914689</v>
      </c>
      <c r="U103">
        <v>0.21317895079999999</v>
      </c>
      <c r="V103">
        <v>0.24022150179999999</v>
      </c>
      <c r="W103">
        <v>0.27046464799999997</v>
      </c>
      <c r="X103">
        <v>0.3041283266</v>
      </c>
      <c r="Y103">
        <v>0.34146673700000002</v>
      </c>
      <c r="Z103">
        <v>0.3827368444</v>
      </c>
      <c r="AA103">
        <v>0.42819103980000001</v>
      </c>
      <c r="AB103">
        <v>0.47807216289999999</v>
      </c>
      <c r="AC103">
        <v>0.53260848370000002</v>
      </c>
      <c r="AD103">
        <v>0.59018164819999996</v>
      </c>
      <c r="AE103">
        <v>0.64896710049999995</v>
      </c>
      <c r="AF103">
        <v>0.71055538730000001</v>
      </c>
      <c r="AG103">
        <v>0.77632628309999996</v>
      </c>
      <c r="AH103">
        <v>0.84728257949999997</v>
      </c>
      <c r="AI103">
        <v>0.92417451559999997</v>
      </c>
      <c r="AJ103">
        <v>1.00762817</v>
      </c>
      <c r="AK103">
        <v>1.0982344230000001</v>
      </c>
      <c r="AL103">
        <v>1.196604064</v>
      </c>
      <c r="AM103">
        <v>1.303403863</v>
      </c>
    </row>
    <row r="104" spans="1:39" x14ac:dyDescent="0.25">
      <c r="A104" t="s">
        <v>109</v>
      </c>
      <c r="B104" s="11">
        <v>127.6313988</v>
      </c>
      <c r="C104">
        <v>122.6106783</v>
      </c>
      <c r="D104">
        <v>117.36151719999999</v>
      </c>
      <c r="E104">
        <v>112.4990557</v>
      </c>
      <c r="F104">
        <v>107.6156988</v>
      </c>
      <c r="G104">
        <v>57.830240400000001</v>
      </c>
      <c r="H104">
        <v>28.125756679999999</v>
      </c>
      <c r="I104">
        <v>13.27391051</v>
      </c>
      <c r="J104">
        <v>6.1913282240000003</v>
      </c>
      <c r="K104">
        <v>2.8841859639999998</v>
      </c>
      <c r="L104">
        <v>1.3593160120000001</v>
      </c>
      <c r="M104">
        <v>0.66296084769999997</v>
      </c>
      <c r="N104">
        <v>0.3475827004</v>
      </c>
      <c r="O104">
        <v>0.32354204479999998</v>
      </c>
      <c r="P104">
        <v>0.31992503319999999</v>
      </c>
      <c r="Q104">
        <v>0.31855628019999999</v>
      </c>
      <c r="R104">
        <v>0.31761601979999998</v>
      </c>
      <c r="S104">
        <v>0.3168832392</v>
      </c>
      <c r="T104">
        <v>0.32067684499999999</v>
      </c>
      <c r="U104">
        <v>0.32494030330000001</v>
      </c>
      <c r="V104">
        <v>0.32916782700000002</v>
      </c>
      <c r="W104">
        <v>0.3332337836</v>
      </c>
      <c r="X104">
        <v>0.33705990159999999</v>
      </c>
      <c r="Y104">
        <v>0.34058047899999999</v>
      </c>
      <c r="Z104">
        <v>0.34373889340000002</v>
      </c>
      <c r="AA104">
        <v>0.34648726819999998</v>
      </c>
      <c r="AB104">
        <v>0.3487864691</v>
      </c>
      <c r="AC104">
        <v>0.35060621949999998</v>
      </c>
      <c r="AD104">
        <v>0.36000021560000001</v>
      </c>
      <c r="AE104">
        <v>0.36925553490000002</v>
      </c>
      <c r="AF104">
        <v>0.37831553540000001</v>
      </c>
      <c r="AG104">
        <v>0.38754433789999998</v>
      </c>
      <c r="AH104">
        <v>0.39714186620000003</v>
      </c>
      <c r="AI104">
        <v>0.40718129559999999</v>
      </c>
      <c r="AJ104">
        <v>0.41767578189999999</v>
      </c>
      <c r="AK104">
        <v>0.42861930980000001</v>
      </c>
      <c r="AL104">
        <v>0.44000743819999999</v>
      </c>
      <c r="AM104">
        <v>0.45184729569999998</v>
      </c>
    </row>
    <row r="105" spans="1:39" x14ac:dyDescent="0.25">
      <c r="A105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25">
      <c r="A106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25">
      <c r="A107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25">
      <c r="A108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25">
      <c r="A109" t="s">
        <v>114</v>
      </c>
      <c r="B109">
        <v>822139.67229999998</v>
      </c>
      <c r="C109">
        <v>1067755.22</v>
      </c>
      <c r="D109">
        <v>1423205.0379999999</v>
      </c>
      <c r="E109">
        <v>1899067.885</v>
      </c>
      <c r="F109">
        <v>2521457.2379999999</v>
      </c>
      <c r="G109">
        <v>2966504.27</v>
      </c>
      <c r="H109">
        <v>3316634.352</v>
      </c>
      <c r="I109">
        <v>3616925.7310000001</v>
      </c>
      <c r="J109">
        <v>3892479.2940000002</v>
      </c>
      <c r="K109">
        <v>4152872.3110000002</v>
      </c>
      <c r="L109">
        <v>4395954.3710000003</v>
      </c>
      <c r="M109">
        <v>4609546.1890000002</v>
      </c>
      <c r="N109">
        <v>4771019.659</v>
      </c>
      <c r="O109">
        <v>4787224.2450000001</v>
      </c>
      <c r="P109">
        <v>4783566.75</v>
      </c>
      <c r="Q109">
        <v>4772008.835</v>
      </c>
      <c r="R109">
        <v>4753866.0410000002</v>
      </c>
      <c r="S109">
        <v>4729663.6220000004</v>
      </c>
      <c r="T109">
        <v>4793721.4340000004</v>
      </c>
      <c r="U109">
        <v>4861696.4670000002</v>
      </c>
      <c r="V109">
        <v>4923916.1390000004</v>
      </c>
      <c r="W109">
        <v>4978581.2369999997</v>
      </c>
      <c r="X109">
        <v>5024734.852</v>
      </c>
      <c r="Y109">
        <v>5061521.9409999903</v>
      </c>
      <c r="Z109">
        <v>5088124.9589999998</v>
      </c>
      <c r="AA109">
        <v>5103774.4160000002</v>
      </c>
      <c r="AB109">
        <v>5107769.4050000003</v>
      </c>
      <c r="AC109">
        <v>5099500.4989999998</v>
      </c>
      <c r="AD109">
        <v>2754530.523</v>
      </c>
      <c r="AE109">
        <v>1383145.7379999999</v>
      </c>
      <c r="AF109">
        <v>686513.21979999996</v>
      </c>
      <c r="AG109">
        <v>339908.41149999999</v>
      </c>
      <c r="AH109">
        <v>168179.77720000001</v>
      </c>
      <c r="AI109">
        <v>83570.47709</v>
      </c>
      <c r="AJ109">
        <v>41835.654309999998</v>
      </c>
      <c r="AK109">
        <v>21312.304899999999</v>
      </c>
      <c r="AL109">
        <v>11179.09907</v>
      </c>
      <c r="AM109">
        <v>6367.4971699999996</v>
      </c>
    </row>
    <row r="110" spans="1:39" x14ac:dyDescent="0.25">
      <c r="A110" t="s">
        <v>115</v>
      </c>
      <c r="B110">
        <v>483852.31530000002</v>
      </c>
      <c r="C110">
        <v>527681.08700000006</v>
      </c>
      <c r="D110">
        <v>579011.5932</v>
      </c>
      <c r="E110">
        <v>634734.86710000003</v>
      </c>
      <c r="F110">
        <v>692770.15630000003</v>
      </c>
      <c r="G110">
        <v>764331.09439999994</v>
      </c>
      <c r="H110">
        <v>812729.16260000004</v>
      </c>
      <c r="I110">
        <v>844290.13060000003</v>
      </c>
      <c r="J110">
        <v>865737.69270000001</v>
      </c>
      <c r="K110">
        <v>880133.04859999998</v>
      </c>
      <c r="L110">
        <v>887791.576</v>
      </c>
      <c r="M110">
        <v>887131.92339999997</v>
      </c>
      <c r="N110">
        <v>875036.95799999998</v>
      </c>
      <c r="O110">
        <v>869691.39150000003</v>
      </c>
      <c r="P110">
        <v>864304.04379999998</v>
      </c>
      <c r="Q110">
        <v>857891.65969999996</v>
      </c>
      <c r="R110">
        <v>850376.79390000005</v>
      </c>
      <c r="S110">
        <v>841836.14509999997</v>
      </c>
      <c r="T110">
        <v>784908.73199999996</v>
      </c>
      <c r="U110">
        <v>726306.25730000006</v>
      </c>
      <c r="V110">
        <v>670629.39190000005</v>
      </c>
      <c r="W110">
        <v>618168.44180000003</v>
      </c>
      <c r="X110">
        <v>568806.2966</v>
      </c>
      <c r="Y110">
        <v>522400.3333</v>
      </c>
      <c r="Z110">
        <v>478817.66460000002</v>
      </c>
      <c r="AA110">
        <v>437936.73389999999</v>
      </c>
      <c r="AB110">
        <v>399645.82760000002</v>
      </c>
      <c r="AC110">
        <v>363841.42950000003</v>
      </c>
      <c r="AD110">
        <v>309954.45280000003</v>
      </c>
      <c r="AE110">
        <v>259870.13010000001</v>
      </c>
      <c r="AF110">
        <v>216442.46609999999</v>
      </c>
      <c r="AG110">
        <v>179661.076</v>
      </c>
      <c r="AH110">
        <v>148864.60019999999</v>
      </c>
      <c r="AI110">
        <v>123238.09570000001</v>
      </c>
      <c r="AJ110">
        <v>101988.1774</v>
      </c>
      <c r="AK110">
        <v>84404.419940000007</v>
      </c>
      <c r="AL110">
        <v>69873.784</v>
      </c>
      <c r="AM110">
        <v>57877.060120000002</v>
      </c>
    </row>
    <row r="111" spans="1:39" x14ac:dyDescent="0.25">
      <c r="A11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25">
      <c r="A113" t="s">
        <v>118</v>
      </c>
      <c r="B113">
        <v>34453082.130000003</v>
      </c>
      <c r="C113">
        <v>34426739.840000004</v>
      </c>
      <c r="D113">
        <v>34143796.299999997</v>
      </c>
      <c r="E113">
        <v>33701513.520000003</v>
      </c>
      <c r="F113">
        <v>33075935.280000001</v>
      </c>
      <c r="G113">
        <v>35483387.57</v>
      </c>
      <c r="H113">
        <v>37038502.630000003</v>
      </c>
      <c r="I113">
        <v>37837859.890000001</v>
      </c>
      <c r="J113">
        <v>38178043.170000002</v>
      </c>
      <c r="K113">
        <v>38202283.270000003</v>
      </c>
      <c r="L113">
        <v>37932255.4799999</v>
      </c>
      <c r="M113">
        <v>37310517.560000002</v>
      </c>
      <c r="N113">
        <v>36221108.200000003</v>
      </c>
      <c r="O113">
        <v>34684019.770000003</v>
      </c>
      <c r="P113">
        <v>33143988.350000001</v>
      </c>
      <c r="Q113">
        <v>31635499.579999998</v>
      </c>
      <c r="R113">
        <v>30162392.280000001</v>
      </c>
      <c r="S113">
        <v>28727114.460000001</v>
      </c>
      <c r="T113">
        <v>28305395.140000001</v>
      </c>
      <c r="U113">
        <v>27955339.23</v>
      </c>
      <c r="V113">
        <v>27579139.359999999</v>
      </c>
      <c r="W113">
        <v>27164904.969999999</v>
      </c>
      <c r="X113">
        <v>26709987.969999999</v>
      </c>
      <c r="Y113">
        <v>26213085.329999998</v>
      </c>
      <c r="Z113">
        <v>25673475.16</v>
      </c>
      <c r="AA113">
        <v>25090983.359999999</v>
      </c>
      <c r="AB113">
        <v>24466018.579999998</v>
      </c>
      <c r="AC113">
        <v>23799607.84</v>
      </c>
      <c r="AD113">
        <v>17882000.949999999</v>
      </c>
      <c r="AE113">
        <v>12964723.720000001</v>
      </c>
      <c r="AF113">
        <v>9325150.0930000003</v>
      </c>
      <c r="AG113">
        <v>6690484.1109999996</v>
      </c>
      <c r="AH113">
        <v>4798684.7860000003</v>
      </c>
      <c r="AI113">
        <v>3445506.023</v>
      </c>
      <c r="AJ113">
        <v>2479352.52</v>
      </c>
      <c r="AK113">
        <v>1790022.8049999999</v>
      </c>
      <c r="AL113">
        <v>1298258.2930000001</v>
      </c>
      <c r="AM113">
        <v>947385.82290000003</v>
      </c>
    </row>
    <row r="114" spans="1:39" x14ac:dyDescent="0.25">
      <c r="A114" t="s">
        <v>119</v>
      </c>
      <c r="B114">
        <v>56591382.229999997</v>
      </c>
      <c r="C114">
        <v>58944281.310000002</v>
      </c>
      <c r="D114">
        <v>61261070.399999999</v>
      </c>
      <c r="E114">
        <v>63429313.780000001</v>
      </c>
      <c r="F114">
        <v>65311471.149999999</v>
      </c>
      <c r="G114">
        <v>71446776.760000005</v>
      </c>
      <c r="H114">
        <v>75782256.540000007</v>
      </c>
      <c r="I114">
        <v>78615155.329999998</v>
      </c>
      <c r="J114">
        <v>80529298.430000007</v>
      </c>
      <c r="K114">
        <v>81797801.099999994</v>
      </c>
      <c r="L114">
        <v>82443446.680000007</v>
      </c>
      <c r="M114">
        <v>82314957.079999998</v>
      </c>
      <c r="N114">
        <v>81120418.890000001</v>
      </c>
      <c r="O114">
        <v>83287331.359999999</v>
      </c>
      <c r="P114">
        <v>85818671.870000005</v>
      </c>
      <c r="Q114">
        <v>88365112.269999996</v>
      </c>
      <c r="R114">
        <v>90881157.819999903</v>
      </c>
      <c r="S114">
        <v>93359592.900000006</v>
      </c>
      <c r="T114">
        <v>94555566.129999995</v>
      </c>
      <c r="U114">
        <v>95504089.230000004</v>
      </c>
      <c r="V114">
        <v>96302863.150000006</v>
      </c>
      <c r="W114">
        <v>96947903.909999996</v>
      </c>
      <c r="X114">
        <v>97424621.299999997</v>
      </c>
      <c r="Y114">
        <v>97717894.170000002</v>
      </c>
      <c r="Z114">
        <v>97813444.730000004</v>
      </c>
      <c r="AA114">
        <v>97698295.340000004</v>
      </c>
      <c r="AB114">
        <v>97361146.75</v>
      </c>
      <c r="AC114">
        <v>96792762.180000007</v>
      </c>
      <c r="AD114">
        <v>101702032</v>
      </c>
      <c r="AE114">
        <v>106487257.09999999</v>
      </c>
      <c r="AF114">
        <v>110859593.90000001</v>
      </c>
      <c r="AG114">
        <v>114976736.09999999</v>
      </c>
      <c r="AH114">
        <v>118970391.8</v>
      </c>
      <c r="AI114">
        <v>122922546.5</v>
      </c>
      <c r="AJ114">
        <v>126884173.40000001</v>
      </c>
      <c r="AK114">
        <v>130889957.7</v>
      </c>
      <c r="AL114">
        <v>134966666.5</v>
      </c>
      <c r="AM114">
        <v>139137734.80000001</v>
      </c>
    </row>
    <row r="115" spans="1:39" x14ac:dyDescent="0.25">
      <c r="A115" t="s">
        <v>120</v>
      </c>
      <c r="B115">
        <v>1083848.0830000001</v>
      </c>
      <c r="C115">
        <v>1243215.2390000001</v>
      </c>
      <c r="D115">
        <v>1447141.307</v>
      </c>
      <c r="E115">
        <v>1687643.736</v>
      </c>
      <c r="F115">
        <v>1960461.5660000001</v>
      </c>
      <c r="G115">
        <v>1404002.3840000001</v>
      </c>
      <c r="H115">
        <v>918506.24750000006</v>
      </c>
      <c r="I115">
        <v>582835.16980000003</v>
      </c>
      <c r="J115">
        <v>364175.51949999999</v>
      </c>
      <c r="K115">
        <v>225182.7709</v>
      </c>
      <c r="L115">
        <v>137920.02900000001</v>
      </c>
      <c r="M115">
        <v>83570.821779999998</v>
      </c>
      <c r="N115">
        <v>49995.201910000003</v>
      </c>
      <c r="O115">
        <v>44493.651949999999</v>
      </c>
      <c r="P115">
        <v>41299.970220000003</v>
      </c>
      <c r="Q115">
        <v>38514.203529999999</v>
      </c>
      <c r="R115">
        <v>35942.590649999998</v>
      </c>
      <c r="S115">
        <v>33551.548289999999</v>
      </c>
      <c r="T115">
        <v>37112.32632</v>
      </c>
      <c r="U115">
        <v>41773.617530000003</v>
      </c>
      <c r="V115">
        <v>47072.757899999997</v>
      </c>
      <c r="W115">
        <v>52999.072939999998</v>
      </c>
      <c r="X115">
        <v>59595.660600000003</v>
      </c>
      <c r="Y115">
        <v>66912.332670000003</v>
      </c>
      <c r="Z115">
        <v>74999.442939999906</v>
      </c>
      <c r="AA115">
        <v>83906.448850000001</v>
      </c>
      <c r="AB115">
        <v>93680.93621</v>
      </c>
      <c r="AC115">
        <v>104367.6358</v>
      </c>
      <c r="AD115">
        <v>115649.4221</v>
      </c>
      <c r="AE115">
        <v>127168.7629</v>
      </c>
      <c r="AF115">
        <v>139237.33499999999</v>
      </c>
      <c r="AG115">
        <v>152125.5129</v>
      </c>
      <c r="AH115">
        <v>166029.79939999999</v>
      </c>
      <c r="AI115">
        <v>181097.2078</v>
      </c>
      <c r="AJ115">
        <v>197450.42199999999</v>
      </c>
      <c r="AK115">
        <v>215205.22820000001</v>
      </c>
      <c r="AL115">
        <v>234481.31400000001</v>
      </c>
      <c r="AM115">
        <v>255409.337</v>
      </c>
    </row>
    <row r="116" spans="1:39" x14ac:dyDescent="0.25">
      <c r="A116" t="s">
        <v>121</v>
      </c>
      <c r="B116">
        <v>32532501.420000002</v>
      </c>
      <c r="C116">
        <v>31252748.969999999</v>
      </c>
      <c r="D116">
        <v>29914768.32</v>
      </c>
      <c r="E116">
        <v>28675355.16</v>
      </c>
      <c r="F116">
        <v>27430615.879999999</v>
      </c>
      <c r="G116">
        <v>14740592.02</v>
      </c>
      <c r="H116">
        <v>7169091.8370000003</v>
      </c>
      <c r="I116">
        <v>3383442.6069999998</v>
      </c>
      <c r="J116">
        <v>1578133.564</v>
      </c>
      <c r="K116">
        <v>735162.23160000006</v>
      </c>
      <c r="L116">
        <v>346481.7476</v>
      </c>
      <c r="M116">
        <v>168984.8652</v>
      </c>
      <c r="N116">
        <v>88596.809259999995</v>
      </c>
      <c r="O116">
        <v>82468.985929999995</v>
      </c>
      <c r="P116">
        <v>81547.030710000006</v>
      </c>
      <c r="Q116">
        <v>81198.143530000001</v>
      </c>
      <c r="R116">
        <v>80958.476620000001</v>
      </c>
      <c r="S116">
        <v>80771.695099999997</v>
      </c>
      <c r="T116">
        <v>81738.663159999996</v>
      </c>
      <c r="U116">
        <v>82825.393899999995</v>
      </c>
      <c r="V116">
        <v>83902.965100000001</v>
      </c>
      <c r="W116">
        <v>84939.353799999997</v>
      </c>
      <c r="X116">
        <v>85914.609030000007</v>
      </c>
      <c r="Y116">
        <v>86811.983730000007</v>
      </c>
      <c r="Z116">
        <v>87617.045209999997</v>
      </c>
      <c r="AA116">
        <v>88317.589959999998</v>
      </c>
      <c r="AB116">
        <v>88903.642890000003</v>
      </c>
      <c r="AC116">
        <v>89367.486699999994</v>
      </c>
      <c r="AD116">
        <v>91761.961689999996</v>
      </c>
      <c r="AE116">
        <v>94121.088749999995</v>
      </c>
      <c r="AF116">
        <v>96430.430210000006</v>
      </c>
      <c r="AG116">
        <v>98782.798290000006</v>
      </c>
      <c r="AH116">
        <v>101229.15240000001</v>
      </c>
      <c r="AI116">
        <v>103788.1446</v>
      </c>
      <c r="AJ116">
        <v>106463.12820000001</v>
      </c>
      <c r="AK116">
        <v>109252.5698</v>
      </c>
      <c r="AL116">
        <v>112155.33749999999</v>
      </c>
      <c r="AM116">
        <v>115173.24830000001</v>
      </c>
    </row>
    <row r="117" spans="1:39" x14ac:dyDescent="0.25">
      <c r="A117" t="s">
        <v>172</v>
      </c>
      <c r="B117">
        <v>80.751014299999994</v>
      </c>
      <c r="C117">
        <v>83.468737320000002</v>
      </c>
      <c r="D117">
        <v>85.611068709999998</v>
      </c>
      <c r="E117">
        <v>87.244002320000007</v>
      </c>
      <c r="F117">
        <v>88.298486920000002</v>
      </c>
      <c r="G117">
        <v>95.22181132</v>
      </c>
      <c r="H117">
        <v>98.846076600000004</v>
      </c>
      <c r="I117">
        <v>100.7049554</v>
      </c>
      <c r="J117">
        <v>101.5854693</v>
      </c>
      <c r="K117">
        <v>101.76672840000001</v>
      </c>
      <c r="L117">
        <v>101.2361755</v>
      </c>
      <c r="M117">
        <v>99.797943540000006</v>
      </c>
      <c r="N117">
        <v>97.111815160000006</v>
      </c>
      <c r="O117">
        <v>99.602642470000006</v>
      </c>
      <c r="P117">
        <v>102.0549559</v>
      </c>
      <c r="Q117">
        <v>104.4136812</v>
      </c>
      <c r="R117">
        <v>106.67059399999999</v>
      </c>
      <c r="S117">
        <v>108.8277666</v>
      </c>
      <c r="T117">
        <v>110.82866509999999</v>
      </c>
      <c r="U117">
        <v>112.69573579999999</v>
      </c>
      <c r="V117">
        <v>114.4089694</v>
      </c>
      <c r="W117">
        <v>115.9474398</v>
      </c>
      <c r="X117">
        <v>117.2899489</v>
      </c>
      <c r="Y117">
        <v>118.4154245</v>
      </c>
      <c r="Z117">
        <v>119.3032951</v>
      </c>
      <c r="AA117">
        <v>119.9339148</v>
      </c>
      <c r="AB117">
        <v>120.28905690000001</v>
      </c>
      <c r="AC117">
        <v>120.352465</v>
      </c>
      <c r="AD117">
        <v>124.43203</v>
      </c>
      <c r="AE117">
        <v>127.2828097</v>
      </c>
      <c r="AF117">
        <v>129.39138120000001</v>
      </c>
      <c r="AG117">
        <v>131.0433443</v>
      </c>
      <c r="AH117">
        <v>132.40768109999999</v>
      </c>
      <c r="AI117">
        <v>133.5827209</v>
      </c>
      <c r="AJ117">
        <v>134.62879939999999</v>
      </c>
      <c r="AK117">
        <v>135.5866335</v>
      </c>
      <c r="AL117">
        <v>136.486546</v>
      </c>
      <c r="AM117">
        <v>137.35318649999999</v>
      </c>
    </row>
    <row r="118" spans="1:39" x14ac:dyDescent="0.25">
      <c r="A118" t="s">
        <v>173</v>
      </c>
      <c r="B118">
        <v>12.055532449999999</v>
      </c>
      <c r="C118">
        <v>15.23397503</v>
      </c>
      <c r="D118">
        <v>19.101624340000001</v>
      </c>
      <c r="E118">
        <v>23.79725955</v>
      </c>
      <c r="F118">
        <v>29.443918960000001</v>
      </c>
      <c r="G118">
        <v>36.475256639999998</v>
      </c>
      <c r="H118">
        <v>43.495158680000003</v>
      </c>
      <c r="I118">
        <v>50.90399772</v>
      </c>
      <c r="J118">
        <v>58.986442740000001</v>
      </c>
      <c r="K118">
        <v>67.880650239999994</v>
      </c>
      <c r="L118">
        <v>77.570301009999994</v>
      </c>
      <c r="M118">
        <v>87.841734889999998</v>
      </c>
      <c r="N118">
        <v>98.190834249999995</v>
      </c>
      <c r="O118">
        <v>108.35231539999999</v>
      </c>
      <c r="P118">
        <v>119.44552760000001</v>
      </c>
      <c r="Q118">
        <v>131.4805945</v>
      </c>
      <c r="R118">
        <v>144.5164959</v>
      </c>
      <c r="S118">
        <v>158.628378</v>
      </c>
      <c r="T118">
        <v>169.84537399999999</v>
      </c>
      <c r="U118">
        <v>181.58064619999999</v>
      </c>
      <c r="V118">
        <v>193.81286460000001</v>
      </c>
      <c r="W118">
        <v>206.5114537</v>
      </c>
      <c r="X118">
        <v>219.63635640000001</v>
      </c>
      <c r="Y118">
        <v>233.13751500000001</v>
      </c>
      <c r="Z118">
        <v>246.95440600000001</v>
      </c>
      <c r="AA118">
        <v>261.01580380000001</v>
      </c>
      <c r="AB118">
        <v>275.23988420000001</v>
      </c>
      <c r="AC118">
        <v>289.53474629999999</v>
      </c>
      <c r="AD118">
        <v>303.35778970000001</v>
      </c>
      <c r="AE118">
        <v>314.4633116</v>
      </c>
      <c r="AF118">
        <v>323.9536248</v>
      </c>
      <c r="AG118">
        <v>332.48321700000002</v>
      </c>
      <c r="AH118">
        <v>340.44362389999998</v>
      </c>
      <c r="AI118">
        <v>348.06437549999998</v>
      </c>
      <c r="AJ118">
        <v>355.4876587</v>
      </c>
      <c r="AK118">
        <v>362.81121050000002</v>
      </c>
      <c r="AL118">
        <v>370.11009300000001</v>
      </c>
      <c r="AM118">
        <v>377.44796600000001</v>
      </c>
    </row>
    <row r="119" spans="1:39" x14ac:dyDescent="0.25">
      <c r="A119" t="s">
        <v>174</v>
      </c>
      <c r="B119">
        <v>17.48665437</v>
      </c>
      <c r="C119">
        <v>17.486366090000001</v>
      </c>
      <c r="D119">
        <v>17.35092466</v>
      </c>
      <c r="E119">
        <v>17.105874010000001</v>
      </c>
      <c r="F119">
        <v>16.74865484</v>
      </c>
      <c r="G119">
        <v>19.89971925</v>
      </c>
      <c r="H119">
        <v>22.759032019999999</v>
      </c>
      <c r="I119">
        <v>25.546360249999999</v>
      </c>
      <c r="J119">
        <v>28.391845409999998</v>
      </c>
      <c r="K119">
        <v>31.33658625</v>
      </c>
      <c r="L119">
        <v>34.345151819999998</v>
      </c>
      <c r="M119">
        <v>37.302259790000001</v>
      </c>
      <c r="N119">
        <v>39.991662789999999</v>
      </c>
      <c r="O119">
        <v>40.06110116</v>
      </c>
      <c r="P119">
        <v>40.090433619999999</v>
      </c>
      <c r="Q119">
        <v>40.060714779999998</v>
      </c>
      <c r="R119">
        <v>39.972437450000001</v>
      </c>
      <c r="S119">
        <v>39.829996370000003</v>
      </c>
      <c r="T119">
        <v>40.55948068</v>
      </c>
      <c r="U119">
        <v>41.239890180000003</v>
      </c>
      <c r="V119">
        <v>41.863913400000001</v>
      </c>
      <c r="W119">
        <v>42.423905470000001</v>
      </c>
      <c r="X119">
        <v>42.912124179999999</v>
      </c>
      <c r="Y119">
        <v>43.320875530000002</v>
      </c>
      <c r="Z119">
        <v>43.642650779999897</v>
      </c>
      <c r="AA119">
        <v>43.870281939999998</v>
      </c>
      <c r="AB119">
        <v>43.997121960000001</v>
      </c>
      <c r="AC119">
        <v>44.017246470000003</v>
      </c>
      <c r="AD119">
        <v>45.445086580000002</v>
      </c>
      <c r="AE119">
        <v>46.420666279999999</v>
      </c>
      <c r="AF119">
        <v>47.123097729999998</v>
      </c>
      <c r="AG119">
        <v>47.657397029999998</v>
      </c>
      <c r="AH119">
        <v>48.085639610000001</v>
      </c>
      <c r="AI119">
        <v>48.443930219999999</v>
      </c>
      <c r="AJ119">
        <v>48.754412189999897</v>
      </c>
      <c r="AK119">
        <v>49.032009960000003</v>
      </c>
      <c r="AL119">
        <v>49.287810880000002</v>
      </c>
      <c r="AM119">
        <v>49.530794270000001</v>
      </c>
    </row>
    <row r="120" spans="1:39" x14ac:dyDescent="0.25">
      <c r="A120" t="s">
        <v>175</v>
      </c>
      <c r="B120">
        <v>5.6156558400000001E-2</v>
      </c>
      <c r="C120">
        <v>0.1152344376</v>
      </c>
      <c r="D120">
        <v>0.2346358164</v>
      </c>
      <c r="E120">
        <v>0.47468544309999999</v>
      </c>
      <c r="F120">
        <v>0.9537389946</v>
      </c>
      <c r="G120">
        <v>1.758839501</v>
      </c>
      <c r="H120">
        <v>3.1222142580000001</v>
      </c>
      <c r="I120">
        <v>5.4396079830000001</v>
      </c>
      <c r="J120">
        <v>9.3834349259999996</v>
      </c>
      <c r="K120">
        <v>16.074947479999999</v>
      </c>
      <c r="L120">
        <v>27.345947410000001</v>
      </c>
      <c r="M120">
        <v>46.099087689999998</v>
      </c>
      <c r="N120">
        <v>76.710763380000003</v>
      </c>
      <c r="O120">
        <v>80.193363899999994</v>
      </c>
      <c r="P120">
        <v>83.750037160000005</v>
      </c>
      <c r="Q120">
        <v>87.335669670000001</v>
      </c>
      <c r="R120">
        <v>90.941538769999994</v>
      </c>
      <c r="S120">
        <v>94.567223780000006</v>
      </c>
      <c r="T120">
        <v>107.9820435</v>
      </c>
      <c r="U120">
        <v>123.1134325</v>
      </c>
      <c r="V120">
        <v>140.13820380000001</v>
      </c>
      <c r="W120">
        <v>159.24146089999999</v>
      </c>
      <c r="X120">
        <v>180.61520279999999</v>
      </c>
      <c r="Y120">
        <v>204.4562067</v>
      </c>
      <c r="Z120">
        <v>230.9633011</v>
      </c>
      <c r="AA120">
        <v>260.33410470000001</v>
      </c>
      <c r="AB120">
        <v>292.76131709999999</v>
      </c>
      <c r="AC120">
        <v>328.4286831</v>
      </c>
      <c r="AD120">
        <v>347.10486939999998</v>
      </c>
      <c r="AE120">
        <v>362.94490510000003</v>
      </c>
      <c r="AF120">
        <v>377.15401029999998</v>
      </c>
      <c r="AG120">
        <v>390.45481230000001</v>
      </c>
      <c r="AH120">
        <v>403.28439959999997</v>
      </c>
      <c r="AI120">
        <v>415.90195189999997</v>
      </c>
      <c r="AJ120">
        <v>428.47064870000003</v>
      </c>
      <c r="AK120">
        <v>441.10543849999999</v>
      </c>
      <c r="AL120">
        <v>453.8975188</v>
      </c>
      <c r="AM120">
        <v>466.92715859999998</v>
      </c>
    </row>
    <row r="121" spans="1:39" x14ac:dyDescent="0.25">
      <c r="A121" t="s">
        <v>176</v>
      </c>
      <c r="B121">
        <v>6.4122143400000002</v>
      </c>
      <c r="C121">
        <v>8.5283099290000006</v>
      </c>
      <c r="D121">
        <v>11.255068319999999</v>
      </c>
      <c r="E121">
        <v>14.75818275</v>
      </c>
      <c r="F121">
        <v>19.218949739999999</v>
      </c>
      <c r="G121">
        <v>22.03814204</v>
      </c>
      <c r="H121">
        <v>24.325407559999999</v>
      </c>
      <c r="I121">
        <v>26.35200601</v>
      </c>
      <c r="J121">
        <v>28.26549404</v>
      </c>
      <c r="K121">
        <v>30.108765729999998</v>
      </c>
      <c r="L121">
        <v>31.848209369999999</v>
      </c>
      <c r="M121">
        <v>33.383589530000002</v>
      </c>
      <c r="N121">
        <v>34.54185537</v>
      </c>
      <c r="O121">
        <v>34.602191380000001</v>
      </c>
      <c r="P121">
        <v>34.627887399999999</v>
      </c>
      <c r="Q121">
        <v>34.602578180000002</v>
      </c>
      <c r="R121">
        <v>34.526687809999999</v>
      </c>
      <c r="S121">
        <v>34.404010759999998</v>
      </c>
      <c r="T121">
        <v>34.994987770000002</v>
      </c>
      <c r="U121">
        <v>35.542306920000001</v>
      </c>
      <c r="V121">
        <v>36.039817929999998</v>
      </c>
      <c r="W121">
        <v>36.481111650000003</v>
      </c>
      <c r="X121">
        <v>36.859724300000003</v>
      </c>
      <c r="Y121">
        <v>37.169262770000003</v>
      </c>
      <c r="Z121">
        <v>37.403521730000001</v>
      </c>
      <c r="AA121">
        <v>37.556615839999999</v>
      </c>
      <c r="AB121">
        <v>37.623132060000003</v>
      </c>
      <c r="AC121">
        <v>37.598299449999999</v>
      </c>
      <c r="AD121">
        <v>19.049226010000002</v>
      </c>
      <c r="AE121">
        <v>9.5487569150000002</v>
      </c>
      <c r="AF121">
        <v>4.7567942649999999</v>
      </c>
      <c r="AG121">
        <v>2.360782205</v>
      </c>
      <c r="AH121">
        <v>1.1689234479999999</v>
      </c>
      <c r="AI121">
        <v>0.57790321639999997</v>
      </c>
      <c r="AJ121">
        <v>0.28541364689999998</v>
      </c>
      <c r="AK121">
        <v>0.14085931600000001</v>
      </c>
      <c r="AL121">
        <v>6.9484906299999996E-2</v>
      </c>
      <c r="AM121">
        <v>3.4266623099999997E-2</v>
      </c>
    </row>
    <row r="122" spans="1:39" x14ac:dyDescent="0.25">
      <c r="A122" t="s">
        <v>177</v>
      </c>
      <c r="B122">
        <v>3.7737684480000002</v>
      </c>
      <c r="C122">
        <v>4.1375568530000004</v>
      </c>
      <c r="D122">
        <v>4.5013513920000001</v>
      </c>
      <c r="E122">
        <v>4.86565651</v>
      </c>
      <c r="F122">
        <v>5.2233844940000003</v>
      </c>
      <c r="G122">
        <v>5.708545998</v>
      </c>
      <c r="H122">
        <v>6.0053570680000004</v>
      </c>
      <c r="I122">
        <v>6.200412354</v>
      </c>
      <c r="J122">
        <v>6.3385753170000001</v>
      </c>
      <c r="K122">
        <v>6.4351134749999996</v>
      </c>
      <c r="L122">
        <v>6.4874863820000002</v>
      </c>
      <c r="M122">
        <v>6.4811586700000001</v>
      </c>
      <c r="N122">
        <v>6.3913627320000002</v>
      </c>
      <c r="O122">
        <v>6.3681119940000004</v>
      </c>
      <c r="P122">
        <v>6.3385857430000003</v>
      </c>
      <c r="Q122">
        <v>6.2999066700000004</v>
      </c>
      <c r="R122">
        <v>6.2523007320000001</v>
      </c>
      <c r="S122">
        <v>6.1965976820000002</v>
      </c>
      <c r="T122">
        <v>5.7482173889999997</v>
      </c>
      <c r="U122">
        <v>5.3242208709999899</v>
      </c>
      <c r="V122">
        <v>4.9235250490000002</v>
      </c>
      <c r="W122">
        <v>4.545113572</v>
      </c>
      <c r="X122">
        <v>4.1880501289999899</v>
      </c>
      <c r="Y122">
        <v>3.85147292</v>
      </c>
      <c r="Z122">
        <v>3.5345856449999999</v>
      </c>
      <c r="AA122">
        <v>3.2366488059999998</v>
      </c>
      <c r="AB122">
        <v>2.9569718260000002</v>
      </c>
      <c r="AC122">
        <v>2.694905586</v>
      </c>
      <c r="AD122">
        <v>2.2810102360000002</v>
      </c>
      <c r="AE122">
        <v>1.910166765</v>
      </c>
      <c r="AF122">
        <v>1.5896933680000001</v>
      </c>
      <c r="AG122">
        <v>1.318042653</v>
      </c>
      <c r="AH122">
        <v>1.0902702440000001</v>
      </c>
      <c r="AI122">
        <v>0.90048762270000005</v>
      </c>
      <c r="AJ122">
        <v>0.74297109569999997</v>
      </c>
      <c r="AK122">
        <v>0.61257223169999997</v>
      </c>
      <c r="AL122">
        <v>0.50482023499999895</v>
      </c>
      <c r="AM122">
        <v>0.4159030769</v>
      </c>
    </row>
    <row r="123" spans="1:39" x14ac:dyDescent="0.25">
      <c r="A123" t="s">
        <v>178</v>
      </c>
      <c r="B123">
        <v>1.65276387E-3</v>
      </c>
      <c r="C123">
        <v>1.02539929E-2</v>
      </c>
      <c r="D123">
        <v>6.3125586999999997E-2</v>
      </c>
      <c r="E123">
        <v>0.38611567730000002</v>
      </c>
      <c r="F123">
        <v>2.345532527</v>
      </c>
      <c r="G123">
        <v>2.8406443559999999</v>
      </c>
      <c r="H123">
        <v>3.3115558900000002</v>
      </c>
      <c r="I123">
        <v>3.7889224979999998</v>
      </c>
      <c r="J123">
        <v>4.2922864660000002</v>
      </c>
      <c r="K123">
        <v>4.8289771249999998</v>
      </c>
      <c r="L123">
        <v>5.3948241460000004</v>
      </c>
      <c r="M123">
        <v>5.9724893239999997</v>
      </c>
      <c r="N123">
        <v>6.5267666990000004</v>
      </c>
      <c r="O123">
        <v>6.5382026509999998</v>
      </c>
      <c r="P123">
        <v>6.5430933449999999</v>
      </c>
      <c r="Q123">
        <v>6.5383463739999996</v>
      </c>
      <c r="R123">
        <v>6.524041714</v>
      </c>
      <c r="S123">
        <v>6.5008962050000001</v>
      </c>
      <c r="T123">
        <v>6.1452959290000004</v>
      </c>
      <c r="U123">
        <v>5.8003655710000004</v>
      </c>
      <c r="V123">
        <v>5.4659435179999898</v>
      </c>
      <c r="W123">
        <v>5.1418974750000004</v>
      </c>
      <c r="X123">
        <v>4.8281441699999998</v>
      </c>
      <c r="Y123">
        <v>4.5246489800000003</v>
      </c>
      <c r="Z123">
        <v>4.2314210140000004</v>
      </c>
      <c r="AA123">
        <v>3.9485077359999998</v>
      </c>
      <c r="AB123">
        <v>3.6759897050000001</v>
      </c>
      <c r="AC123">
        <v>3.4139750260000001</v>
      </c>
      <c r="AD123">
        <v>3.4269527659999999</v>
      </c>
      <c r="AE123">
        <v>3.4034256530000002</v>
      </c>
      <c r="AF123">
        <v>3.3590962270000002</v>
      </c>
      <c r="AG123">
        <v>3.3029549199999999</v>
      </c>
      <c r="AH123">
        <v>3.2401971839999999</v>
      </c>
      <c r="AI123">
        <v>3.1737968730000001</v>
      </c>
      <c r="AJ123">
        <v>3.105541933</v>
      </c>
      <c r="AK123">
        <v>3.0365950829999999</v>
      </c>
      <c r="AL123">
        <v>2.9677713109999999</v>
      </c>
      <c r="AM123">
        <v>2.8996789120000002</v>
      </c>
    </row>
    <row r="124" spans="1:39" x14ac:dyDescent="0.25">
      <c r="A124" t="s">
        <v>179</v>
      </c>
      <c r="B124">
        <v>33.995033239999998</v>
      </c>
      <c r="C124">
        <v>33.353473800000003</v>
      </c>
      <c r="D124">
        <v>32.471091899999998</v>
      </c>
      <c r="E124">
        <v>31.40886914</v>
      </c>
      <c r="F124">
        <v>30.173085690000001</v>
      </c>
      <c r="G124">
        <v>32.325721610000002</v>
      </c>
      <c r="H124">
        <v>33.336235199999997</v>
      </c>
      <c r="I124">
        <v>33.740637390000003</v>
      </c>
      <c r="J124">
        <v>33.812661579999897</v>
      </c>
      <c r="K124">
        <v>33.6510721</v>
      </c>
      <c r="L124">
        <v>33.256316740000003</v>
      </c>
      <c r="M124">
        <v>32.56906833</v>
      </c>
      <c r="N124">
        <v>31.484814610000001</v>
      </c>
      <c r="O124">
        <v>31.539981109999999</v>
      </c>
      <c r="P124">
        <v>31.56357358</v>
      </c>
      <c r="Q124">
        <v>31.540674419999998</v>
      </c>
      <c r="R124">
        <v>31.471669420000001</v>
      </c>
      <c r="S124">
        <v>31.360016569999999</v>
      </c>
      <c r="T124">
        <v>31.936599300000001</v>
      </c>
      <c r="U124">
        <v>32.474617969999997</v>
      </c>
      <c r="V124">
        <v>32.968306640000002</v>
      </c>
      <c r="W124">
        <v>33.411635189999998</v>
      </c>
      <c r="X124">
        <v>33.798495170000002</v>
      </c>
      <c r="Y124">
        <v>34.12281437</v>
      </c>
      <c r="Z124">
        <v>34.378664860000001</v>
      </c>
      <c r="AA124">
        <v>34.560385459999999</v>
      </c>
      <c r="AB124">
        <v>34.66272386</v>
      </c>
      <c r="AC124">
        <v>34.680995680000002</v>
      </c>
      <c r="AD124">
        <v>35.853229210000002</v>
      </c>
      <c r="AE124">
        <v>36.671220830000003</v>
      </c>
      <c r="AF124">
        <v>37.275243320000001</v>
      </c>
      <c r="AG124">
        <v>37.747624809999998</v>
      </c>
      <c r="AH124">
        <v>38.137073610000002</v>
      </c>
      <c r="AI124">
        <v>38.4719318</v>
      </c>
      <c r="AJ124">
        <v>38.769589750000002</v>
      </c>
      <c r="AK124">
        <v>39.041782140000002</v>
      </c>
      <c r="AL124">
        <v>39.29724667</v>
      </c>
      <c r="AM124">
        <v>39.543084450000002</v>
      </c>
    </row>
    <row r="125" spans="1:39" x14ac:dyDescent="0.25">
      <c r="A125" t="s">
        <v>180</v>
      </c>
      <c r="B125">
        <v>103.399939</v>
      </c>
      <c r="C125">
        <v>102.7886871</v>
      </c>
      <c r="D125">
        <v>101.3912723</v>
      </c>
      <c r="E125">
        <v>99.370028329999997</v>
      </c>
      <c r="F125">
        <v>96.721333040000005</v>
      </c>
      <c r="G125">
        <v>104.25257209999999</v>
      </c>
      <c r="H125">
        <v>108.16608340000001</v>
      </c>
      <c r="I125">
        <v>110.1447593</v>
      </c>
      <c r="J125">
        <v>111.05188029999999</v>
      </c>
      <c r="K125">
        <v>111.19402890000001</v>
      </c>
      <c r="L125">
        <v>110.5586462</v>
      </c>
      <c r="M125">
        <v>108.93310990000001</v>
      </c>
      <c r="N125">
        <v>105.94774320000001</v>
      </c>
      <c r="O125">
        <v>101.66677060000001</v>
      </c>
      <c r="P125">
        <v>97.460985269999995</v>
      </c>
      <c r="Q125">
        <v>93.291620190000003</v>
      </c>
      <c r="R125">
        <v>89.169939290000002</v>
      </c>
      <c r="S125">
        <v>85.114196539999995</v>
      </c>
      <c r="T125">
        <v>84.347132160000001</v>
      </c>
      <c r="U125">
        <v>83.460625190000002</v>
      </c>
      <c r="V125">
        <v>82.449904129999894</v>
      </c>
      <c r="W125">
        <v>81.310601950000006</v>
      </c>
      <c r="X125">
        <v>80.03920033</v>
      </c>
      <c r="Y125">
        <v>78.633236519999997</v>
      </c>
      <c r="Z125">
        <v>77.091455510000003</v>
      </c>
      <c r="AA125">
        <v>75.413960290000006</v>
      </c>
      <c r="AB125">
        <v>73.602368330000004</v>
      </c>
      <c r="AC125">
        <v>71.659964770000002</v>
      </c>
      <c r="AD125">
        <v>52.399142060000003</v>
      </c>
      <c r="AE125">
        <v>37.908110069999999</v>
      </c>
      <c r="AF125">
        <v>27.254493620000002</v>
      </c>
      <c r="AG125">
        <v>19.521722090000001</v>
      </c>
      <c r="AH125">
        <v>13.95040215</v>
      </c>
      <c r="AI125">
        <v>9.9539217440000005</v>
      </c>
      <c r="AJ125">
        <v>7.0949983559999996</v>
      </c>
      <c r="AK125">
        <v>5.053608487</v>
      </c>
      <c r="AL125">
        <v>3.5978657009999999</v>
      </c>
      <c r="AM125">
        <v>2.5607326179999998</v>
      </c>
    </row>
    <row r="126" spans="1:39" x14ac:dyDescent="0.25">
      <c r="A126" t="s">
        <v>181</v>
      </c>
      <c r="B126">
        <v>441.38007470000002</v>
      </c>
      <c r="C126">
        <v>458.84307109999997</v>
      </c>
      <c r="D126">
        <v>473.31018419999998</v>
      </c>
      <c r="E126">
        <v>485.09534580000002</v>
      </c>
      <c r="F126">
        <v>493.76509449999998</v>
      </c>
      <c r="G126">
        <v>539.82135530000005</v>
      </c>
      <c r="H126">
        <v>568.09315679999997</v>
      </c>
      <c r="I126">
        <v>586.75589620000005</v>
      </c>
      <c r="J126">
        <v>600.04622959999995</v>
      </c>
      <c r="K126">
        <v>609.40418469999997</v>
      </c>
      <c r="L126">
        <v>614.58484720000001</v>
      </c>
      <c r="M126">
        <v>614.2062191</v>
      </c>
      <c r="N126">
        <v>605.91428040000005</v>
      </c>
      <c r="O126">
        <v>626.56273180000005</v>
      </c>
      <c r="P126">
        <v>647.26538270000003</v>
      </c>
      <c r="Q126">
        <v>667.667553</v>
      </c>
      <c r="R126">
        <v>687.70496379999997</v>
      </c>
      <c r="S126">
        <v>707.37831879999999</v>
      </c>
      <c r="T126">
        <v>716.30464419999998</v>
      </c>
      <c r="U126">
        <v>724.24713329999997</v>
      </c>
      <c r="V126">
        <v>731.09364970000001</v>
      </c>
      <c r="W126">
        <v>736.7289538</v>
      </c>
      <c r="X126">
        <v>741.03890320000005</v>
      </c>
      <c r="Y126">
        <v>743.91295890000004</v>
      </c>
      <c r="Z126">
        <v>745.24646270000005</v>
      </c>
      <c r="AA126">
        <v>744.94315040000004</v>
      </c>
      <c r="AB126">
        <v>742.9179944</v>
      </c>
      <c r="AC126">
        <v>739.10030979999999</v>
      </c>
      <c r="AD126">
        <v>781.56646490000003</v>
      </c>
      <c r="AE126">
        <v>817.69025050000005</v>
      </c>
      <c r="AF126">
        <v>850.17778039999996</v>
      </c>
      <c r="AG126">
        <v>880.65276949999998</v>
      </c>
      <c r="AH126">
        <v>910.09819430000005</v>
      </c>
      <c r="AI126">
        <v>939.09752079999998</v>
      </c>
      <c r="AJ126">
        <v>968.01863400000002</v>
      </c>
      <c r="AK126">
        <v>997.12121790000003</v>
      </c>
      <c r="AL126">
        <v>1026.611817</v>
      </c>
      <c r="AM126">
        <v>1056.6727080000001</v>
      </c>
    </row>
    <row r="127" spans="1:39" x14ac:dyDescent="0.25">
      <c r="A127" t="s">
        <v>182</v>
      </c>
      <c r="B127">
        <v>6.4144215210000004</v>
      </c>
      <c r="C127">
        <v>7.4376916790000003</v>
      </c>
      <c r="D127">
        <v>8.5575424800000004</v>
      </c>
      <c r="E127">
        <v>9.7827181979999995</v>
      </c>
      <c r="F127">
        <v>11.10662329</v>
      </c>
      <c r="G127">
        <v>7.446286722</v>
      </c>
      <c r="H127">
        <v>4.8054856920000004</v>
      </c>
      <c r="I127">
        <v>3.0437097120000001</v>
      </c>
      <c r="J127">
        <v>1.9087916030000001</v>
      </c>
      <c r="K127">
        <v>1.1887958320000001</v>
      </c>
      <c r="L127">
        <v>0.7352105444</v>
      </c>
      <c r="M127">
        <v>0.45058022260000002</v>
      </c>
      <c r="N127">
        <v>0.27258197940000001</v>
      </c>
      <c r="O127">
        <v>0.25772928299999998</v>
      </c>
      <c r="P127">
        <v>0.24344162620000001</v>
      </c>
      <c r="Q127">
        <v>0.2296074548</v>
      </c>
      <c r="R127">
        <v>0.21624253600000001</v>
      </c>
      <c r="S127">
        <v>0.2033779966</v>
      </c>
      <c r="T127">
        <v>0.2316592898</v>
      </c>
      <c r="U127">
        <v>0.26347442869999999</v>
      </c>
      <c r="V127">
        <v>0.29917440179999999</v>
      </c>
      <c r="W127">
        <v>0.33912428480000001</v>
      </c>
      <c r="X127">
        <v>0.38370008370000003</v>
      </c>
      <c r="Y127">
        <v>0.4332840906</v>
      </c>
      <c r="Z127">
        <v>0.48825901999999999</v>
      </c>
      <c r="AA127">
        <v>0.54900110179999895</v>
      </c>
      <c r="AB127">
        <v>0.61587233429999999</v>
      </c>
      <c r="AC127">
        <v>0.68921216620000003</v>
      </c>
      <c r="AD127">
        <v>0.76486556890000001</v>
      </c>
      <c r="AE127">
        <v>0.83980345680000001</v>
      </c>
      <c r="AF127">
        <v>0.91636444969999997</v>
      </c>
      <c r="AG127">
        <v>0.99616856030000001</v>
      </c>
      <c r="AH127">
        <v>1.080403599</v>
      </c>
      <c r="AI127">
        <v>1.169979109</v>
      </c>
      <c r="AJ127">
        <v>1.2656708400000001</v>
      </c>
      <c r="AK127">
        <v>1.36821598</v>
      </c>
      <c r="AL127">
        <v>1.4783681710000001</v>
      </c>
      <c r="AM127">
        <v>1.5969322029999999</v>
      </c>
    </row>
    <row r="128" spans="1:39" x14ac:dyDescent="0.25">
      <c r="A128" t="s">
        <v>183</v>
      </c>
      <c r="B128">
        <v>148.01453799999999</v>
      </c>
      <c r="C128">
        <v>141.5568169</v>
      </c>
      <c r="D128">
        <v>134.3344558</v>
      </c>
      <c r="E128">
        <v>126.66121200000001</v>
      </c>
      <c r="F128">
        <v>118.60742500000001</v>
      </c>
      <c r="G128">
        <v>59.14300145</v>
      </c>
      <c r="H128">
        <v>28.387991400000001</v>
      </c>
      <c r="I128">
        <v>13.37317036</v>
      </c>
      <c r="J128">
        <v>6.2376849170000002</v>
      </c>
      <c r="K128">
        <v>2.8893886470000001</v>
      </c>
      <c r="L128">
        <v>1.3290587709999999</v>
      </c>
      <c r="M128">
        <v>0.60581267380000003</v>
      </c>
      <c r="N128">
        <v>0.27258197940000001</v>
      </c>
      <c r="O128">
        <v>0.27305958720000001</v>
      </c>
      <c r="P128">
        <v>0.27326384069999998</v>
      </c>
      <c r="Q128">
        <v>0.27306558959999999</v>
      </c>
      <c r="R128">
        <v>0.27246817400000001</v>
      </c>
      <c r="S128">
        <v>0.27150153170000002</v>
      </c>
      <c r="T128">
        <v>0.2764933369</v>
      </c>
      <c r="U128">
        <v>0.28115127099999998</v>
      </c>
      <c r="V128">
        <v>0.28542541510000002</v>
      </c>
      <c r="W128">
        <v>0.289263563</v>
      </c>
      <c r="X128">
        <v>0.29261283030000002</v>
      </c>
      <c r="Y128">
        <v>0.29542064639999999</v>
      </c>
      <c r="Z128">
        <v>0.29763568979999999</v>
      </c>
      <c r="AA128">
        <v>0.29920894860000002</v>
      </c>
      <c r="AB128">
        <v>0.30009495050000001</v>
      </c>
      <c r="AC128">
        <v>0.30025313999999997</v>
      </c>
      <c r="AD128">
        <v>0.31043076460000002</v>
      </c>
      <c r="AE128">
        <v>0.31754283799999999</v>
      </c>
      <c r="AF128">
        <v>0.32280326370000001</v>
      </c>
      <c r="AG128">
        <v>0.32692455120000002</v>
      </c>
      <c r="AH128">
        <v>0.33032827399999998</v>
      </c>
      <c r="AI128">
        <v>0.33325974200000003</v>
      </c>
      <c r="AJ128">
        <v>0.33586947969999997</v>
      </c>
      <c r="AK128">
        <v>0.3382590667</v>
      </c>
      <c r="AL128">
        <v>0.340504152</v>
      </c>
      <c r="AM128">
        <v>0.34266623099999999</v>
      </c>
    </row>
    <row r="129" spans="1:39" x14ac:dyDescent="0.25">
      <c r="A129" t="s">
        <v>185</v>
      </c>
      <c r="B129">
        <v>80.751014299999994</v>
      </c>
      <c r="C129">
        <v>83.468737320000002</v>
      </c>
      <c r="D129">
        <v>85.611068709999998</v>
      </c>
      <c r="E129">
        <v>87.244002320000007</v>
      </c>
      <c r="F129">
        <v>88.298486920000002</v>
      </c>
      <c r="G129">
        <v>98.102940029999999</v>
      </c>
      <c r="H129">
        <v>103.7852595</v>
      </c>
      <c r="I129">
        <v>106.7303984</v>
      </c>
      <c r="J129">
        <v>107.8351708</v>
      </c>
      <c r="K129">
        <v>107.48473799999999</v>
      </c>
      <c r="L129">
        <v>105.6643103</v>
      </c>
      <c r="M129">
        <v>102.071851</v>
      </c>
      <c r="N129">
        <v>96.210321919999998</v>
      </c>
      <c r="O129">
        <v>102.22704709999999</v>
      </c>
      <c r="P129">
        <v>108.0409322</v>
      </c>
      <c r="Q129">
        <v>113.4400126</v>
      </c>
      <c r="R129">
        <v>118.28412160000001</v>
      </c>
      <c r="S129">
        <v>122.4650121</v>
      </c>
      <c r="T129">
        <v>126.10742260000001</v>
      </c>
      <c r="U129">
        <v>129.51696870000001</v>
      </c>
      <c r="V129">
        <v>132.65856959999999</v>
      </c>
      <c r="W129">
        <v>135.50818799999999</v>
      </c>
      <c r="X129">
        <v>138.0477425</v>
      </c>
      <c r="Y129">
        <v>140.26292620000001</v>
      </c>
      <c r="Z129">
        <v>142.14245149999999</v>
      </c>
      <c r="AA129">
        <v>143.67794000000001</v>
      </c>
      <c r="AB129">
        <v>144.86407209999999</v>
      </c>
      <c r="AC129">
        <v>145.69880649999999</v>
      </c>
      <c r="AD129">
        <v>150.2436759</v>
      </c>
      <c r="AE129">
        <v>154.4819851</v>
      </c>
      <c r="AF129">
        <v>158.3676686</v>
      </c>
      <c r="AG129">
        <v>161.85284300000001</v>
      </c>
      <c r="AH129">
        <v>164.8848405</v>
      </c>
      <c r="AI129">
        <v>167.40592910000001</v>
      </c>
      <c r="AJ129">
        <v>169.3537571</v>
      </c>
      <c r="AK129">
        <v>170.66238580000001</v>
      </c>
      <c r="AL129">
        <v>171.26403569999999</v>
      </c>
      <c r="AM129">
        <v>171.09168550000001</v>
      </c>
    </row>
    <row r="130" spans="1:39" x14ac:dyDescent="0.25">
      <c r="A130" t="s">
        <v>186</v>
      </c>
      <c r="B130">
        <v>12.055532449999999</v>
      </c>
      <c r="C130">
        <v>15.23397503</v>
      </c>
      <c r="D130">
        <v>19.101624340000001</v>
      </c>
      <c r="E130">
        <v>23.79725955</v>
      </c>
      <c r="F130">
        <v>29.443918960000001</v>
      </c>
      <c r="G130">
        <v>38.933738849999997</v>
      </c>
      <c r="H130">
        <v>49.020924870000002</v>
      </c>
      <c r="I130">
        <v>59.9978506</v>
      </c>
      <c r="J130">
        <v>72.145579920000003</v>
      </c>
      <c r="K130">
        <v>85.585035820000002</v>
      </c>
      <c r="L130">
        <v>100.1338913</v>
      </c>
      <c r="M130">
        <v>115.1225757</v>
      </c>
      <c r="N130">
        <v>129.14509369999999</v>
      </c>
      <c r="O130">
        <v>153.5113072</v>
      </c>
      <c r="P130">
        <v>181.50190430000001</v>
      </c>
      <c r="Q130">
        <v>213.1952081</v>
      </c>
      <c r="R130">
        <v>248.68863099999999</v>
      </c>
      <c r="S130">
        <v>288.04465570000002</v>
      </c>
      <c r="T130">
        <v>317.10387580000003</v>
      </c>
      <c r="U130">
        <v>348.17748210000002</v>
      </c>
      <c r="V130">
        <v>381.26103940000002</v>
      </c>
      <c r="W130">
        <v>416.3568975</v>
      </c>
      <c r="X130">
        <v>453.46382080000001</v>
      </c>
      <c r="Y130">
        <v>492.57156520000001</v>
      </c>
      <c r="Z130">
        <v>533.65840319999904</v>
      </c>
      <c r="AA130">
        <v>576.69044010000005</v>
      </c>
      <c r="AB130">
        <v>621.62211509999997</v>
      </c>
      <c r="AC130">
        <v>668.39758229999995</v>
      </c>
      <c r="AD130">
        <v>702.09107500000005</v>
      </c>
      <c r="AE130">
        <v>735.3489366</v>
      </c>
      <c r="AF130">
        <v>767.89267729999995</v>
      </c>
      <c r="AG130">
        <v>799.4157692</v>
      </c>
      <c r="AH130">
        <v>829.56702870000004</v>
      </c>
      <c r="AI130">
        <v>857.94602269999996</v>
      </c>
      <c r="AJ130">
        <v>884.10193470000002</v>
      </c>
      <c r="AK130">
        <v>907.53564879999999</v>
      </c>
      <c r="AL130">
        <v>927.70613790000004</v>
      </c>
      <c r="AM130">
        <v>944.04247889999999</v>
      </c>
    </row>
    <row r="131" spans="1:39" x14ac:dyDescent="0.25">
      <c r="A131" t="s">
        <v>187</v>
      </c>
      <c r="B131">
        <v>17.48665437</v>
      </c>
      <c r="C131">
        <v>17.486366090000001</v>
      </c>
      <c r="D131">
        <v>17.35092466</v>
      </c>
      <c r="E131">
        <v>17.105874010000001</v>
      </c>
      <c r="F131">
        <v>16.74865484</v>
      </c>
      <c r="G131">
        <v>20.50182556</v>
      </c>
      <c r="H131">
        <v>23.896265060000001</v>
      </c>
      <c r="I131">
        <v>27.074866369999999</v>
      </c>
      <c r="J131">
        <v>30.138557479999999</v>
      </c>
      <c r="K131">
        <v>33.097308150000003</v>
      </c>
      <c r="L131">
        <v>35.847430699999897</v>
      </c>
      <c r="M131">
        <v>38.152196080000003</v>
      </c>
      <c r="N131">
        <v>39.620418530000002</v>
      </c>
      <c r="O131">
        <v>39.960007939999997</v>
      </c>
      <c r="P131">
        <v>40.08763458</v>
      </c>
      <c r="Q131">
        <v>39.953123050000002</v>
      </c>
      <c r="R131">
        <v>39.54333321</v>
      </c>
      <c r="S131">
        <v>38.861647980000001</v>
      </c>
      <c r="T131">
        <v>39.318954439999999</v>
      </c>
      <c r="U131">
        <v>39.677117129999999</v>
      </c>
      <c r="V131">
        <v>39.930143919999999</v>
      </c>
      <c r="W131">
        <v>40.07589505</v>
      </c>
      <c r="X131">
        <v>40.11429175</v>
      </c>
      <c r="Y131">
        <v>40.046525520000003</v>
      </c>
      <c r="Z131">
        <v>39.874741059999998</v>
      </c>
      <c r="AA131">
        <v>39.601924760000003</v>
      </c>
      <c r="AB131">
        <v>39.23187076</v>
      </c>
      <c r="AC131">
        <v>38.76916525</v>
      </c>
      <c r="AD131">
        <v>38.95116204</v>
      </c>
      <c r="AE131">
        <v>39.020768769999897</v>
      </c>
      <c r="AF131">
        <v>38.974294749999999</v>
      </c>
      <c r="AG131">
        <v>38.808408800000002</v>
      </c>
      <c r="AH131">
        <v>38.519442650000002</v>
      </c>
      <c r="AI131">
        <v>38.103411729999998</v>
      </c>
      <c r="AJ131">
        <v>37.55619849</v>
      </c>
      <c r="AK131">
        <v>36.87383981</v>
      </c>
      <c r="AL131">
        <v>36.052923540000002</v>
      </c>
      <c r="AM131">
        <v>35.091099870000001</v>
      </c>
    </row>
    <row r="132" spans="1:39" x14ac:dyDescent="0.25">
      <c r="A132" t="s">
        <v>188</v>
      </c>
      <c r="B132">
        <v>5.6156558400000001E-2</v>
      </c>
      <c r="C132">
        <v>0.1152344376</v>
      </c>
      <c r="D132">
        <v>0.2346358164</v>
      </c>
      <c r="E132">
        <v>0.47468544309999999</v>
      </c>
      <c r="F132">
        <v>0.9537389946</v>
      </c>
      <c r="G132">
        <v>1.92438453</v>
      </c>
      <c r="H132">
        <v>3.6972521129999998</v>
      </c>
      <c r="I132">
        <v>6.9050221650000001</v>
      </c>
      <c r="J132">
        <v>12.66983424</v>
      </c>
      <c r="K132">
        <v>22.934583669999999</v>
      </c>
      <c r="L132">
        <v>40.945477240000002</v>
      </c>
      <c r="M132">
        <v>71.83186809</v>
      </c>
      <c r="N132">
        <v>122.9607192</v>
      </c>
      <c r="O132">
        <v>138.53753649999999</v>
      </c>
      <c r="P132">
        <v>155.2554609</v>
      </c>
      <c r="Q132">
        <v>172.85492009999999</v>
      </c>
      <c r="R132">
        <v>191.1167916</v>
      </c>
      <c r="S132">
        <v>209.8173242</v>
      </c>
      <c r="T132">
        <v>222.8768427</v>
      </c>
      <c r="U132">
        <v>236.12716409999999</v>
      </c>
      <c r="V132">
        <v>249.48794889999999</v>
      </c>
      <c r="W132">
        <v>262.89043379999998</v>
      </c>
      <c r="X132">
        <v>276.2698785</v>
      </c>
      <c r="Y132">
        <v>289.56235859999998</v>
      </c>
      <c r="Z132">
        <v>302.70388480000003</v>
      </c>
      <c r="AA132">
        <v>315.6307218</v>
      </c>
      <c r="AB132">
        <v>328.28031950000002</v>
      </c>
      <c r="AC132">
        <v>340.59254299999998</v>
      </c>
      <c r="AD132">
        <v>351.21150990000001</v>
      </c>
      <c r="AE132">
        <v>361.11354560000001</v>
      </c>
      <c r="AF132">
        <v>370.19100309999999</v>
      </c>
      <c r="AG132">
        <v>378.3319922</v>
      </c>
      <c r="AH132">
        <v>385.41344600000002</v>
      </c>
      <c r="AI132">
        <v>391.30046809999999</v>
      </c>
      <c r="AJ132">
        <v>395.84737200000001</v>
      </c>
      <c r="AK132">
        <v>398.90009659999998</v>
      </c>
      <c r="AL132">
        <v>400.3002864</v>
      </c>
      <c r="AM132">
        <v>399.89136869999999</v>
      </c>
    </row>
    <row r="133" spans="1:39" x14ac:dyDescent="0.25">
      <c r="A133" t="s">
        <v>189</v>
      </c>
      <c r="B133">
        <v>6.4122143400000002</v>
      </c>
      <c r="C133">
        <v>8.5283099290000006</v>
      </c>
      <c r="D133">
        <v>11.255068319999999</v>
      </c>
      <c r="E133">
        <v>14.75818275</v>
      </c>
      <c r="F133">
        <v>19.218949739999999</v>
      </c>
      <c r="G133">
        <v>22.704950660000002</v>
      </c>
      <c r="H133">
        <v>25.540909920000001</v>
      </c>
      <c r="I133">
        <v>27.928716049999998</v>
      </c>
      <c r="J133">
        <v>30.00443276</v>
      </c>
      <c r="K133">
        <v>31.800499559999999</v>
      </c>
      <c r="L133">
        <v>33.241270399999998</v>
      </c>
      <c r="M133">
        <v>34.144238459999897</v>
      </c>
      <c r="N133">
        <v>34.221201890000003</v>
      </c>
      <c r="O133">
        <v>37.008660259999999</v>
      </c>
      <c r="P133">
        <v>39.809784530000002</v>
      </c>
      <c r="Q133">
        <v>42.543354149999999</v>
      </c>
      <c r="R133">
        <v>45.149803720000001</v>
      </c>
      <c r="S133">
        <v>47.57791477</v>
      </c>
      <c r="T133">
        <v>48.428850079999897</v>
      </c>
      <c r="U133">
        <v>49.165483199999997</v>
      </c>
      <c r="V133">
        <v>49.778188</v>
      </c>
      <c r="W133">
        <v>50.26196281</v>
      </c>
      <c r="X133">
        <v>50.61431323</v>
      </c>
      <c r="Y133">
        <v>50.834325759999999</v>
      </c>
      <c r="Z133">
        <v>50.92231125</v>
      </c>
      <c r="AA133">
        <v>50.879698769999997</v>
      </c>
      <c r="AB133">
        <v>50.709025050000001</v>
      </c>
      <c r="AC133">
        <v>50.41394682</v>
      </c>
      <c r="AD133">
        <v>49.698475119999998</v>
      </c>
      <c r="AE133">
        <v>48.85138293</v>
      </c>
      <c r="AF133">
        <v>47.875982839999999</v>
      </c>
      <c r="AG133">
        <v>46.776063460000003</v>
      </c>
      <c r="AH133">
        <v>45.555018189999998</v>
      </c>
      <c r="AI133">
        <v>44.215902069999999</v>
      </c>
      <c r="AJ133">
        <v>42.761669050000002</v>
      </c>
      <c r="AK133">
        <v>41.195500459999998</v>
      </c>
      <c r="AL133">
        <v>39.521216330000001</v>
      </c>
      <c r="AM133">
        <v>37.74376256</v>
      </c>
    </row>
    <row r="134" spans="1:39" x14ac:dyDescent="0.25">
      <c r="A134" t="s">
        <v>190</v>
      </c>
      <c r="B134">
        <v>3.7737684480000002</v>
      </c>
      <c r="C134">
        <v>4.1375568530000004</v>
      </c>
      <c r="D134">
        <v>4.5013513920000001</v>
      </c>
      <c r="E134">
        <v>4.86565651</v>
      </c>
      <c r="F134">
        <v>5.2233844940000003</v>
      </c>
      <c r="G134">
        <v>5.9500521380000002</v>
      </c>
      <c r="H134">
        <v>6.4537841880000002</v>
      </c>
      <c r="I134">
        <v>6.8046674899999999</v>
      </c>
      <c r="J134">
        <v>7.0488654840000002</v>
      </c>
      <c r="K134">
        <v>7.2035339780000003</v>
      </c>
      <c r="L134">
        <v>7.2605102700000002</v>
      </c>
      <c r="M134">
        <v>7.1909261090000003</v>
      </c>
      <c r="N134">
        <v>6.9492913219999997</v>
      </c>
      <c r="O134">
        <v>6.9383949439999997</v>
      </c>
      <c r="P134">
        <v>6.8905814999999997</v>
      </c>
      <c r="Q134">
        <v>6.7984227559999999</v>
      </c>
      <c r="R134">
        <v>6.6610501070000003</v>
      </c>
      <c r="S134">
        <v>6.4804122089999998</v>
      </c>
      <c r="T134">
        <v>6.1799605199999998</v>
      </c>
      <c r="U134">
        <v>5.8779538450000004</v>
      </c>
      <c r="V134">
        <v>5.5755698320000002</v>
      </c>
      <c r="W134">
        <v>5.2744106129999997</v>
      </c>
      <c r="X134">
        <v>4.9761350310000001</v>
      </c>
      <c r="Y134">
        <v>4.682310309</v>
      </c>
      <c r="Z134">
        <v>4.3943591389999899</v>
      </c>
      <c r="AA134">
        <v>4.1135453369999997</v>
      </c>
      <c r="AB134">
        <v>3.8409737019999999</v>
      </c>
      <c r="AC134">
        <v>3.577594285</v>
      </c>
      <c r="AD134">
        <v>4.1208044250000002</v>
      </c>
      <c r="AE134">
        <v>4.732758595</v>
      </c>
      <c r="AF134">
        <v>5.419431651</v>
      </c>
      <c r="AG134">
        <v>6.1866886640000001</v>
      </c>
      <c r="AH134">
        <v>7.0399466210000003</v>
      </c>
      <c r="AI134">
        <v>7.9838097990000003</v>
      </c>
      <c r="AJ134">
        <v>9.0216274930000004</v>
      </c>
      <c r="AK134">
        <v>10.15496841</v>
      </c>
      <c r="AL134">
        <v>11.38302386</v>
      </c>
      <c r="AM134">
        <v>12.7019701</v>
      </c>
    </row>
    <row r="135" spans="1:39" x14ac:dyDescent="0.25">
      <c r="A135" t="s">
        <v>191</v>
      </c>
      <c r="B135">
        <v>1.65276387E-3</v>
      </c>
      <c r="C135">
        <v>1.02539929E-2</v>
      </c>
      <c r="D135">
        <v>6.3125586999999997E-2</v>
      </c>
      <c r="E135">
        <v>0.38611567730000002</v>
      </c>
      <c r="F135">
        <v>2.345532527</v>
      </c>
      <c r="G135">
        <v>2.9265938039999999</v>
      </c>
      <c r="H135">
        <v>3.4770291289999999</v>
      </c>
      <c r="I135">
        <v>4.0156237260000003</v>
      </c>
      <c r="J135">
        <v>4.5563548430000003</v>
      </c>
      <c r="K135">
        <v>5.100304886</v>
      </c>
      <c r="L135">
        <v>5.6307972020000001</v>
      </c>
      <c r="M135">
        <v>6.1085731809999997</v>
      </c>
      <c r="N135">
        <v>6.4661784530000004</v>
      </c>
      <c r="O135">
        <v>6.539143148</v>
      </c>
      <c r="P135">
        <v>6.5776742410000004</v>
      </c>
      <c r="Q135">
        <v>6.5732373559999999</v>
      </c>
      <c r="R135">
        <v>6.5233173620000002</v>
      </c>
      <c r="S135">
        <v>6.4281070170000003</v>
      </c>
      <c r="T135">
        <v>6.0362636140000001</v>
      </c>
      <c r="U135">
        <v>5.6534128170000004</v>
      </c>
      <c r="V135">
        <v>5.2805093689999998</v>
      </c>
      <c r="W135">
        <v>4.9188380619999998</v>
      </c>
      <c r="X135">
        <v>4.5696482920000001</v>
      </c>
      <c r="Y135">
        <v>4.234019376</v>
      </c>
      <c r="Z135">
        <v>3.912823221</v>
      </c>
      <c r="AA135">
        <v>3.6067247330000001</v>
      </c>
      <c r="AB135">
        <v>3.3161951049999998</v>
      </c>
      <c r="AC135">
        <v>3.0415282779999999</v>
      </c>
      <c r="AD135">
        <v>2.9885410170000002</v>
      </c>
      <c r="AE135">
        <v>2.9279794039999998</v>
      </c>
      <c r="AF135">
        <v>2.860117367</v>
      </c>
      <c r="AG135">
        <v>2.7852540860000001</v>
      </c>
      <c r="AH135">
        <v>2.7036618429999999</v>
      </c>
      <c r="AI135">
        <v>2.6155897979999998</v>
      </c>
      <c r="AJ135">
        <v>2.5212783270000001</v>
      </c>
      <c r="AK135">
        <v>2.4209784490000001</v>
      </c>
      <c r="AL135">
        <v>2.3149757179999999</v>
      </c>
      <c r="AM135">
        <v>2.20361808</v>
      </c>
    </row>
    <row r="136" spans="1:39" x14ac:dyDescent="0.25">
      <c r="A136" t="s">
        <v>192</v>
      </c>
      <c r="B136">
        <v>33.995033239999998</v>
      </c>
      <c r="C136">
        <v>33.353473800000003</v>
      </c>
      <c r="D136">
        <v>32.471091899999998</v>
      </c>
      <c r="E136">
        <v>31.40886914</v>
      </c>
      <c r="F136">
        <v>30.173085690000001</v>
      </c>
      <c r="G136">
        <v>33.303801790000001</v>
      </c>
      <c r="H136">
        <v>35.001994439999997</v>
      </c>
      <c r="I136">
        <v>35.759428730000003</v>
      </c>
      <c r="J136">
        <v>35.892870979999998</v>
      </c>
      <c r="K136">
        <v>35.541838990000002</v>
      </c>
      <c r="L136">
        <v>34.71096928</v>
      </c>
      <c r="M136">
        <v>33.311158310000003</v>
      </c>
      <c r="N136">
        <v>31.19253977</v>
      </c>
      <c r="O136">
        <v>31.571113579999999</v>
      </c>
      <c r="P136">
        <v>31.783917299999999</v>
      </c>
      <c r="Q136">
        <v>31.789257190000001</v>
      </c>
      <c r="R136">
        <v>31.574434249999999</v>
      </c>
      <c r="S136">
        <v>31.139825389999999</v>
      </c>
      <c r="T136">
        <v>31.722709890000001</v>
      </c>
      <c r="U136">
        <v>32.231594289999897</v>
      </c>
      <c r="V136">
        <v>32.659979900000003</v>
      </c>
      <c r="W136">
        <v>33.004383699999998</v>
      </c>
      <c r="X136">
        <v>33.262959340000002</v>
      </c>
      <c r="Y136">
        <v>33.434894540000002</v>
      </c>
      <c r="Z136">
        <v>33.520180660000001</v>
      </c>
      <c r="AA136">
        <v>33.519546060000003</v>
      </c>
      <c r="AB136">
        <v>33.434452149999998</v>
      </c>
      <c r="AC136">
        <v>33.267104549999999</v>
      </c>
      <c r="AD136">
        <v>41.606990680000003</v>
      </c>
      <c r="AE136">
        <v>51.887057470000002</v>
      </c>
      <c r="AF136">
        <v>64.514720530000005</v>
      </c>
      <c r="AG136">
        <v>79.969379360000005</v>
      </c>
      <c r="AH136">
        <v>98.808707339999998</v>
      </c>
      <c r="AI136">
        <v>121.6736176</v>
      </c>
      <c r="AJ136">
        <v>149.2902746</v>
      </c>
      <c r="AK136">
        <v>182.4675287</v>
      </c>
      <c r="AL136">
        <v>222.0879764</v>
      </c>
      <c r="AM136">
        <v>269.09081500000002</v>
      </c>
    </row>
    <row r="137" spans="1:39" x14ac:dyDescent="0.25">
      <c r="A137" t="s">
        <v>193</v>
      </c>
      <c r="B137">
        <v>103.399939</v>
      </c>
      <c r="C137">
        <v>102.7886871</v>
      </c>
      <c r="D137">
        <v>101.3912723</v>
      </c>
      <c r="E137">
        <v>99.370028329999997</v>
      </c>
      <c r="F137">
        <v>96.721333040000005</v>
      </c>
      <c r="G137">
        <v>74.217978689999995</v>
      </c>
      <c r="H137">
        <v>54.227659780000003</v>
      </c>
      <c r="I137">
        <v>38.515133290000001</v>
      </c>
      <c r="J137">
        <v>26.875824269999999</v>
      </c>
      <c r="K137">
        <v>18.501470680000001</v>
      </c>
      <c r="L137">
        <v>12.561626029999999</v>
      </c>
      <c r="M137">
        <v>8.3807254780000005</v>
      </c>
      <c r="N137">
        <v>5.4557615410000002</v>
      </c>
      <c r="O137">
        <v>4.9052265469999998</v>
      </c>
      <c r="P137">
        <v>4.3867321559999999</v>
      </c>
      <c r="Q137">
        <v>3.8974325059999999</v>
      </c>
      <c r="R137">
        <v>3.4387319789999999</v>
      </c>
      <c r="S137">
        <v>3.0126137200000001</v>
      </c>
      <c r="T137">
        <v>2.3321512160000002</v>
      </c>
      <c r="U137">
        <v>1.800641956</v>
      </c>
      <c r="V137">
        <v>1.386502449</v>
      </c>
      <c r="W137">
        <v>1.06472023</v>
      </c>
      <c r="X137">
        <v>0.8154247966</v>
      </c>
      <c r="Y137">
        <v>0.62284809029999999</v>
      </c>
      <c r="Z137">
        <v>0.4745125254</v>
      </c>
      <c r="AA137">
        <v>0.36057748810000001</v>
      </c>
      <c r="AB137">
        <v>0.27330894280000001</v>
      </c>
      <c r="AC137">
        <v>0.20664922669999999</v>
      </c>
      <c r="AD137">
        <v>0.21993638500000001</v>
      </c>
      <c r="AE137">
        <v>0.2334005176</v>
      </c>
      <c r="AF137">
        <v>0.24695259159999999</v>
      </c>
      <c r="AG137">
        <v>0.2604896599</v>
      </c>
      <c r="AH137">
        <v>0.27388861279999999</v>
      </c>
      <c r="AI137">
        <v>0.28700348809999998</v>
      </c>
      <c r="AJ137">
        <v>0.29966378900000001</v>
      </c>
      <c r="AK137">
        <v>0.31167382799999999</v>
      </c>
      <c r="AL137">
        <v>0.32281357350000001</v>
      </c>
      <c r="AM137">
        <v>0.33284160680000002</v>
      </c>
    </row>
    <row r="138" spans="1:39" x14ac:dyDescent="0.25">
      <c r="A138" t="s">
        <v>194</v>
      </c>
      <c r="B138">
        <v>441.38007470000002</v>
      </c>
      <c r="C138">
        <v>458.84307109999997</v>
      </c>
      <c r="D138">
        <v>473.31018419999998</v>
      </c>
      <c r="E138">
        <v>485.09534580000002</v>
      </c>
      <c r="F138">
        <v>493.76509449999998</v>
      </c>
      <c r="G138">
        <v>558.70925409999904</v>
      </c>
      <c r="H138">
        <v>601.9719235</v>
      </c>
      <c r="I138">
        <v>630.47142699999995</v>
      </c>
      <c r="J138">
        <v>648.74560299999996</v>
      </c>
      <c r="K138">
        <v>658.56328819999999</v>
      </c>
      <c r="L138">
        <v>659.34961350000003</v>
      </c>
      <c r="M138">
        <v>648.67945280000004</v>
      </c>
      <c r="N138">
        <v>622.7052645</v>
      </c>
      <c r="O138">
        <v>607.18838800000003</v>
      </c>
      <c r="P138">
        <v>588.90160179999998</v>
      </c>
      <c r="Q138">
        <v>567.43673839999997</v>
      </c>
      <c r="R138">
        <v>542.96821239999997</v>
      </c>
      <c r="S138">
        <v>515.88958130000003</v>
      </c>
      <c r="T138">
        <v>506.37711919999998</v>
      </c>
      <c r="U138">
        <v>495.73409809999998</v>
      </c>
      <c r="V138">
        <v>484.00085339999998</v>
      </c>
      <c r="W138">
        <v>471.2648537</v>
      </c>
      <c r="X138">
        <v>457.63319539999998</v>
      </c>
      <c r="Y138">
        <v>443.22046210000002</v>
      </c>
      <c r="Z138">
        <v>428.14354950000001</v>
      </c>
      <c r="AA138">
        <v>412.51941490000002</v>
      </c>
      <c r="AB138">
        <v>396.46393399999999</v>
      </c>
      <c r="AC138">
        <v>380.09108889999999</v>
      </c>
      <c r="AD138">
        <v>364.83158359999999</v>
      </c>
      <c r="AE138">
        <v>349.17135100000002</v>
      </c>
      <c r="AF138">
        <v>333.18989310000001</v>
      </c>
      <c r="AG138">
        <v>316.96416319999997</v>
      </c>
      <c r="AH138">
        <v>300.56270649999999</v>
      </c>
      <c r="AI138">
        <v>284.0466907</v>
      </c>
      <c r="AJ138">
        <v>267.47196489999999</v>
      </c>
      <c r="AK138">
        <v>250.8914025</v>
      </c>
      <c r="AL138">
        <v>234.3574016</v>
      </c>
      <c r="AM138">
        <v>217.92444040000001</v>
      </c>
    </row>
    <row r="139" spans="1:39" x14ac:dyDescent="0.25">
      <c r="A139" t="s">
        <v>195</v>
      </c>
      <c r="B139">
        <v>6.4144215210000004</v>
      </c>
      <c r="C139">
        <v>7.4376916790000003</v>
      </c>
      <c r="D139">
        <v>8.5575424800000004</v>
      </c>
      <c r="E139">
        <v>9.7827181979999995</v>
      </c>
      <c r="F139">
        <v>11.10662329</v>
      </c>
      <c r="G139">
        <v>7.6715892070000002</v>
      </c>
      <c r="H139">
        <v>5.0456082550000003</v>
      </c>
      <c r="I139">
        <v>3.2258228940000002</v>
      </c>
      <c r="J139">
        <v>2.0262235369999999</v>
      </c>
      <c r="K139">
        <v>1.255591202</v>
      </c>
      <c r="L139">
        <v>0.76736912339999996</v>
      </c>
      <c r="M139">
        <v>0.46084674489999999</v>
      </c>
      <c r="N139">
        <v>0.27005158959999997</v>
      </c>
      <c r="O139">
        <v>0.2567248406</v>
      </c>
      <c r="P139">
        <v>0.24275456510000001</v>
      </c>
      <c r="Q139">
        <v>0.2280459457</v>
      </c>
      <c r="R139">
        <v>0.21274508959999999</v>
      </c>
      <c r="S139">
        <v>0.197070733</v>
      </c>
      <c r="T139">
        <v>0.2260023957</v>
      </c>
      <c r="U139">
        <v>0.25850048110000001</v>
      </c>
      <c r="V139">
        <v>0.29487115139999998</v>
      </c>
      <c r="W139">
        <v>0.33544768920000001</v>
      </c>
      <c r="X139">
        <v>0.3805842981</v>
      </c>
      <c r="Y139">
        <v>0.43065227299999997</v>
      </c>
      <c r="Z139">
        <v>0.4860376824</v>
      </c>
      <c r="AA139">
        <v>0.54714007259999997</v>
      </c>
      <c r="AB139">
        <v>0.61437199519999997</v>
      </c>
      <c r="AC139">
        <v>0.68815933789999995</v>
      </c>
      <c r="AD139">
        <v>0.75647816430000003</v>
      </c>
      <c r="AE139">
        <v>0.82917313059999997</v>
      </c>
      <c r="AF139">
        <v>0.90615206609999999</v>
      </c>
      <c r="AG139">
        <v>0.98723848530000002</v>
      </c>
      <c r="AH139">
        <v>1.07213545</v>
      </c>
      <c r="AI139">
        <v>1.1603979310000001</v>
      </c>
      <c r="AJ139">
        <v>1.2514057000000001</v>
      </c>
      <c r="AK139">
        <v>1.3443374239999999</v>
      </c>
      <c r="AL139">
        <v>1.4381488309999999</v>
      </c>
      <c r="AM139">
        <v>1.531559052</v>
      </c>
    </row>
    <row r="140" spans="1:39" x14ac:dyDescent="0.25">
      <c r="A140" t="s">
        <v>196</v>
      </c>
      <c r="B140">
        <v>148.01453799999999</v>
      </c>
      <c r="C140">
        <v>141.5568169</v>
      </c>
      <c r="D140">
        <v>134.3344558</v>
      </c>
      <c r="E140">
        <v>126.66121200000001</v>
      </c>
      <c r="F140">
        <v>118.60742500000001</v>
      </c>
      <c r="G140">
        <v>60.93249273</v>
      </c>
      <c r="H140">
        <v>29.80649468</v>
      </c>
      <c r="I140">
        <v>14.17332242</v>
      </c>
      <c r="J140">
        <v>6.621437341</v>
      </c>
      <c r="K140">
        <v>3.0517359380000002</v>
      </c>
      <c r="L140">
        <v>1.3871926510000001</v>
      </c>
      <c r="M140">
        <v>0.61961618539999996</v>
      </c>
      <c r="N140">
        <v>0.27005158959999997</v>
      </c>
      <c r="O140">
        <v>0.27343205799999998</v>
      </c>
      <c r="P140">
        <v>0.27537878690000001</v>
      </c>
      <c r="Q140">
        <v>0.27552878089999999</v>
      </c>
      <c r="R140">
        <v>0.2737699005</v>
      </c>
      <c r="S140">
        <v>0.2701032585</v>
      </c>
      <c r="T140">
        <v>0.2759651957</v>
      </c>
      <c r="U140">
        <v>0.2812135248</v>
      </c>
      <c r="V140">
        <v>0.28578584369999999</v>
      </c>
      <c r="W140">
        <v>0.28964551599999999</v>
      </c>
      <c r="X140">
        <v>0.29276991720000001</v>
      </c>
      <c r="Y140">
        <v>0.29514532300000001</v>
      </c>
      <c r="Z140">
        <v>0.2967650013</v>
      </c>
      <c r="AA140">
        <v>0.29762872379999999</v>
      </c>
      <c r="AB140">
        <v>0.29774282730000001</v>
      </c>
      <c r="AC140">
        <v>0.29712040789999999</v>
      </c>
      <c r="AD140">
        <v>0.3049480852</v>
      </c>
      <c r="AE140">
        <v>0.31207628920000002</v>
      </c>
      <c r="AF140">
        <v>0.31842171470000002</v>
      </c>
      <c r="AG140">
        <v>0.32389907489999997</v>
      </c>
      <c r="AH140">
        <v>0.32841525760000001</v>
      </c>
      <c r="AI140">
        <v>0.33186897510000002</v>
      </c>
      <c r="AJ140">
        <v>0.33415185469999997</v>
      </c>
      <c r="AK140">
        <v>0.33515065669999999</v>
      </c>
      <c r="AL140">
        <v>0.334750826</v>
      </c>
      <c r="AM140">
        <v>0.33284160680000002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1"/>
  <sheetViews>
    <sheetView topLeftCell="A76" workbookViewId="0">
      <selection activeCell="B1" sqref="B1:AN171"/>
    </sheetView>
  </sheetViews>
  <sheetFormatPr baseColWidth="10" defaultRowHeight="15" x14ac:dyDescent="0.25"/>
  <cols>
    <col min="1" max="1" width="28.85546875" customWidth="1"/>
    <col min="2" max="2" width="12" customWidth="1"/>
  </cols>
  <sheetData>
    <row r="1" spans="1:40" x14ac:dyDescent="0.25"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</row>
    <row r="2" spans="1:40" x14ac:dyDescent="0.25">
      <c r="A2" s="7" t="s">
        <v>234</v>
      </c>
      <c r="B2" t="s">
        <v>254</v>
      </c>
      <c r="C2">
        <v>7249503</v>
      </c>
      <c r="D2">
        <v>7330821.966</v>
      </c>
      <c r="E2">
        <v>7413738.1670000004</v>
      </c>
      <c r="F2">
        <v>7497279.7690000003</v>
      </c>
      <c r="G2">
        <v>7579646.6940000001</v>
      </c>
      <c r="H2">
        <v>7660048.2149999999</v>
      </c>
      <c r="I2">
        <v>7738252.9299999997</v>
      </c>
      <c r="J2">
        <v>7814392.3279999997</v>
      </c>
      <c r="K2">
        <v>7888709.5439999998</v>
      </c>
      <c r="L2">
        <v>7961451.352</v>
      </c>
      <c r="M2">
        <v>8032839.841</v>
      </c>
      <c r="N2">
        <v>8103070.8430000003</v>
      </c>
      <c r="O2">
        <v>8172314.1849999996</v>
      </c>
      <c r="P2">
        <v>8241398.8320000004</v>
      </c>
      <c r="Q2">
        <v>8310819.148</v>
      </c>
      <c r="R2">
        <v>8380807.0779999997</v>
      </c>
      <c r="S2">
        <v>8451458.1119999997</v>
      </c>
      <c r="T2">
        <v>8522788.9930000007</v>
      </c>
      <c r="U2">
        <v>8594818.1999999899</v>
      </c>
      <c r="V2">
        <v>8667458.4749999996</v>
      </c>
      <c r="W2">
        <v>8740535.4539999999</v>
      </c>
      <c r="X2">
        <v>8813822.2329999898</v>
      </c>
      <c r="Y2">
        <v>8887067.4509999994</v>
      </c>
      <c r="Z2">
        <v>8960012.9409999996</v>
      </c>
      <c r="AA2">
        <v>9032404.7899999898</v>
      </c>
      <c r="AB2">
        <v>9104001.284</v>
      </c>
      <c r="AC2">
        <v>9174579.7249999996</v>
      </c>
      <c r="AD2">
        <v>9243943.12099999</v>
      </c>
      <c r="AE2">
        <v>9312442.6980000008</v>
      </c>
      <c r="AF2">
        <v>9380357.7379999999</v>
      </c>
      <c r="AG2">
        <v>9447789.318</v>
      </c>
      <c r="AH2">
        <v>9514736.8190000001</v>
      </c>
      <c r="AI2">
        <v>9581195.3619999997</v>
      </c>
      <c r="AJ2">
        <v>9647207.6459999997</v>
      </c>
      <c r="AK2">
        <v>9712890.7080000006</v>
      </c>
      <c r="AL2">
        <v>9778450.1860000007</v>
      </c>
      <c r="AM2">
        <v>9844189.1809999999</v>
      </c>
      <c r="AN2">
        <v>9910515.6170000006</v>
      </c>
    </row>
    <row r="3" spans="1:40" x14ac:dyDescent="0.25">
      <c r="A3" s="7" t="s">
        <v>234</v>
      </c>
      <c r="B3" t="s">
        <v>255</v>
      </c>
      <c r="C3">
        <v>100707</v>
      </c>
      <c r="D3">
        <v>101820.7779</v>
      </c>
      <c r="E3">
        <v>102921.2089</v>
      </c>
      <c r="F3">
        <v>103992.18829999999</v>
      </c>
      <c r="G3">
        <v>105037.5811</v>
      </c>
      <c r="H3">
        <v>106077.372</v>
      </c>
      <c r="I3">
        <v>107118.29459999999</v>
      </c>
      <c r="J3">
        <v>108161.59510000001</v>
      </c>
      <c r="K3">
        <v>109208.5367</v>
      </c>
      <c r="L3">
        <v>110260.45269999999</v>
      </c>
      <c r="M3">
        <v>111317.6989</v>
      </c>
      <c r="N3">
        <v>112378.936</v>
      </c>
      <c r="O3">
        <v>113440.8492</v>
      </c>
      <c r="P3">
        <v>114507.5684</v>
      </c>
      <c r="Q3">
        <v>115574.32580000001</v>
      </c>
      <c r="R3">
        <v>116637.1488</v>
      </c>
      <c r="S3">
        <v>117693.67389999999</v>
      </c>
      <c r="T3">
        <v>118742.4461</v>
      </c>
      <c r="U3">
        <v>119780.7408</v>
      </c>
      <c r="V3">
        <v>120807.1403</v>
      </c>
      <c r="W3">
        <v>121820.30469999999</v>
      </c>
      <c r="X3">
        <v>122818.7089</v>
      </c>
      <c r="Y3">
        <v>123800.5402</v>
      </c>
      <c r="Z3">
        <v>124763.7176</v>
      </c>
      <c r="AA3">
        <v>125705.99310000001</v>
      </c>
      <c r="AB3">
        <v>126625.08990000001</v>
      </c>
      <c r="AC3">
        <v>127518.8547</v>
      </c>
      <c r="AD3">
        <v>128385.40949999999</v>
      </c>
      <c r="AE3">
        <v>129227.3443</v>
      </c>
      <c r="AF3">
        <v>130041.77099999999</v>
      </c>
      <c r="AG3">
        <v>130828.1321</v>
      </c>
      <c r="AH3">
        <v>131588.7997</v>
      </c>
      <c r="AI3">
        <v>132327.9308</v>
      </c>
      <c r="AJ3">
        <v>133050.69680000001</v>
      </c>
      <c r="AK3">
        <v>133762.9811</v>
      </c>
      <c r="AL3">
        <v>134471.37659999999</v>
      </c>
      <c r="AM3">
        <v>135183.33170000001</v>
      </c>
      <c r="AN3">
        <v>135907.34570000001</v>
      </c>
    </row>
    <row r="4" spans="1:40" x14ac:dyDescent="0.25">
      <c r="A4" s="7" t="s">
        <v>233</v>
      </c>
      <c r="B4" t="s">
        <v>256</v>
      </c>
      <c r="C4">
        <v>1859303</v>
      </c>
      <c r="D4">
        <v>1880393.638</v>
      </c>
      <c r="E4">
        <v>1902315.825</v>
      </c>
      <c r="F4">
        <v>1924796.331</v>
      </c>
      <c r="G4">
        <v>1946948.9839999999</v>
      </c>
      <c r="H4">
        <v>1968172.8089999999</v>
      </c>
      <c r="I4">
        <v>1988296.1540000001</v>
      </c>
      <c r="J4">
        <v>2007393.7560000001</v>
      </c>
      <c r="K4">
        <v>2025623.263</v>
      </c>
      <c r="L4">
        <v>2043151.764</v>
      </c>
      <c r="M4">
        <v>2060134.372</v>
      </c>
      <c r="N4">
        <v>2076712.73</v>
      </c>
      <c r="O4">
        <v>2093016.7649999999</v>
      </c>
      <c r="P4">
        <v>2109482.7400000002</v>
      </c>
      <c r="Q4">
        <v>2126391.8909999998</v>
      </c>
      <c r="R4">
        <v>2143873.3110000002</v>
      </c>
      <c r="S4">
        <v>2161959.7489999998</v>
      </c>
      <c r="T4">
        <v>2180632.6549999998</v>
      </c>
      <c r="U4">
        <v>2199874.3250000002</v>
      </c>
      <c r="V4">
        <v>2219632.9890000001</v>
      </c>
      <c r="W4">
        <v>2239825.1150000002</v>
      </c>
      <c r="X4">
        <v>2260354.611</v>
      </c>
      <c r="Y4">
        <v>2281125.335</v>
      </c>
      <c r="Z4">
        <v>2302047.0750000002</v>
      </c>
      <c r="AA4">
        <v>2323037.6439999999</v>
      </c>
      <c r="AB4">
        <v>2344023.3319999999</v>
      </c>
      <c r="AC4">
        <v>2364938.9939999999</v>
      </c>
      <c r="AD4">
        <v>2385728.41</v>
      </c>
      <c r="AE4">
        <v>2406608.7859999998</v>
      </c>
      <c r="AF4">
        <v>2427742.5819999999</v>
      </c>
      <c r="AG4">
        <v>2449170.6</v>
      </c>
      <c r="AH4">
        <v>2470850.5589999999</v>
      </c>
      <c r="AI4">
        <v>2492714.2969999998</v>
      </c>
      <c r="AJ4">
        <v>2514703.057</v>
      </c>
      <c r="AK4">
        <v>2536786.8769999999</v>
      </c>
      <c r="AL4">
        <v>2558973.5219999999</v>
      </c>
      <c r="AM4">
        <v>2581311.7200000002</v>
      </c>
      <c r="AN4">
        <v>2603892.0449999999</v>
      </c>
    </row>
    <row r="5" spans="1:40" x14ac:dyDescent="0.25">
      <c r="A5" s="7" t="s">
        <v>233</v>
      </c>
      <c r="B5" t="s">
        <v>257</v>
      </c>
      <c r="C5">
        <v>286222</v>
      </c>
      <c r="D5">
        <v>289424.46629999997</v>
      </c>
      <c r="E5">
        <v>292654.63390000002</v>
      </c>
      <c r="F5">
        <v>295870.44559999998</v>
      </c>
      <c r="G5">
        <v>299033.89740000002</v>
      </c>
      <c r="H5">
        <v>302141.35320000001</v>
      </c>
      <c r="I5">
        <v>305188.34850000002</v>
      </c>
      <c r="J5">
        <v>308177.0638</v>
      </c>
      <c r="K5">
        <v>311116.7022</v>
      </c>
      <c r="L5">
        <v>314017.76270000002</v>
      </c>
      <c r="M5">
        <v>316888.1459</v>
      </c>
      <c r="N5">
        <v>319731.5013</v>
      </c>
      <c r="O5">
        <v>322546.70730000001</v>
      </c>
      <c r="P5">
        <v>325367.34019999998</v>
      </c>
      <c r="Q5">
        <v>328199.43540000002</v>
      </c>
      <c r="R5">
        <v>331043.43569999997</v>
      </c>
      <c r="S5">
        <v>333897.60769999999</v>
      </c>
      <c r="T5">
        <v>336758.91039999999</v>
      </c>
      <c r="U5">
        <v>339620.13679999998</v>
      </c>
      <c r="V5">
        <v>342476.57799999998</v>
      </c>
      <c r="W5">
        <v>345321.7905</v>
      </c>
      <c r="X5">
        <v>348148.04139999999</v>
      </c>
      <c r="Y5">
        <v>350946.89799999999</v>
      </c>
      <c r="Z5">
        <v>353709.67460000003</v>
      </c>
      <c r="AA5">
        <v>356427.77879999997</v>
      </c>
      <c r="AB5">
        <v>359093.01289999997</v>
      </c>
      <c r="AC5">
        <v>361697.87060000002</v>
      </c>
      <c r="AD5">
        <v>364235.84110000002</v>
      </c>
      <c r="AE5">
        <v>366727.766</v>
      </c>
      <c r="AF5">
        <v>369178.70079999999</v>
      </c>
      <c r="AG5">
        <v>371590.23940000002</v>
      </c>
      <c r="AH5">
        <v>373964.69199999998</v>
      </c>
      <c r="AI5">
        <v>376306.16690000001</v>
      </c>
      <c r="AJ5">
        <v>378621.08779999998</v>
      </c>
      <c r="AK5">
        <v>380918.62760000001</v>
      </c>
      <c r="AL5">
        <v>383211.12819999998</v>
      </c>
      <c r="AM5">
        <v>385514.50650000002</v>
      </c>
      <c r="AN5">
        <v>387848.6433</v>
      </c>
    </row>
    <row r="6" spans="1:40" x14ac:dyDescent="0.25">
      <c r="A6" s="7" t="s">
        <v>233</v>
      </c>
      <c r="B6" t="s">
        <v>258</v>
      </c>
      <c r="C6">
        <v>288023.5</v>
      </c>
      <c r="D6">
        <v>291256.56679999997</v>
      </c>
      <c r="E6">
        <v>294541.71590000001</v>
      </c>
      <c r="F6">
        <v>297860.59080000001</v>
      </c>
      <c r="G6">
        <v>301173.8456</v>
      </c>
      <c r="H6">
        <v>304435.54450000002</v>
      </c>
      <c r="I6">
        <v>307604.78879999998</v>
      </c>
      <c r="J6">
        <v>310664.81530000002</v>
      </c>
      <c r="K6">
        <v>313618.15610000002</v>
      </c>
      <c r="L6">
        <v>316476.05379999999</v>
      </c>
      <c r="M6">
        <v>319251.26929999999</v>
      </c>
      <c r="N6">
        <v>321954.27679999999</v>
      </c>
      <c r="O6">
        <v>324591.42499999999</v>
      </c>
      <c r="P6">
        <v>327208.43959999998</v>
      </c>
      <c r="Q6">
        <v>329829.70630000002</v>
      </c>
      <c r="R6">
        <v>332472.36349999998</v>
      </c>
      <c r="S6">
        <v>335145.1005</v>
      </c>
      <c r="T6">
        <v>337849.4952</v>
      </c>
      <c r="U6">
        <v>340579.82079999999</v>
      </c>
      <c r="V6">
        <v>343330.2598</v>
      </c>
      <c r="W6">
        <v>346091.66680000001</v>
      </c>
      <c r="X6">
        <v>348853.35550000001</v>
      </c>
      <c r="Y6">
        <v>351604.24930000002</v>
      </c>
      <c r="Z6">
        <v>354333.50060000003</v>
      </c>
      <c r="AA6">
        <v>357030.8333</v>
      </c>
      <c r="AB6">
        <v>359686.77470000001</v>
      </c>
      <c r="AC6">
        <v>362292.8651</v>
      </c>
      <c r="AD6">
        <v>364841.87959999999</v>
      </c>
      <c r="AE6">
        <v>367356.90419999999</v>
      </c>
      <c r="AF6">
        <v>369863.40389999998</v>
      </c>
      <c r="AG6">
        <v>372377.4768</v>
      </c>
      <c r="AH6">
        <v>374905.51650000003</v>
      </c>
      <c r="AI6">
        <v>377448.29460000002</v>
      </c>
      <c r="AJ6">
        <v>380005.20699999999</v>
      </c>
      <c r="AK6">
        <v>382577.37959999999</v>
      </c>
      <c r="AL6">
        <v>385169.55410000001</v>
      </c>
      <c r="AM6">
        <v>387791.10509999999</v>
      </c>
      <c r="AN6">
        <v>390456.56219999999</v>
      </c>
    </row>
    <row r="7" spans="1:40" x14ac:dyDescent="0.25">
      <c r="A7" s="7" t="s">
        <v>233</v>
      </c>
      <c r="B7" t="s">
        <v>259</v>
      </c>
      <c r="C7">
        <v>71746.000010000003</v>
      </c>
      <c r="D7">
        <v>72535.247780000005</v>
      </c>
      <c r="E7">
        <v>73314.478579999995</v>
      </c>
      <c r="F7">
        <v>74071.865109999999</v>
      </c>
      <c r="G7">
        <v>74833.786399999997</v>
      </c>
      <c r="H7">
        <v>75621.743300000002</v>
      </c>
      <c r="I7">
        <v>76432.205520000003</v>
      </c>
      <c r="J7">
        <v>77259.889670000004</v>
      </c>
      <c r="K7">
        <v>78102.582769999906</v>
      </c>
      <c r="L7">
        <v>78961.847999999998</v>
      </c>
      <c r="M7">
        <v>79842.050390000004</v>
      </c>
      <c r="N7">
        <v>80749.38854</v>
      </c>
      <c r="O7">
        <v>81691.671419999999</v>
      </c>
      <c r="P7">
        <v>82623.958480000001</v>
      </c>
      <c r="Q7">
        <v>83545.556580000004</v>
      </c>
      <c r="R7">
        <v>84459.475739999994</v>
      </c>
      <c r="S7">
        <v>85368.414539999998</v>
      </c>
      <c r="T7">
        <v>86274.530079999997</v>
      </c>
      <c r="U7">
        <v>87185.431800000006</v>
      </c>
      <c r="V7">
        <v>88100.366080000007</v>
      </c>
      <c r="W7">
        <v>89018.78314</v>
      </c>
      <c r="X7">
        <v>89940.388250000004</v>
      </c>
      <c r="Y7">
        <v>90864.740600000005</v>
      </c>
      <c r="Z7">
        <v>91791.087910000002</v>
      </c>
      <c r="AA7">
        <v>92718.369380000004</v>
      </c>
      <c r="AB7">
        <v>93645.302880000003</v>
      </c>
      <c r="AC7">
        <v>94570.509109999999</v>
      </c>
      <c r="AD7">
        <v>95492.647169999997</v>
      </c>
      <c r="AE7">
        <v>96374.858380000005</v>
      </c>
      <c r="AF7">
        <v>97211.253030000007</v>
      </c>
      <c r="AG7">
        <v>98005.381110000002</v>
      </c>
      <c r="AH7">
        <v>98762.644060000006</v>
      </c>
      <c r="AI7">
        <v>99488.896099999998</v>
      </c>
      <c r="AJ7">
        <v>100190.4611</v>
      </c>
      <c r="AK7">
        <v>100874.1586</v>
      </c>
      <c r="AL7">
        <v>101547.3529</v>
      </c>
      <c r="AM7">
        <v>102218.0934</v>
      </c>
      <c r="AN7">
        <v>102895.3303</v>
      </c>
    </row>
    <row r="8" spans="1:40" x14ac:dyDescent="0.25">
      <c r="A8" s="7" t="s">
        <v>233</v>
      </c>
      <c r="B8" t="s">
        <v>260</v>
      </c>
      <c r="C8">
        <v>28100</v>
      </c>
      <c r="D8">
        <v>28408.009119999999</v>
      </c>
      <c r="E8">
        <v>28700.706040000001</v>
      </c>
      <c r="F8">
        <v>28973.78008</v>
      </c>
      <c r="G8">
        <v>29243.441849999999</v>
      </c>
      <c r="H8">
        <v>29524.876899999999</v>
      </c>
      <c r="I8">
        <v>29820.16172</v>
      </c>
      <c r="J8">
        <v>30126.952600000001</v>
      </c>
      <c r="K8">
        <v>30443.04207</v>
      </c>
      <c r="L8">
        <v>30766.752840000001</v>
      </c>
      <c r="M8">
        <v>31096.407660000001</v>
      </c>
      <c r="N8">
        <v>31429.856500000002</v>
      </c>
      <c r="O8">
        <v>31764.231690000001</v>
      </c>
      <c r="P8">
        <v>32094.51252</v>
      </c>
      <c r="Q8">
        <v>32415.730940000001</v>
      </c>
      <c r="R8">
        <v>32726.164140000001</v>
      </c>
      <c r="S8">
        <v>33025.74022</v>
      </c>
      <c r="T8">
        <v>33314.936730000001</v>
      </c>
      <c r="U8">
        <v>33593.04853</v>
      </c>
      <c r="V8">
        <v>33860.342230000002</v>
      </c>
      <c r="W8">
        <v>34117.185169999997</v>
      </c>
      <c r="X8">
        <v>34363.822509999998</v>
      </c>
      <c r="Y8">
        <v>34600.278749999998</v>
      </c>
      <c r="Z8">
        <v>34826.358520000002</v>
      </c>
      <c r="AA8">
        <v>35041.703780000003</v>
      </c>
      <c r="AB8">
        <v>35245.871059999998</v>
      </c>
      <c r="AC8">
        <v>35438.409079999998</v>
      </c>
      <c r="AD8">
        <v>35618.927029999999</v>
      </c>
      <c r="AE8">
        <v>35786.149559999998</v>
      </c>
      <c r="AF8">
        <v>35936.434849999998</v>
      </c>
      <c r="AG8">
        <v>36069.243799999902</v>
      </c>
      <c r="AH8">
        <v>36186.558599999902</v>
      </c>
      <c r="AI8">
        <v>36291.44442</v>
      </c>
      <c r="AJ8">
        <v>36387.220849999998</v>
      </c>
      <c r="AK8">
        <v>36477.099439999998</v>
      </c>
      <c r="AL8">
        <v>36564.107170000003</v>
      </c>
      <c r="AM8">
        <v>36651.151919999902</v>
      </c>
      <c r="AN8">
        <v>36741.135520000003</v>
      </c>
    </row>
    <row r="9" spans="1:40" x14ac:dyDescent="0.25">
      <c r="A9" s="7" t="s">
        <v>233</v>
      </c>
      <c r="B9" t="s">
        <v>261</v>
      </c>
      <c r="C9">
        <v>2093869</v>
      </c>
      <c r="D9">
        <v>2116943.9509999999</v>
      </c>
      <c r="E9">
        <v>2138892.2889999999</v>
      </c>
      <c r="F9">
        <v>2159349.4679999999</v>
      </c>
      <c r="G9">
        <v>2179242.6409999998</v>
      </c>
      <c r="H9">
        <v>2199754.4389999998</v>
      </c>
      <c r="I9">
        <v>2221302.7930000001</v>
      </c>
      <c r="J9">
        <v>2243907.0989999999</v>
      </c>
      <c r="K9">
        <v>2267513.923</v>
      </c>
      <c r="L9">
        <v>2292055.8790000002</v>
      </c>
      <c r="M9">
        <v>2317439.7570000002</v>
      </c>
      <c r="N9">
        <v>2343524.3659999999</v>
      </c>
      <c r="O9">
        <v>2370104.6630000002</v>
      </c>
      <c r="P9">
        <v>2397068.3930000002</v>
      </c>
      <c r="Q9">
        <v>2423887.5989999999</v>
      </c>
      <c r="R9">
        <v>2450273.4929999998</v>
      </c>
      <c r="S9">
        <v>2476102.8670000001</v>
      </c>
      <c r="T9">
        <v>2501335.4470000002</v>
      </c>
      <c r="U9">
        <v>2525835.284</v>
      </c>
      <c r="V9">
        <v>2549607.6850000001</v>
      </c>
      <c r="W9">
        <v>2572678.0129999998</v>
      </c>
      <c r="X9">
        <v>2595070.523</v>
      </c>
      <c r="Y9">
        <v>2616796.7420000001</v>
      </c>
      <c r="Z9">
        <v>2637852.912</v>
      </c>
      <c r="AA9">
        <v>2658222.9539999999</v>
      </c>
      <c r="AB9">
        <v>2677883.77</v>
      </c>
      <c r="AC9">
        <v>2696811.0830000001</v>
      </c>
      <c r="AD9">
        <v>2714984.838</v>
      </c>
      <c r="AE9">
        <v>2732441.6639999999</v>
      </c>
      <c r="AF9">
        <v>2748845.3429999999</v>
      </c>
      <c r="AG9">
        <v>2764046.0660000001</v>
      </c>
      <c r="AH9">
        <v>2778106.26</v>
      </c>
      <c r="AI9">
        <v>2791207.423</v>
      </c>
      <c r="AJ9">
        <v>2803585.3259999999</v>
      </c>
      <c r="AK9">
        <v>2815495.054</v>
      </c>
      <c r="AL9">
        <v>2827197.577</v>
      </c>
      <c r="AM9">
        <v>2838958.7719999999</v>
      </c>
      <c r="AN9">
        <v>2851054.04</v>
      </c>
    </row>
    <row r="10" spans="1:40" x14ac:dyDescent="0.25">
      <c r="A10" s="23" t="s">
        <v>237</v>
      </c>
      <c r="B10" t="s">
        <v>262</v>
      </c>
      <c r="C10">
        <v>52938</v>
      </c>
      <c r="D10">
        <v>53466.594149999997</v>
      </c>
      <c r="E10">
        <v>53979.53125</v>
      </c>
      <c r="F10">
        <v>54491.197330000003</v>
      </c>
      <c r="G10">
        <v>55032.325199999999</v>
      </c>
      <c r="H10">
        <v>55614.937149999998</v>
      </c>
      <c r="I10">
        <v>56211.047299999998</v>
      </c>
      <c r="J10">
        <v>56797.43273</v>
      </c>
      <c r="K10">
        <v>57363.551189999998</v>
      </c>
      <c r="L10">
        <v>57905.935989999998</v>
      </c>
      <c r="M10">
        <v>58422.739269999998</v>
      </c>
      <c r="N10">
        <v>58910.469570000001</v>
      </c>
      <c r="O10">
        <v>59362.362990000001</v>
      </c>
      <c r="P10">
        <v>59804.78383</v>
      </c>
      <c r="Q10">
        <v>60241.112200000003</v>
      </c>
      <c r="R10">
        <v>60672.960959999997</v>
      </c>
      <c r="S10">
        <v>61100.581409999999</v>
      </c>
      <c r="T10">
        <v>61522.908329999998</v>
      </c>
      <c r="U10">
        <v>61935.03</v>
      </c>
      <c r="V10">
        <v>62334.08165</v>
      </c>
      <c r="W10">
        <v>62718.042300000001</v>
      </c>
      <c r="X10">
        <v>63085.386559999999</v>
      </c>
      <c r="Y10">
        <v>63434.759819999999</v>
      </c>
      <c r="Z10">
        <v>63764.834609999998</v>
      </c>
      <c r="AA10">
        <v>64074.302819999997</v>
      </c>
      <c r="AB10">
        <v>64361.938690000003</v>
      </c>
      <c r="AC10">
        <v>64626.691310000002</v>
      </c>
      <c r="AD10">
        <v>64867.778599999998</v>
      </c>
      <c r="AE10">
        <v>65081.672689999999</v>
      </c>
      <c r="AF10">
        <v>65282.192790000001</v>
      </c>
      <c r="AG10">
        <v>65479.796560000003</v>
      </c>
      <c r="AH10">
        <v>65680.217619999996</v>
      </c>
      <c r="AI10">
        <v>65886.143530000001</v>
      </c>
      <c r="AJ10">
        <v>66098.903200000001</v>
      </c>
      <c r="AK10">
        <v>66319.51814</v>
      </c>
      <c r="AL10">
        <v>66549.284929999994</v>
      </c>
      <c r="AM10">
        <v>66790.084499999997</v>
      </c>
      <c r="AN10">
        <v>67044.542180000004</v>
      </c>
    </row>
    <row r="11" spans="1:40" x14ac:dyDescent="0.25">
      <c r="A11" s="7" t="s">
        <v>233</v>
      </c>
      <c r="B11" t="s">
        <v>263</v>
      </c>
      <c r="C11">
        <v>5558098.0010000002</v>
      </c>
      <c r="D11">
        <v>5618292.2980000004</v>
      </c>
      <c r="E11">
        <v>5677025.2929999996</v>
      </c>
      <c r="F11">
        <v>5733556.6960000005</v>
      </c>
      <c r="G11">
        <v>5788915.4720000001</v>
      </c>
      <c r="H11">
        <v>5845063.3169999998</v>
      </c>
      <c r="I11">
        <v>5902066.7319999998</v>
      </c>
      <c r="J11">
        <v>5960137.4900000002</v>
      </c>
      <c r="K11">
        <v>6019453.6940000001</v>
      </c>
      <c r="L11">
        <v>6080285.3260000004</v>
      </c>
      <c r="M11">
        <v>6143035.4009999996</v>
      </c>
      <c r="N11">
        <v>6208261.1909999996</v>
      </c>
      <c r="O11">
        <v>6276723.5190000003</v>
      </c>
      <c r="P11">
        <v>6345058.2539999997</v>
      </c>
      <c r="Q11">
        <v>6413881.54</v>
      </c>
      <c r="R11">
        <v>6483356.9730000002</v>
      </c>
      <c r="S11">
        <v>6553538.2170000002</v>
      </c>
      <c r="T11">
        <v>6624453.9560000002</v>
      </c>
      <c r="U11">
        <v>6696867.5269999998</v>
      </c>
      <c r="V11">
        <v>6770527.4869999997</v>
      </c>
      <c r="W11">
        <v>6845317.3250000002</v>
      </c>
      <c r="X11">
        <v>6921161.875</v>
      </c>
      <c r="Y11">
        <v>6997987.4230000004</v>
      </c>
      <c r="Z11">
        <v>7075707.5880000005</v>
      </c>
      <c r="AA11">
        <v>7154221.5659999996</v>
      </c>
      <c r="AB11">
        <v>7233418.443</v>
      </c>
      <c r="AC11">
        <v>7313184.4110000003</v>
      </c>
      <c r="AD11">
        <v>7393411.3289999999</v>
      </c>
      <c r="AE11">
        <v>7470562.267</v>
      </c>
      <c r="AF11">
        <v>7544694.9979999997</v>
      </c>
      <c r="AG11">
        <v>7616297.3229999999</v>
      </c>
      <c r="AH11">
        <v>7685777.0109999999</v>
      </c>
      <c r="AI11">
        <v>7753499.2740000002</v>
      </c>
      <c r="AJ11">
        <v>7819843.9460000005</v>
      </c>
      <c r="AK11">
        <v>7885237.8940000003</v>
      </c>
      <c r="AL11">
        <v>7950176.426</v>
      </c>
      <c r="AM11">
        <v>8015242.0829999996</v>
      </c>
      <c r="AN11">
        <v>8081123.6299999999</v>
      </c>
    </row>
    <row r="12" spans="1:40" x14ac:dyDescent="0.25">
      <c r="A12" s="7" t="s">
        <v>233</v>
      </c>
      <c r="B12" t="s">
        <v>264</v>
      </c>
      <c r="C12">
        <v>4011081</v>
      </c>
      <c r="D12">
        <v>4055368.62</v>
      </c>
      <c r="E12">
        <v>4098701.4010000001</v>
      </c>
      <c r="F12">
        <v>4140502.9550000001</v>
      </c>
      <c r="G12">
        <v>4181530.7930000001</v>
      </c>
      <c r="H12">
        <v>4222974.2680000002</v>
      </c>
      <c r="I12">
        <v>4265038.1169999903</v>
      </c>
      <c r="J12">
        <v>4307626.25</v>
      </c>
      <c r="K12">
        <v>4350681.477</v>
      </c>
      <c r="L12">
        <v>4394183.2719999999</v>
      </c>
      <c r="M12">
        <v>4438086.54</v>
      </c>
      <c r="N12">
        <v>4482277.8039999902</v>
      </c>
      <c r="O12">
        <v>4526556.2810000004</v>
      </c>
      <c r="P12">
        <v>4570841.9210000001</v>
      </c>
      <c r="Q12">
        <v>4614777.2249999903</v>
      </c>
      <c r="R12">
        <v>4658165.477</v>
      </c>
      <c r="S12">
        <v>4700920.2620000001</v>
      </c>
      <c r="T12">
        <v>4743006.9349999903</v>
      </c>
      <c r="U12">
        <v>4784315.2750000004</v>
      </c>
      <c r="V12">
        <v>4824813.6610000003</v>
      </c>
      <c r="W12">
        <v>4864480.5590000004</v>
      </c>
      <c r="X12">
        <v>4903287.5939999903</v>
      </c>
      <c r="Y12">
        <v>4941190.3480000002</v>
      </c>
      <c r="Z12">
        <v>4978127.7359999903</v>
      </c>
      <c r="AA12">
        <v>5014026.6330000004</v>
      </c>
      <c r="AB12">
        <v>5048808.7369999997</v>
      </c>
      <c r="AC12">
        <v>5082398.0580000002</v>
      </c>
      <c r="AD12">
        <v>5114728.1050000004</v>
      </c>
      <c r="AE12">
        <v>5145766.3</v>
      </c>
      <c r="AF12">
        <v>5175264.9620000003</v>
      </c>
      <c r="AG12">
        <v>5203189.5920000002</v>
      </c>
      <c r="AH12">
        <v>5229688.659</v>
      </c>
      <c r="AI12">
        <v>5255003.9359999998</v>
      </c>
      <c r="AJ12">
        <v>5279419.8530000001</v>
      </c>
      <c r="AK12">
        <v>5303240.8490000004</v>
      </c>
      <c r="AL12">
        <v>5326786.8550000004</v>
      </c>
      <c r="AM12">
        <v>5350398.5199999902</v>
      </c>
      <c r="AN12">
        <v>5374446.2470000004</v>
      </c>
    </row>
    <row r="13" spans="1:40" x14ac:dyDescent="0.25">
      <c r="A13" s="7" t="s">
        <v>235</v>
      </c>
      <c r="B13" t="s">
        <v>265</v>
      </c>
      <c r="C13">
        <v>50441</v>
      </c>
      <c r="D13">
        <v>51004.91949</v>
      </c>
      <c r="E13">
        <v>51581.585659999997</v>
      </c>
      <c r="F13">
        <v>52173.279110000003</v>
      </c>
      <c r="G13">
        <v>52781.958740000002</v>
      </c>
      <c r="H13">
        <v>53390.863619999902</v>
      </c>
      <c r="I13">
        <v>53981.737000000001</v>
      </c>
      <c r="J13">
        <v>54542.778059999997</v>
      </c>
      <c r="K13">
        <v>55068.702530000002</v>
      </c>
      <c r="L13">
        <v>55558.782550000004</v>
      </c>
      <c r="M13">
        <v>56014.946739999999</v>
      </c>
      <c r="N13">
        <v>56440.392209999998</v>
      </c>
      <c r="O13">
        <v>56838.65726</v>
      </c>
      <c r="P13">
        <v>57216.892039999999</v>
      </c>
      <c r="Q13">
        <v>57588.929900000003</v>
      </c>
      <c r="R13">
        <v>57967.42972</v>
      </c>
      <c r="S13">
        <v>58360.725989999999</v>
      </c>
      <c r="T13">
        <v>58772.778960000003</v>
      </c>
      <c r="U13">
        <v>59204.489860000001</v>
      </c>
      <c r="V13">
        <v>59654.529799999997</v>
      </c>
      <c r="W13">
        <v>60119.992850000002</v>
      </c>
      <c r="X13">
        <v>60597.313340000001</v>
      </c>
      <c r="Y13">
        <v>61082.841619999999</v>
      </c>
      <c r="Z13">
        <v>61573.139539999996</v>
      </c>
      <c r="AA13">
        <v>62065.10585</v>
      </c>
      <c r="AB13">
        <v>62556.01672</v>
      </c>
      <c r="AC13">
        <v>63043.532769999998</v>
      </c>
      <c r="AD13">
        <v>63525.700490000003</v>
      </c>
      <c r="AE13">
        <v>64004.492639999997</v>
      </c>
      <c r="AF13">
        <v>64488.39316</v>
      </c>
      <c r="AG13">
        <v>64984.002549999997</v>
      </c>
      <c r="AH13">
        <v>65494.104019999999</v>
      </c>
      <c r="AI13">
        <v>66018.594849999994</v>
      </c>
      <c r="AJ13">
        <v>66555.896949999995</v>
      </c>
      <c r="AK13">
        <v>67104.154389999996</v>
      </c>
      <c r="AL13">
        <v>67662.035149999996</v>
      </c>
      <c r="AM13">
        <v>68229.19253</v>
      </c>
      <c r="AN13">
        <v>68806.500950000001</v>
      </c>
    </row>
    <row r="14" spans="1:40" x14ac:dyDescent="0.25">
      <c r="A14" s="7" t="s">
        <v>235</v>
      </c>
      <c r="B14" t="s">
        <v>266</v>
      </c>
      <c r="C14">
        <v>17000</v>
      </c>
      <c r="D14">
        <v>17123.915809999999</v>
      </c>
      <c r="E14">
        <v>17174.518469999999</v>
      </c>
      <c r="F14">
        <v>17163.353019999999</v>
      </c>
      <c r="G14">
        <v>17221.578119999998</v>
      </c>
      <c r="H14">
        <v>17381.672740000002</v>
      </c>
      <c r="I14">
        <v>17636.66403</v>
      </c>
      <c r="J14">
        <v>17970.499889999999</v>
      </c>
      <c r="K14">
        <v>18367.577020000001</v>
      </c>
      <c r="L14">
        <v>18814.796760000001</v>
      </c>
      <c r="M14">
        <v>19301.467690000001</v>
      </c>
      <c r="N14">
        <v>19818.683799999999</v>
      </c>
      <c r="O14">
        <v>20358.677879999999</v>
      </c>
      <c r="P14">
        <v>20850.160790000002</v>
      </c>
      <c r="Q14">
        <v>21276.873609999999</v>
      </c>
      <c r="R14">
        <v>21645.522199999999</v>
      </c>
      <c r="S14">
        <v>21969.342410000001</v>
      </c>
      <c r="T14">
        <v>22261.192480000002</v>
      </c>
      <c r="U14">
        <v>22530.419829999999</v>
      </c>
      <c r="V14">
        <v>22784.367630000001</v>
      </c>
      <c r="W14">
        <v>23027.92628</v>
      </c>
      <c r="X14">
        <v>23264.055359999998</v>
      </c>
      <c r="Y14">
        <v>23494.33756</v>
      </c>
      <c r="Z14">
        <v>23719.4313</v>
      </c>
      <c r="AA14">
        <v>23939.409510000001</v>
      </c>
      <c r="AB14">
        <v>24154.00173</v>
      </c>
      <c r="AC14">
        <v>24362.763360000001</v>
      </c>
      <c r="AD14">
        <v>24565.192599999998</v>
      </c>
      <c r="AE14">
        <v>24717.688450000001</v>
      </c>
      <c r="AF14">
        <v>24818.709940000001</v>
      </c>
      <c r="AG14">
        <v>24879.138180000002</v>
      </c>
      <c r="AH14">
        <v>24911.138459999998</v>
      </c>
      <c r="AI14">
        <v>24924.557400000002</v>
      </c>
      <c r="AJ14">
        <v>24926.439770000001</v>
      </c>
      <c r="AK14">
        <v>24921.531070000001</v>
      </c>
      <c r="AL14">
        <v>24912.968219999999</v>
      </c>
      <c r="AM14">
        <v>24902.889660000001</v>
      </c>
      <c r="AN14">
        <v>24892.897639999999</v>
      </c>
    </row>
    <row r="15" spans="1:40" x14ac:dyDescent="0.25">
      <c r="A15" s="7" t="s">
        <v>235</v>
      </c>
      <c r="B15" t="s">
        <v>267</v>
      </c>
      <c r="C15">
        <v>37402</v>
      </c>
      <c r="D15">
        <v>37658.529990000003</v>
      </c>
      <c r="E15">
        <v>37740.295610000001</v>
      </c>
      <c r="F15">
        <v>37681.259850000002</v>
      </c>
      <c r="G15">
        <v>37720.904710000003</v>
      </c>
      <c r="H15">
        <v>37929.512430000002</v>
      </c>
      <c r="I15">
        <v>38309.865599999997</v>
      </c>
      <c r="J15">
        <v>38849.871570000003</v>
      </c>
      <c r="K15">
        <v>39535.221940000003</v>
      </c>
      <c r="L15">
        <v>40353.413009999902</v>
      </c>
      <c r="M15">
        <v>41294.897400000002</v>
      </c>
      <c r="N15">
        <v>42353.050239999902</v>
      </c>
      <c r="O15">
        <v>43523.526339999902</v>
      </c>
      <c r="P15">
        <v>44663.758529999999</v>
      </c>
      <c r="Q15">
        <v>45717.074840000001</v>
      </c>
      <c r="R15">
        <v>46672.989049999902</v>
      </c>
      <c r="S15">
        <v>47541.746950000001</v>
      </c>
      <c r="T15">
        <v>48340.399590000001</v>
      </c>
      <c r="U15">
        <v>49086.520499999999</v>
      </c>
      <c r="V15">
        <v>49795.461949999997</v>
      </c>
      <c r="W15">
        <v>50478.612659999999</v>
      </c>
      <c r="X15">
        <v>51143.827579999997</v>
      </c>
      <c r="Y15">
        <v>51796.167569999998</v>
      </c>
      <c r="Z15">
        <v>52438.606630000002</v>
      </c>
      <c r="AA15">
        <v>53072.621039999998</v>
      </c>
      <c r="AB15">
        <v>53698.652499999902</v>
      </c>
      <c r="AC15">
        <v>54316.46228</v>
      </c>
      <c r="AD15">
        <v>54925.398699999998</v>
      </c>
      <c r="AE15">
        <v>55388.871370000001</v>
      </c>
      <c r="AF15">
        <v>55693.925369999997</v>
      </c>
      <c r="AG15">
        <v>55870.696980000001</v>
      </c>
      <c r="AH15">
        <v>55956.032650000001</v>
      </c>
      <c r="AI15">
        <v>55981.329100000003</v>
      </c>
      <c r="AJ15">
        <v>55969.870150000002</v>
      </c>
      <c r="AK15">
        <v>55937.912759999999</v>
      </c>
      <c r="AL15">
        <v>55896.654199999997</v>
      </c>
      <c r="AM15">
        <v>55854.003109999998</v>
      </c>
      <c r="AN15">
        <v>55815.916319999902</v>
      </c>
    </row>
    <row r="16" spans="1:40" x14ac:dyDescent="0.25">
      <c r="A16" s="7" t="s">
        <v>235</v>
      </c>
      <c r="B16" t="s">
        <v>268</v>
      </c>
      <c r="C16">
        <v>1072343</v>
      </c>
      <c r="D16">
        <v>1084456.9169999999</v>
      </c>
      <c r="E16">
        <v>1096505.189</v>
      </c>
      <c r="F16">
        <v>1108195.01</v>
      </c>
      <c r="G16">
        <v>1119497.317</v>
      </c>
      <c r="H16">
        <v>1130804.56</v>
      </c>
      <c r="I16">
        <v>1142175.013</v>
      </c>
      <c r="J16">
        <v>1153661.922</v>
      </c>
      <c r="K16">
        <v>1165338.371</v>
      </c>
      <c r="L16">
        <v>1177267.686</v>
      </c>
      <c r="M16">
        <v>1189484.666</v>
      </c>
      <c r="N16">
        <v>1201989.2169999999</v>
      </c>
      <c r="O16">
        <v>1214746.007</v>
      </c>
      <c r="P16">
        <v>1227928.7290000001</v>
      </c>
      <c r="Q16">
        <v>1241340.534</v>
      </c>
      <c r="R16">
        <v>1254800.9920000001</v>
      </c>
      <c r="S16">
        <v>1268192.024</v>
      </c>
      <c r="T16">
        <v>1281448.048</v>
      </c>
      <c r="U16">
        <v>1294495.8330000001</v>
      </c>
      <c r="V16">
        <v>1307327.385</v>
      </c>
      <c r="W16">
        <v>1319943.8419999999</v>
      </c>
      <c r="X16">
        <v>1332346.4850000001</v>
      </c>
      <c r="Y16">
        <v>1344533.3259999999</v>
      </c>
      <c r="Z16">
        <v>1356498.041</v>
      </c>
      <c r="AA16">
        <v>1368230.3970000001</v>
      </c>
      <c r="AB16">
        <v>1379717.567</v>
      </c>
      <c r="AC16">
        <v>1390945.915</v>
      </c>
      <c r="AD16">
        <v>1401902.9790000001</v>
      </c>
      <c r="AE16">
        <v>1412731.304</v>
      </c>
      <c r="AF16">
        <v>1423332.8389999999</v>
      </c>
      <c r="AG16">
        <v>1433611.2009999999</v>
      </c>
      <c r="AH16">
        <v>1443526.2760000001</v>
      </c>
      <c r="AI16">
        <v>1453089.8689999999</v>
      </c>
      <c r="AJ16">
        <v>1462351.8910000001</v>
      </c>
      <c r="AK16">
        <v>1471388.371</v>
      </c>
      <c r="AL16">
        <v>1480293.72</v>
      </c>
      <c r="AM16">
        <v>1489176.757</v>
      </c>
      <c r="AN16">
        <v>1498159.41</v>
      </c>
    </row>
    <row r="17" spans="1:40" x14ac:dyDescent="0.25">
      <c r="A17" s="7" t="s">
        <v>235</v>
      </c>
      <c r="B17" t="s">
        <v>269</v>
      </c>
      <c r="C17">
        <v>1078867</v>
      </c>
      <c r="D17">
        <v>1091394.5789999999</v>
      </c>
      <c r="E17">
        <v>1104706.629</v>
      </c>
      <c r="F17">
        <v>1118718.433</v>
      </c>
      <c r="G17">
        <v>1132778.2930000001</v>
      </c>
      <c r="H17">
        <v>1146196.1950000001</v>
      </c>
      <c r="I17">
        <v>1158572.1070000001</v>
      </c>
      <c r="J17">
        <v>1169786.7250000001</v>
      </c>
      <c r="K17">
        <v>1179896.284</v>
      </c>
      <c r="L17">
        <v>1189050.0379999999</v>
      </c>
      <c r="M17">
        <v>1197435.5330000001</v>
      </c>
      <c r="N17">
        <v>1205246.077</v>
      </c>
      <c r="O17">
        <v>1212662.852</v>
      </c>
      <c r="P17">
        <v>1220067.696</v>
      </c>
      <c r="Q17">
        <v>1227842.166</v>
      </c>
      <c r="R17">
        <v>1236226.9509999999</v>
      </c>
      <c r="S17">
        <v>1245318.939</v>
      </c>
      <c r="T17">
        <v>1255110.517</v>
      </c>
      <c r="U17">
        <v>1265554.085</v>
      </c>
      <c r="V17">
        <v>1276555.1769999999</v>
      </c>
      <c r="W17">
        <v>1287998.057</v>
      </c>
      <c r="X17">
        <v>1299766.997</v>
      </c>
      <c r="Y17">
        <v>1311757.6599999999</v>
      </c>
      <c r="Z17">
        <v>1323881.075</v>
      </c>
      <c r="AA17">
        <v>1336063.4979999999</v>
      </c>
      <c r="AB17">
        <v>1348244.6129999999</v>
      </c>
      <c r="AC17">
        <v>1360375.4509999999</v>
      </c>
      <c r="AD17">
        <v>1372416.7379999999</v>
      </c>
      <c r="AE17">
        <v>1384528.5730000001</v>
      </c>
      <c r="AF17">
        <v>1396934.7760000001</v>
      </c>
      <c r="AG17">
        <v>1409750.4709999999</v>
      </c>
      <c r="AH17">
        <v>1422973.9339999999</v>
      </c>
      <c r="AI17">
        <v>1436535.591</v>
      </c>
      <c r="AJ17">
        <v>1450343.152</v>
      </c>
      <c r="AK17">
        <v>1464313.233</v>
      </c>
      <c r="AL17">
        <v>1478389.2150000001</v>
      </c>
      <c r="AM17">
        <v>1492549.172</v>
      </c>
      <c r="AN17">
        <v>1506808.0460000001</v>
      </c>
    </row>
    <row r="18" spans="1:40" x14ac:dyDescent="0.25">
      <c r="A18" s="7" t="s">
        <v>235</v>
      </c>
      <c r="B18" t="s">
        <v>270</v>
      </c>
      <c r="C18">
        <v>24045</v>
      </c>
      <c r="D18">
        <v>24290.889299999999</v>
      </c>
      <c r="E18">
        <v>24545.57487</v>
      </c>
      <c r="F18">
        <v>24815.537950000002</v>
      </c>
      <c r="G18">
        <v>25100.43088</v>
      </c>
      <c r="H18">
        <v>25406.944390000001</v>
      </c>
      <c r="I18">
        <v>25705.438259999999</v>
      </c>
      <c r="J18">
        <v>25978.433219999999</v>
      </c>
      <c r="K18">
        <v>26221.174500000001</v>
      </c>
      <c r="L18">
        <v>26434.588800000001</v>
      </c>
      <c r="M18">
        <v>26620.692340000001</v>
      </c>
      <c r="N18">
        <v>26780.455989999999</v>
      </c>
      <c r="O18">
        <v>26912.945009999999</v>
      </c>
      <c r="P18">
        <v>27046.933499999999</v>
      </c>
      <c r="Q18">
        <v>27189.532650000001</v>
      </c>
      <c r="R18">
        <v>27342.509409999999</v>
      </c>
      <c r="S18">
        <v>27505.6247</v>
      </c>
      <c r="T18">
        <v>27677.525010000001</v>
      </c>
      <c r="U18">
        <v>27852.67972</v>
      </c>
      <c r="V18">
        <v>28029.63103</v>
      </c>
      <c r="W18">
        <v>28207.199530000002</v>
      </c>
      <c r="X18">
        <v>28384.026720000002</v>
      </c>
      <c r="Y18">
        <v>28558.726279999999</v>
      </c>
      <c r="Z18">
        <v>28730.00171</v>
      </c>
      <c r="AA18">
        <v>28896.695909999999</v>
      </c>
      <c r="AB18">
        <v>29057.808079999999</v>
      </c>
      <c r="AC18">
        <v>29212.501530000001</v>
      </c>
      <c r="AD18">
        <v>29360.112140000001</v>
      </c>
      <c r="AE18">
        <v>29509.005929999999</v>
      </c>
      <c r="AF18">
        <v>29667.68002</v>
      </c>
      <c r="AG18">
        <v>29839.56336</v>
      </c>
      <c r="AH18">
        <v>30024.522550000002</v>
      </c>
      <c r="AI18">
        <v>30220.754690000002</v>
      </c>
      <c r="AJ18">
        <v>30426.036960000001</v>
      </c>
      <c r="AK18">
        <v>30638.41689</v>
      </c>
      <c r="AL18">
        <v>30856.53947</v>
      </c>
      <c r="AM18">
        <v>31079.762149999999</v>
      </c>
      <c r="AN18">
        <v>31308.16821</v>
      </c>
    </row>
    <row r="19" spans="1:40" x14ac:dyDescent="0.25">
      <c r="A19" s="7" t="s">
        <v>236</v>
      </c>
      <c r="B19" t="s">
        <v>271</v>
      </c>
      <c r="C19">
        <v>30842308</v>
      </c>
      <c r="D19">
        <v>31187484.75</v>
      </c>
      <c r="E19">
        <v>31536145.129999999</v>
      </c>
      <c r="F19">
        <v>31883051.420000002</v>
      </c>
      <c r="G19">
        <v>32223430.239999998</v>
      </c>
      <c r="H19">
        <v>32558214.620000001</v>
      </c>
      <c r="I19">
        <v>32886677.989999998</v>
      </c>
      <c r="J19">
        <v>33209194.219999999</v>
      </c>
      <c r="K19">
        <v>33527097.079999998</v>
      </c>
      <c r="L19">
        <v>33841968.4799999</v>
      </c>
      <c r="M19">
        <v>34155203.920000002</v>
      </c>
      <c r="N19">
        <v>34467814.1599999</v>
      </c>
      <c r="O19">
        <v>34780331.4799999</v>
      </c>
      <c r="P19">
        <v>35097430.490000002</v>
      </c>
      <c r="Q19">
        <v>35419413.549999997</v>
      </c>
      <c r="R19">
        <v>35746017.359999999</v>
      </c>
      <c r="S19">
        <v>36076856.18</v>
      </c>
      <c r="T19">
        <v>36411478.770000003</v>
      </c>
      <c r="U19">
        <v>36748993.810000002</v>
      </c>
      <c r="V19">
        <v>37088803.4799999</v>
      </c>
      <c r="W19">
        <v>37430085.869999997</v>
      </c>
      <c r="X19">
        <v>37771878.130000003</v>
      </c>
      <c r="Y19">
        <v>38113156.359999999</v>
      </c>
      <c r="Z19">
        <v>38452890.060000002</v>
      </c>
      <c r="AA19">
        <v>38790081.149999999</v>
      </c>
      <c r="AB19">
        <v>39123796.530000001</v>
      </c>
      <c r="AC19">
        <v>39453199.789999999</v>
      </c>
      <c r="AD19">
        <v>39777584.2299999</v>
      </c>
      <c r="AE19">
        <v>40099175.100000001</v>
      </c>
      <c r="AF19">
        <v>40418099.359999999</v>
      </c>
      <c r="AG19">
        <v>40734098.850000001</v>
      </c>
      <c r="AH19">
        <v>41047042.369999997</v>
      </c>
      <c r="AI19">
        <v>41357114.6599999</v>
      </c>
      <c r="AJ19">
        <v>41664893.210000001</v>
      </c>
      <c r="AK19">
        <v>41971392.200000003</v>
      </c>
      <c r="AL19">
        <v>42278095.399999999</v>
      </c>
      <c r="AM19">
        <v>42586987.9799999</v>
      </c>
      <c r="AN19">
        <v>42900592.520000003</v>
      </c>
    </row>
    <row r="20" spans="1:40" x14ac:dyDescent="0.25">
      <c r="A20" s="7" t="s">
        <v>236</v>
      </c>
      <c r="B20" t="s">
        <v>272</v>
      </c>
      <c r="C20">
        <v>2580167</v>
      </c>
      <c r="D20">
        <v>2608789.8709999998</v>
      </c>
      <c r="E20">
        <v>2634657.04</v>
      </c>
      <c r="F20">
        <v>2656946.7409999999</v>
      </c>
      <c r="G20">
        <v>2678007.0469999998</v>
      </c>
      <c r="H20">
        <v>2700633.96</v>
      </c>
      <c r="I20">
        <v>2726009.179</v>
      </c>
      <c r="J20">
        <v>2754332.8879999998</v>
      </c>
      <c r="K20">
        <v>2785544.2489999998</v>
      </c>
      <c r="L20">
        <v>2819519.2009999999</v>
      </c>
      <c r="M20">
        <v>2856092.03</v>
      </c>
      <c r="N20">
        <v>2895027.568</v>
      </c>
      <c r="O20">
        <v>2935991.6850000001</v>
      </c>
      <c r="P20">
        <v>2978498.7289999998</v>
      </c>
      <c r="Q20">
        <v>3021294.4780000001</v>
      </c>
      <c r="R20">
        <v>3063675.375</v>
      </c>
      <c r="S20">
        <v>3105339.7319999998</v>
      </c>
      <c r="T20">
        <v>3146204.497</v>
      </c>
      <c r="U20">
        <v>3186021.1239999998</v>
      </c>
      <c r="V20">
        <v>3224842.0060000001</v>
      </c>
      <c r="W20">
        <v>3262779.7030000002</v>
      </c>
      <c r="X20">
        <v>3299955.2940000002</v>
      </c>
      <c r="Y20">
        <v>3336466.7829999998</v>
      </c>
      <c r="Z20">
        <v>3372379.3220000002</v>
      </c>
      <c r="AA20">
        <v>3407729.5860000001</v>
      </c>
      <c r="AB20">
        <v>3442536.5729999999</v>
      </c>
      <c r="AC20">
        <v>3476814.15</v>
      </c>
      <c r="AD20">
        <v>3510582.7069999999</v>
      </c>
      <c r="AE20">
        <v>3543725.1290000002</v>
      </c>
      <c r="AF20">
        <v>3575380.4019999998</v>
      </c>
      <c r="AG20">
        <v>3605112.1</v>
      </c>
      <c r="AH20">
        <v>3632982.0630000001</v>
      </c>
      <c r="AI20">
        <v>3659347.148</v>
      </c>
      <c r="AJ20">
        <v>3684706.9619999998</v>
      </c>
      <c r="AK20">
        <v>3709615.1310000001</v>
      </c>
      <c r="AL20">
        <v>3734641.0070000002</v>
      </c>
      <c r="AM20">
        <v>3760363.051</v>
      </c>
      <c r="AN20">
        <v>3787378.0090000001</v>
      </c>
    </row>
    <row r="21" spans="1:40" x14ac:dyDescent="0.25">
      <c r="A21" s="23" t="s">
        <v>237</v>
      </c>
      <c r="B21" t="s">
        <v>273</v>
      </c>
      <c r="C21">
        <v>37645</v>
      </c>
      <c r="D21">
        <v>37946.139329999998</v>
      </c>
      <c r="E21">
        <v>38286.681819999998</v>
      </c>
      <c r="F21">
        <v>38694.819389999997</v>
      </c>
      <c r="G21">
        <v>39157.338479999999</v>
      </c>
      <c r="H21">
        <v>39629.759480000001</v>
      </c>
      <c r="I21">
        <v>40055.244250000003</v>
      </c>
      <c r="J21">
        <v>40405.36247</v>
      </c>
      <c r="K21">
        <v>40674.606650000002</v>
      </c>
      <c r="L21">
        <v>40867.96559</v>
      </c>
      <c r="M21">
        <v>40992.556109999998</v>
      </c>
      <c r="N21">
        <v>41053.377549999997</v>
      </c>
      <c r="O21">
        <v>41051.489600000001</v>
      </c>
      <c r="P21">
        <v>41049.746789999997</v>
      </c>
      <c r="Q21">
        <v>41077.661090000001</v>
      </c>
      <c r="R21">
        <v>41149.210339999998</v>
      </c>
      <c r="S21">
        <v>41266.792399999998</v>
      </c>
      <c r="T21">
        <v>41426.252829999998</v>
      </c>
      <c r="U21">
        <v>41622.77188</v>
      </c>
      <c r="V21">
        <v>41846.783430000003</v>
      </c>
      <c r="W21">
        <v>42090.292179999902</v>
      </c>
      <c r="X21">
        <v>42347.012790000001</v>
      </c>
      <c r="Y21">
        <v>42612.047319999998</v>
      </c>
      <c r="Z21">
        <v>42881.575859999997</v>
      </c>
      <c r="AA21">
        <v>43152.611210000003</v>
      </c>
      <c r="AB21">
        <v>43422.822610000003</v>
      </c>
      <c r="AC21">
        <v>43690.41966</v>
      </c>
      <c r="AD21">
        <v>43954.084470000002</v>
      </c>
      <c r="AE21">
        <v>44209.405910000001</v>
      </c>
      <c r="AF21">
        <v>44497.523399999998</v>
      </c>
      <c r="AG21">
        <v>44838.928119999902</v>
      </c>
      <c r="AH21">
        <v>45237.104529999997</v>
      </c>
      <c r="AI21">
        <v>45686.779309999998</v>
      </c>
      <c r="AJ21">
        <v>46179.6486</v>
      </c>
      <c r="AK21">
        <v>46707.534220000001</v>
      </c>
      <c r="AL21">
        <v>47263.842629999999</v>
      </c>
      <c r="AM21">
        <v>47844.078300000001</v>
      </c>
      <c r="AN21">
        <v>48445.900679999999</v>
      </c>
    </row>
    <row r="22" spans="1:40" x14ac:dyDescent="0.25">
      <c r="A22" s="23" t="s">
        <v>237</v>
      </c>
      <c r="B22" t="s">
        <v>274</v>
      </c>
      <c r="C22">
        <v>27443.5</v>
      </c>
      <c r="D22">
        <v>27698.927830000001</v>
      </c>
      <c r="E22">
        <v>27947.112280000001</v>
      </c>
      <c r="F22">
        <v>28195.659759999999</v>
      </c>
      <c r="G22">
        <v>28488.491170000001</v>
      </c>
      <c r="H22">
        <v>28956.523359999999</v>
      </c>
      <c r="I22">
        <v>29451.22652</v>
      </c>
      <c r="J22">
        <v>29901.860639999999</v>
      </c>
      <c r="K22">
        <v>30291.30213</v>
      </c>
      <c r="L22">
        <v>30620.79479</v>
      </c>
      <c r="M22">
        <v>30892.619549999999</v>
      </c>
      <c r="N22">
        <v>31103.487519999999</v>
      </c>
      <c r="O22">
        <v>31242.38394</v>
      </c>
      <c r="P22">
        <v>31431.739219999999</v>
      </c>
      <c r="Q22">
        <v>31655.463960000001</v>
      </c>
      <c r="R22">
        <v>31897.617569999999</v>
      </c>
      <c r="S22">
        <v>32149.09159</v>
      </c>
      <c r="T22">
        <v>32404.611550000001</v>
      </c>
      <c r="U22">
        <v>32629.549050000001</v>
      </c>
      <c r="V22">
        <v>32832.049079999997</v>
      </c>
      <c r="W22">
        <v>33018.378729999902</v>
      </c>
      <c r="X22">
        <v>33191.352610000002</v>
      </c>
      <c r="Y22">
        <v>33351.821230000001</v>
      </c>
      <c r="Z22">
        <v>33499.67583</v>
      </c>
      <c r="AA22">
        <v>33634.393029999999</v>
      </c>
      <c r="AB22">
        <v>33755.327239999999</v>
      </c>
      <c r="AC22">
        <v>33861.876279999902</v>
      </c>
      <c r="AD22">
        <v>33953.583579999999</v>
      </c>
      <c r="AE22">
        <v>34089.059849999998</v>
      </c>
      <c r="AF22">
        <v>34263.36537</v>
      </c>
      <c r="AG22">
        <v>34464.918599999997</v>
      </c>
      <c r="AH22">
        <v>34684.537120000001</v>
      </c>
      <c r="AI22">
        <v>34916.004630000003</v>
      </c>
      <c r="AJ22">
        <v>35155.377119999997</v>
      </c>
      <c r="AK22">
        <v>35400.348059999902</v>
      </c>
      <c r="AL22">
        <v>35649.854740000002</v>
      </c>
      <c r="AM22">
        <v>35903.80975</v>
      </c>
      <c r="AN22">
        <v>36162.93849</v>
      </c>
    </row>
    <row r="23" spans="1:40" x14ac:dyDescent="0.25">
      <c r="A23" s="31" t="s">
        <v>440</v>
      </c>
      <c r="B23" t="s">
        <v>275</v>
      </c>
      <c r="C23">
        <v>22745.332849999999</v>
      </c>
      <c r="D23">
        <v>23203.017489999998</v>
      </c>
      <c r="E23">
        <v>23778.197479999999</v>
      </c>
      <c r="F23">
        <v>24395.501990000001</v>
      </c>
      <c r="G23">
        <v>24985.587589999999</v>
      </c>
      <c r="H23">
        <v>26316.553250000001</v>
      </c>
      <c r="I23">
        <v>27481.18219</v>
      </c>
      <c r="J23">
        <v>28223.708630000001</v>
      </c>
      <c r="K23">
        <v>28542.68621</v>
      </c>
      <c r="L23">
        <v>28503.47279</v>
      </c>
      <c r="M23">
        <v>28158.616770000001</v>
      </c>
      <c r="N23">
        <v>27522.021219999999</v>
      </c>
      <c r="O23">
        <v>26564.655129999999</v>
      </c>
      <c r="P23">
        <v>26179.582190000001</v>
      </c>
      <c r="Q23">
        <v>26067.065429999999</v>
      </c>
      <c r="R23">
        <v>26073.30791</v>
      </c>
      <c r="S23">
        <v>26119.50085</v>
      </c>
      <c r="T23">
        <v>26165.849300000002</v>
      </c>
      <c r="U23">
        <v>26185.058639999999</v>
      </c>
      <c r="V23">
        <v>26167.423340000001</v>
      </c>
      <c r="W23">
        <v>26107.072270000001</v>
      </c>
      <c r="X23">
        <v>26000.096259999998</v>
      </c>
      <c r="Y23">
        <v>25843.65554</v>
      </c>
      <c r="Z23">
        <v>25635.570220000001</v>
      </c>
      <c r="AA23">
        <v>25374.158920000002</v>
      </c>
      <c r="AB23">
        <v>25058.204470000001</v>
      </c>
      <c r="AC23">
        <v>24686.983700000001</v>
      </c>
      <c r="AD23">
        <v>24260.32589</v>
      </c>
      <c r="AE23">
        <v>24223.710599999999</v>
      </c>
      <c r="AF23">
        <v>24252.352019999998</v>
      </c>
      <c r="AG23">
        <v>24234.05213</v>
      </c>
      <c r="AH23">
        <v>24142.2474</v>
      </c>
      <c r="AI23">
        <v>23982.449049999999</v>
      </c>
      <c r="AJ23">
        <v>23769.177250000001</v>
      </c>
      <c r="AK23">
        <v>23517.18389</v>
      </c>
      <c r="AL23">
        <v>23238.83309</v>
      </c>
      <c r="AM23">
        <v>22943.811839999998</v>
      </c>
      <c r="AN23">
        <v>22639.571250000001</v>
      </c>
    </row>
    <row r="24" spans="1:40" x14ac:dyDescent="0.25">
      <c r="A24" s="31" t="s">
        <v>441</v>
      </c>
      <c r="B24" t="s">
        <v>276</v>
      </c>
      <c r="C24">
        <v>2038.2376609999999</v>
      </c>
      <c r="D24">
        <v>2309.7042750000001</v>
      </c>
      <c r="E24">
        <v>2775.6991410000001</v>
      </c>
      <c r="F24">
        <v>3431.137882</v>
      </c>
      <c r="G24">
        <v>4288.0325549999998</v>
      </c>
      <c r="H24">
        <v>5369.1470369999997</v>
      </c>
      <c r="I24">
        <v>6573.89876</v>
      </c>
      <c r="J24">
        <v>7857.9600469999996</v>
      </c>
      <c r="K24">
        <v>9212.0162579999997</v>
      </c>
      <c r="L24">
        <v>10639.93499</v>
      </c>
      <c r="M24">
        <v>12140.8392</v>
      </c>
      <c r="N24">
        <v>13694.235790000001</v>
      </c>
      <c r="O24">
        <v>15244.64429</v>
      </c>
      <c r="P24">
        <v>16734.530119999999</v>
      </c>
      <c r="Q24">
        <v>18225.069350000002</v>
      </c>
      <c r="R24">
        <v>19751.72061</v>
      </c>
      <c r="S24">
        <v>21336.685089999999</v>
      </c>
      <c r="T24">
        <v>22994.905289999999</v>
      </c>
      <c r="U24">
        <v>24432.334279999999</v>
      </c>
      <c r="V24">
        <v>25749.723170000001</v>
      </c>
      <c r="W24">
        <v>27004.321260000001</v>
      </c>
      <c r="X24">
        <v>28226.041079999999</v>
      </c>
      <c r="Y24">
        <v>29428.301599999999</v>
      </c>
      <c r="Z24">
        <v>30614.665529999998</v>
      </c>
      <c r="AA24">
        <v>31782.75433</v>
      </c>
      <c r="AB24">
        <v>32926.539770000003</v>
      </c>
      <c r="AC24">
        <v>34037.710460000002</v>
      </c>
      <c r="AD24">
        <v>35106.529069999902</v>
      </c>
      <c r="AE24">
        <v>36095.232649999998</v>
      </c>
      <c r="AF24">
        <v>36848.110480000003</v>
      </c>
      <c r="AG24">
        <v>37358.78239</v>
      </c>
      <c r="AH24">
        <v>37671.658860000003</v>
      </c>
      <c r="AI24">
        <v>37839.400410000002</v>
      </c>
      <c r="AJ24">
        <v>37906.871140000003</v>
      </c>
      <c r="AK24">
        <v>37907.852989999999</v>
      </c>
      <c r="AL24">
        <v>37866.506289999998</v>
      </c>
      <c r="AM24">
        <v>37799.871050000002</v>
      </c>
      <c r="AN24">
        <v>37720.113799999999</v>
      </c>
    </row>
    <row r="25" spans="1:40" x14ac:dyDescent="0.25">
      <c r="A25" s="31" t="s">
        <v>442</v>
      </c>
      <c r="B25" t="s">
        <v>277</v>
      </c>
      <c r="C25">
        <v>3008.1718510000001</v>
      </c>
      <c r="D25">
        <v>3007.531532</v>
      </c>
      <c r="E25">
        <v>2984.707097</v>
      </c>
      <c r="F25">
        <v>2945.13373</v>
      </c>
      <c r="G25">
        <v>2890.3044759999998</v>
      </c>
      <c r="H25">
        <v>3122.2722659999999</v>
      </c>
      <c r="I25">
        <v>3468.6971979999998</v>
      </c>
      <c r="J25">
        <v>3865.1728389999998</v>
      </c>
      <c r="K25">
        <v>4285.6272079999999</v>
      </c>
      <c r="L25">
        <v>4717.9345370000001</v>
      </c>
      <c r="M25">
        <v>5152.1411289999896</v>
      </c>
      <c r="N25">
        <v>5573.4406520000002</v>
      </c>
      <c r="O25">
        <v>5956.7549140000001</v>
      </c>
      <c r="P25">
        <v>6102.309561</v>
      </c>
      <c r="Q25">
        <v>6110.8096599999999</v>
      </c>
      <c r="R25">
        <v>6043.0398779999996</v>
      </c>
      <c r="S25">
        <v>5933.524273</v>
      </c>
      <c r="T25">
        <v>5801.3586939999996</v>
      </c>
      <c r="U25">
        <v>5725.5458010000002</v>
      </c>
      <c r="V25">
        <v>5674.9157750000004</v>
      </c>
      <c r="W25">
        <v>5633.2425709999998</v>
      </c>
      <c r="X25">
        <v>5591.8122169999997</v>
      </c>
      <c r="Y25">
        <v>5545.8060160000005</v>
      </c>
      <c r="Z25">
        <v>5492.4728150000001</v>
      </c>
      <c r="AA25">
        <v>5430.1895059999997</v>
      </c>
      <c r="AB25">
        <v>5357.9768940000004</v>
      </c>
      <c r="AC25">
        <v>5275.2529889999896</v>
      </c>
      <c r="AD25">
        <v>5181.7106750000003</v>
      </c>
      <c r="AE25">
        <v>5168.7496149999997</v>
      </c>
      <c r="AF25">
        <v>5168.5929569999998</v>
      </c>
      <c r="AG25">
        <v>5158.1370930000003</v>
      </c>
      <c r="AH25">
        <v>5132.1646410000003</v>
      </c>
      <c r="AI25">
        <v>5092.0683170000002</v>
      </c>
      <c r="AJ25">
        <v>5041.0276469999999</v>
      </c>
      <c r="AK25">
        <v>4982.1995280000001</v>
      </c>
      <c r="AL25">
        <v>4918.1972580000001</v>
      </c>
      <c r="AM25">
        <v>4851.0497910000004</v>
      </c>
      <c r="AN25">
        <v>4782.3066349999999</v>
      </c>
    </row>
    <row r="26" spans="1:40" x14ac:dyDescent="0.25">
      <c r="A26" s="31" t="s">
        <v>125</v>
      </c>
      <c r="B26" t="s">
        <v>278</v>
      </c>
      <c r="C26">
        <v>74.414284050000006</v>
      </c>
      <c r="D26">
        <v>108.41273409999999</v>
      </c>
      <c r="E26">
        <v>190.38579139999999</v>
      </c>
      <c r="F26">
        <v>366.56473160000002</v>
      </c>
      <c r="G26">
        <v>735.90585729999998</v>
      </c>
      <c r="H26">
        <v>1438.0093879999999</v>
      </c>
      <c r="I26">
        <v>2707.409807</v>
      </c>
      <c r="J26">
        <v>4937.664546</v>
      </c>
      <c r="K26">
        <v>8793.4901819999995</v>
      </c>
      <c r="L26">
        <v>15388.17345</v>
      </c>
      <c r="M26">
        <v>26554.345280000001</v>
      </c>
      <c r="N26">
        <v>45230.26885</v>
      </c>
      <c r="O26">
        <v>75939.009680000003</v>
      </c>
      <c r="P26">
        <v>99055.745590000006</v>
      </c>
      <c r="Q26">
        <v>113186.30839999999</v>
      </c>
      <c r="R26">
        <v>120704.7507</v>
      </c>
      <c r="S26">
        <v>124224.4538</v>
      </c>
      <c r="T26">
        <v>125575.4129</v>
      </c>
      <c r="U26">
        <v>132265.22820000001</v>
      </c>
      <c r="V26">
        <v>142386.8322</v>
      </c>
      <c r="W26">
        <v>155051.78039999999</v>
      </c>
      <c r="X26">
        <v>169832.20989999999</v>
      </c>
      <c r="Y26">
        <v>186529.47020000001</v>
      </c>
      <c r="Z26">
        <v>205064.56460000001</v>
      </c>
      <c r="AA26">
        <v>225420.79010000001</v>
      </c>
      <c r="AB26">
        <v>247611.3314</v>
      </c>
      <c r="AC26">
        <v>271659.78869999998</v>
      </c>
      <c r="AD26">
        <v>297587.8272</v>
      </c>
      <c r="AE26">
        <v>315801.73810000002</v>
      </c>
      <c r="AF26">
        <v>327900.25380000001</v>
      </c>
      <c r="AG26">
        <v>335658.18099999998</v>
      </c>
      <c r="AH26">
        <v>340555.57020000002</v>
      </c>
      <c r="AI26">
        <v>343674.48609999998</v>
      </c>
      <c r="AJ26">
        <v>345745.75559999997</v>
      </c>
      <c r="AK26">
        <v>347240.93969999999</v>
      </c>
      <c r="AL26">
        <v>348457.89449999999</v>
      </c>
      <c r="AM26">
        <v>349584.46710000001</v>
      </c>
      <c r="AN26">
        <v>350741.42509999999</v>
      </c>
    </row>
    <row r="27" spans="1:40" x14ac:dyDescent="0.25">
      <c r="A27" s="31" t="s">
        <v>443</v>
      </c>
      <c r="B27" t="s">
        <v>279</v>
      </c>
      <c r="C27">
        <v>439.5071974</v>
      </c>
      <c r="D27">
        <v>510.99110760000002</v>
      </c>
      <c r="E27">
        <v>637.85467149999999</v>
      </c>
      <c r="F27">
        <v>823.62608130000001</v>
      </c>
      <c r="G27">
        <v>1077.7995109999999</v>
      </c>
      <c r="H27">
        <v>1323.69442</v>
      </c>
      <c r="I27">
        <v>1537.3277700000001</v>
      </c>
      <c r="J27">
        <v>1714.0216390000001</v>
      </c>
      <c r="K27">
        <v>1859.046711</v>
      </c>
      <c r="L27">
        <v>1979.271461</v>
      </c>
      <c r="M27">
        <v>2078.8656249999999</v>
      </c>
      <c r="N27">
        <v>2157.6895930000001</v>
      </c>
      <c r="O27">
        <v>2210.6990599999999</v>
      </c>
      <c r="P27">
        <v>2211.7418779999998</v>
      </c>
      <c r="Q27">
        <v>2184.7694040000001</v>
      </c>
      <c r="R27">
        <v>2142.8414889999999</v>
      </c>
      <c r="S27">
        <v>2093.0238840000002</v>
      </c>
      <c r="T27">
        <v>2039.1398750000001</v>
      </c>
      <c r="U27">
        <v>2006.112263</v>
      </c>
      <c r="V27">
        <v>1982.6170830000001</v>
      </c>
      <c r="W27">
        <v>1962.7768530000001</v>
      </c>
      <c r="X27">
        <v>1943.4418250000001</v>
      </c>
      <c r="Y27">
        <v>1922.87267</v>
      </c>
      <c r="Z27">
        <v>1900.077325</v>
      </c>
      <c r="AA27">
        <v>1874.4711279999999</v>
      </c>
      <c r="AB27">
        <v>1845.7019829999999</v>
      </c>
      <c r="AC27">
        <v>1813.561205</v>
      </c>
      <c r="AD27">
        <v>1777.9390940000001</v>
      </c>
      <c r="AE27">
        <v>1218.9877650000001</v>
      </c>
      <c r="AF27">
        <v>690.11282430000006</v>
      </c>
      <c r="AG27">
        <v>353.11860669999999</v>
      </c>
      <c r="AH27">
        <v>171.5411129</v>
      </c>
      <c r="AI27">
        <v>81.483823869999995</v>
      </c>
      <c r="AJ27">
        <v>38.36911757</v>
      </c>
      <c r="AK27">
        <v>18.16353853</v>
      </c>
      <c r="AL27">
        <v>8.6180570880000005</v>
      </c>
      <c r="AM27">
        <v>4.1675941160000001</v>
      </c>
      <c r="AN27">
        <v>2.1588910060000002</v>
      </c>
    </row>
    <row r="28" spans="1:40" x14ac:dyDescent="0.25">
      <c r="A28" s="31" t="s">
        <v>444</v>
      </c>
      <c r="B28" t="s">
        <v>280</v>
      </c>
      <c r="C28">
        <v>4581.1430389999896</v>
      </c>
      <c r="D28">
        <v>4805.7699229999998</v>
      </c>
      <c r="E28">
        <v>5129.4349320000001</v>
      </c>
      <c r="F28">
        <v>5511.054349</v>
      </c>
      <c r="G28">
        <v>5922.8548849999997</v>
      </c>
      <c r="H28">
        <v>6409.3901459999997</v>
      </c>
      <c r="I28">
        <v>6809.3813040000005</v>
      </c>
      <c r="J28">
        <v>7084.9177229999996</v>
      </c>
      <c r="K28">
        <v>7247.5235329999996</v>
      </c>
      <c r="L28">
        <v>7318.4741869999998</v>
      </c>
      <c r="M28">
        <v>7311.9721259999997</v>
      </c>
      <c r="N28">
        <v>7230.1789580000004</v>
      </c>
      <c r="O28">
        <v>7062.713315</v>
      </c>
      <c r="P28">
        <v>6891.893446</v>
      </c>
      <c r="Q28">
        <v>6718.8222830000004</v>
      </c>
      <c r="R28">
        <v>6542.8252110000003</v>
      </c>
      <c r="S28">
        <v>6363.7877310000003</v>
      </c>
      <c r="T28">
        <v>6182.154031</v>
      </c>
      <c r="U28">
        <v>5797.7012830000003</v>
      </c>
      <c r="V28">
        <v>5334.6784779999998</v>
      </c>
      <c r="W28">
        <v>4857.3734830000003</v>
      </c>
      <c r="X28">
        <v>4396.0554780000002</v>
      </c>
      <c r="Y28">
        <v>3963.4780209999999</v>
      </c>
      <c r="Z28">
        <v>3563.8820909999999</v>
      </c>
      <c r="AA28">
        <v>3197.572772</v>
      </c>
      <c r="AB28">
        <v>2863.154904</v>
      </c>
      <c r="AC28">
        <v>2558.5926009999998</v>
      </c>
      <c r="AD28">
        <v>2281.6941750000001</v>
      </c>
      <c r="AE28">
        <v>1955.7801400000001</v>
      </c>
      <c r="AF28">
        <v>1633.444757</v>
      </c>
      <c r="AG28">
        <v>1342.034864</v>
      </c>
      <c r="AH28">
        <v>1091.600502</v>
      </c>
      <c r="AI28">
        <v>882.65040839999995</v>
      </c>
      <c r="AJ28">
        <v>711.31502579999994</v>
      </c>
      <c r="AK28">
        <v>572.24883729999999</v>
      </c>
      <c r="AL28">
        <v>460.04562970000001</v>
      </c>
      <c r="AM28">
        <v>369.82516829999997</v>
      </c>
      <c r="AN28">
        <v>297.41762629999999</v>
      </c>
    </row>
    <row r="29" spans="1:40" x14ac:dyDescent="0.25">
      <c r="A29" s="31" t="s">
        <v>445</v>
      </c>
      <c r="B29" t="s">
        <v>281</v>
      </c>
      <c r="C29">
        <v>0.34929036270000002</v>
      </c>
      <c r="D29">
        <v>0.88732165350000003</v>
      </c>
      <c r="E29">
        <v>3.6998937230000002</v>
      </c>
      <c r="F29">
        <v>19.995575460000001</v>
      </c>
      <c r="G29">
        <v>122.42864539999999</v>
      </c>
      <c r="H29">
        <v>340.22758249999998</v>
      </c>
      <c r="I29">
        <v>609.65162869999995</v>
      </c>
      <c r="J29">
        <v>858.06007790000001</v>
      </c>
      <c r="K29">
        <v>1058.6819969999999</v>
      </c>
      <c r="L29">
        <v>1215.9241850000001</v>
      </c>
      <c r="M29">
        <v>1342.0688379999999</v>
      </c>
      <c r="N29">
        <v>1446.136808</v>
      </c>
      <c r="O29">
        <v>1530.746785</v>
      </c>
      <c r="P29">
        <v>1535.603333</v>
      </c>
      <c r="Q29">
        <v>1499.3167599999999</v>
      </c>
      <c r="R29">
        <v>1444.471231</v>
      </c>
      <c r="S29">
        <v>1382.9749750000001</v>
      </c>
      <c r="T29">
        <v>1320.681116</v>
      </c>
      <c r="U29">
        <v>1226.658046</v>
      </c>
      <c r="V29">
        <v>1123.3801719999999</v>
      </c>
      <c r="W29">
        <v>1021.589343</v>
      </c>
      <c r="X29">
        <v>925.80805740000005</v>
      </c>
      <c r="Y29">
        <v>837.54087549999997</v>
      </c>
      <c r="Z29">
        <v>756.9284308</v>
      </c>
      <c r="AA29">
        <v>683.55102620000002</v>
      </c>
      <c r="AB29">
        <v>616.8018558</v>
      </c>
      <c r="AC29">
        <v>556.05159679999997</v>
      </c>
      <c r="AD29">
        <v>500.71473989999998</v>
      </c>
      <c r="AE29">
        <v>469.64923670000002</v>
      </c>
      <c r="AF29">
        <v>447.65736729999998</v>
      </c>
      <c r="AG29">
        <v>428.98735649999998</v>
      </c>
      <c r="AH29">
        <v>411.50322629999999</v>
      </c>
      <c r="AI29">
        <v>394.50892040000002</v>
      </c>
      <c r="AJ29">
        <v>377.85574409999998</v>
      </c>
      <c r="AK29">
        <v>361.57913760000002</v>
      </c>
      <c r="AL29">
        <v>345.75819189999999</v>
      </c>
      <c r="AM29">
        <v>330.46650590000002</v>
      </c>
      <c r="AN29">
        <v>315.75897629999997</v>
      </c>
    </row>
    <row r="30" spans="1:40" x14ac:dyDescent="0.25">
      <c r="A30" s="31" t="s">
        <v>446</v>
      </c>
      <c r="B30" t="s">
        <v>282</v>
      </c>
      <c r="C30">
        <v>3813.5502799999999</v>
      </c>
      <c r="D30">
        <v>3782.7467299999998</v>
      </c>
      <c r="E30">
        <v>3713.7827430000002</v>
      </c>
      <c r="F30">
        <v>3622.4890030000001</v>
      </c>
      <c r="G30">
        <v>3514.3612640000001</v>
      </c>
      <c r="H30">
        <v>3585.8329549999999</v>
      </c>
      <c r="I30">
        <v>3671.3905180000002</v>
      </c>
      <c r="J30">
        <v>3720.9255899999998</v>
      </c>
      <c r="K30">
        <v>3726.308978</v>
      </c>
      <c r="L30">
        <v>3691.753228</v>
      </c>
      <c r="M30">
        <v>3621.7792559999998</v>
      </c>
      <c r="N30">
        <v>3517.1169060000002</v>
      </c>
      <c r="O30">
        <v>3373.772782</v>
      </c>
      <c r="P30">
        <v>3275.313302</v>
      </c>
      <c r="Q30">
        <v>3197.8700640000002</v>
      </c>
      <c r="R30">
        <v>3129.032252</v>
      </c>
      <c r="S30">
        <v>3062.6737330000001</v>
      </c>
      <c r="T30">
        <v>2995.9678800000002</v>
      </c>
      <c r="U30">
        <v>2963.3034299999999</v>
      </c>
      <c r="V30">
        <v>2945.4595800000002</v>
      </c>
      <c r="W30">
        <v>2932.5265180000001</v>
      </c>
      <c r="X30">
        <v>2919.2485710000001</v>
      </c>
      <c r="Y30">
        <v>2902.7787389999999</v>
      </c>
      <c r="Z30">
        <v>2881.5459559999999</v>
      </c>
      <c r="AA30">
        <v>2854.6713399999999</v>
      </c>
      <c r="AB30">
        <v>2821.6657959999998</v>
      </c>
      <c r="AC30">
        <v>2782.2747749999999</v>
      </c>
      <c r="AD30">
        <v>2736.400416</v>
      </c>
      <c r="AE30">
        <v>2734.144957</v>
      </c>
      <c r="AF30">
        <v>2738.997965</v>
      </c>
      <c r="AG30">
        <v>2738.3427999999999</v>
      </c>
      <c r="AH30">
        <v>2729.202299</v>
      </c>
      <c r="AI30">
        <v>2712.215173</v>
      </c>
      <c r="AJ30">
        <v>2689.0374179999999</v>
      </c>
      <c r="AK30">
        <v>2661.35169</v>
      </c>
      <c r="AL30">
        <v>2630.5708530000002</v>
      </c>
      <c r="AM30">
        <v>2597.8046770000001</v>
      </c>
      <c r="AN30">
        <v>2563.9093250000001</v>
      </c>
    </row>
    <row r="31" spans="1:40" x14ac:dyDescent="0.25">
      <c r="A31" s="31" t="s">
        <v>449</v>
      </c>
      <c r="B31" t="s">
        <v>283</v>
      </c>
      <c r="C31">
        <v>13033.75303</v>
      </c>
      <c r="D31">
        <v>12959.32827</v>
      </c>
      <c r="E31">
        <v>12733.50806</v>
      </c>
      <c r="F31">
        <v>12399.73337</v>
      </c>
      <c r="G31">
        <v>11982.695309999999</v>
      </c>
      <c r="H31">
        <v>12155.477999999999</v>
      </c>
      <c r="I31">
        <v>12386.64529</v>
      </c>
      <c r="J31">
        <v>12519.641449999999</v>
      </c>
      <c r="K31">
        <v>12529.632</v>
      </c>
      <c r="L31">
        <v>12427.676659999999</v>
      </c>
      <c r="M31">
        <v>12223.585419999999</v>
      </c>
      <c r="N31">
        <v>11913.954400000001</v>
      </c>
      <c r="O31">
        <v>11479.611209999999</v>
      </c>
      <c r="P31">
        <v>10916.869280000001</v>
      </c>
      <c r="Q31">
        <v>10306.982599999999</v>
      </c>
      <c r="R31">
        <v>9689.1685649999999</v>
      </c>
      <c r="S31">
        <v>9082.8444729999901</v>
      </c>
      <c r="T31">
        <v>8497.6285559999997</v>
      </c>
      <c r="U31">
        <v>8100.9471190000004</v>
      </c>
      <c r="V31">
        <v>7793.7305180000003</v>
      </c>
      <c r="W31">
        <v>7528.0577020000001</v>
      </c>
      <c r="X31">
        <v>7280.096853</v>
      </c>
      <c r="Y31">
        <v>7037.9118449999996</v>
      </c>
      <c r="Z31">
        <v>6795.6095100000002</v>
      </c>
      <c r="AA31">
        <v>6550.4282450000001</v>
      </c>
      <c r="AB31">
        <v>6301.2624100000003</v>
      </c>
      <c r="AC31">
        <v>6047.9077049999996</v>
      </c>
      <c r="AD31">
        <v>5790.6733299999996</v>
      </c>
      <c r="AE31">
        <v>4766.3657739999999</v>
      </c>
      <c r="AF31">
        <v>3606.8619600000002</v>
      </c>
      <c r="AG31">
        <v>2606.3465809999998</v>
      </c>
      <c r="AH31">
        <v>1837.390823</v>
      </c>
      <c r="AI31">
        <v>1279.1768420000001</v>
      </c>
      <c r="AJ31">
        <v>885.4713107</v>
      </c>
      <c r="AK31">
        <v>611.94994759999997</v>
      </c>
      <c r="AL31">
        <v>423.45538720000002</v>
      </c>
      <c r="AM31">
        <v>293.93955199999999</v>
      </c>
      <c r="AN31">
        <v>205.00419160000001</v>
      </c>
    </row>
    <row r="32" spans="1:40" x14ac:dyDescent="0.25">
      <c r="A32" s="31" t="s">
        <v>450</v>
      </c>
      <c r="B32" t="s">
        <v>284</v>
      </c>
      <c r="C32">
        <v>42001.407169999999</v>
      </c>
      <c r="D32">
        <v>42781.62717</v>
      </c>
      <c r="E32">
        <v>43623.808640000003</v>
      </c>
      <c r="F32">
        <v>44386.60312</v>
      </c>
      <c r="G32">
        <v>44974.046920000001</v>
      </c>
      <c r="H32">
        <v>47133.840060000002</v>
      </c>
      <c r="I32">
        <v>49219.827039999902</v>
      </c>
      <c r="J32">
        <v>50751.429799999998</v>
      </c>
      <c r="K32">
        <v>51685.727930000001</v>
      </c>
      <c r="L32">
        <v>52093.053189999999</v>
      </c>
      <c r="M32">
        <v>52022.670989999999</v>
      </c>
      <c r="N32">
        <v>51457.639739999999</v>
      </c>
      <c r="O32">
        <v>50303.875070000002</v>
      </c>
      <c r="P32">
        <v>50093.425909999998</v>
      </c>
      <c r="Q32">
        <v>50345.221720000001</v>
      </c>
      <c r="R32">
        <v>50804.994480000001</v>
      </c>
      <c r="S32">
        <v>51338.905899999998</v>
      </c>
      <c r="T32">
        <v>51877.194860000003</v>
      </c>
      <c r="U32">
        <v>51988.783300000003</v>
      </c>
      <c r="V32">
        <v>51833.63697</v>
      </c>
      <c r="W32">
        <v>51497.772380000002</v>
      </c>
      <c r="X32">
        <v>51026.090880000003</v>
      </c>
      <c r="Y32">
        <v>50441.293089999999</v>
      </c>
      <c r="Z32">
        <v>49754.413030000003</v>
      </c>
      <c r="AA32">
        <v>48970.609989999997</v>
      </c>
      <c r="AB32">
        <v>48092.351629999997</v>
      </c>
      <c r="AC32">
        <v>47121.18058</v>
      </c>
      <c r="AD32">
        <v>46058.712959999997</v>
      </c>
      <c r="AE32">
        <v>46430.907720000003</v>
      </c>
      <c r="AF32">
        <v>47301.538330000003</v>
      </c>
      <c r="AG32">
        <v>48291.557159999902</v>
      </c>
      <c r="AH32">
        <v>49254.873160000003</v>
      </c>
      <c r="AI32">
        <v>50145.985619999999</v>
      </c>
      <c r="AJ32">
        <v>50960.329360000003</v>
      </c>
      <c r="AK32">
        <v>51708.059979999998</v>
      </c>
      <c r="AL32">
        <v>52403.242030000001</v>
      </c>
      <c r="AM32">
        <v>53059.821389999997</v>
      </c>
      <c r="AN32">
        <v>53690.455139999998</v>
      </c>
    </row>
    <row r="33" spans="1:40" x14ac:dyDescent="0.25">
      <c r="A33" s="31" t="s">
        <v>447</v>
      </c>
      <c r="B33" t="s">
        <v>285</v>
      </c>
      <c r="C33">
        <v>404.96020850000002</v>
      </c>
      <c r="D33">
        <v>438.21077659999997</v>
      </c>
      <c r="E33">
        <v>490.64549090000003</v>
      </c>
      <c r="F33">
        <v>557.88896650000004</v>
      </c>
      <c r="G33">
        <v>637.33393020000005</v>
      </c>
      <c r="H33">
        <v>551.60293990000002</v>
      </c>
      <c r="I33">
        <v>403.9468195</v>
      </c>
      <c r="J33">
        <v>268.32440580000002</v>
      </c>
      <c r="K33">
        <v>168.63231630000001</v>
      </c>
      <c r="L33">
        <v>102.7629476</v>
      </c>
      <c r="M33">
        <v>61.530387519999998</v>
      </c>
      <c r="N33">
        <v>36.38983897</v>
      </c>
      <c r="O33">
        <v>21.335987450000001</v>
      </c>
      <c r="P33">
        <v>15.70202875</v>
      </c>
      <c r="Q33">
        <v>13.017109680000001</v>
      </c>
      <c r="R33">
        <v>11.47570496</v>
      </c>
      <c r="S33">
        <v>10.43554097</v>
      </c>
      <c r="T33">
        <v>9.6329575940000005</v>
      </c>
      <c r="U33">
        <v>9.8765445090000004</v>
      </c>
      <c r="V33">
        <v>10.68104604</v>
      </c>
      <c r="W33">
        <v>11.85537364</v>
      </c>
      <c r="X33">
        <v>13.312098089999999</v>
      </c>
      <c r="Y33">
        <v>15.00781929</v>
      </c>
      <c r="Z33">
        <v>16.92044164</v>
      </c>
      <c r="AA33">
        <v>19.038910659999999</v>
      </c>
      <c r="AB33">
        <v>21.35787758</v>
      </c>
      <c r="AC33">
        <v>23.874620820000001</v>
      </c>
      <c r="AD33">
        <v>26.587141469999999</v>
      </c>
      <c r="AE33">
        <v>29.403654920000001</v>
      </c>
      <c r="AF33">
        <v>32.204381830000003</v>
      </c>
      <c r="AG33">
        <v>34.963778400000002</v>
      </c>
      <c r="AH33">
        <v>37.698644629999997</v>
      </c>
      <c r="AI33">
        <v>40.44086076</v>
      </c>
      <c r="AJ33">
        <v>43.224026430000002</v>
      </c>
      <c r="AK33">
        <v>46.07863012</v>
      </c>
      <c r="AL33">
        <v>49.03134086</v>
      </c>
      <c r="AM33">
        <v>52.105838509999998</v>
      </c>
      <c r="AN33">
        <v>55.324033460000003</v>
      </c>
    </row>
    <row r="34" spans="1:40" x14ac:dyDescent="0.25">
      <c r="A34" s="31" t="s">
        <v>448</v>
      </c>
      <c r="B34" t="s">
        <v>286</v>
      </c>
      <c r="C34">
        <v>6170.1730530000004</v>
      </c>
      <c r="D34">
        <v>6027.5376409999999</v>
      </c>
      <c r="E34">
        <v>5774.5252380000002</v>
      </c>
      <c r="F34">
        <v>5467.1206529999999</v>
      </c>
      <c r="G34">
        <v>5133.2641729999896</v>
      </c>
      <c r="H34">
        <v>3439.3743140000001</v>
      </c>
      <c r="I34">
        <v>1892.6367700000001</v>
      </c>
      <c r="J34">
        <v>932.22370590000003</v>
      </c>
      <c r="K34">
        <v>432.84506140000002</v>
      </c>
      <c r="L34">
        <v>195.6771828</v>
      </c>
      <c r="M34">
        <v>88.278486900000004</v>
      </c>
      <c r="N34">
        <v>40.711170369999998</v>
      </c>
      <c r="O34">
        <v>19.86848693</v>
      </c>
      <c r="P34">
        <v>13.85410413</v>
      </c>
      <c r="Q34">
        <v>11.64256498</v>
      </c>
      <c r="R34">
        <v>10.77327281</v>
      </c>
      <c r="S34">
        <v>10.465042690000001</v>
      </c>
      <c r="T34">
        <v>10.40706204</v>
      </c>
      <c r="U34">
        <v>10.5412511</v>
      </c>
      <c r="V34">
        <v>10.75823699</v>
      </c>
      <c r="W34">
        <v>11.001384699999999</v>
      </c>
      <c r="X34">
        <v>11.240276590000001</v>
      </c>
      <c r="Y34">
        <v>11.45835763</v>
      </c>
      <c r="Z34">
        <v>11.646669640000001</v>
      </c>
      <c r="AA34">
        <v>11.800519059999999</v>
      </c>
      <c r="AB34">
        <v>11.917665100000001</v>
      </c>
      <c r="AC34">
        <v>11.99732882</v>
      </c>
      <c r="AD34">
        <v>12.03965314</v>
      </c>
      <c r="AE34">
        <v>12.18621201</v>
      </c>
      <c r="AF34">
        <v>12.33786976</v>
      </c>
      <c r="AG34">
        <v>12.459465310000001</v>
      </c>
      <c r="AH34">
        <v>12.543033149999999</v>
      </c>
      <c r="AI34">
        <v>12.591239659999999</v>
      </c>
      <c r="AJ34">
        <v>12.60995035</v>
      </c>
      <c r="AK34">
        <v>12.6052754</v>
      </c>
      <c r="AL34">
        <v>12.58261641</v>
      </c>
      <c r="AM34">
        <v>12.54650666</v>
      </c>
      <c r="AN34">
        <v>12.500721629999999</v>
      </c>
    </row>
    <row r="35" spans="1:40" x14ac:dyDescent="0.25">
      <c r="A35" s="7" t="s">
        <v>234</v>
      </c>
      <c r="B35" t="s">
        <v>287</v>
      </c>
      <c r="C35">
        <v>7249503</v>
      </c>
      <c r="D35">
        <v>7330821.966</v>
      </c>
      <c r="E35">
        <v>7413738.1670000004</v>
      </c>
      <c r="F35">
        <v>7497279.7690000003</v>
      </c>
      <c r="G35">
        <v>7579646.6940000001</v>
      </c>
      <c r="H35">
        <v>7660043.4060000004</v>
      </c>
      <c r="I35">
        <v>7738170.6299999999</v>
      </c>
      <c r="J35">
        <v>7814169.4589999998</v>
      </c>
      <c r="K35">
        <v>7888338.2110000001</v>
      </c>
      <c r="L35">
        <v>7961019.0049999999</v>
      </c>
      <c r="M35">
        <v>8032536.9189999998</v>
      </c>
      <c r="N35">
        <v>8103202.7189999996</v>
      </c>
      <c r="O35">
        <v>8173335.8940000003</v>
      </c>
      <c r="P35">
        <v>8243828.9299999997</v>
      </c>
      <c r="Q35">
        <v>8315074.4230000004</v>
      </c>
      <c r="R35">
        <v>8387093.3169999998</v>
      </c>
      <c r="S35">
        <v>8459787.1459999997</v>
      </c>
      <c r="T35">
        <v>8533034.8690000009</v>
      </c>
      <c r="U35">
        <v>8606401.88199999</v>
      </c>
      <c r="V35">
        <v>8679685.8859999999</v>
      </c>
      <c r="W35">
        <v>8752709.2430000007</v>
      </c>
      <c r="X35">
        <v>8825322.4890000001</v>
      </c>
      <c r="Y35">
        <v>8897390.4399999995</v>
      </c>
      <c r="Z35">
        <v>8968779.8330000006</v>
      </c>
      <c r="AA35">
        <v>9039352.6180000007</v>
      </c>
      <c r="AB35">
        <v>9108964.9030000009</v>
      </c>
      <c r="AC35">
        <v>9177470.5620000008</v>
      </c>
      <c r="AD35">
        <v>9244728.34799999</v>
      </c>
      <c r="AE35">
        <v>9311468.8890000004</v>
      </c>
      <c r="AF35">
        <v>9378172.1140000001</v>
      </c>
      <c r="AG35">
        <v>9444963.3859999999</v>
      </c>
      <c r="AH35">
        <v>9511775.2239999995</v>
      </c>
      <c r="AI35">
        <v>9578475.6710000001</v>
      </c>
      <c r="AJ35">
        <v>9644959.5920000002</v>
      </c>
      <c r="AK35">
        <v>9711200.9269999899</v>
      </c>
      <c r="AL35">
        <v>9777281.1559999995</v>
      </c>
      <c r="AM35">
        <v>9843406.1459999997</v>
      </c>
      <c r="AN35">
        <v>9909918.1190000009</v>
      </c>
    </row>
    <row r="36" spans="1:40" x14ac:dyDescent="0.25">
      <c r="A36" s="7" t="s">
        <v>234</v>
      </c>
      <c r="B36" t="s">
        <v>288</v>
      </c>
      <c r="C36">
        <v>100707</v>
      </c>
      <c r="D36">
        <v>101820.7779</v>
      </c>
      <c r="E36">
        <v>102921.2089</v>
      </c>
      <c r="F36">
        <v>103992.18829999999</v>
      </c>
      <c r="G36">
        <v>105037.5811</v>
      </c>
      <c r="H36">
        <v>106073.1949</v>
      </c>
      <c r="I36">
        <v>107104.9109</v>
      </c>
      <c r="J36">
        <v>108135.60159999999</v>
      </c>
      <c r="K36">
        <v>109168.6458</v>
      </c>
      <c r="L36">
        <v>110207.4096</v>
      </c>
      <c r="M36">
        <v>111253.8844</v>
      </c>
      <c r="N36">
        <v>112308.0791</v>
      </c>
      <c r="O36">
        <v>113368.10490000001</v>
      </c>
      <c r="P36">
        <v>114437.85189999999</v>
      </c>
      <c r="Q36">
        <v>115511.92200000001</v>
      </c>
      <c r="R36">
        <v>116584.51609999999</v>
      </c>
      <c r="S36">
        <v>117651.1817</v>
      </c>
      <c r="T36">
        <v>118708.7672</v>
      </c>
      <c r="U36">
        <v>119751.3367</v>
      </c>
      <c r="V36">
        <v>120776.039</v>
      </c>
      <c r="W36">
        <v>121781.1149</v>
      </c>
      <c r="X36">
        <v>122765.4008</v>
      </c>
      <c r="Y36">
        <v>123727.92509999999</v>
      </c>
      <c r="Z36">
        <v>124667.6367</v>
      </c>
      <c r="AA36">
        <v>125583.30499999999</v>
      </c>
      <c r="AB36">
        <v>126473.5482</v>
      </c>
      <c r="AC36">
        <v>127336.9433</v>
      </c>
      <c r="AD36">
        <v>128172.17600000001</v>
      </c>
      <c r="AE36">
        <v>128985.5992</v>
      </c>
      <c r="AF36">
        <v>129777.2013</v>
      </c>
      <c r="AG36">
        <v>130546.5159</v>
      </c>
      <c r="AH36">
        <v>131294.68890000001</v>
      </c>
      <c r="AI36">
        <v>132024.1508</v>
      </c>
      <c r="AJ36">
        <v>132738.35089999999</v>
      </c>
      <c r="AK36">
        <v>133441.70749999999</v>
      </c>
      <c r="AL36">
        <v>134139.70319999999</v>
      </c>
      <c r="AM36">
        <v>134839.05650000001</v>
      </c>
      <c r="AN36">
        <v>135547.91750000001</v>
      </c>
    </row>
    <row r="37" spans="1:40" x14ac:dyDescent="0.25">
      <c r="A37" s="7" t="s">
        <v>233</v>
      </c>
      <c r="B37" t="s">
        <v>289</v>
      </c>
      <c r="C37">
        <v>1859303</v>
      </c>
      <c r="D37">
        <v>1880393.638</v>
      </c>
      <c r="E37">
        <v>1902315.825</v>
      </c>
      <c r="F37">
        <v>1924796.331</v>
      </c>
      <c r="G37">
        <v>1946948.9839999999</v>
      </c>
      <c r="H37">
        <v>1968171.4850000001</v>
      </c>
      <c r="I37">
        <v>1988277.26</v>
      </c>
      <c r="J37">
        <v>2007340.422</v>
      </c>
      <c r="K37">
        <v>2025531.852</v>
      </c>
      <c r="L37">
        <v>2043046.078</v>
      </c>
      <c r="M37">
        <v>2060068.1910000001</v>
      </c>
      <c r="N37">
        <v>2076772.1610000001</v>
      </c>
      <c r="O37">
        <v>2093328.787</v>
      </c>
      <c r="P37">
        <v>2110197.3429999999</v>
      </c>
      <c r="Q37">
        <v>2127621.142</v>
      </c>
      <c r="R37">
        <v>2145665.784</v>
      </c>
      <c r="S37">
        <v>2164307.9709999999</v>
      </c>
      <c r="T37">
        <v>2183491.1940000001</v>
      </c>
      <c r="U37">
        <v>2203112.1570000001</v>
      </c>
      <c r="V37">
        <v>2223064.8160000001</v>
      </c>
      <c r="W37">
        <v>2243258.1660000002</v>
      </c>
      <c r="X37">
        <v>2263618.19</v>
      </c>
      <c r="Y37">
        <v>2284084.0529999998</v>
      </c>
      <c r="Z37">
        <v>2304603.58</v>
      </c>
      <c r="AA37">
        <v>2325129.48</v>
      </c>
      <c r="AB37">
        <v>2345616.9780000001</v>
      </c>
      <c r="AC37">
        <v>2366022.966</v>
      </c>
      <c r="AD37">
        <v>2386306.5789999999</v>
      </c>
      <c r="AE37">
        <v>2406757.5350000001</v>
      </c>
      <c r="AF37">
        <v>2427600.5090000001</v>
      </c>
      <c r="AG37">
        <v>2448898.642</v>
      </c>
      <c r="AH37">
        <v>2470598.9270000001</v>
      </c>
      <c r="AI37">
        <v>2492599.0589999999</v>
      </c>
      <c r="AJ37">
        <v>2514797.3080000002</v>
      </c>
      <c r="AK37">
        <v>2537120.9959999998</v>
      </c>
      <c r="AL37">
        <v>2559540.1439999999</v>
      </c>
      <c r="AM37">
        <v>2582073.0049999999</v>
      </c>
      <c r="AN37">
        <v>2604788.0350000001</v>
      </c>
    </row>
    <row r="38" spans="1:40" x14ac:dyDescent="0.25">
      <c r="A38" s="7" t="s">
        <v>233</v>
      </c>
      <c r="B38" t="s">
        <v>290</v>
      </c>
      <c r="C38">
        <v>286222</v>
      </c>
      <c r="D38">
        <v>289424.46629999997</v>
      </c>
      <c r="E38">
        <v>292654.63390000002</v>
      </c>
      <c r="F38">
        <v>295870.44559999998</v>
      </c>
      <c r="G38">
        <v>299033.89740000002</v>
      </c>
      <c r="H38">
        <v>302135.21409999998</v>
      </c>
      <c r="I38">
        <v>305168.9376</v>
      </c>
      <c r="J38">
        <v>308139.05869999999</v>
      </c>
      <c r="K38">
        <v>311057.83559999999</v>
      </c>
      <c r="L38">
        <v>313939.89370000002</v>
      </c>
      <c r="M38">
        <v>316797.16820000001</v>
      </c>
      <c r="N38">
        <v>319637.11560000002</v>
      </c>
      <c r="O38">
        <v>322462.8749</v>
      </c>
      <c r="P38">
        <v>325308.28200000001</v>
      </c>
      <c r="Q38">
        <v>328176.29470000003</v>
      </c>
      <c r="R38">
        <v>331060.92349999998</v>
      </c>
      <c r="S38">
        <v>333953.95630000002</v>
      </c>
      <c r="T38">
        <v>336847.54129999998</v>
      </c>
      <c r="U38">
        <v>339726.51289999997</v>
      </c>
      <c r="V38">
        <v>342580.3847</v>
      </c>
      <c r="W38">
        <v>345401.52409999998</v>
      </c>
      <c r="X38">
        <v>348184.36599999998</v>
      </c>
      <c r="Y38">
        <v>350924.29109999997</v>
      </c>
      <c r="Z38">
        <v>353616.85330000002</v>
      </c>
      <c r="AA38">
        <v>356257.42589999997</v>
      </c>
      <c r="AB38">
        <v>358841.16979999997</v>
      </c>
      <c r="AC38">
        <v>361363.22289999999</v>
      </c>
      <c r="AD38">
        <v>363819.03049999999</v>
      </c>
      <c r="AE38">
        <v>366237.88949999999</v>
      </c>
      <c r="AF38">
        <v>368632.30249999999</v>
      </c>
      <c r="AG38">
        <v>371005.7953</v>
      </c>
      <c r="AH38">
        <v>373358.5515</v>
      </c>
      <c r="AI38">
        <v>375690.07770000002</v>
      </c>
      <c r="AJ38">
        <v>378001.4596</v>
      </c>
      <c r="AK38">
        <v>380296.87209999998</v>
      </c>
      <c r="AL38">
        <v>382584.51380000002</v>
      </c>
      <c r="AM38">
        <v>384877.20970000001</v>
      </c>
      <c r="AN38">
        <v>387192.84860000003</v>
      </c>
    </row>
    <row r="39" spans="1:40" x14ac:dyDescent="0.25">
      <c r="A39" s="7" t="s">
        <v>233</v>
      </c>
      <c r="B39" t="s">
        <v>291</v>
      </c>
      <c r="C39">
        <v>288023.5</v>
      </c>
      <c r="D39">
        <v>291256.56679999997</v>
      </c>
      <c r="E39">
        <v>294541.71590000001</v>
      </c>
      <c r="F39">
        <v>297860.59080000001</v>
      </c>
      <c r="G39">
        <v>301173.8456</v>
      </c>
      <c r="H39">
        <v>304427.75189999997</v>
      </c>
      <c r="I39">
        <v>307583.16570000001</v>
      </c>
      <c r="J39">
        <v>310626.53749999998</v>
      </c>
      <c r="K39">
        <v>313563.09860000003</v>
      </c>
      <c r="L39">
        <v>316407.1986</v>
      </c>
      <c r="M39">
        <v>319174.65899999999</v>
      </c>
      <c r="N39">
        <v>321879.26919999998</v>
      </c>
      <c r="O39">
        <v>324531.71240000002</v>
      </c>
      <c r="P39">
        <v>327178.58970000001</v>
      </c>
      <c r="Q39">
        <v>329840.51679999998</v>
      </c>
      <c r="R39">
        <v>332527.56280000001</v>
      </c>
      <c r="S39">
        <v>335241.8395</v>
      </c>
      <c r="T39">
        <v>337980.34749999997</v>
      </c>
      <c r="U39">
        <v>340728.94339999999</v>
      </c>
      <c r="V39">
        <v>343475.21460000001</v>
      </c>
      <c r="W39">
        <v>346209.48210000002</v>
      </c>
      <c r="X39">
        <v>348924.22659999999</v>
      </c>
      <c r="Y39">
        <v>351612.96950000001</v>
      </c>
      <c r="Z39">
        <v>354269.55940000003</v>
      </c>
      <c r="AA39">
        <v>356887.87300000002</v>
      </c>
      <c r="AB39">
        <v>359461.80599999998</v>
      </c>
      <c r="AC39">
        <v>361985.45360000001</v>
      </c>
      <c r="AD39">
        <v>364453.4105</v>
      </c>
      <c r="AE39">
        <v>366897.99040000001</v>
      </c>
      <c r="AF39">
        <v>369351.59049999999</v>
      </c>
      <c r="AG39">
        <v>371831.64669999998</v>
      </c>
      <c r="AH39">
        <v>374342.1888</v>
      </c>
      <c r="AI39">
        <v>376879.32630000002</v>
      </c>
      <c r="AJ39">
        <v>379437.11930000002</v>
      </c>
      <c r="AK39">
        <v>382011.66480000003</v>
      </c>
      <c r="AL39">
        <v>384603.4657</v>
      </c>
      <c r="AM39">
        <v>387218.65899999999</v>
      </c>
      <c r="AN39">
        <v>389869.61320000002</v>
      </c>
    </row>
    <row r="40" spans="1:40" x14ac:dyDescent="0.25">
      <c r="A40" s="7" t="s">
        <v>233</v>
      </c>
      <c r="B40" t="s">
        <v>292</v>
      </c>
      <c r="C40">
        <v>71746.000010000003</v>
      </c>
      <c r="D40">
        <v>72535.247780000005</v>
      </c>
      <c r="E40">
        <v>73314.478579999995</v>
      </c>
      <c r="F40">
        <v>74071.865109999999</v>
      </c>
      <c r="G40">
        <v>74833.786399999997</v>
      </c>
      <c r="H40">
        <v>75626.353959999906</v>
      </c>
      <c r="I40">
        <v>76443.173120000007</v>
      </c>
      <c r="J40">
        <v>77277.472750000001</v>
      </c>
      <c r="K40">
        <v>78126.896689999994</v>
      </c>
      <c r="L40">
        <v>78993.870290000006</v>
      </c>
      <c r="M40">
        <v>79885.080199999997</v>
      </c>
      <c r="N40">
        <v>80810.834300000002</v>
      </c>
      <c r="O40">
        <v>81785.046310000005</v>
      </c>
      <c r="P40">
        <v>82758.306599999996</v>
      </c>
      <c r="Q40">
        <v>83732.381649999996</v>
      </c>
      <c r="R40">
        <v>84710.204329999906</v>
      </c>
      <c r="S40">
        <v>85693.093729999906</v>
      </c>
      <c r="T40">
        <v>86681.48573</v>
      </c>
      <c r="U40">
        <v>87655.772379999995</v>
      </c>
      <c r="V40">
        <v>88618.874450000003</v>
      </c>
      <c r="W40">
        <v>89573.865479999906</v>
      </c>
      <c r="X40">
        <v>90522.404909999997</v>
      </c>
      <c r="Y40">
        <v>91465.047569999995</v>
      </c>
      <c r="Z40">
        <v>92401.51268</v>
      </c>
      <c r="AA40">
        <v>93330.883759999997</v>
      </c>
      <c r="AB40">
        <v>94251.796189999906</v>
      </c>
      <c r="AC40">
        <v>95162.628979999994</v>
      </c>
      <c r="AD40">
        <v>96061.698239999998</v>
      </c>
      <c r="AE40">
        <v>96931.574189999999</v>
      </c>
      <c r="AF40">
        <v>97771.390979999996</v>
      </c>
      <c r="AG40">
        <v>98581.254610000004</v>
      </c>
      <c r="AH40">
        <v>99362.598110000006</v>
      </c>
      <c r="AI40">
        <v>100118.1395</v>
      </c>
      <c r="AJ40">
        <v>100851.66899999999</v>
      </c>
      <c r="AK40">
        <v>101567.992</v>
      </c>
      <c r="AL40">
        <v>102273.0714</v>
      </c>
      <c r="AM40">
        <v>102974.3138</v>
      </c>
      <c r="AN40">
        <v>103680.9345</v>
      </c>
    </row>
    <row r="41" spans="1:40" x14ac:dyDescent="0.25">
      <c r="A41" s="7" t="s">
        <v>233</v>
      </c>
      <c r="B41" t="s">
        <v>293</v>
      </c>
      <c r="C41">
        <v>28100</v>
      </c>
      <c r="D41">
        <v>28408.009119999999</v>
      </c>
      <c r="E41">
        <v>28700.706040000001</v>
      </c>
      <c r="F41">
        <v>28973.78008</v>
      </c>
      <c r="G41">
        <v>29243.441849999999</v>
      </c>
      <c r="H41">
        <v>29524.579089999999</v>
      </c>
      <c r="I41">
        <v>29818.899740000001</v>
      </c>
      <c r="J41">
        <v>30123.955689999999</v>
      </c>
      <c r="K41">
        <v>30437.660100000001</v>
      </c>
      <c r="L41">
        <v>30758.60902</v>
      </c>
      <c r="M41">
        <v>31085.462220000001</v>
      </c>
      <c r="N41">
        <v>31416.404689999999</v>
      </c>
      <c r="O41">
        <v>31748.903129999999</v>
      </c>
      <c r="P41">
        <v>32077.10426</v>
      </c>
      <c r="Q41">
        <v>32396.246429999999</v>
      </c>
      <c r="R41">
        <v>32704.620490000001</v>
      </c>
      <c r="S41">
        <v>33001.945460000003</v>
      </c>
      <c r="T41">
        <v>33288.432860000001</v>
      </c>
      <c r="U41">
        <v>33563.208079999902</v>
      </c>
      <c r="V41">
        <v>33826.246319999998</v>
      </c>
      <c r="W41">
        <v>34077.78628</v>
      </c>
      <c r="X41">
        <v>34318.085299999999</v>
      </c>
      <c r="Y41">
        <v>34547.271739999902</v>
      </c>
      <c r="Z41">
        <v>34765.298719999999</v>
      </c>
      <c r="AA41">
        <v>34971.968820000002</v>
      </c>
      <c r="AB41">
        <v>35166.993179999998</v>
      </c>
      <c r="AC41">
        <v>35350.061540000002</v>
      </c>
      <c r="AD41">
        <v>35520.909339999998</v>
      </c>
      <c r="AE41">
        <v>35678.41231</v>
      </c>
      <c r="AF41">
        <v>35820.205320000001</v>
      </c>
      <c r="AG41">
        <v>35946.064420000002</v>
      </c>
      <c r="AH41">
        <v>36057.748399999902</v>
      </c>
      <c r="AI41">
        <v>36157.913619999999</v>
      </c>
      <c r="AJ41">
        <v>36249.464489999998</v>
      </c>
      <c r="AK41">
        <v>36335.27893</v>
      </c>
      <c r="AL41">
        <v>36418.163009999902</v>
      </c>
      <c r="AM41">
        <v>36500.917430000001</v>
      </c>
      <c r="AN41">
        <v>36586.439590000002</v>
      </c>
    </row>
    <row r="42" spans="1:40" x14ac:dyDescent="0.25">
      <c r="A42" s="7" t="s">
        <v>233</v>
      </c>
      <c r="B42" t="s">
        <v>294</v>
      </c>
      <c r="C42">
        <v>2093869</v>
      </c>
      <c r="D42">
        <v>2116943.9509999999</v>
      </c>
      <c r="E42">
        <v>2138892.2889999999</v>
      </c>
      <c r="F42">
        <v>2159349.4679999999</v>
      </c>
      <c r="G42">
        <v>2179242.6409999998</v>
      </c>
      <c r="H42">
        <v>2199747.2850000001</v>
      </c>
      <c r="I42">
        <v>2221271.3909999998</v>
      </c>
      <c r="J42">
        <v>2243831.6889999998</v>
      </c>
      <c r="K42">
        <v>2267378.1889999998</v>
      </c>
      <c r="L42">
        <v>2291852.1490000002</v>
      </c>
      <c r="M42">
        <v>2317169.977</v>
      </c>
      <c r="N42">
        <v>2343199.3390000002</v>
      </c>
      <c r="O42">
        <v>2369743.798</v>
      </c>
      <c r="P42">
        <v>2396683.1329999999</v>
      </c>
      <c r="Q42">
        <v>2423482.4619999998</v>
      </c>
      <c r="R42">
        <v>2449838.0550000002</v>
      </c>
      <c r="S42">
        <v>2475610.4210000001</v>
      </c>
      <c r="T42">
        <v>2500746.2140000002</v>
      </c>
      <c r="U42">
        <v>2525093.4550000001</v>
      </c>
      <c r="V42">
        <v>2548647.1850000001</v>
      </c>
      <c r="W42">
        <v>2571432.7459999998</v>
      </c>
      <c r="X42">
        <v>2593482.392</v>
      </c>
      <c r="Y42">
        <v>2614819.6869999999</v>
      </c>
      <c r="Z42">
        <v>2635453.9350000001</v>
      </c>
      <c r="AA42">
        <v>2655381.4079999998</v>
      </c>
      <c r="AB42">
        <v>2674589.8769999999</v>
      </c>
      <c r="AC42">
        <v>2693064.2650000001</v>
      </c>
      <c r="AD42">
        <v>2710792.2140000002</v>
      </c>
      <c r="AE42">
        <v>2727830.2689999999</v>
      </c>
      <c r="AF42">
        <v>2743866.9440000001</v>
      </c>
      <c r="AG42">
        <v>2758757.3</v>
      </c>
      <c r="AH42">
        <v>2772555.358</v>
      </c>
      <c r="AI42">
        <v>2785426.82</v>
      </c>
      <c r="AJ42">
        <v>2797589.7719999999</v>
      </c>
      <c r="AK42">
        <v>2809283.111</v>
      </c>
      <c r="AL42">
        <v>2820754.7450000001</v>
      </c>
      <c r="AM42">
        <v>2832261.1869999999</v>
      </c>
      <c r="AN42">
        <v>2844072.2050000001</v>
      </c>
    </row>
    <row r="43" spans="1:40" x14ac:dyDescent="0.25">
      <c r="A43" s="23" t="s">
        <v>237</v>
      </c>
      <c r="B43" t="s">
        <v>295</v>
      </c>
      <c r="C43">
        <v>52938</v>
      </c>
      <c r="D43">
        <v>53466.594149999997</v>
      </c>
      <c r="E43">
        <v>53979.53125</v>
      </c>
      <c r="F43">
        <v>54491.197330000003</v>
      </c>
      <c r="G43">
        <v>55032.325199999999</v>
      </c>
      <c r="H43">
        <v>55553.524749999902</v>
      </c>
      <c r="I43">
        <v>56058.250099999997</v>
      </c>
      <c r="J43">
        <v>56551.324209999999</v>
      </c>
      <c r="K43">
        <v>57035.116430000002</v>
      </c>
      <c r="L43">
        <v>57509.654049999997</v>
      </c>
      <c r="M43">
        <v>57972.20637</v>
      </c>
      <c r="N43">
        <v>58416.699979999998</v>
      </c>
      <c r="O43">
        <v>58833.449769999999</v>
      </c>
      <c r="P43">
        <v>59240.795209999997</v>
      </c>
      <c r="Q43">
        <v>59639.487789999999</v>
      </c>
      <c r="R43">
        <v>60030.263480000001</v>
      </c>
      <c r="S43">
        <v>60413.037409999997</v>
      </c>
      <c r="T43">
        <v>60786.783799999997</v>
      </c>
      <c r="U43">
        <v>61158.46615</v>
      </c>
      <c r="V43">
        <v>61523.040110000002</v>
      </c>
      <c r="W43">
        <v>61876.118999999999</v>
      </c>
      <c r="X43">
        <v>62215.29305</v>
      </c>
      <c r="Y43">
        <v>62539.194669999997</v>
      </c>
      <c r="Z43">
        <v>62846.828979999998</v>
      </c>
      <c r="AA43">
        <v>63137.29868</v>
      </c>
      <c r="AB43">
        <v>63409.753859999997</v>
      </c>
      <c r="AC43">
        <v>63663.445529999997</v>
      </c>
      <c r="AD43">
        <v>63897.812579999998</v>
      </c>
      <c r="AE43">
        <v>64116.43159</v>
      </c>
      <c r="AF43">
        <v>64323.829669999999</v>
      </c>
      <c r="AG43">
        <v>64524.700040000003</v>
      </c>
      <c r="AH43">
        <v>64722.759700000002</v>
      </c>
      <c r="AI43">
        <v>64920.513129999999</v>
      </c>
      <c r="AJ43">
        <v>65119.81882</v>
      </c>
      <c r="AK43">
        <v>65322.438269999999</v>
      </c>
      <c r="AL43">
        <v>65530.418149999998</v>
      </c>
      <c r="AM43">
        <v>65746.333379999996</v>
      </c>
      <c r="AN43">
        <v>65973.435519999999</v>
      </c>
    </row>
    <row r="44" spans="1:40" x14ac:dyDescent="0.25">
      <c r="A44" s="7" t="s">
        <v>233</v>
      </c>
      <c r="B44" t="s">
        <v>296</v>
      </c>
      <c r="C44">
        <v>5558098.0010000002</v>
      </c>
      <c r="D44">
        <v>5618292.2980000004</v>
      </c>
      <c r="E44">
        <v>5677025.2929999996</v>
      </c>
      <c r="F44">
        <v>5733556.6960000005</v>
      </c>
      <c r="G44">
        <v>5788915.4720000001</v>
      </c>
      <c r="H44">
        <v>5845334.5530000003</v>
      </c>
      <c r="I44">
        <v>5902480.4060000004</v>
      </c>
      <c r="J44">
        <v>5960572.1330000004</v>
      </c>
      <c r="K44">
        <v>6019929.3799999999</v>
      </c>
      <c r="L44">
        <v>6081018.2759999996</v>
      </c>
      <c r="M44">
        <v>6144498.8880000003</v>
      </c>
      <c r="N44">
        <v>6211297.1689999998</v>
      </c>
      <c r="O44">
        <v>6282708.5939999996</v>
      </c>
      <c r="P44">
        <v>6355183.6210000003</v>
      </c>
      <c r="Q44">
        <v>6429569.1859999998</v>
      </c>
      <c r="R44">
        <v>6505857.6849999996</v>
      </c>
      <c r="S44">
        <v>6583863.9970000004</v>
      </c>
      <c r="T44">
        <v>6663398.2000000002</v>
      </c>
      <c r="U44">
        <v>6742394.909</v>
      </c>
      <c r="V44">
        <v>6821298.568</v>
      </c>
      <c r="W44">
        <v>6900282.4890000001</v>
      </c>
      <c r="X44">
        <v>6979390.7089999998</v>
      </c>
      <c r="Y44">
        <v>7058598.1279999996</v>
      </c>
      <c r="Z44">
        <v>7137833.267</v>
      </c>
      <c r="AA44">
        <v>7216990.1919999998</v>
      </c>
      <c r="AB44">
        <v>7295938.9670000002</v>
      </c>
      <c r="AC44">
        <v>7374536.9790000003</v>
      </c>
      <c r="AD44">
        <v>7452641.3250000002</v>
      </c>
      <c r="AE44">
        <v>7528887.1789999995</v>
      </c>
      <c r="AF44">
        <v>7603523.6239999998</v>
      </c>
      <c r="AG44">
        <v>7676501.1289999997</v>
      </c>
      <c r="AH44">
        <v>7747800.7439999999</v>
      </c>
      <c r="AI44">
        <v>7817497.1030000001</v>
      </c>
      <c r="AJ44">
        <v>7885767.9840000002</v>
      </c>
      <c r="AK44">
        <v>7952902.3320000004</v>
      </c>
      <c r="AL44">
        <v>8019317.0130000003</v>
      </c>
      <c r="AM44">
        <v>8085581.9249999998</v>
      </c>
      <c r="AN44">
        <v>8152450.3810000001</v>
      </c>
    </row>
    <row r="45" spans="1:40" x14ac:dyDescent="0.25">
      <c r="A45" s="7" t="s">
        <v>233</v>
      </c>
      <c r="B45" t="s">
        <v>297</v>
      </c>
      <c r="C45">
        <v>4011081</v>
      </c>
      <c r="D45">
        <v>4055368.62</v>
      </c>
      <c r="E45">
        <v>4098701.4010000001</v>
      </c>
      <c r="F45">
        <v>4140502.9550000001</v>
      </c>
      <c r="G45">
        <v>4181530.7930000001</v>
      </c>
      <c r="H45">
        <v>4222789.4110000003</v>
      </c>
      <c r="I45">
        <v>4264471.1749999998</v>
      </c>
      <c r="J45">
        <v>4306553.4529999997</v>
      </c>
      <c r="K45">
        <v>4349057.16</v>
      </c>
      <c r="L45">
        <v>4392031.0990000004</v>
      </c>
      <c r="M45">
        <v>4435488.6050000004</v>
      </c>
      <c r="N45">
        <v>4479369.3130000001</v>
      </c>
      <c r="O45">
        <v>4523531.4539999999</v>
      </c>
      <c r="P45">
        <v>4567824.21</v>
      </c>
      <c r="Q45">
        <v>4611880.7340000002</v>
      </c>
      <c r="R45">
        <v>4655456.2949999999</v>
      </c>
      <c r="S45">
        <v>4698402.341</v>
      </c>
      <c r="T45">
        <v>4740630.68</v>
      </c>
      <c r="U45">
        <v>4781892.4230000004</v>
      </c>
      <c r="V45">
        <v>4822128.4670000002</v>
      </c>
      <c r="W45">
        <v>4861313.2130000005</v>
      </c>
      <c r="X45">
        <v>4899435.1430000002</v>
      </c>
      <c r="Y45">
        <v>4936480.4179999903</v>
      </c>
      <c r="Z45">
        <v>4972423.6229999904</v>
      </c>
      <c r="AA45">
        <v>5007226.2170000002</v>
      </c>
      <c r="AB45">
        <v>5040840.1169999903</v>
      </c>
      <c r="AC45">
        <v>5073214.017</v>
      </c>
      <c r="AD45">
        <v>5104300.7230000002</v>
      </c>
      <c r="AE45">
        <v>5134227.7460000003</v>
      </c>
      <c r="AF45">
        <v>5162857.4270000001</v>
      </c>
      <c r="AG45">
        <v>5190146.6409999998</v>
      </c>
      <c r="AH45">
        <v>5216191.5269999998</v>
      </c>
      <c r="AI45">
        <v>5241167.6940000001</v>
      </c>
      <c r="AJ45">
        <v>5265295.0159999998</v>
      </c>
      <c r="AK45">
        <v>5288823.5180000002</v>
      </c>
      <c r="AL45">
        <v>5312032.7539999997</v>
      </c>
      <c r="AM45">
        <v>5335238.3</v>
      </c>
      <c r="AN45">
        <v>5358800.8859999999</v>
      </c>
    </row>
    <row r="46" spans="1:40" x14ac:dyDescent="0.25">
      <c r="A46" s="7" t="s">
        <v>235</v>
      </c>
      <c r="B46" t="s">
        <v>298</v>
      </c>
      <c r="C46">
        <v>50441</v>
      </c>
      <c r="D46">
        <v>51004.91949</v>
      </c>
      <c r="E46">
        <v>51581.585659999997</v>
      </c>
      <c r="F46">
        <v>52173.279110000003</v>
      </c>
      <c r="G46">
        <v>52781.958740000002</v>
      </c>
      <c r="H46">
        <v>53390.13205</v>
      </c>
      <c r="I46">
        <v>53980.530279999999</v>
      </c>
      <c r="J46">
        <v>54541.625010000003</v>
      </c>
      <c r="K46">
        <v>55067.849900000001</v>
      </c>
      <c r="L46">
        <v>55558.405319999998</v>
      </c>
      <c r="M46">
        <v>56015.487609999902</v>
      </c>
      <c r="N46">
        <v>56442.962229999997</v>
      </c>
      <c r="O46">
        <v>56845.488720000001</v>
      </c>
      <c r="P46">
        <v>57230.63248</v>
      </c>
      <c r="Q46">
        <v>57611.593780000003</v>
      </c>
      <c r="R46">
        <v>57999.815790000001</v>
      </c>
      <c r="S46">
        <v>58402.514109999996</v>
      </c>
      <c r="T46">
        <v>58822.873469999999</v>
      </c>
      <c r="U46">
        <v>59260.093240000002</v>
      </c>
      <c r="V46">
        <v>59711.305350000002</v>
      </c>
      <c r="W46">
        <v>60173.305460000003</v>
      </c>
      <c r="X46">
        <v>60643.093000000001</v>
      </c>
      <c r="Y46">
        <v>61117.959289999999</v>
      </c>
      <c r="Z46">
        <v>61595.46499</v>
      </c>
      <c r="AA46">
        <v>62073.400979999999</v>
      </c>
      <c r="AB46">
        <v>62549.761700000003</v>
      </c>
      <c r="AC46">
        <v>63022.73964</v>
      </c>
      <c r="AD46">
        <v>63490.742169999998</v>
      </c>
      <c r="AE46">
        <v>63957.442629999998</v>
      </c>
      <c r="AF46">
        <v>64432.609199999999</v>
      </c>
      <c r="AG46">
        <v>64923.3995</v>
      </c>
      <c r="AH46">
        <v>65432.48474</v>
      </c>
      <c r="AI46">
        <v>65959.051739999995</v>
      </c>
      <c r="AJ46">
        <v>66500.5052</v>
      </c>
      <c r="AK46">
        <v>67053.900339999906</v>
      </c>
      <c r="AL46">
        <v>67616.899529999995</v>
      </c>
      <c r="AM46">
        <v>68188.326000000001</v>
      </c>
      <c r="AN46">
        <v>68768.448210000002</v>
      </c>
    </row>
    <row r="47" spans="1:40" x14ac:dyDescent="0.25">
      <c r="A47" s="7" t="s">
        <v>235</v>
      </c>
      <c r="B47" t="s">
        <v>299</v>
      </c>
      <c r="C47">
        <v>17000</v>
      </c>
      <c r="D47">
        <v>17123.915809999999</v>
      </c>
      <c r="E47">
        <v>17174.518469999999</v>
      </c>
      <c r="F47">
        <v>17163.353019999999</v>
      </c>
      <c r="G47">
        <v>17221.578119999998</v>
      </c>
      <c r="H47">
        <v>17383.123240000001</v>
      </c>
      <c r="I47">
        <v>17641.276829999999</v>
      </c>
      <c r="J47">
        <v>17979.002179999999</v>
      </c>
      <c r="K47">
        <v>18379.624449999999</v>
      </c>
      <c r="L47">
        <v>18829.35584</v>
      </c>
      <c r="M47">
        <v>19317.284680000001</v>
      </c>
      <c r="N47">
        <v>19834.653310000002</v>
      </c>
      <c r="O47">
        <v>20374.081600000001</v>
      </c>
      <c r="P47">
        <v>20863.221979999998</v>
      </c>
      <c r="Q47">
        <v>21286.245940000001</v>
      </c>
      <c r="R47">
        <v>21650.309949999999</v>
      </c>
      <c r="S47">
        <v>21968.907200000001</v>
      </c>
      <c r="T47">
        <v>22255.008900000001</v>
      </c>
      <c r="U47">
        <v>22518.119050000001</v>
      </c>
      <c r="V47">
        <v>22765.011190000001</v>
      </c>
      <c r="W47">
        <v>23000.563999999998</v>
      </c>
      <c r="X47">
        <v>23228.036520000001</v>
      </c>
      <c r="Y47">
        <v>23449.39399</v>
      </c>
      <c r="Z47">
        <v>23665.650529999999</v>
      </c>
      <c r="AA47">
        <v>23877.169000000002</v>
      </c>
      <c r="AB47">
        <v>24083.89746</v>
      </c>
      <c r="AC47">
        <v>24285.546559999999</v>
      </c>
      <c r="AD47">
        <v>24481.718830000002</v>
      </c>
      <c r="AE47">
        <v>24628.218130000001</v>
      </c>
      <c r="AF47">
        <v>24724.238519999999</v>
      </c>
      <c r="AG47">
        <v>24781.480749999999</v>
      </c>
      <c r="AH47">
        <v>24812.395469999999</v>
      </c>
      <c r="AI47">
        <v>24826.637729999999</v>
      </c>
      <c r="AJ47">
        <v>24830.77778</v>
      </c>
      <c r="AK47">
        <v>24828.998009999999</v>
      </c>
      <c r="AL47">
        <v>24823.91404</v>
      </c>
      <c r="AM47">
        <v>24817.24943</v>
      </c>
      <c r="AN47">
        <v>24810.317920000001</v>
      </c>
    </row>
    <row r="48" spans="1:40" x14ac:dyDescent="0.25">
      <c r="A48" s="7" t="s">
        <v>235</v>
      </c>
      <c r="B48" t="s">
        <v>300</v>
      </c>
      <c r="C48">
        <v>37402</v>
      </c>
      <c r="D48">
        <v>37658.529990000003</v>
      </c>
      <c r="E48">
        <v>37740.295610000001</v>
      </c>
      <c r="F48">
        <v>37681.259850000002</v>
      </c>
      <c r="G48">
        <v>37720.904710000003</v>
      </c>
      <c r="H48">
        <v>37926.34074</v>
      </c>
      <c r="I48">
        <v>38299.823759999999</v>
      </c>
      <c r="J48">
        <v>38829.964039999999</v>
      </c>
      <c r="K48">
        <v>39503.345909999902</v>
      </c>
      <c r="L48">
        <v>40308.529450000002</v>
      </c>
      <c r="M48">
        <v>41236.522519999999</v>
      </c>
      <c r="N48">
        <v>42280.710919999998</v>
      </c>
      <c r="O48">
        <v>43436.578269999998</v>
      </c>
      <c r="P48">
        <v>44567.804270000001</v>
      </c>
      <c r="Q48">
        <v>45618.928440000003</v>
      </c>
      <c r="R48">
        <v>46577.340470000003</v>
      </c>
      <c r="S48">
        <v>47450.487130000001</v>
      </c>
      <c r="T48">
        <v>48253.102429999999</v>
      </c>
      <c r="U48">
        <v>49003.782590000003</v>
      </c>
      <c r="V48">
        <v>49715.002679999998</v>
      </c>
      <c r="W48">
        <v>50396.243540000003</v>
      </c>
      <c r="X48">
        <v>51054.576589999997</v>
      </c>
      <c r="Y48">
        <v>51694.996319999998</v>
      </c>
      <c r="Z48">
        <v>52320.790150000001</v>
      </c>
      <c r="AA48">
        <v>52933.914949999998</v>
      </c>
      <c r="AB48">
        <v>53535.339829999997</v>
      </c>
      <c r="AC48">
        <v>54125.339260000001</v>
      </c>
      <c r="AD48">
        <v>54703.735500000003</v>
      </c>
      <c r="AE48">
        <v>55136.838100000001</v>
      </c>
      <c r="AF48">
        <v>55414.187319999997</v>
      </c>
      <c r="AG48">
        <v>55565.23257</v>
      </c>
      <c r="AH48">
        <v>55625.3632</v>
      </c>
      <c r="AI48">
        <v>55624.495929999997</v>
      </c>
      <c r="AJ48">
        <v>55585.0095</v>
      </c>
      <c r="AK48">
        <v>55522.836049999998</v>
      </c>
      <c r="AL48">
        <v>55449.235540000001</v>
      </c>
      <c r="AM48">
        <v>55372.40653</v>
      </c>
      <c r="AN48">
        <v>55298.729469999998</v>
      </c>
    </row>
    <row r="49" spans="1:40" x14ac:dyDescent="0.25">
      <c r="A49" s="7" t="s">
        <v>235</v>
      </c>
      <c r="B49" t="s">
        <v>301</v>
      </c>
      <c r="C49">
        <v>1072343</v>
      </c>
      <c r="D49">
        <v>1084456.9169999999</v>
      </c>
      <c r="E49">
        <v>1096505.189</v>
      </c>
      <c r="F49">
        <v>1108195.01</v>
      </c>
      <c r="G49">
        <v>1119497.317</v>
      </c>
      <c r="H49">
        <v>1130695.621</v>
      </c>
      <c r="I49">
        <v>1141888.449</v>
      </c>
      <c r="J49">
        <v>1153175.902</v>
      </c>
      <c r="K49">
        <v>1164661.169</v>
      </c>
      <c r="L49">
        <v>1176425.0619999999</v>
      </c>
      <c r="M49">
        <v>1188509.638</v>
      </c>
      <c r="N49">
        <v>1200916.0190000001</v>
      </c>
      <c r="O49">
        <v>1213609.878</v>
      </c>
      <c r="P49">
        <v>1226721.7590000001</v>
      </c>
      <c r="Q49">
        <v>1240054.4879999999</v>
      </c>
      <c r="R49">
        <v>1253417.7120000001</v>
      </c>
      <c r="S49">
        <v>1266681.0449999999</v>
      </c>
      <c r="T49">
        <v>1279770.6410000001</v>
      </c>
      <c r="U49">
        <v>1292674.335</v>
      </c>
      <c r="V49">
        <v>1305346.5090000001</v>
      </c>
      <c r="W49">
        <v>1317765.534</v>
      </c>
      <c r="X49">
        <v>1329928.6850000001</v>
      </c>
      <c r="Y49">
        <v>1341840.8189999999</v>
      </c>
      <c r="Z49">
        <v>1353506.97</v>
      </c>
      <c r="AA49">
        <v>1364928.977</v>
      </c>
      <c r="AB49">
        <v>1376104.821</v>
      </c>
      <c r="AC49">
        <v>1387029.585</v>
      </c>
      <c r="AD49">
        <v>1397697.2620000001</v>
      </c>
      <c r="AE49">
        <v>1408255.73</v>
      </c>
      <c r="AF49">
        <v>1418619.8929999999</v>
      </c>
      <c r="AG49">
        <v>1428696.4939999999</v>
      </c>
      <c r="AH49">
        <v>1438441.571</v>
      </c>
      <c r="AI49">
        <v>1447857.8540000001</v>
      </c>
      <c r="AJ49">
        <v>1456984.1410000001</v>
      </c>
      <c r="AK49">
        <v>1465885.611</v>
      </c>
      <c r="AL49">
        <v>1474647.405</v>
      </c>
      <c r="AM49">
        <v>1483371.433</v>
      </c>
      <c r="AN49">
        <v>1492175.5430000001</v>
      </c>
    </row>
    <row r="50" spans="1:40" x14ac:dyDescent="0.25">
      <c r="A50" s="7" t="s">
        <v>235</v>
      </c>
      <c r="B50" t="s">
        <v>302</v>
      </c>
      <c r="C50">
        <v>1078867</v>
      </c>
      <c r="D50">
        <v>1091394.5789999999</v>
      </c>
      <c r="E50">
        <v>1104706.629</v>
      </c>
      <c r="F50">
        <v>1118718.433</v>
      </c>
      <c r="G50">
        <v>1132778.2930000001</v>
      </c>
      <c r="H50">
        <v>1146211.507</v>
      </c>
      <c r="I50">
        <v>1158621.611</v>
      </c>
      <c r="J50">
        <v>1169879.7819999999</v>
      </c>
      <c r="K50">
        <v>1180031.575</v>
      </c>
      <c r="L50">
        <v>1189227.798</v>
      </c>
      <c r="M50">
        <v>1197667.7549999999</v>
      </c>
      <c r="N50">
        <v>1205566.0689999999</v>
      </c>
      <c r="O50">
        <v>1213135.453</v>
      </c>
      <c r="P50">
        <v>1220772.6189999999</v>
      </c>
      <c r="Q50">
        <v>1228840.108</v>
      </c>
      <c r="R50">
        <v>1237545.328</v>
      </c>
      <c r="S50">
        <v>1246955.4350000001</v>
      </c>
      <c r="T50">
        <v>1257042.182</v>
      </c>
      <c r="U50">
        <v>1267703.061</v>
      </c>
      <c r="V50">
        <v>1278805.889</v>
      </c>
      <c r="W50">
        <v>1290229.8770000001</v>
      </c>
      <c r="X50">
        <v>1301875.0249999999</v>
      </c>
      <c r="Y50">
        <v>1313661.4450000001</v>
      </c>
      <c r="Z50">
        <v>1325525.719</v>
      </c>
      <c r="AA50">
        <v>1337416.7990000001</v>
      </c>
      <c r="AB50">
        <v>1349292.5379999999</v>
      </c>
      <c r="AC50">
        <v>1361117.2760000001</v>
      </c>
      <c r="AD50">
        <v>1372860.5460000001</v>
      </c>
      <c r="AE50">
        <v>1384722.287</v>
      </c>
      <c r="AF50">
        <v>1396965.9739999999</v>
      </c>
      <c r="AG50">
        <v>1409724.9720000001</v>
      </c>
      <c r="AH50">
        <v>1422995.3810000001</v>
      </c>
      <c r="AI50">
        <v>1436688.527</v>
      </c>
      <c r="AJ50">
        <v>1450684.852</v>
      </c>
      <c r="AK50">
        <v>1464872.051</v>
      </c>
      <c r="AL50">
        <v>1479167.0530000001</v>
      </c>
      <c r="AM50">
        <v>1493526.324</v>
      </c>
      <c r="AN50">
        <v>1507949.226</v>
      </c>
    </row>
    <row r="51" spans="1:40" x14ac:dyDescent="0.25">
      <c r="A51" s="7" t="s">
        <v>235</v>
      </c>
      <c r="B51" t="s">
        <v>303</v>
      </c>
      <c r="C51">
        <v>24045</v>
      </c>
      <c r="D51">
        <v>24290.889299999999</v>
      </c>
      <c r="E51">
        <v>24545.57487</v>
      </c>
      <c r="F51">
        <v>24815.537950000002</v>
      </c>
      <c r="G51">
        <v>25100.43088</v>
      </c>
      <c r="H51">
        <v>25390.185880000001</v>
      </c>
      <c r="I51">
        <v>25663.470979999998</v>
      </c>
      <c r="J51">
        <v>25909.807509999999</v>
      </c>
      <c r="K51">
        <v>26127.40526</v>
      </c>
      <c r="L51">
        <v>26317.776590000001</v>
      </c>
      <c r="M51">
        <v>26482.229139999999</v>
      </c>
      <c r="N51">
        <v>26620.244790000001</v>
      </c>
      <c r="O51">
        <v>26729.031470000002</v>
      </c>
      <c r="P51">
        <v>26831.277160000001</v>
      </c>
      <c r="Q51">
        <v>26935.443569999999</v>
      </c>
      <c r="R51">
        <v>27044.849559999999</v>
      </c>
      <c r="S51">
        <v>27160.224730000002</v>
      </c>
      <c r="T51">
        <v>27280.961080000001</v>
      </c>
      <c r="U51">
        <v>27416.27304</v>
      </c>
      <c r="V51">
        <v>27561.503100000002</v>
      </c>
      <c r="W51">
        <v>27711.837739999999</v>
      </c>
      <c r="X51">
        <v>27864.12429</v>
      </c>
      <c r="Y51">
        <v>28016.374199999998</v>
      </c>
      <c r="Z51">
        <v>28167.26093</v>
      </c>
      <c r="AA51">
        <v>28315.827590000001</v>
      </c>
      <c r="AB51">
        <v>28461.335950000001</v>
      </c>
      <c r="AC51">
        <v>28603.19615</v>
      </c>
      <c r="AD51">
        <v>28740.941040000002</v>
      </c>
      <c r="AE51">
        <v>28878.88593</v>
      </c>
      <c r="AF51">
        <v>29022.855</v>
      </c>
      <c r="AG51">
        <v>29176.20695</v>
      </c>
      <c r="AH51">
        <v>29339.60211</v>
      </c>
      <c r="AI51">
        <v>29512.025379999999</v>
      </c>
      <c r="AJ51">
        <v>29691.844140000001</v>
      </c>
      <c r="AK51">
        <v>29877.51583</v>
      </c>
      <c r="AL51">
        <v>30067.966380000002</v>
      </c>
      <c r="AM51">
        <v>30262.7556</v>
      </c>
      <c r="AN51">
        <v>30462.129140000001</v>
      </c>
    </row>
    <row r="52" spans="1:40" x14ac:dyDescent="0.25">
      <c r="A52" s="7" t="s">
        <v>236</v>
      </c>
      <c r="B52" t="s">
        <v>304</v>
      </c>
      <c r="C52">
        <v>30842308</v>
      </c>
      <c r="D52">
        <v>31187484.75</v>
      </c>
      <c r="E52">
        <v>31536145.129999999</v>
      </c>
      <c r="F52">
        <v>31883051.420000002</v>
      </c>
      <c r="G52">
        <v>32223430.239999998</v>
      </c>
      <c r="H52">
        <v>32556726.489999998</v>
      </c>
      <c r="I52">
        <v>32882673.440000001</v>
      </c>
      <c r="J52">
        <v>33202259.16</v>
      </c>
      <c r="K52">
        <v>33517298.75</v>
      </c>
      <c r="L52">
        <v>33829818.75</v>
      </c>
      <c r="M52">
        <v>34141580.469999999</v>
      </c>
      <c r="N52">
        <v>34453937.6599999</v>
      </c>
      <c r="O52">
        <v>34767859.609999999</v>
      </c>
      <c r="P52">
        <v>35087726.380000003</v>
      </c>
      <c r="Q52">
        <v>35413440.590000004</v>
      </c>
      <c r="R52">
        <v>35744021.539999999</v>
      </c>
      <c r="S52">
        <v>36078418.75</v>
      </c>
      <c r="T52">
        <v>36415735.079999998</v>
      </c>
      <c r="U52">
        <v>36754631.399999999</v>
      </c>
      <c r="V52">
        <v>37093749.93</v>
      </c>
      <c r="W52">
        <v>37432086.920000002</v>
      </c>
      <c r="X52">
        <v>37768932.060000002</v>
      </c>
      <c r="Y52">
        <v>38103717.719999999</v>
      </c>
      <c r="Z52">
        <v>38435915.119999997</v>
      </c>
      <c r="AA52">
        <v>38764985.420000002</v>
      </c>
      <c r="AB52">
        <v>39090371.799999997</v>
      </c>
      <c r="AC52">
        <v>39411519.770000003</v>
      </c>
      <c r="AD52">
        <v>39727915.289999999</v>
      </c>
      <c r="AE52">
        <v>40042736.020000003</v>
      </c>
      <c r="AF52">
        <v>40356843.079999998</v>
      </c>
      <c r="AG52">
        <v>40670102.060000002</v>
      </c>
      <c r="AH52">
        <v>40982120.799999997</v>
      </c>
      <c r="AI52">
        <v>41292581.700000003</v>
      </c>
      <c r="AJ52">
        <v>41601490.219999999</v>
      </c>
      <c r="AK52">
        <v>41909324.280000001</v>
      </c>
      <c r="AL52">
        <v>42217121.119999997</v>
      </c>
      <c r="AM52">
        <v>42526534.609999999</v>
      </c>
      <c r="AN52">
        <v>42839881.789999999</v>
      </c>
    </row>
    <row r="53" spans="1:40" x14ac:dyDescent="0.25">
      <c r="A53" s="7" t="s">
        <v>236</v>
      </c>
      <c r="B53" t="s">
        <v>305</v>
      </c>
      <c r="C53">
        <v>2580167</v>
      </c>
      <c r="D53">
        <v>2608789.8709999998</v>
      </c>
      <c r="E53">
        <v>2634657.04</v>
      </c>
      <c r="F53">
        <v>2656946.7409999999</v>
      </c>
      <c r="G53">
        <v>2678007.0469999998</v>
      </c>
      <c r="H53">
        <v>2700643.6719999998</v>
      </c>
      <c r="I53">
        <v>2726043.2239999999</v>
      </c>
      <c r="J53">
        <v>2754405.4530000002</v>
      </c>
      <c r="K53">
        <v>2785666.2429999998</v>
      </c>
      <c r="L53">
        <v>2819696.9730000002</v>
      </c>
      <c r="M53">
        <v>2856329.0210000002</v>
      </c>
      <c r="N53">
        <v>2895326.895</v>
      </c>
      <c r="O53">
        <v>2936358.102</v>
      </c>
      <c r="P53">
        <v>2978918.0809999998</v>
      </c>
      <c r="Q53">
        <v>3021746.9350000001</v>
      </c>
      <c r="R53">
        <v>3064138.9360000002</v>
      </c>
      <c r="S53">
        <v>3105791.0780000002</v>
      </c>
      <c r="T53">
        <v>3146619.7409999999</v>
      </c>
      <c r="U53">
        <v>3186348.9939999999</v>
      </c>
      <c r="V53">
        <v>3225035.4950000001</v>
      </c>
      <c r="W53">
        <v>3262806.3280000002</v>
      </c>
      <c r="X53">
        <v>3299798.51</v>
      </c>
      <c r="Y53">
        <v>3336123.91</v>
      </c>
      <c r="Z53">
        <v>3371858.3859999999</v>
      </c>
      <c r="AA53">
        <v>3407046.1669999999</v>
      </c>
      <c r="AB53">
        <v>3441711.156</v>
      </c>
      <c r="AC53">
        <v>3475870.1290000002</v>
      </c>
      <c r="AD53">
        <v>3509545.0219999999</v>
      </c>
      <c r="AE53">
        <v>3542637.53</v>
      </c>
      <c r="AF53">
        <v>3574291.9479999999</v>
      </c>
      <c r="AG53">
        <v>3604065.571</v>
      </c>
      <c r="AH53">
        <v>3632009.1340000001</v>
      </c>
      <c r="AI53">
        <v>3658468.5469999998</v>
      </c>
      <c r="AJ53">
        <v>3683934.3220000002</v>
      </c>
      <c r="AK53">
        <v>3708953.5019999999</v>
      </c>
      <c r="AL53">
        <v>3734091.5520000001</v>
      </c>
      <c r="AM53">
        <v>3759925.61</v>
      </c>
      <c r="AN53">
        <v>3787053.3769999999</v>
      </c>
    </row>
    <row r="54" spans="1:40" x14ac:dyDescent="0.25">
      <c r="A54" s="23" t="s">
        <v>237</v>
      </c>
      <c r="B54" t="s">
        <v>306</v>
      </c>
      <c r="C54">
        <v>37645</v>
      </c>
      <c r="D54">
        <v>37946.139329999998</v>
      </c>
      <c r="E54">
        <v>38286.681819999998</v>
      </c>
      <c r="F54">
        <v>38694.819389999997</v>
      </c>
      <c r="G54">
        <v>39157.338479999999</v>
      </c>
      <c r="H54">
        <v>39500.792000000001</v>
      </c>
      <c r="I54">
        <v>39746.737840000002</v>
      </c>
      <c r="J54">
        <v>39920.20347</v>
      </c>
      <c r="K54">
        <v>40038.438459999998</v>
      </c>
      <c r="L54">
        <v>40112.116820000003</v>
      </c>
      <c r="M54">
        <v>40146.421479999997</v>
      </c>
      <c r="N54">
        <v>40141.726860000002</v>
      </c>
      <c r="O54">
        <v>40094.325060000003</v>
      </c>
      <c r="P54">
        <v>40054.49151</v>
      </c>
      <c r="Q54">
        <v>40045.792159999997</v>
      </c>
      <c r="R54">
        <v>40079.404849999999</v>
      </c>
      <c r="S54">
        <v>40156.325960000002</v>
      </c>
      <c r="T54">
        <v>40271.93533</v>
      </c>
      <c r="U54">
        <v>40436.900179999997</v>
      </c>
      <c r="V54">
        <v>40637.008020000001</v>
      </c>
      <c r="W54">
        <v>40861.12917</v>
      </c>
      <c r="X54">
        <v>41101.768600000003</v>
      </c>
      <c r="Y54">
        <v>41353.800470000002</v>
      </c>
      <c r="Z54">
        <v>41613.583590000002</v>
      </c>
      <c r="AA54">
        <v>41878.435490000003</v>
      </c>
      <c r="AB54">
        <v>42146.327160000001</v>
      </c>
      <c r="AC54">
        <v>42415.709289999999</v>
      </c>
      <c r="AD54">
        <v>42685.419860000002</v>
      </c>
      <c r="AE54">
        <v>42970.43851</v>
      </c>
      <c r="AF54">
        <v>43290.956619999997</v>
      </c>
      <c r="AG54">
        <v>43656.608690000001</v>
      </c>
      <c r="AH54">
        <v>44067.431270000001</v>
      </c>
      <c r="AI54">
        <v>44518.144999999902</v>
      </c>
      <c r="AJ54">
        <v>45001.78011</v>
      </c>
      <c r="AK54">
        <v>45511.850610000001</v>
      </c>
      <c r="AL54">
        <v>46043.391459999999</v>
      </c>
      <c r="AM54">
        <v>46593.320809999997</v>
      </c>
      <c r="AN54">
        <v>47160.472600000001</v>
      </c>
    </row>
    <row r="55" spans="1:40" x14ac:dyDescent="0.25">
      <c r="A55" s="23" t="s">
        <v>237</v>
      </c>
      <c r="B55" t="s">
        <v>307</v>
      </c>
      <c r="C55">
        <v>27443.5</v>
      </c>
      <c r="D55">
        <v>27698.927830000001</v>
      </c>
      <c r="E55">
        <v>27947.112280000001</v>
      </c>
      <c r="F55">
        <v>28195.659759999999</v>
      </c>
      <c r="G55">
        <v>28488.491170000001</v>
      </c>
      <c r="H55">
        <v>29005.23847</v>
      </c>
      <c r="I55">
        <v>29567.266510000001</v>
      </c>
      <c r="J55">
        <v>30078.104439999999</v>
      </c>
      <c r="K55">
        <v>30506.139299999999</v>
      </c>
      <c r="L55">
        <v>30845.672429999999</v>
      </c>
      <c r="M55">
        <v>31094.270110000001</v>
      </c>
      <c r="N55">
        <v>31242.56466</v>
      </c>
      <c r="O55">
        <v>31271.18849</v>
      </c>
      <c r="P55">
        <v>31274.600989999999</v>
      </c>
      <c r="Q55">
        <v>31262.22998</v>
      </c>
      <c r="R55">
        <v>31235.843140000001</v>
      </c>
      <c r="S55">
        <v>31196.966789999999</v>
      </c>
      <c r="T55">
        <v>31147.46329</v>
      </c>
      <c r="U55">
        <v>31149.701420000001</v>
      </c>
      <c r="V55">
        <v>31182.530309999998</v>
      </c>
      <c r="W55">
        <v>31229.52952</v>
      </c>
      <c r="X55">
        <v>31281.897540000002</v>
      </c>
      <c r="Y55">
        <v>31335.270810000002</v>
      </c>
      <c r="Z55">
        <v>31387.579679999999</v>
      </c>
      <c r="AA55">
        <v>31437.907790000001</v>
      </c>
      <c r="AB55">
        <v>31485.918119999998</v>
      </c>
      <c r="AC55">
        <v>31531.574489999999</v>
      </c>
      <c r="AD55">
        <v>31575.013760000002</v>
      </c>
      <c r="AE55">
        <v>31612.25459</v>
      </c>
      <c r="AF55">
        <v>31647.29983</v>
      </c>
      <c r="AG55">
        <v>31685.307690000001</v>
      </c>
      <c r="AH55">
        <v>31729.631000000001</v>
      </c>
      <c r="AI55">
        <v>31781.73978</v>
      </c>
      <c r="AJ55">
        <v>31841.985209999999</v>
      </c>
      <c r="AK55">
        <v>31910.308710000001</v>
      </c>
      <c r="AL55">
        <v>31986.708129999999</v>
      </c>
      <c r="AM55">
        <v>32071.501090000002</v>
      </c>
      <c r="AN55">
        <v>32165.461790000001</v>
      </c>
    </row>
    <row r="56" spans="1:40" x14ac:dyDescent="0.25">
      <c r="A56" s="31" t="s">
        <v>440</v>
      </c>
      <c r="B56" t="s">
        <v>308</v>
      </c>
      <c r="C56">
        <v>22745.332849999999</v>
      </c>
      <c r="D56">
        <v>23203.017489999998</v>
      </c>
      <c r="E56">
        <v>23778.197479999999</v>
      </c>
      <c r="F56">
        <v>24395.501990000001</v>
      </c>
      <c r="G56">
        <v>24985.587589999999</v>
      </c>
      <c r="H56">
        <v>26733.267960000001</v>
      </c>
      <c r="I56">
        <v>28429.163799999998</v>
      </c>
      <c r="J56">
        <v>29619.308789999999</v>
      </c>
      <c r="K56">
        <v>30199.11894</v>
      </c>
      <c r="L56">
        <v>30198.382099999999</v>
      </c>
      <c r="M56">
        <v>29660.620709999999</v>
      </c>
      <c r="N56">
        <v>28589.484390000001</v>
      </c>
      <c r="O56">
        <v>26936.488570000001</v>
      </c>
      <c r="P56">
        <v>26699.888299999999</v>
      </c>
      <c r="Q56">
        <v>27100.434590000001</v>
      </c>
      <c r="R56">
        <v>27752.1806</v>
      </c>
      <c r="S56">
        <v>28443.845359999999</v>
      </c>
      <c r="T56">
        <v>29053.061829999999</v>
      </c>
      <c r="U56">
        <v>29532.659370000001</v>
      </c>
      <c r="V56">
        <v>29900.001469999999</v>
      </c>
      <c r="W56">
        <v>30163.50504</v>
      </c>
      <c r="X56">
        <v>30327.864000000001</v>
      </c>
      <c r="Y56">
        <v>30396.388879999999</v>
      </c>
      <c r="Z56">
        <v>30372.05243</v>
      </c>
      <c r="AA56">
        <v>30257.966659999998</v>
      </c>
      <c r="AB56">
        <v>30057.60684</v>
      </c>
      <c r="AC56">
        <v>29774.918129999998</v>
      </c>
      <c r="AD56">
        <v>29414.360700000001</v>
      </c>
      <c r="AE56">
        <v>29400.188590000002</v>
      </c>
      <c r="AF56">
        <v>29521.32489</v>
      </c>
      <c r="AG56">
        <v>29666.753290000001</v>
      </c>
      <c r="AH56">
        <v>29776.144499999999</v>
      </c>
      <c r="AI56">
        <v>29815.536520000001</v>
      </c>
      <c r="AJ56">
        <v>29764.827450000001</v>
      </c>
      <c r="AK56">
        <v>29611.226549999999</v>
      </c>
      <c r="AL56">
        <v>29345.86363</v>
      </c>
      <c r="AM56">
        <v>28962.136289999999</v>
      </c>
      <c r="AN56">
        <v>28455.046600000001</v>
      </c>
    </row>
    <row r="57" spans="1:40" x14ac:dyDescent="0.25">
      <c r="A57" s="31" t="s">
        <v>441</v>
      </c>
      <c r="B57" t="s">
        <v>309</v>
      </c>
      <c r="C57">
        <v>2038.2376609999999</v>
      </c>
      <c r="D57">
        <v>2309.7042750000001</v>
      </c>
      <c r="E57">
        <v>2775.6991410000001</v>
      </c>
      <c r="F57">
        <v>3431.137882</v>
      </c>
      <c r="G57">
        <v>4288.0325549999998</v>
      </c>
      <c r="H57">
        <v>5556.5456459999896</v>
      </c>
      <c r="I57">
        <v>7126.990554</v>
      </c>
      <c r="J57">
        <v>8934.1475499999997</v>
      </c>
      <c r="K57">
        <v>10942.896629999999</v>
      </c>
      <c r="L57">
        <v>13131.03256</v>
      </c>
      <c r="M57">
        <v>15462.964610000001</v>
      </c>
      <c r="N57">
        <v>17856.426589999999</v>
      </c>
      <c r="O57">
        <v>20142.786919999999</v>
      </c>
      <c r="P57">
        <v>23128.12415</v>
      </c>
      <c r="Q57">
        <v>26724.952239999999</v>
      </c>
      <c r="R57">
        <v>30875.105230000001</v>
      </c>
      <c r="S57">
        <v>35533.523630000003</v>
      </c>
      <c r="T57">
        <v>40658.773359999999</v>
      </c>
      <c r="U57">
        <v>45158.177199999998</v>
      </c>
      <c r="V57">
        <v>49314.28613</v>
      </c>
      <c r="W57">
        <v>53310.511630000001</v>
      </c>
      <c r="X57">
        <v>57255.611920000003</v>
      </c>
      <c r="Y57">
        <v>61209.335120000003</v>
      </c>
      <c r="Z57">
        <v>65200.98921</v>
      </c>
      <c r="AA57">
        <v>69241.393330000006</v>
      </c>
      <c r="AB57">
        <v>73330.226250000007</v>
      </c>
      <c r="AC57">
        <v>77460.495739999998</v>
      </c>
      <c r="AD57">
        <v>81621.2935</v>
      </c>
      <c r="AE57">
        <v>84860.971550000002</v>
      </c>
      <c r="AF57">
        <v>87495.974499999997</v>
      </c>
      <c r="AG57">
        <v>89698.445980000004</v>
      </c>
      <c r="AH57">
        <v>91554.209220000004</v>
      </c>
      <c r="AI57">
        <v>93098.30459</v>
      </c>
      <c r="AJ57">
        <v>94335.886350000001</v>
      </c>
      <c r="AK57">
        <v>95254.321819999997</v>
      </c>
      <c r="AL57">
        <v>95830.327430000005</v>
      </c>
      <c r="AM57">
        <v>96034.480410000004</v>
      </c>
      <c r="AN57">
        <v>95834.486009999906</v>
      </c>
    </row>
    <row r="58" spans="1:40" x14ac:dyDescent="0.25">
      <c r="A58" s="31" t="s">
        <v>442</v>
      </c>
      <c r="B58" t="s">
        <v>310</v>
      </c>
      <c r="C58">
        <v>3008.1718510000001</v>
      </c>
      <c r="D58">
        <v>3007.531532</v>
      </c>
      <c r="E58">
        <v>2984.707097</v>
      </c>
      <c r="F58">
        <v>2945.13373</v>
      </c>
      <c r="G58">
        <v>2890.3044759999998</v>
      </c>
      <c r="H58">
        <v>3171.7128339999999</v>
      </c>
      <c r="I58">
        <v>3588.3579869999999</v>
      </c>
      <c r="J58">
        <v>4056.3109570000001</v>
      </c>
      <c r="K58">
        <v>4534.3554640000002</v>
      </c>
      <c r="L58">
        <v>4998.4897140000003</v>
      </c>
      <c r="M58">
        <v>5426.9458979999999</v>
      </c>
      <c r="N58">
        <v>5789.5397999999996</v>
      </c>
      <c r="O58">
        <v>6039.9597610000001</v>
      </c>
      <c r="P58">
        <v>6130.8596639999996</v>
      </c>
      <c r="Q58">
        <v>6117.5142089999999</v>
      </c>
      <c r="R58">
        <v>6030.1728329999996</v>
      </c>
      <c r="S58">
        <v>5886.142715</v>
      </c>
      <c r="T58">
        <v>5696.3830479999997</v>
      </c>
      <c r="U58">
        <v>5573.6262040000001</v>
      </c>
      <c r="V58">
        <v>5478.4894039999999</v>
      </c>
      <c r="W58">
        <v>5391.0548179999896</v>
      </c>
      <c r="X58">
        <v>5301.3091750000003</v>
      </c>
      <c r="Y58">
        <v>5204.4344590000001</v>
      </c>
      <c r="Z58">
        <v>5098.3815489999997</v>
      </c>
      <c r="AA58">
        <v>4982.5914590000002</v>
      </c>
      <c r="AB58">
        <v>4857.3139950000004</v>
      </c>
      <c r="AC58">
        <v>4723.2422619999998</v>
      </c>
      <c r="AD58">
        <v>4581.3146310000002</v>
      </c>
      <c r="AE58">
        <v>4476.9435709999998</v>
      </c>
      <c r="AF58">
        <v>4385.6885279999897</v>
      </c>
      <c r="AG58">
        <v>4295.2686329999897</v>
      </c>
      <c r="AH58">
        <v>4199.5629079999999</v>
      </c>
      <c r="AI58">
        <v>4095.605239</v>
      </c>
      <c r="AJ58">
        <v>3982.0504219999998</v>
      </c>
      <c r="AK58">
        <v>3858.3883679999999</v>
      </c>
      <c r="AL58">
        <v>3724.5495059999998</v>
      </c>
      <c r="AM58">
        <v>3580.7185890000001</v>
      </c>
      <c r="AN58">
        <v>3427.2610300000001</v>
      </c>
    </row>
    <row r="59" spans="1:40" x14ac:dyDescent="0.25">
      <c r="A59" s="31" t="s">
        <v>125</v>
      </c>
      <c r="B59" t="s">
        <v>311</v>
      </c>
      <c r="C59">
        <v>74.414284050000006</v>
      </c>
      <c r="D59">
        <v>108.41273409999999</v>
      </c>
      <c r="E59">
        <v>190.38579139999999</v>
      </c>
      <c r="F59">
        <v>366.56473160000002</v>
      </c>
      <c r="G59">
        <v>735.90585729999998</v>
      </c>
      <c r="H59">
        <v>1507.8506</v>
      </c>
      <c r="I59">
        <v>3033.4546599999999</v>
      </c>
      <c r="J59">
        <v>5938.3074420000003</v>
      </c>
      <c r="K59">
        <v>11328.49944</v>
      </c>
      <c r="L59">
        <v>21132.889780000001</v>
      </c>
      <c r="M59">
        <v>38628.72064</v>
      </c>
      <c r="N59">
        <v>69146.861900000004</v>
      </c>
      <c r="O59">
        <v>120752.3766</v>
      </c>
      <c r="P59">
        <v>166963.26120000001</v>
      </c>
      <c r="Q59">
        <v>203762.3125</v>
      </c>
      <c r="R59">
        <v>232358.71400000001</v>
      </c>
      <c r="S59">
        <v>255105.57209999999</v>
      </c>
      <c r="T59">
        <v>273912.29190000001</v>
      </c>
      <c r="U59">
        <v>286069.33110000001</v>
      </c>
      <c r="V59">
        <v>294435.00199999998</v>
      </c>
      <c r="W59">
        <v>300685.26799999998</v>
      </c>
      <c r="X59">
        <v>305737.16859999998</v>
      </c>
      <c r="Y59">
        <v>310065.98790000001</v>
      </c>
      <c r="Z59">
        <v>313901.82559999998</v>
      </c>
      <c r="AA59">
        <v>317342.70799999998</v>
      </c>
      <c r="AB59">
        <v>320417.63500000001</v>
      </c>
      <c r="AC59">
        <v>323121.31390000001</v>
      </c>
      <c r="AD59">
        <v>325433.28580000001</v>
      </c>
      <c r="AE59">
        <v>326695.67999999999</v>
      </c>
      <c r="AF59">
        <v>327092.24650000001</v>
      </c>
      <c r="AG59">
        <v>326695.07179999998</v>
      </c>
      <c r="AH59">
        <v>325517.75390000001</v>
      </c>
      <c r="AI59">
        <v>323540.44890000002</v>
      </c>
      <c r="AJ59">
        <v>320723.37900000002</v>
      </c>
      <c r="AK59">
        <v>317014.97259999998</v>
      </c>
      <c r="AL59">
        <v>312357.6127</v>
      </c>
      <c r="AM59">
        <v>306692.57569999999</v>
      </c>
      <c r="AN59">
        <v>299965.02669999999</v>
      </c>
    </row>
    <row r="60" spans="1:40" x14ac:dyDescent="0.25">
      <c r="A60" s="31" t="s">
        <v>443</v>
      </c>
      <c r="B60" t="s">
        <v>312</v>
      </c>
      <c r="C60">
        <v>439.5071974</v>
      </c>
      <c r="D60">
        <v>510.99110760000002</v>
      </c>
      <c r="E60">
        <v>637.85467149999999</v>
      </c>
      <c r="F60">
        <v>823.62608130000001</v>
      </c>
      <c r="G60">
        <v>1077.7995109999999</v>
      </c>
      <c r="H60">
        <v>1344.663031</v>
      </c>
      <c r="I60">
        <v>1590.3806199999999</v>
      </c>
      <c r="J60">
        <v>1798.810635</v>
      </c>
      <c r="K60">
        <v>1966.9746250000001</v>
      </c>
      <c r="L60">
        <v>2097.0028940000002</v>
      </c>
      <c r="M60">
        <v>2189.7758699999999</v>
      </c>
      <c r="N60">
        <v>2241.3682709999998</v>
      </c>
      <c r="O60">
        <v>2241.5835849999999</v>
      </c>
      <c r="P60">
        <v>2304.9687300000001</v>
      </c>
      <c r="Q60">
        <v>2398.624793</v>
      </c>
      <c r="R60">
        <v>2503.5638210000002</v>
      </c>
      <c r="S60">
        <v>2608.002203</v>
      </c>
      <c r="T60">
        <v>2704.2375539999998</v>
      </c>
      <c r="U60">
        <v>2746.9786880000001</v>
      </c>
      <c r="V60">
        <v>2757.1511679999999</v>
      </c>
      <c r="W60">
        <v>2746.7287940000001</v>
      </c>
      <c r="X60">
        <v>2722.4008220000001</v>
      </c>
      <c r="Y60">
        <v>2687.9159519999998</v>
      </c>
      <c r="Z60">
        <v>2645.4389350000001</v>
      </c>
      <c r="AA60">
        <v>2596.3014210000001</v>
      </c>
      <c r="AB60">
        <v>2541.4081500000002</v>
      </c>
      <c r="AC60">
        <v>2481.4535230000001</v>
      </c>
      <c r="AD60">
        <v>2417.0352990000001</v>
      </c>
      <c r="AE60">
        <v>2341.2767600000002</v>
      </c>
      <c r="AF60">
        <v>2258.2588540000002</v>
      </c>
      <c r="AG60">
        <v>2170.3070939999998</v>
      </c>
      <c r="AH60">
        <v>2078.8258369999999</v>
      </c>
      <c r="AI60">
        <v>1984.715772</v>
      </c>
      <c r="AJ60">
        <v>1888.5954850000001</v>
      </c>
      <c r="AK60">
        <v>1790.9242609999999</v>
      </c>
      <c r="AL60">
        <v>1692.074552</v>
      </c>
      <c r="AM60">
        <v>1592.3787830000001</v>
      </c>
      <c r="AN60">
        <v>1492.1629270000001</v>
      </c>
    </row>
    <row r="61" spans="1:40" x14ac:dyDescent="0.25">
      <c r="A61" s="31" t="s">
        <v>444</v>
      </c>
      <c r="B61" t="s">
        <v>313</v>
      </c>
      <c r="C61">
        <v>4581.1430389999896</v>
      </c>
      <c r="D61">
        <v>4805.7699229999998</v>
      </c>
      <c r="E61">
        <v>5129.4349320000001</v>
      </c>
      <c r="F61">
        <v>5511.054349</v>
      </c>
      <c r="G61">
        <v>5922.8548849999997</v>
      </c>
      <c r="H61">
        <v>6550.7463539999999</v>
      </c>
      <c r="I61">
        <v>7153.4801639999996</v>
      </c>
      <c r="J61">
        <v>7633.2934949999999</v>
      </c>
      <c r="K61">
        <v>7965.0831179999996</v>
      </c>
      <c r="L61">
        <v>8151.8437379999996</v>
      </c>
      <c r="M61">
        <v>8197.2347300000001</v>
      </c>
      <c r="N61">
        <v>8092.2676929999998</v>
      </c>
      <c r="O61">
        <v>7811.3584350000001</v>
      </c>
      <c r="P61">
        <v>7580.2428909999999</v>
      </c>
      <c r="Q61">
        <v>7357.2263910000001</v>
      </c>
      <c r="R61">
        <v>7118.6489339999998</v>
      </c>
      <c r="S61">
        <v>6853.155272</v>
      </c>
      <c r="T61">
        <v>6557.128463</v>
      </c>
      <c r="U61">
        <v>6189.5445739999996</v>
      </c>
      <c r="V61">
        <v>5794.6385460000001</v>
      </c>
      <c r="W61">
        <v>5395.3038239999896</v>
      </c>
      <c r="X61">
        <v>5003.2962660000003</v>
      </c>
      <c r="Y61">
        <v>4624.654364</v>
      </c>
      <c r="Z61">
        <v>4262.4764439999999</v>
      </c>
      <c r="AA61">
        <v>3918.3234670000002</v>
      </c>
      <c r="AB61">
        <v>3592.9254569999998</v>
      </c>
      <c r="AC61">
        <v>3286.5390280000001</v>
      </c>
      <c r="AD61">
        <v>2999.1306989999998</v>
      </c>
      <c r="AE61">
        <v>3056.007627</v>
      </c>
      <c r="AF61">
        <v>3293.430167</v>
      </c>
      <c r="AG61">
        <v>3647.4577119999999</v>
      </c>
      <c r="AH61">
        <v>4088.6102879999999</v>
      </c>
      <c r="AI61">
        <v>4601.6535800000001</v>
      </c>
      <c r="AJ61">
        <v>5177.8996159999997</v>
      </c>
      <c r="AK61">
        <v>5811.65762</v>
      </c>
      <c r="AL61">
        <v>6498.2894130000004</v>
      </c>
      <c r="AM61">
        <v>7232.982857</v>
      </c>
      <c r="AN61">
        <v>8009.8999279999998</v>
      </c>
    </row>
    <row r="62" spans="1:40" x14ac:dyDescent="0.25">
      <c r="A62" s="31" t="s">
        <v>445</v>
      </c>
      <c r="B62" t="s">
        <v>314</v>
      </c>
      <c r="C62">
        <v>0.34929036270000002</v>
      </c>
      <c r="D62">
        <v>0.88732165350000003</v>
      </c>
      <c r="E62">
        <v>3.6998937230000002</v>
      </c>
      <c r="F62">
        <v>19.995575460000001</v>
      </c>
      <c r="G62">
        <v>122.42864539999999</v>
      </c>
      <c r="H62">
        <v>345.61822590000003</v>
      </c>
      <c r="I62">
        <v>630.69486889999996</v>
      </c>
      <c r="J62">
        <v>900.51540130000001</v>
      </c>
      <c r="K62">
        <v>1120.158277</v>
      </c>
      <c r="L62">
        <v>1288.2689499999999</v>
      </c>
      <c r="M62">
        <v>1413.6937370000001</v>
      </c>
      <c r="N62">
        <v>1502.248758</v>
      </c>
      <c r="O62">
        <v>1552.164806</v>
      </c>
      <c r="P62">
        <v>1544.9905679999999</v>
      </c>
      <c r="Q62">
        <v>1506.3148619999999</v>
      </c>
      <c r="R62">
        <v>1450.162826</v>
      </c>
      <c r="S62">
        <v>1383.985938</v>
      </c>
      <c r="T62">
        <v>1311.798575</v>
      </c>
      <c r="U62">
        <v>1209.4894770000001</v>
      </c>
      <c r="V62">
        <v>1099.0132599999999</v>
      </c>
      <c r="W62">
        <v>990.84178229999998</v>
      </c>
      <c r="X62">
        <v>889.42518959999995</v>
      </c>
      <c r="Y62">
        <v>796.29119849999995</v>
      </c>
      <c r="Z62">
        <v>711.62999600000001</v>
      </c>
      <c r="AA62">
        <v>635.06250009999997</v>
      </c>
      <c r="AB62">
        <v>565.99925459999997</v>
      </c>
      <c r="AC62">
        <v>503.80167169999999</v>
      </c>
      <c r="AD62">
        <v>447.85012710000001</v>
      </c>
      <c r="AE62">
        <v>412.7277694</v>
      </c>
      <c r="AF62">
        <v>387.17228310000002</v>
      </c>
      <c r="AG62">
        <v>366.11073929999998</v>
      </c>
      <c r="AH62">
        <v>347.1485639</v>
      </c>
      <c r="AI62">
        <v>329.13832259999998</v>
      </c>
      <c r="AJ62">
        <v>311.53674549999999</v>
      </c>
      <c r="AK62">
        <v>294.09877929999999</v>
      </c>
      <c r="AL62">
        <v>276.72791699999999</v>
      </c>
      <c r="AM62">
        <v>259.40258490000002</v>
      </c>
      <c r="AN62">
        <v>242.14048059999999</v>
      </c>
    </row>
    <row r="63" spans="1:40" x14ac:dyDescent="0.25">
      <c r="A63" s="31" t="s">
        <v>446</v>
      </c>
      <c r="B63" t="s">
        <v>315</v>
      </c>
      <c r="C63">
        <v>3813.5502799999999</v>
      </c>
      <c r="D63">
        <v>3782.7467299999998</v>
      </c>
      <c r="E63">
        <v>3713.7827430000002</v>
      </c>
      <c r="F63">
        <v>3622.4890030000001</v>
      </c>
      <c r="G63">
        <v>3514.3612640000001</v>
      </c>
      <c r="H63">
        <v>3642.6061650000001</v>
      </c>
      <c r="I63">
        <v>3798.0205700000001</v>
      </c>
      <c r="J63">
        <v>3904.8910970000002</v>
      </c>
      <c r="K63">
        <v>3942.5271149999999</v>
      </c>
      <c r="L63">
        <v>3911.2411529999999</v>
      </c>
      <c r="M63">
        <v>3814.9338250000001</v>
      </c>
      <c r="N63">
        <v>3653.5044119999998</v>
      </c>
      <c r="O63">
        <v>3420.9851440000002</v>
      </c>
      <c r="P63">
        <v>3296.8363760000002</v>
      </c>
      <c r="Q63">
        <v>3216.4384409999998</v>
      </c>
      <c r="R63">
        <v>3147.4208709999998</v>
      </c>
      <c r="S63">
        <v>3073.4481820000001</v>
      </c>
      <c r="T63">
        <v>2986.7478879999999</v>
      </c>
      <c r="U63">
        <v>2944.6340060000002</v>
      </c>
      <c r="V63">
        <v>2920.9092430000001</v>
      </c>
      <c r="W63">
        <v>2902.3066880000001</v>
      </c>
      <c r="X63">
        <v>2882.0565609999999</v>
      </c>
      <c r="Y63">
        <v>2856.7944339999999</v>
      </c>
      <c r="Z63">
        <v>2824.9826880000001</v>
      </c>
      <c r="AA63">
        <v>2786.0783000000001</v>
      </c>
      <c r="AB63">
        <v>2740.0871539999998</v>
      </c>
      <c r="AC63">
        <v>2687.3234029999999</v>
      </c>
      <c r="AD63">
        <v>2628.2783279999999</v>
      </c>
      <c r="AE63">
        <v>2893.8630910000002</v>
      </c>
      <c r="AF63">
        <v>3383.7975289999999</v>
      </c>
      <c r="AG63">
        <v>4074.137502</v>
      </c>
      <c r="AH63">
        <v>4969.1940219999897</v>
      </c>
      <c r="AI63">
        <v>6087.2111009999999</v>
      </c>
      <c r="AJ63">
        <v>7455.210701</v>
      </c>
      <c r="AK63">
        <v>9106.6537970000008</v>
      </c>
      <c r="AL63">
        <v>11079.934380000001</v>
      </c>
      <c r="AM63">
        <v>13416.967189999999</v>
      </c>
      <c r="AN63">
        <v>16161.534250000001</v>
      </c>
    </row>
    <row r="64" spans="1:40" x14ac:dyDescent="0.25">
      <c r="A64" s="31" t="s">
        <v>449</v>
      </c>
      <c r="B64" t="s">
        <v>316</v>
      </c>
      <c r="C64">
        <v>13033.75303</v>
      </c>
      <c r="D64">
        <v>12959.32827</v>
      </c>
      <c r="E64">
        <v>12733.50806</v>
      </c>
      <c r="F64">
        <v>12399.73337</v>
      </c>
      <c r="G64">
        <v>11982.695309999999</v>
      </c>
      <c r="H64">
        <v>10171.471390000001</v>
      </c>
      <c r="I64">
        <v>7860.9585059999999</v>
      </c>
      <c r="J64">
        <v>5701.3743709999999</v>
      </c>
      <c r="K64">
        <v>3966.939093</v>
      </c>
      <c r="L64">
        <v>2685.3714660000001</v>
      </c>
      <c r="M64">
        <v>1781.9767409999999</v>
      </c>
      <c r="N64">
        <v>1161.7991489999999</v>
      </c>
      <c r="O64">
        <v>742.71722460000001</v>
      </c>
      <c r="P64">
        <v>556.28731700000003</v>
      </c>
      <c r="Q64">
        <v>451.76561809999998</v>
      </c>
      <c r="R64">
        <v>381.58573489999998</v>
      </c>
      <c r="S64">
        <v>327.8674317</v>
      </c>
      <c r="T64">
        <v>283.23067500000002</v>
      </c>
      <c r="U64">
        <v>230.51777240000001</v>
      </c>
      <c r="V64">
        <v>181.8899485</v>
      </c>
      <c r="W64">
        <v>141.33689459999999</v>
      </c>
      <c r="X64">
        <v>109.1292801</v>
      </c>
      <c r="Y64">
        <v>84.197528739999996</v>
      </c>
      <c r="Z64">
        <v>65.173578230000004</v>
      </c>
      <c r="AA64">
        <v>50.782818849999998</v>
      </c>
      <c r="AB64">
        <v>39.95890275</v>
      </c>
      <c r="AC64">
        <v>31.851778400000001</v>
      </c>
      <c r="AD64">
        <v>25.80032585</v>
      </c>
      <c r="AE64">
        <v>23.710767140000002</v>
      </c>
      <c r="AF64">
        <v>23.245703649999999</v>
      </c>
      <c r="AG64">
        <v>23.531191790000001</v>
      </c>
      <c r="AH64">
        <v>24.174862600000001</v>
      </c>
      <c r="AI64">
        <v>24.978219769999999</v>
      </c>
      <c r="AJ64">
        <v>25.832471009999999</v>
      </c>
      <c r="AK64">
        <v>26.67406244</v>
      </c>
      <c r="AL64">
        <v>27.46334182</v>
      </c>
      <c r="AM64">
        <v>28.17358484</v>
      </c>
      <c r="AN64">
        <v>28.78520949</v>
      </c>
    </row>
    <row r="65" spans="1:40" x14ac:dyDescent="0.25">
      <c r="A65" s="31" t="s">
        <v>450</v>
      </c>
      <c r="B65" t="s">
        <v>317</v>
      </c>
      <c r="C65">
        <v>42001.407169999999</v>
      </c>
      <c r="D65">
        <v>42781.62717</v>
      </c>
      <c r="E65">
        <v>43623.808640000003</v>
      </c>
      <c r="F65">
        <v>44386.60312</v>
      </c>
      <c r="G65">
        <v>44974.046920000001</v>
      </c>
      <c r="H65">
        <v>47995.511830000003</v>
      </c>
      <c r="I65">
        <v>51227.347730000001</v>
      </c>
      <c r="J65">
        <v>53815.61436</v>
      </c>
      <c r="K65">
        <v>55510.170380000003</v>
      </c>
      <c r="L65">
        <v>56290.502079999998</v>
      </c>
      <c r="M65">
        <v>56159.50417</v>
      </c>
      <c r="N65">
        <v>55047.239759999902</v>
      </c>
      <c r="O65">
        <v>52782.687709999998</v>
      </c>
      <c r="P65">
        <v>50441.372459999999</v>
      </c>
      <c r="Q65">
        <v>47996.03729</v>
      </c>
      <c r="R65">
        <v>45423.384169999998</v>
      </c>
      <c r="S65">
        <v>42723.591009999902</v>
      </c>
      <c r="T65">
        <v>39916.507669999999</v>
      </c>
      <c r="U65">
        <v>37811.910450000003</v>
      </c>
      <c r="V65">
        <v>36034.900020000001</v>
      </c>
      <c r="W65">
        <v>34405.764929999998</v>
      </c>
      <c r="X65">
        <v>32839.358160000003</v>
      </c>
      <c r="Y65">
        <v>31297.687610000001</v>
      </c>
      <c r="Z65">
        <v>29766.450089999998</v>
      </c>
      <c r="AA65">
        <v>28243.120559999999</v>
      </c>
      <c r="AB65">
        <v>26730.838729999999</v>
      </c>
      <c r="AC65">
        <v>25235.260060000001</v>
      </c>
      <c r="AD65">
        <v>23762.93346</v>
      </c>
      <c r="AE65">
        <v>22362.946759999999</v>
      </c>
      <c r="AF65">
        <v>21008.643599999999</v>
      </c>
      <c r="AG65">
        <v>19689.206699999999</v>
      </c>
      <c r="AH65">
        <v>18401.52536</v>
      </c>
      <c r="AI65">
        <v>17145.897990000001</v>
      </c>
      <c r="AJ65">
        <v>15923.927750000001</v>
      </c>
      <c r="AK65">
        <v>14737.561019999999</v>
      </c>
      <c r="AL65">
        <v>13588.70415</v>
      </c>
      <c r="AM65">
        <v>12479.123949999999</v>
      </c>
      <c r="AN65">
        <v>11410.47941</v>
      </c>
    </row>
    <row r="66" spans="1:40" x14ac:dyDescent="0.25">
      <c r="A66" s="31" t="s">
        <v>447</v>
      </c>
      <c r="B66" t="s">
        <v>318</v>
      </c>
      <c r="C66">
        <v>404.96020850000002</v>
      </c>
      <c r="D66">
        <v>438.21077659999997</v>
      </c>
      <c r="E66">
        <v>490.64549090000003</v>
      </c>
      <c r="F66">
        <v>557.88896650000004</v>
      </c>
      <c r="G66">
        <v>637.33393020000005</v>
      </c>
      <c r="H66">
        <v>560.3348191</v>
      </c>
      <c r="I66">
        <v>417.8748458</v>
      </c>
      <c r="J66">
        <v>281.61483079999999</v>
      </c>
      <c r="K66">
        <v>178.51048040000001</v>
      </c>
      <c r="L66">
        <v>108.944012</v>
      </c>
      <c r="M66">
        <v>64.857171390000005</v>
      </c>
      <c r="N66">
        <v>37.842846289999997</v>
      </c>
      <c r="O66">
        <v>21.67431929</v>
      </c>
      <c r="P66">
        <v>15.798960750000001</v>
      </c>
      <c r="Q66">
        <v>13.038698699999999</v>
      </c>
      <c r="R66">
        <v>11.44445925</v>
      </c>
      <c r="S66">
        <v>10.333708339999999</v>
      </c>
      <c r="T66">
        <v>9.4313249569999904</v>
      </c>
      <c r="U66">
        <v>9.6464290510000001</v>
      </c>
      <c r="V66">
        <v>10.45005832</v>
      </c>
      <c r="W66">
        <v>11.637580639999999</v>
      </c>
      <c r="X66">
        <v>13.11535739</v>
      </c>
      <c r="Y66">
        <v>14.836076930000001</v>
      </c>
      <c r="Z66">
        <v>16.774876020000001</v>
      </c>
      <c r="AA66">
        <v>18.918898649999999</v>
      </c>
      <c r="AB66">
        <v>21.26205564</v>
      </c>
      <c r="AC66">
        <v>23.802135020000001</v>
      </c>
      <c r="AD66">
        <v>26.539132739999999</v>
      </c>
      <c r="AE66">
        <v>29.224594920000001</v>
      </c>
      <c r="AF66">
        <v>31.907921300000002</v>
      </c>
      <c r="AG66">
        <v>34.613834500000003</v>
      </c>
      <c r="AH66">
        <v>37.350244699999998</v>
      </c>
      <c r="AI66">
        <v>40.113068740000003</v>
      </c>
      <c r="AJ66">
        <v>42.888998669999999</v>
      </c>
      <c r="AK66">
        <v>45.65696569</v>
      </c>
      <c r="AL66">
        <v>48.388860090000001</v>
      </c>
      <c r="AM66">
        <v>51.049917610000001</v>
      </c>
      <c r="AN66">
        <v>53.599083090000001</v>
      </c>
    </row>
    <row r="67" spans="1:40" x14ac:dyDescent="0.25">
      <c r="A67" s="31" t="s">
        <v>448</v>
      </c>
      <c r="B67" t="s">
        <v>319</v>
      </c>
      <c r="C67">
        <v>6170.1730530000004</v>
      </c>
      <c r="D67">
        <v>6027.5376409999999</v>
      </c>
      <c r="E67">
        <v>5774.5252380000002</v>
      </c>
      <c r="F67">
        <v>5467.1206529999999</v>
      </c>
      <c r="G67">
        <v>5133.2641729999896</v>
      </c>
      <c r="H67">
        <v>3493.8156509999999</v>
      </c>
      <c r="I67">
        <v>1957.7962339999999</v>
      </c>
      <c r="J67">
        <v>978.07979179999995</v>
      </c>
      <c r="K67">
        <v>457.837559</v>
      </c>
      <c r="L67">
        <v>207.22540430000001</v>
      </c>
      <c r="M67">
        <v>92.890307019999995</v>
      </c>
      <c r="N67">
        <v>42.225732669999999</v>
      </c>
      <c r="O67">
        <v>20.16923624</v>
      </c>
      <c r="P67">
        <v>13.959892849999999</v>
      </c>
      <c r="Q67">
        <v>11.712640840000001</v>
      </c>
      <c r="R67">
        <v>10.833888200000001</v>
      </c>
      <c r="S67">
        <v>10.50608044</v>
      </c>
      <c r="T67">
        <v>10.402565640000001</v>
      </c>
      <c r="U67">
        <v>10.52487811</v>
      </c>
      <c r="V67">
        <v>10.7432932</v>
      </c>
      <c r="W67">
        <v>10.991020860000001</v>
      </c>
      <c r="X67">
        <v>11.232466690000001</v>
      </c>
      <c r="Y67">
        <v>11.448674970000001</v>
      </c>
      <c r="Z67">
        <v>11.629947639999999</v>
      </c>
      <c r="AA67">
        <v>11.77187322</v>
      </c>
      <c r="AB67">
        <v>11.87312067</v>
      </c>
      <c r="AC67">
        <v>11.93419242</v>
      </c>
      <c r="AD67">
        <v>11.95670952</v>
      </c>
      <c r="AE67">
        <v>12.06281794</v>
      </c>
      <c r="AF67">
        <v>12.194497180000001</v>
      </c>
      <c r="AG67">
        <v>12.320922250000001</v>
      </c>
      <c r="AH67">
        <v>12.4257396</v>
      </c>
      <c r="AI67">
        <v>12.500344159999999</v>
      </c>
      <c r="AJ67">
        <v>12.540284570000001</v>
      </c>
      <c r="AK67">
        <v>12.543330360000001</v>
      </c>
      <c r="AL67">
        <v>12.508453810000001</v>
      </c>
      <c r="AM67">
        <v>12.435325949999999</v>
      </c>
      <c r="AN67">
        <v>12.32410599</v>
      </c>
    </row>
    <row r="68" spans="1:40" x14ac:dyDescent="0.25">
      <c r="A68" s="7" t="s">
        <v>234</v>
      </c>
      <c r="B68" t="s">
        <v>320</v>
      </c>
      <c r="C68">
        <v>48859.425999999999</v>
      </c>
      <c r="D68">
        <v>50300.975059999997</v>
      </c>
      <c r="E68">
        <v>51790.105159999999</v>
      </c>
      <c r="F68">
        <v>53320.298000000003</v>
      </c>
      <c r="G68">
        <v>54874.940699999999</v>
      </c>
      <c r="H68">
        <v>56447.823629999999</v>
      </c>
      <c r="I68">
        <v>58038.48171</v>
      </c>
      <c r="J68">
        <v>59649.272169999997</v>
      </c>
      <c r="K68">
        <v>61283.013610000002</v>
      </c>
      <c r="L68">
        <v>62942.310570000001</v>
      </c>
      <c r="M68">
        <v>64629.622779999998</v>
      </c>
      <c r="N68">
        <v>66347.435190000004</v>
      </c>
      <c r="O68">
        <v>68098.326459999997</v>
      </c>
      <c r="P68">
        <v>69893.161080000005</v>
      </c>
      <c r="Q68">
        <v>71738.064689999999</v>
      </c>
      <c r="R68">
        <v>73636.206170000005</v>
      </c>
      <c r="S68">
        <v>75589.738700000002</v>
      </c>
      <c r="T68">
        <v>77600.415059999999</v>
      </c>
      <c r="U68">
        <v>79670.291020000004</v>
      </c>
      <c r="V68">
        <v>81800.591249999998</v>
      </c>
      <c r="W68">
        <v>83991.671990000003</v>
      </c>
      <c r="X68">
        <v>86243.394560000001</v>
      </c>
      <c r="Y68">
        <v>88555.358120000004</v>
      </c>
      <c r="Z68">
        <v>90927.008360000007</v>
      </c>
      <c r="AA68">
        <v>93357.694879999995</v>
      </c>
      <c r="AB68">
        <v>95846.723410000006</v>
      </c>
      <c r="AC68">
        <v>98393.417230000006</v>
      </c>
      <c r="AD68">
        <v>100997.1989</v>
      </c>
      <c r="AE68">
        <v>103665.363</v>
      </c>
      <c r="AF68">
        <v>106403.04519999999</v>
      </c>
      <c r="AG68">
        <v>109212.13860000001</v>
      </c>
      <c r="AH68">
        <v>112093.3253</v>
      </c>
      <c r="AI68">
        <v>115047.6623</v>
      </c>
      <c r="AJ68">
        <v>118077.26639999999</v>
      </c>
      <c r="AK68">
        <v>121185.6658</v>
      </c>
      <c r="AL68">
        <v>124378.06969999999</v>
      </c>
      <c r="AM68">
        <v>127661.64079999999</v>
      </c>
      <c r="AN68">
        <v>131045.8057</v>
      </c>
    </row>
    <row r="69" spans="1:40" x14ac:dyDescent="0.25">
      <c r="A69" s="7" t="s">
        <v>234</v>
      </c>
      <c r="B69" t="s">
        <v>321</v>
      </c>
      <c r="C69">
        <v>13.242000000000001</v>
      </c>
      <c r="D69">
        <v>13.62970033</v>
      </c>
      <c r="E69">
        <v>14.0239528</v>
      </c>
      <c r="F69">
        <v>14.423098339999999</v>
      </c>
      <c r="G69">
        <v>14.828205479999999</v>
      </c>
      <c r="H69">
        <v>15.24237437</v>
      </c>
      <c r="I69">
        <v>15.66630797</v>
      </c>
      <c r="J69">
        <v>16.1001367</v>
      </c>
      <c r="K69">
        <v>16.544421069999999</v>
      </c>
      <c r="L69">
        <v>16.999897109999999</v>
      </c>
      <c r="M69">
        <v>17.46717718</v>
      </c>
      <c r="N69">
        <v>17.946599540000001</v>
      </c>
      <c r="O69">
        <v>18.43817091</v>
      </c>
      <c r="P69">
        <v>18.94324572</v>
      </c>
      <c r="Q69">
        <v>19.461369909999998</v>
      </c>
      <c r="R69">
        <v>19.992240970000001</v>
      </c>
      <c r="S69">
        <v>20.53584094</v>
      </c>
      <c r="T69">
        <v>21.09225228</v>
      </c>
      <c r="U69">
        <v>21.661099409999998</v>
      </c>
      <c r="V69">
        <v>22.242439310000002</v>
      </c>
      <c r="W69">
        <v>22.836274230000001</v>
      </c>
      <c r="X69">
        <v>23.442519149999999</v>
      </c>
      <c r="Y69">
        <v>24.060995859999998</v>
      </c>
      <c r="Z69">
        <v>24.69144335</v>
      </c>
      <c r="AA69">
        <v>25.333539049999999</v>
      </c>
      <c r="AB69">
        <v>25.986926010000001</v>
      </c>
      <c r="AC69">
        <v>26.65124307</v>
      </c>
      <c r="AD69">
        <v>27.326158190000001</v>
      </c>
      <c r="AE69">
        <v>28.01212232</v>
      </c>
      <c r="AF69">
        <v>28.70820711</v>
      </c>
      <c r="AG69">
        <v>29.414195339999999</v>
      </c>
      <c r="AH69">
        <v>30.13069668</v>
      </c>
      <c r="AI69">
        <v>30.858757069999999</v>
      </c>
      <c r="AJ69">
        <v>31.59971693</v>
      </c>
      <c r="AK69">
        <v>32.355211920000002</v>
      </c>
      <c r="AL69">
        <v>33.127245739999999</v>
      </c>
      <c r="AM69">
        <v>33.918290159999998</v>
      </c>
      <c r="AN69">
        <v>34.731392399999997</v>
      </c>
    </row>
    <row r="70" spans="1:40" x14ac:dyDescent="0.25">
      <c r="A70" s="7" t="s">
        <v>233</v>
      </c>
      <c r="B70" t="s">
        <v>322</v>
      </c>
      <c r="C70">
        <v>79196.570370000001</v>
      </c>
      <c r="D70">
        <v>81544.416230000003</v>
      </c>
      <c r="E70">
        <v>83989.986290000001</v>
      </c>
      <c r="F70">
        <v>86521.409459999995</v>
      </c>
      <c r="G70">
        <v>89092.530880000006</v>
      </c>
      <c r="H70">
        <v>91672.401750000005</v>
      </c>
      <c r="I70">
        <v>94257.164149999997</v>
      </c>
      <c r="J70">
        <v>96853.644620000006</v>
      </c>
      <c r="K70">
        <v>99470.569690000004</v>
      </c>
      <c r="L70">
        <v>102115.7623</v>
      </c>
      <c r="M70">
        <v>104796.3094</v>
      </c>
      <c r="N70">
        <v>107519.2386</v>
      </c>
      <c r="O70">
        <v>110291.895</v>
      </c>
      <c r="P70">
        <v>113139.376</v>
      </c>
      <c r="Q70">
        <v>116081.7831</v>
      </c>
      <c r="R70">
        <v>119127.7792</v>
      </c>
      <c r="S70">
        <v>122281.2335</v>
      </c>
      <c r="T70">
        <v>125544.3523</v>
      </c>
      <c r="U70">
        <v>128920.5166</v>
      </c>
      <c r="V70">
        <v>132411.37030000001</v>
      </c>
      <c r="W70">
        <v>136016.3658</v>
      </c>
      <c r="X70">
        <v>139734.14600000001</v>
      </c>
      <c r="Y70">
        <v>143563.2262</v>
      </c>
      <c r="Z70">
        <v>147502.20920000001</v>
      </c>
      <c r="AA70">
        <v>151549.80780000001</v>
      </c>
      <c r="AB70">
        <v>155704.8352</v>
      </c>
      <c r="AC70">
        <v>159966.22450000001</v>
      </c>
      <c r="AD70">
        <v>164333.1041</v>
      </c>
      <c r="AE70">
        <v>168823.0269</v>
      </c>
      <c r="AF70">
        <v>173453.63310000001</v>
      </c>
      <c r="AG70">
        <v>178229.43489999999</v>
      </c>
      <c r="AH70">
        <v>183148.87599999999</v>
      </c>
      <c r="AI70">
        <v>188209.5466</v>
      </c>
      <c r="AJ70">
        <v>193410.79629999999</v>
      </c>
      <c r="AK70">
        <v>198754.90160000001</v>
      </c>
      <c r="AL70">
        <v>204247.6685</v>
      </c>
      <c r="AM70">
        <v>209898.85310000001</v>
      </c>
      <c r="AN70">
        <v>215722.5931</v>
      </c>
    </row>
    <row r="71" spans="1:40" x14ac:dyDescent="0.25">
      <c r="A71" s="7" t="s">
        <v>233</v>
      </c>
      <c r="B71" t="s">
        <v>323</v>
      </c>
      <c r="C71">
        <v>25142.842860000001</v>
      </c>
      <c r="D71">
        <v>25883.07014</v>
      </c>
      <c r="E71">
        <v>26642.78325</v>
      </c>
      <c r="F71">
        <v>27419.034250000001</v>
      </c>
      <c r="G71">
        <v>28209.227289999999</v>
      </c>
      <c r="H71">
        <v>29012.46441</v>
      </c>
      <c r="I71">
        <v>29828.324619999999</v>
      </c>
      <c r="J71">
        <v>30657.38276</v>
      </c>
      <c r="K71">
        <v>31501.306550000001</v>
      </c>
      <c r="L71">
        <v>32361.889070000001</v>
      </c>
      <c r="M71">
        <v>33240.612379999999</v>
      </c>
      <c r="N71">
        <v>34138.532500000001</v>
      </c>
      <c r="O71">
        <v>35056.251989999997</v>
      </c>
      <c r="P71">
        <v>35997.667159999997</v>
      </c>
      <c r="Q71">
        <v>36965.004780000003</v>
      </c>
      <c r="R71">
        <v>37959.021220000002</v>
      </c>
      <c r="S71">
        <v>38980.145049999999</v>
      </c>
      <c r="T71">
        <v>40028.681620000003</v>
      </c>
      <c r="U71">
        <v>41104.20061</v>
      </c>
      <c r="V71">
        <v>42206.958760000001</v>
      </c>
      <c r="W71">
        <v>43336.849929999902</v>
      </c>
      <c r="X71">
        <v>44493.522929999999</v>
      </c>
      <c r="Y71">
        <v>45676.480000000003</v>
      </c>
      <c r="Z71">
        <v>46885.127890000003</v>
      </c>
      <c r="AA71">
        <v>48118.81164</v>
      </c>
      <c r="AB71">
        <v>49376.848469999997</v>
      </c>
      <c r="AC71">
        <v>50658.568599999999</v>
      </c>
      <c r="AD71">
        <v>51963.36623</v>
      </c>
      <c r="AE71">
        <v>53293.556989999997</v>
      </c>
      <c r="AF71">
        <v>54650.511839999999</v>
      </c>
      <c r="AG71">
        <v>56034.368690000003</v>
      </c>
      <c r="AH71">
        <v>57445.581769999997</v>
      </c>
      <c r="AI71">
        <v>58885.038139999997</v>
      </c>
      <c r="AJ71">
        <v>60354.212010000003</v>
      </c>
      <c r="AK71">
        <v>61855.280409999999</v>
      </c>
      <c r="AL71">
        <v>63391.268349999998</v>
      </c>
      <c r="AM71">
        <v>64966.215689999997</v>
      </c>
      <c r="AN71">
        <v>66585.356660000005</v>
      </c>
    </row>
    <row r="72" spans="1:40" x14ac:dyDescent="0.25">
      <c r="A72" s="7" t="s">
        <v>233</v>
      </c>
      <c r="B72" t="s">
        <v>324</v>
      </c>
      <c r="C72">
        <v>38141.076789999999</v>
      </c>
      <c r="D72">
        <v>39263.6512</v>
      </c>
      <c r="E72">
        <v>40416.054609999999</v>
      </c>
      <c r="F72">
        <v>41601.065060000001</v>
      </c>
      <c r="G72">
        <v>42820.743929999997</v>
      </c>
      <c r="H72">
        <v>44062.276550000002</v>
      </c>
      <c r="I72">
        <v>45318.581290000002</v>
      </c>
      <c r="J72">
        <v>46588.869200000001</v>
      </c>
      <c r="K72">
        <v>47876.132060000004</v>
      </c>
      <c r="L72">
        <v>49184.595459999902</v>
      </c>
      <c r="M72">
        <v>50518.560819999999</v>
      </c>
      <c r="N72">
        <v>51881.985540000001</v>
      </c>
      <c r="O72">
        <v>53278.315600000002</v>
      </c>
      <c r="P72">
        <v>54707.552309999999</v>
      </c>
      <c r="Q72">
        <v>56176.707589999998</v>
      </c>
      <c r="R72">
        <v>57690.105750000002</v>
      </c>
      <c r="S72">
        <v>59250.265650000001</v>
      </c>
      <c r="T72">
        <v>60858.517010000003</v>
      </c>
      <c r="U72">
        <v>62514.678169999999</v>
      </c>
      <c r="V72">
        <v>64219.294119999999</v>
      </c>
      <c r="W72">
        <v>65972.142550000004</v>
      </c>
      <c r="X72">
        <v>67772.646110000001</v>
      </c>
      <c r="Y72">
        <v>69620.077050000007</v>
      </c>
      <c r="Z72">
        <v>71513.630040000004</v>
      </c>
      <c r="AA72">
        <v>73452.454169999997</v>
      </c>
      <c r="AB72">
        <v>75435.684420000005</v>
      </c>
      <c r="AC72">
        <v>77462.486380000002</v>
      </c>
      <c r="AD72">
        <v>79532.119269999996</v>
      </c>
      <c r="AE72">
        <v>81621.003979999994</v>
      </c>
      <c r="AF72">
        <v>83742.198789999995</v>
      </c>
      <c r="AG72">
        <v>85901.733259999906</v>
      </c>
      <c r="AH72">
        <v>88102.031839999996</v>
      </c>
      <c r="AI72">
        <v>90344.062969999999</v>
      </c>
      <c r="AJ72">
        <v>92628.789189999996</v>
      </c>
      <c r="AK72">
        <v>94957.991899999906</v>
      </c>
      <c r="AL72">
        <v>97334.752659999998</v>
      </c>
      <c r="AM72">
        <v>99763.767059999998</v>
      </c>
      <c r="AN72">
        <v>102251.59669999999</v>
      </c>
    </row>
    <row r="73" spans="1:40" x14ac:dyDescent="0.25">
      <c r="A73" s="7" t="s">
        <v>233</v>
      </c>
      <c r="B73" t="s">
        <v>325</v>
      </c>
      <c r="C73">
        <v>7549.8993799999998</v>
      </c>
      <c r="D73">
        <v>7770.7573279999997</v>
      </c>
      <c r="E73">
        <v>7995.3061319999997</v>
      </c>
      <c r="F73">
        <v>8222.5370999999996</v>
      </c>
      <c r="G73">
        <v>8458.5837489999994</v>
      </c>
      <c r="H73">
        <v>8704.8215880000007</v>
      </c>
      <c r="I73">
        <v>8960.2977480000009</v>
      </c>
      <c r="J73">
        <v>9224.4775229999996</v>
      </c>
      <c r="K73">
        <v>9497.91446</v>
      </c>
      <c r="L73">
        <v>9781.8477139999995</v>
      </c>
      <c r="M73">
        <v>10077.93888</v>
      </c>
      <c r="N73">
        <v>10388.15652</v>
      </c>
      <c r="O73">
        <v>10714.81833</v>
      </c>
      <c r="P73">
        <v>11046.42649</v>
      </c>
      <c r="Q73">
        <v>11386.450129999999</v>
      </c>
      <c r="R73">
        <v>11736.53485</v>
      </c>
      <c r="S73">
        <v>12097.44068</v>
      </c>
      <c r="T73">
        <v>12469.671609999999</v>
      </c>
      <c r="U73">
        <v>12854.63783</v>
      </c>
      <c r="V73">
        <v>13252.27785</v>
      </c>
      <c r="W73">
        <v>13662.77529</v>
      </c>
      <c r="X73">
        <v>14086.44634</v>
      </c>
      <c r="Y73">
        <v>14523.602489999999</v>
      </c>
      <c r="Z73">
        <v>14974.507879999999</v>
      </c>
      <c r="AA73">
        <v>15439.37816</v>
      </c>
      <c r="AB73">
        <v>15918.394420000001</v>
      </c>
      <c r="AC73">
        <v>16411.723180000001</v>
      </c>
      <c r="AD73">
        <v>16919.539789999999</v>
      </c>
      <c r="AE73">
        <v>17430.834630000001</v>
      </c>
      <c r="AF73">
        <v>17945.949400000001</v>
      </c>
      <c r="AG73">
        <v>18465.806240000002</v>
      </c>
      <c r="AH73">
        <v>18991.246749999998</v>
      </c>
      <c r="AI73">
        <v>19523.015490000002</v>
      </c>
      <c r="AJ73">
        <v>20062.065500000001</v>
      </c>
      <c r="AK73">
        <v>20609.621999999999</v>
      </c>
      <c r="AL73">
        <v>21167.225839999999</v>
      </c>
      <c r="AM73">
        <v>21736.80918</v>
      </c>
      <c r="AN73">
        <v>22320.793170000001</v>
      </c>
    </row>
    <row r="74" spans="1:40" x14ac:dyDescent="0.25">
      <c r="A74" s="7" t="s">
        <v>233</v>
      </c>
      <c r="B74" t="s">
        <v>326</v>
      </c>
      <c r="C74">
        <v>10681.6993</v>
      </c>
      <c r="D74">
        <v>10992.236430000001</v>
      </c>
      <c r="E74">
        <v>11301.38132</v>
      </c>
      <c r="F74">
        <v>11608.931839999999</v>
      </c>
      <c r="G74">
        <v>11926.64471</v>
      </c>
      <c r="H74">
        <v>12259.66274</v>
      </c>
      <c r="I74">
        <v>12607.782380000001</v>
      </c>
      <c r="J74">
        <v>12969.957700000001</v>
      </c>
      <c r="K74">
        <v>13346.341770000001</v>
      </c>
      <c r="L74">
        <v>13737.702300000001</v>
      </c>
      <c r="M74">
        <v>14144.841689999999</v>
      </c>
      <c r="N74">
        <v>14568.282080000001</v>
      </c>
      <c r="O74">
        <v>15008.129870000001</v>
      </c>
      <c r="P74">
        <v>15455.305200000001</v>
      </c>
      <c r="Q74">
        <v>15910.10232</v>
      </c>
      <c r="R74">
        <v>16372.79565</v>
      </c>
      <c r="S74">
        <v>16843.75346</v>
      </c>
      <c r="T74">
        <v>17323.246800000001</v>
      </c>
      <c r="U74">
        <v>17810.351210000001</v>
      </c>
      <c r="V74">
        <v>18305.10569</v>
      </c>
      <c r="W74">
        <v>18807.532080000001</v>
      </c>
      <c r="X74">
        <v>19317.529750000002</v>
      </c>
      <c r="Y74">
        <v>19834.847519999999</v>
      </c>
      <c r="Z74">
        <v>20359.098829999999</v>
      </c>
      <c r="AA74">
        <v>20889.799009999999</v>
      </c>
      <c r="AB74">
        <v>21426.40855</v>
      </c>
      <c r="AC74">
        <v>21968.375840000001</v>
      </c>
      <c r="AD74">
        <v>22515.177309999999</v>
      </c>
      <c r="AE74">
        <v>23058.002690000001</v>
      </c>
      <c r="AF74">
        <v>23595.226849999999</v>
      </c>
      <c r="AG74">
        <v>24126.550360000001</v>
      </c>
      <c r="AH74">
        <v>24653.34014</v>
      </c>
      <c r="AI74">
        <v>25177.482769999999</v>
      </c>
      <c r="AJ74">
        <v>25701.007140000002</v>
      </c>
      <c r="AK74">
        <v>26225.971150000001</v>
      </c>
      <c r="AL74">
        <v>26754.513299999999</v>
      </c>
      <c r="AM74">
        <v>27288.970730000001</v>
      </c>
      <c r="AN74">
        <v>27832.00317</v>
      </c>
    </row>
    <row r="75" spans="1:40" x14ac:dyDescent="0.25">
      <c r="A75" s="7" t="s">
        <v>233</v>
      </c>
      <c r="B75" t="s">
        <v>327</v>
      </c>
      <c r="C75">
        <v>409061.22110000002</v>
      </c>
      <c r="D75">
        <v>420994.33559999999</v>
      </c>
      <c r="E75">
        <v>432903.22570000001</v>
      </c>
      <c r="F75">
        <v>444745.93579999998</v>
      </c>
      <c r="G75">
        <v>456793.23489999998</v>
      </c>
      <c r="H75">
        <v>469330.33549999999</v>
      </c>
      <c r="I75">
        <v>482421.5772</v>
      </c>
      <c r="J75">
        <v>496055.25559999997</v>
      </c>
      <c r="K75">
        <v>510233.34730000002</v>
      </c>
      <c r="L75">
        <v>524968.74399999902</v>
      </c>
      <c r="M75">
        <v>540271.4399</v>
      </c>
      <c r="N75">
        <v>556138.30920000002</v>
      </c>
      <c r="O75">
        <v>572547.02390000003</v>
      </c>
      <c r="P75">
        <v>589498.41119999997</v>
      </c>
      <c r="Q75">
        <v>606860.99380000005</v>
      </c>
      <c r="R75">
        <v>624583.33180000004</v>
      </c>
      <c r="S75">
        <v>642653.53189999994</v>
      </c>
      <c r="T75">
        <v>661071.16310000001</v>
      </c>
      <c r="U75">
        <v>679789.70970000001</v>
      </c>
      <c r="V75">
        <v>698813.42370000004</v>
      </c>
      <c r="W75">
        <v>718146.28040000005</v>
      </c>
      <c r="X75">
        <v>737788.48589999997</v>
      </c>
      <c r="Y75">
        <v>757735.04709999997</v>
      </c>
      <c r="Z75">
        <v>777976.09829999995</v>
      </c>
      <c r="AA75">
        <v>798498.25670000003</v>
      </c>
      <c r="AB75">
        <v>819286.32010000001</v>
      </c>
      <c r="AC75">
        <v>840325.00829999999</v>
      </c>
      <c r="AD75">
        <v>861600.63710000005</v>
      </c>
      <c r="AE75">
        <v>883123.44900000002</v>
      </c>
      <c r="AF75">
        <v>904737.90899999999</v>
      </c>
      <c r="AG75">
        <v>926379.64469999995</v>
      </c>
      <c r="AH75">
        <v>948069.04729999998</v>
      </c>
      <c r="AI75">
        <v>969864.54429999995</v>
      </c>
      <c r="AJ75">
        <v>991841.78469999996</v>
      </c>
      <c r="AK75">
        <v>1014086.697</v>
      </c>
      <c r="AL75">
        <v>1036695.6850000001</v>
      </c>
      <c r="AM75">
        <v>1059778.92</v>
      </c>
      <c r="AN75">
        <v>1083464.561</v>
      </c>
    </row>
    <row r="76" spans="1:40" x14ac:dyDescent="0.25">
      <c r="A76" s="23" t="s">
        <v>237</v>
      </c>
      <c r="B76" t="s">
        <v>328</v>
      </c>
      <c r="C76">
        <v>307332.288</v>
      </c>
      <c r="D76">
        <v>315783.17749999999</v>
      </c>
      <c r="E76">
        <v>324365.44260000001</v>
      </c>
      <c r="F76">
        <v>333207.16639999999</v>
      </c>
      <c r="G76">
        <v>342547.13459999999</v>
      </c>
      <c r="H76">
        <v>352392.54440000001</v>
      </c>
      <c r="I76">
        <v>362480.35009999998</v>
      </c>
      <c r="J76">
        <v>372659.95159999997</v>
      </c>
      <c r="K76">
        <v>382902.40019999997</v>
      </c>
      <c r="L76">
        <v>393221.67</v>
      </c>
      <c r="M76">
        <v>403626.62339999998</v>
      </c>
      <c r="N76">
        <v>414100.36680000002</v>
      </c>
      <c r="O76">
        <v>424591.94020000001</v>
      </c>
      <c r="P76">
        <v>435337.14799999999</v>
      </c>
      <c r="Q76">
        <v>446364.19199999998</v>
      </c>
      <c r="R76">
        <v>457686.62040000001</v>
      </c>
      <c r="S76">
        <v>469308.174</v>
      </c>
      <c r="T76">
        <v>481221.58370000002</v>
      </c>
      <c r="U76">
        <v>493380.27360000001</v>
      </c>
      <c r="V76">
        <v>505766.42749999999</v>
      </c>
      <c r="W76">
        <v>518367.9901</v>
      </c>
      <c r="X76">
        <v>531174.42879999999</v>
      </c>
      <c r="Y76">
        <v>544174.15780000004</v>
      </c>
      <c r="Z76">
        <v>557353.91310000001</v>
      </c>
      <c r="AA76">
        <v>570699.19889999996</v>
      </c>
      <c r="AB76">
        <v>584195.16460000002</v>
      </c>
      <c r="AC76">
        <v>597827.625</v>
      </c>
      <c r="AD76">
        <v>611584.09790000005</v>
      </c>
      <c r="AE76">
        <v>625289.86369999999</v>
      </c>
      <c r="AF76">
        <v>639169.74479999999</v>
      </c>
      <c r="AG76">
        <v>653348.15899999999</v>
      </c>
      <c r="AH76">
        <v>667878.11679999996</v>
      </c>
      <c r="AI76">
        <v>682782.03130000003</v>
      </c>
      <c r="AJ76">
        <v>698076.1642</v>
      </c>
      <c r="AK76">
        <v>713781.81770000001</v>
      </c>
      <c r="AL76">
        <v>729930.57590000005</v>
      </c>
      <c r="AM76">
        <v>746567.25670000003</v>
      </c>
      <c r="AN76">
        <v>763752.04650000005</v>
      </c>
    </row>
    <row r="77" spans="1:40" x14ac:dyDescent="0.25">
      <c r="A77" s="7" t="s">
        <v>233</v>
      </c>
      <c r="B77" t="s">
        <v>329</v>
      </c>
      <c r="C77">
        <v>42242.221010000001</v>
      </c>
      <c r="D77">
        <v>43461.868970000003</v>
      </c>
      <c r="E77">
        <v>44696.629370000002</v>
      </c>
      <c r="F77">
        <v>45941.180619999999</v>
      </c>
      <c r="G77">
        <v>47207.020530000002</v>
      </c>
      <c r="H77">
        <v>48513.138099999902</v>
      </c>
      <c r="I77">
        <v>49856.944499999998</v>
      </c>
      <c r="J77">
        <v>51241.028960000003</v>
      </c>
      <c r="K77">
        <v>52668.99108</v>
      </c>
      <c r="L77">
        <v>54146.26801</v>
      </c>
      <c r="M77">
        <v>55680.34506</v>
      </c>
      <c r="N77">
        <v>57280.994180000002</v>
      </c>
      <c r="O77">
        <v>58961.023670000002</v>
      </c>
      <c r="P77">
        <v>60679.360789999999</v>
      </c>
      <c r="Q77">
        <v>62452.855839999997</v>
      </c>
      <c r="R77">
        <v>64287.04679</v>
      </c>
      <c r="S77">
        <v>66184.720029999997</v>
      </c>
      <c r="T77">
        <v>68148.27708</v>
      </c>
      <c r="U77">
        <v>70190.600219999906</v>
      </c>
      <c r="V77">
        <v>72309.407649999906</v>
      </c>
      <c r="W77">
        <v>74506.034660000005</v>
      </c>
      <c r="X77">
        <v>76782.806419999906</v>
      </c>
      <c r="Y77">
        <v>79142.107199999999</v>
      </c>
      <c r="Z77">
        <v>81586.159769999998</v>
      </c>
      <c r="AA77">
        <v>84117.015209999998</v>
      </c>
      <c r="AB77">
        <v>86736.613379999995</v>
      </c>
      <c r="AC77">
        <v>89446.872270000007</v>
      </c>
      <c r="AD77">
        <v>92249.798790000001</v>
      </c>
      <c r="AE77">
        <v>95085.920029999994</v>
      </c>
      <c r="AF77">
        <v>97965.027449999994</v>
      </c>
      <c r="AG77">
        <v>100897.3392</v>
      </c>
      <c r="AH77">
        <v>103888.0542</v>
      </c>
      <c r="AI77">
        <v>106941.08590000001</v>
      </c>
      <c r="AJ77">
        <v>110061.1191</v>
      </c>
      <c r="AK77">
        <v>113254.4719</v>
      </c>
      <c r="AL77">
        <v>116529.6257</v>
      </c>
      <c r="AM77">
        <v>119897.7381</v>
      </c>
      <c r="AN77">
        <v>123373.22199999999</v>
      </c>
    </row>
    <row r="78" spans="1:40" x14ac:dyDescent="0.25">
      <c r="A78" s="7" t="s">
        <v>233</v>
      </c>
      <c r="B78" t="s">
        <v>330</v>
      </c>
      <c r="C78">
        <v>176930.23329999999</v>
      </c>
      <c r="D78">
        <v>182099.27799999999</v>
      </c>
      <c r="E78">
        <v>187328.5214</v>
      </c>
      <c r="F78">
        <v>192602.25270000001</v>
      </c>
      <c r="G78">
        <v>197982.3682</v>
      </c>
      <c r="H78">
        <v>203526.8982</v>
      </c>
      <c r="I78">
        <v>209237.8051</v>
      </c>
      <c r="J78">
        <v>215108.57670000001</v>
      </c>
      <c r="K78">
        <v>221144.5313</v>
      </c>
      <c r="L78">
        <v>227355.80410000001</v>
      </c>
      <c r="M78">
        <v>233751.29</v>
      </c>
      <c r="N78">
        <v>240335.69330000001</v>
      </c>
      <c r="O78">
        <v>247108.45850000001</v>
      </c>
      <c r="P78">
        <v>254056.4694</v>
      </c>
      <c r="Q78">
        <v>261173.10140000001</v>
      </c>
      <c r="R78">
        <v>268454.96659999999</v>
      </c>
      <c r="S78">
        <v>275902.2475</v>
      </c>
      <c r="T78">
        <v>283516.19209999999</v>
      </c>
      <c r="U78">
        <v>291289.10330000002</v>
      </c>
      <c r="V78">
        <v>299221.42249999999</v>
      </c>
      <c r="W78">
        <v>307313.33590000001</v>
      </c>
      <c r="X78">
        <v>315563.9313</v>
      </c>
      <c r="Y78">
        <v>323970.82659999997</v>
      </c>
      <c r="Z78">
        <v>332530.26880000002</v>
      </c>
      <c r="AA78">
        <v>341237.49050000001</v>
      </c>
      <c r="AB78">
        <v>350087.1704</v>
      </c>
      <c r="AC78">
        <v>359073.93430000002</v>
      </c>
      <c r="AD78">
        <v>368192.87969999999</v>
      </c>
      <c r="AE78">
        <v>377424.50349999999</v>
      </c>
      <c r="AF78">
        <v>386745.19589999999</v>
      </c>
      <c r="AG78">
        <v>396149.28970000002</v>
      </c>
      <c r="AH78">
        <v>405647.62550000002</v>
      </c>
      <c r="AI78">
        <v>415257.8321</v>
      </c>
      <c r="AJ78">
        <v>425001.799</v>
      </c>
      <c r="AK78">
        <v>434905.13410000002</v>
      </c>
      <c r="AL78">
        <v>444997.9633</v>
      </c>
      <c r="AM78">
        <v>455316.35849999997</v>
      </c>
      <c r="AN78">
        <v>465903.92950000003</v>
      </c>
    </row>
    <row r="79" spans="1:40" x14ac:dyDescent="0.25">
      <c r="A79" s="7" t="s">
        <v>235</v>
      </c>
      <c r="B79" t="s">
        <v>331</v>
      </c>
      <c r="C79">
        <v>11991.614</v>
      </c>
      <c r="D79">
        <v>12341.992770000001</v>
      </c>
      <c r="E79">
        <v>12702.087380000001</v>
      </c>
      <c r="F79">
        <v>13075.288049999999</v>
      </c>
      <c r="G79">
        <v>13465.32589</v>
      </c>
      <c r="H79">
        <v>13865.244119999999</v>
      </c>
      <c r="I79">
        <v>14269.16827</v>
      </c>
      <c r="J79">
        <v>14674.52238</v>
      </c>
      <c r="K79">
        <v>15081.185880000001</v>
      </c>
      <c r="L79">
        <v>15490.4457</v>
      </c>
      <c r="M79">
        <v>15904.353510000001</v>
      </c>
      <c r="N79">
        <v>16325.38379</v>
      </c>
      <c r="O79">
        <v>16756.245849999999</v>
      </c>
      <c r="P79">
        <v>17194.62138</v>
      </c>
      <c r="Q79">
        <v>17645.114539999999</v>
      </c>
      <c r="R79">
        <v>18112.0209</v>
      </c>
      <c r="S79">
        <v>18598.128189999999</v>
      </c>
      <c r="T79">
        <v>19104.914379999998</v>
      </c>
      <c r="U79">
        <v>19633.0658</v>
      </c>
      <c r="V79">
        <v>20182.79621</v>
      </c>
      <c r="W79">
        <v>20753.908670000001</v>
      </c>
      <c r="X79">
        <v>21346.058249999998</v>
      </c>
      <c r="Y79">
        <v>21958.884160000001</v>
      </c>
      <c r="Z79">
        <v>22592.05775</v>
      </c>
      <c r="AA79">
        <v>23245.292850000002</v>
      </c>
      <c r="AB79">
        <v>23918.34575</v>
      </c>
      <c r="AC79">
        <v>24611.01655</v>
      </c>
      <c r="AD79">
        <v>25323.15796</v>
      </c>
      <c r="AE79">
        <v>26046.809700000002</v>
      </c>
      <c r="AF79">
        <v>26785.81667</v>
      </c>
      <c r="AG79">
        <v>27543.449059999999</v>
      </c>
      <c r="AH79">
        <v>28321.165260000002</v>
      </c>
      <c r="AI79">
        <v>29119.246579999999</v>
      </c>
      <c r="AJ79">
        <v>29937.529719999999</v>
      </c>
      <c r="AK79">
        <v>30775.93189</v>
      </c>
      <c r="AL79">
        <v>31634.774099999999</v>
      </c>
      <c r="AM79">
        <v>32514.973849999998</v>
      </c>
      <c r="AN79">
        <v>33418.173110000003</v>
      </c>
    </row>
    <row r="80" spans="1:40" x14ac:dyDescent="0.25">
      <c r="A80" s="7" t="s">
        <v>235</v>
      </c>
      <c r="B80" t="s">
        <v>332</v>
      </c>
      <c r="C80">
        <v>16126.348</v>
      </c>
      <c r="D80">
        <v>16509.800220000001</v>
      </c>
      <c r="E80">
        <v>16816.418369999999</v>
      </c>
      <c r="F80">
        <v>17065.53298</v>
      </c>
      <c r="G80">
        <v>17429.160209999998</v>
      </c>
      <c r="H80">
        <v>17925.612639999999</v>
      </c>
      <c r="I80">
        <v>18535.744630000001</v>
      </c>
      <c r="J80">
        <v>19242.602729999999</v>
      </c>
      <c r="K80">
        <v>20036.269410000001</v>
      </c>
      <c r="L80">
        <v>20911.77951</v>
      </c>
      <c r="M80">
        <v>21867.021219999999</v>
      </c>
      <c r="N80">
        <v>22901.363270000002</v>
      </c>
      <c r="O80">
        <v>24014.79565</v>
      </c>
      <c r="P80">
        <v>25098.596369999999</v>
      </c>
      <c r="Q80">
        <v>26143.741099999999</v>
      </c>
      <c r="R80">
        <v>27167.191859999999</v>
      </c>
      <c r="S80">
        <v>28186.733639999999</v>
      </c>
      <c r="T80">
        <v>29215.57272</v>
      </c>
      <c r="U80">
        <v>30260.959859999999</v>
      </c>
      <c r="V80">
        <v>31328.65496</v>
      </c>
      <c r="W80">
        <v>32422.09187</v>
      </c>
      <c r="X80">
        <v>33543.084819999902</v>
      </c>
      <c r="Y80">
        <v>34692.407399999902</v>
      </c>
      <c r="Z80">
        <v>35870.174180000002</v>
      </c>
      <c r="AA80">
        <v>37076.090479999999</v>
      </c>
      <c r="AB80">
        <v>38309.621769999998</v>
      </c>
      <c r="AC80">
        <v>39570.11522</v>
      </c>
      <c r="AD80">
        <v>40856.894760000003</v>
      </c>
      <c r="AE80">
        <v>42061.70321</v>
      </c>
      <c r="AF80">
        <v>43188.487679999998</v>
      </c>
      <c r="AG80">
        <v>44260.371200000001</v>
      </c>
      <c r="AH80">
        <v>45296.747490000002</v>
      </c>
      <c r="AI80">
        <v>46310.4473</v>
      </c>
      <c r="AJ80">
        <v>47309.518349999998</v>
      </c>
      <c r="AK80">
        <v>48299.200060000003</v>
      </c>
      <c r="AL80">
        <v>49283.363510000003</v>
      </c>
      <c r="AM80">
        <v>50265.475870000002</v>
      </c>
      <c r="AN80">
        <v>51249.23633</v>
      </c>
    </row>
    <row r="81" spans="1:40" x14ac:dyDescent="0.25">
      <c r="A81" s="7" t="s">
        <v>235</v>
      </c>
      <c r="B81" t="s">
        <v>333</v>
      </c>
      <c r="C81">
        <v>721.67200000000003</v>
      </c>
      <c r="D81">
        <v>738.59877010000002</v>
      </c>
      <c r="E81">
        <v>751.86271039999997</v>
      </c>
      <c r="F81">
        <v>762.44233250000002</v>
      </c>
      <c r="G81">
        <v>776.58860919999995</v>
      </c>
      <c r="H81">
        <v>795.25859949999995</v>
      </c>
      <c r="I81">
        <v>818.10807409999995</v>
      </c>
      <c r="J81">
        <v>844.89311540000006</v>
      </c>
      <c r="K81">
        <v>875.5397064</v>
      </c>
      <c r="L81">
        <v>910.10233870000002</v>
      </c>
      <c r="M81">
        <v>948.73444819999997</v>
      </c>
      <c r="N81">
        <v>991.66865159999998</v>
      </c>
      <c r="O81">
        <v>1039.1978409999999</v>
      </c>
      <c r="P81">
        <v>1087.0620799999999</v>
      </c>
      <c r="Q81">
        <v>1134.2353109999999</v>
      </c>
      <c r="R81">
        <v>1180.8516810000001</v>
      </c>
      <c r="S81">
        <v>1227.330093</v>
      </c>
      <c r="T81">
        <v>1274.0847610000001</v>
      </c>
      <c r="U81">
        <v>1321.465181</v>
      </c>
      <c r="V81">
        <v>1369.7497080000001</v>
      </c>
      <c r="W81">
        <v>1419.1206649999999</v>
      </c>
      <c r="X81">
        <v>1469.6930090000001</v>
      </c>
      <c r="Y81">
        <v>1521.5356360000001</v>
      </c>
      <c r="Z81">
        <v>1574.6850899999999</v>
      </c>
      <c r="AA81">
        <v>1629.1547419999999</v>
      </c>
      <c r="AB81">
        <v>1684.941347</v>
      </c>
      <c r="AC81">
        <v>1742.030033</v>
      </c>
      <c r="AD81">
        <v>1800.3983720000001</v>
      </c>
      <c r="AE81">
        <v>1853.851619</v>
      </c>
      <c r="AF81">
        <v>1902.3576869999999</v>
      </c>
      <c r="AG81">
        <v>1947.2436869999999</v>
      </c>
      <c r="AH81">
        <v>1989.696297</v>
      </c>
      <c r="AI81">
        <v>2030.5494570000001</v>
      </c>
      <c r="AJ81">
        <v>2070.3504029999999</v>
      </c>
      <c r="AK81">
        <v>2109.4691120000002</v>
      </c>
      <c r="AL81">
        <v>2148.183618</v>
      </c>
      <c r="AM81">
        <v>2186.7344870000002</v>
      </c>
      <c r="AN81">
        <v>2225.3583619999999</v>
      </c>
    </row>
    <row r="82" spans="1:40" x14ac:dyDescent="0.25">
      <c r="A82" s="7" t="s">
        <v>235</v>
      </c>
      <c r="B82" t="s">
        <v>334</v>
      </c>
      <c r="C82">
        <v>48595.165000000001</v>
      </c>
      <c r="D82">
        <v>50006.064319999998</v>
      </c>
      <c r="E82">
        <v>51436.31018</v>
      </c>
      <c r="F82">
        <v>52880.003550000001</v>
      </c>
      <c r="G82">
        <v>54363.37081</v>
      </c>
      <c r="H82">
        <v>55896.073539999998</v>
      </c>
      <c r="I82">
        <v>57479.425779999998</v>
      </c>
      <c r="J82">
        <v>59123.784939999998</v>
      </c>
      <c r="K82">
        <v>60845.261740000002</v>
      </c>
      <c r="L82">
        <v>62661.468589999997</v>
      </c>
      <c r="M82">
        <v>64589.814969999999</v>
      </c>
      <c r="N82">
        <v>66647.150290000005</v>
      </c>
      <c r="O82">
        <v>68849.821890000007</v>
      </c>
      <c r="P82">
        <v>71141.833350000001</v>
      </c>
      <c r="Q82">
        <v>73526.189440000002</v>
      </c>
      <c r="R82">
        <v>75999.97739</v>
      </c>
      <c r="S82">
        <v>78562.126699999906</v>
      </c>
      <c r="T82">
        <v>81213.510020000002</v>
      </c>
      <c r="U82">
        <v>83952.545150000005</v>
      </c>
      <c r="V82">
        <v>86782.513930000001</v>
      </c>
      <c r="W82">
        <v>89706.477190000005</v>
      </c>
      <c r="X82">
        <v>92727.091450000007</v>
      </c>
      <c r="Y82">
        <v>95846.649090000006</v>
      </c>
      <c r="Z82">
        <v>99067.110639999999</v>
      </c>
      <c r="AA82">
        <v>102390.1637</v>
      </c>
      <c r="AB82">
        <v>105817.3173</v>
      </c>
      <c r="AC82">
        <v>109350.02619999999</v>
      </c>
      <c r="AD82">
        <v>112989.8432</v>
      </c>
      <c r="AE82">
        <v>116635.8455</v>
      </c>
      <c r="AF82">
        <v>120292.71460000001</v>
      </c>
      <c r="AG82">
        <v>123957.10520000001</v>
      </c>
      <c r="AH82">
        <v>127628.33229999999</v>
      </c>
      <c r="AI82">
        <v>131309.02679999999</v>
      </c>
      <c r="AJ82">
        <v>135004.5888</v>
      </c>
      <c r="AK82">
        <v>138722.8094</v>
      </c>
      <c r="AL82">
        <v>142473.8327</v>
      </c>
      <c r="AM82">
        <v>146270.3677</v>
      </c>
      <c r="AN82">
        <v>150128.0607</v>
      </c>
    </row>
    <row r="83" spans="1:40" x14ac:dyDescent="0.25">
      <c r="A83" s="7" t="s">
        <v>235</v>
      </c>
      <c r="B83" t="s">
        <v>335</v>
      </c>
      <c r="C83">
        <v>81173.289000000004</v>
      </c>
      <c r="D83">
        <v>83576.744789999997</v>
      </c>
      <c r="E83">
        <v>86095.930850000004</v>
      </c>
      <c r="F83">
        <v>88738.622040000002</v>
      </c>
      <c r="G83">
        <v>91456.169959999999</v>
      </c>
      <c r="H83">
        <v>94176.048769999994</v>
      </c>
      <c r="I83">
        <v>96864.523889999997</v>
      </c>
      <c r="J83">
        <v>99519.150229999999</v>
      </c>
      <c r="K83">
        <v>102153.92419999999</v>
      </c>
      <c r="L83">
        <v>104790.9614</v>
      </c>
      <c r="M83">
        <v>107456.48729999999</v>
      </c>
      <c r="N83">
        <v>110179.07180000001</v>
      </c>
      <c r="O83">
        <v>112988.8985</v>
      </c>
      <c r="P83">
        <v>115900.8836</v>
      </c>
      <c r="Q83">
        <v>118958.71189999999</v>
      </c>
      <c r="R83">
        <v>122190.6479</v>
      </c>
      <c r="S83">
        <v>125610.713</v>
      </c>
      <c r="T83">
        <v>129224.0741</v>
      </c>
      <c r="U83">
        <v>133034.79269999999</v>
      </c>
      <c r="V83">
        <v>137042.36840000001</v>
      </c>
      <c r="W83">
        <v>141244.63889999999</v>
      </c>
      <c r="X83">
        <v>145639.76869999999</v>
      </c>
      <c r="Y83">
        <v>150227.0759</v>
      </c>
      <c r="Z83">
        <v>155007.16870000001</v>
      </c>
      <c r="AA83">
        <v>159981.79490000001</v>
      </c>
      <c r="AB83">
        <v>165153.64379999999</v>
      </c>
      <c r="AC83">
        <v>170526.19680000001</v>
      </c>
      <c r="AD83">
        <v>176103.6777</v>
      </c>
      <c r="AE83">
        <v>181852.95910000001</v>
      </c>
      <c r="AF83">
        <v>187809.86960000001</v>
      </c>
      <c r="AG83">
        <v>193995.08369999999</v>
      </c>
      <c r="AH83">
        <v>200412.11129999999</v>
      </c>
      <c r="AI83">
        <v>207056.15760000001</v>
      </c>
      <c r="AJ83">
        <v>213920.95600000001</v>
      </c>
      <c r="AK83">
        <v>221003.04639999999</v>
      </c>
      <c r="AL83">
        <v>228304.14499999999</v>
      </c>
      <c r="AM83">
        <v>235832.4264</v>
      </c>
      <c r="AN83">
        <v>243603.3499</v>
      </c>
    </row>
    <row r="84" spans="1:40" x14ac:dyDescent="0.25">
      <c r="A84" s="7" t="s">
        <v>235</v>
      </c>
      <c r="B84" t="s">
        <v>336</v>
      </c>
      <c r="C84">
        <v>11688.45991</v>
      </c>
      <c r="D84">
        <v>12014.13868</v>
      </c>
      <c r="E84">
        <v>12355.436040000001</v>
      </c>
      <c r="F84">
        <v>12716.041520000001</v>
      </c>
      <c r="G84">
        <v>13094.20825</v>
      </c>
      <c r="H84">
        <v>13494.046549999999</v>
      </c>
      <c r="I84">
        <v>13894.268110000001</v>
      </c>
      <c r="J84">
        <v>14285.473309999999</v>
      </c>
      <c r="K84">
        <v>14666.923290000001</v>
      </c>
      <c r="L84">
        <v>15040.18123</v>
      </c>
      <c r="M84">
        <v>15406.31157</v>
      </c>
      <c r="N84">
        <v>15765.07208</v>
      </c>
      <c r="O84">
        <v>16114.72467</v>
      </c>
      <c r="P84">
        <v>16477.961090000001</v>
      </c>
      <c r="Q84">
        <v>16857.614259999998</v>
      </c>
      <c r="R84">
        <v>17253.76024</v>
      </c>
      <c r="S84">
        <v>17666.17164</v>
      </c>
      <c r="T84">
        <v>18094.366419999998</v>
      </c>
      <c r="U84">
        <v>18534.45335</v>
      </c>
      <c r="V84">
        <v>18986.67684</v>
      </c>
      <c r="W84">
        <v>19451.095590000001</v>
      </c>
      <c r="X84">
        <v>19927.337960000001</v>
      </c>
      <c r="Y84">
        <v>20414.888080000001</v>
      </c>
      <c r="Z84">
        <v>20913.223269999999</v>
      </c>
      <c r="AA84">
        <v>21421.85427</v>
      </c>
      <c r="AB84">
        <v>21940.336579999999</v>
      </c>
      <c r="AC84">
        <v>22468.28</v>
      </c>
      <c r="AD84">
        <v>23005.36491</v>
      </c>
      <c r="AE84">
        <v>23560.796910000001</v>
      </c>
      <c r="AF84">
        <v>24143.21459</v>
      </c>
      <c r="AG84">
        <v>24755.564439999998</v>
      </c>
      <c r="AH84">
        <v>25397.789229999998</v>
      </c>
      <c r="AI84">
        <v>26068.884099999999</v>
      </c>
      <c r="AJ84">
        <v>26767.900539999999</v>
      </c>
      <c r="AK84">
        <v>27494.380410000002</v>
      </c>
      <c r="AL84">
        <v>28248.537059999999</v>
      </c>
      <c r="AM84">
        <v>29031.328389999999</v>
      </c>
      <c r="AN84">
        <v>29844.502250000001</v>
      </c>
    </row>
    <row r="85" spans="1:40" x14ac:dyDescent="0.25">
      <c r="A85" s="7" t="s">
        <v>236</v>
      </c>
      <c r="B85" t="s">
        <v>337</v>
      </c>
      <c r="C85">
        <v>1680793.5220000001</v>
      </c>
      <c r="D85">
        <v>1730120.7220000001</v>
      </c>
      <c r="E85">
        <v>1780914.5959999999</v>
      </c>
      <c r="F85">
        <v>1832886.067</v>
      </c>
      <c r="G85">
        <v>1885655.736</v>
      </c>
      <c r="H85">
        <v>1939270.2790000001</v>
      </c>
      <c r="I85">
        <v>1993656.848</v>
      </c>
      <c r="J85">
        <v>2048859.919</v>
      </c>
      <c r="K85">
        <v>2105012.6970000002</v>
      </c>
      <c r="L85">
        <v>2162265.4029999999</v>
      </c>
      <c r="M85">
        <v>2220755.4219999998</v>
      </c>
      <c r="N85">
        <v>2280598.6170000001</v>
      </c>
      <c r="O85">
        <v>2341885.1439999999</v>
      </c>
      <c r="P85">
        <v>2405146.389</v>
      </c>
      <c r="Q85">
        <v>2470479.1740000001</v>
      </c>
      <c r="R85">
        <v>2537932.5970000001</v>
      </c>
      <c r="S85">
        <v>2607552.7570000002</v>
      </c>
      <c r="T85">
        <v>2679382.6409999998</v>
      </c>
      <c r="U85">
        <v>2753413.42</v>
      </c>
      <c r="V85">
        <v>2829687.3360000001</v>
      </c>
      <c r="W85">
        <v>2908218.557</v>
      </c>
      <c r="X85">
        <v>2989004.7140000002</v>
      </c>
      <c r="Y85">
        <v>3072034.8870000001</v>
      </c>
      <c r="Z85">
        <v>3157293.5240000002</v>
      </c>
      <c r="AA85">
        <v>3244762.8220000002</v>
      </c>
      <c r="AB85">
        <v>3334425.0380000002</v>
      </c>
      <c r="AC85">
        <v>3426265.2110000001</v>
      </c>
      <c r="AD85">
        <v>3520274.676</v>
      </c>
      <c r="AE85">
        <v>3616867.8739999998</v>
      </c>
      <c r="AF85">
        <v>3716101.219</v>
      </c>
      <c r="AG85">
        <v>3817964.358</v>
      </c>
      <c r="AH85">
        <v>3922468.7390000001</v>
      </c>
      <c r="AI85">
        <v>4029667.2519999999</v>
      </c>
      <c r="AJ85">
        <v>4139665.3870000001</v>
      </c>
      <c r="AK85">
        <v>4252630.6320000002</v>
      </c>
      <c r="AL85">
        <v>4368803.0669999998</v>
      </c>
      <c r="AM85">
        <v>4488507.5049999999</v>
      </c>
      <c r="AN85">
        <v>4612167.43</v>
      </c>
    </row>
    <row r="86" spans="1:40" x14ac:dyDescent="0.25">
      <c r="A86" s="7" t="s">
        <v>236</v>
      </c>
      <c r="B86" t="s">
        <v>338</v>
      </c>
      <c r="C86">
        <v>358724.9657</v>
      </c>
      <c r="D86">
        <v>369053.76240000001</v>
      </c>
      <c r="E86">
        <v>379116.77590000001</v>
      </c>
      <c r="F86">
        <v>388852.86489999999</v>
      </c>
      <c r="G86">
        <v>398719.32709999999</v>
      </c>
      <c r="H86">
        <v>409169.60440000001</v>
      </c>
      <c r="I86">
        <v>420338.51760000002</v>
      </c>
      <c r="J86">
        <v>432226.73969999998</v>
      </c>
      <c r="K86">
        <v>444841.26089999999</v>
      </c>
      <c r="L86">
        <v>458205.06660000002</v>
      </c>
      <c r="M86">
        <v>472343.2696</v>
      </c>
      <c r="N86">
        <v>487269.6776</v>
      </c>
      <c r="O86">
        <v>502977.66220000002</v>
      </c>
      <c r="P86">
        <v>519445.45490000001</v>
      </c>
      <c r="Q86">
        <v>536463.7513</v>
      </c>
      <c r="R86">
        <v>553953.91110000003</v>
      </c>
      <c r="S86">
        <v>571905.35930000001</v>
      </c>
      <c r="T86">
        <v>590331.24789999996</v>
      </c>
      <c r="U86">
        <v>609179.1862</v>
      </c>
      <c r="V86">
        <v>628474.69400000002</v>
      </c>
      <c r="W86">
        <v>648247.23869999999</v>
      </c>
      <c r="X86">
        <v>668523.30709999998</v>
      </c>
      <c r="Y86">
        <v>689322.97479999997</v>
      </c>
      <c r="Z86">
        <v>710659.82160000002</v>
      </c>
      <c r="AA86">
        <v>732542.83559999999</v>
      </c>
      <c r="AB86">
        <v>754979.02240000002</v>
      </c>
      <c r="AC86">
        <v>777976.10199999996</v>
      </c>
      <c r="AD86">
        <v>801545.0575</v>
      </c>
      <c r="AE86">
        <v>825679.48869999999</v>
      </c>
      <c r="AF86">
        <v>850122.85629999998</v>
      </c>
      <c r="AG86">
        <v>874759.44099999999</v>
      </c>
      <c r="AH86">
        <v>899611.06790000002</v>
      </c>
      <c r="AI86">
        <v>924765.64969999995</v>
      </c>
      <c r="AJ86">
        <v>950341.98400000005</v>
      </c>
      <c r="AK86">
        <v>976476.39069999999</v>
      </c>
      <c r="AL86">
        <v>1003321.672</v>
      </c>
      <c r="AM86">
        <v>1031052.152</v>
      </c>
      <c r="AN86">
        <v>1059871.071</v>
      </c>
    </row>
    <row r="87" spans="1:40" x14ac:dyDescent="0.25">
      <c r="A87" s="23" t="s">
        <v>237</v>
      </c>
      <c r="B87" t="s">
        <v>339</v>
      </c>
      <c r="C87">
        <v>15853.983050000001</v>
      </c>
      <c r="D87">
        <v>16199.361010000001</v>
      </c>
      <c r="E87">
        <v>16540.27463</v>
      </c>
      <c r="F87">
        <v>16893.041669999999</v>
      </c>
      <c r="G87">
        <v>17343.248930000002</v>
      </c>
      <c r="H87">
        <v>17865.259859999998</v>
      </c>
      <c r="I87">
        <v>18432.568200000002</v>
      </c>
      <c r="J87">
        <v>19039.435799999999</v>
      </c>
      <c r="K87">
        <v>19693.352559999999</v>
      </c>
      <c r="L87">
        <v>20406.943210000001</v>
      </c>
      <c r="M87">
        <v>21194.125349999998</v>
      </c>
      <c r="N87">
        <v>22068.734049999999</v>
      </c>
      <c r="O87">
        <v>23044.00186</v>
      </c>
      <c r="P87">
        <v>24001.287919999999</v>
      </c>
      <c r="Q87">
        <v>24970.56294</v>
      </c>
      <c r="R87">
        <v>25970.2533</v>
      </c>
      <c r="S87">
        <v>27010.61637</v>
      </c>
      <c r="T87">
        <v>28097.038120000001</v>
      </c>
      <c r="U87">
        <v>29233.843410000001</v>
      </c>
      <c r="V87">
        <v>30420.615580000002</v>
      </c>
      <c r="W87">
        <v>31657.50603</v>
      </c>
      <c r="X87">
        <v>32944.91878</v>
      </c>
      <c r="Y87">
        <v>34283.194600000003</v>
      </c>
      <c r="Z87">
        <v>35672.500690000001</v>
      </c>
      <c r="AA87">
        <v>37112.801030000002</v>
      </c>
      <c r="AB87">
        <v>38603.860330000003</v>
      </c>
      <c r="AC87">
        <v>40145.267639999998</v>
      </c>
      <c r="AD87">
        <v>41736.47494</v>
      </c>
      <c r="AE87">
        <v>43129.8534</v>
      </c>
      <c r="AF87">
        <v>44409.43086</v>
      </c>
      <c r="AG87">
        <v>45619.525379999999</v>
      </c>
      <c r="AH87">
        <v>46778.351909999998</v>
      </c>
      <c r="AI87">
        <v>47892.00417</v>
      </c>
      <c r="AJ87">
        <v>48961.809639999999</v>
      </c>
      <c r="AK87">
        <v>49987.733350000002</v>
      </c>
      <c r="AL87">
        <v>50969.848469999997</v>
      </c>
      <c r="AM87">
        <v>51908.936710000002</v>
      </c>
      <c r="AN87">
        <v>52806.728349999998</v>
      </c>
    </row>
    <row r="88" spans="1:40" x14ac:dyDescent="0.25">
      <c r="A88" s="23" t="s">
        <v>237</v>
      </c>
      <c r="B88" t="s">
        <v>340</v>
      </c>
      <c r="C88">
        <v>51842.487480000003</v>
      </c>
      <c r="D88">
        <v>53171.504520000002</v>
      </c>
      <c r="E88">
        <v>54462.238709999998</v>
      </c>
      <c r="F88">
        <v>55740.584309999998</v>
      </c>
      <c r="G88">
        <v>57242.718330000003</v>
      </c>
      <c r="H88">
        <v>59302.65956</v>
      </c>
      <c r="I88">
        <v>61469.08524</v>
      </c>
      <c r="J88">
        <v>63596.729140000003</v>
      </c>
      <c r="K88">
        <v>65686.633960000006</v>
      </c>
      <c r="L88">
        <v>67762.813309999998</v>
      </c>
      <c r="M88">
        <v>69833.106190000006</v>
      </c>
      <c r="N88">
        <v>71881.336649999997</v>
      </c>
      <c r="O88">
        <v>73865.979160000003</v>
      </c>
      <c r="P88">
        <v>76095.860790000006</v>
      </c>
      <c r="Q88">
        <v>78477.23964</v>
      </c>
      <c r="R88">
        <v>80959.247839999996</v>
      </c>
      <c r="S88">
        <v>83527.905360000004</v>
      </c>
      <c r="T88">
        <v>86180.870490000001</v>
      </c>
      <c r="U88">
        <v>88804.022960000002</v>
      </c>
      <c r="V88">
        <v>91446.763919999998</v>
      </c>
      <c r="W88">
        <v>94133.370379999906</v>
      </c>
      <c r="X88">
        <v>96869.802360000001</v>
      </c>
      <c r="Y88">
        <v>99655.216610000003</v>
      </c>
      <c r="Z88">
        <v>102486.4811</v>
      </c>
      <c r="AA88">
        <v>105359.6732</v>
      </c>
      <c r="AB88">
        <v>108270.60619999999</v>
      </c>
      <c r="AC88">
        <v>111215.0885</v>
      </c>
      <c r="AD88">
        <v>114189.1314</v>
      </c>
      <c r="AE88">
        <v>117212.3284</v>
      </c>
      <c r="AF88">
        <v>120271.9776</v>
      </c>
      <c r="AG88">
        <v>123341.5229</v>
      </c>
      <c r="AH88">
        <v>126411.4728</v>
      </c>
      <c r="AI88">
        <v>129481.4541</v>
      </c>
      <c r="AJ88">
        <v>132554.5503</v>
      </c>
      <c r="AK88">
        <v>135635.23869999999</v>
      </c>
      <c r="AL88">
        <v>138729.2127</v>
      </c>
      <c r="AM88">
        <v>141843.61550000001</v>
      </c>
      <c r="AN88">
        <v>144987.4602</v>
      </c>
    </row>
    <row r="89" spans="1:40" x14ac:dyDescent="0.25">
      <c r="A89" s="31" t="s">
        <v>440</v>
      </c>
      <c r="B89" t="s">
        <v>341</v>
      </c>
      <c r="C89">
        <v>10768.83088</v>
      </c>
      <c r="D89">
        <v>11093.90826</v>
      </c>
      <c r="E89">
        <v>11369.07538</v>
      </c>
      <c r="F89">
        <v>11576.888080000001</v>
      </c>
      <c r="G89">
        <v>11710.207710000001</v>
      </c>
      <c r="H89">
        <v>12370.862590000001</v>
      </c>
      <c r="I89">
        <v>12935.468860000001</v>
      </c>
      <c r="J89">
        <v>13315.0782</v>
      </c>
      <c r="K89">
        <v>13549.6865</v>
      </c>
      <c r="L89">
        <v>13675.596320000001</v>
      </c>
      <c r="M89">
        <v>13699.881230000001</v>
      </c>
      <c r="N89">
        <v>13601.69469</v>
      </c>
      <c r="O89">
        <v>13336.101919999999</v>
      </c>
      <c r="P89">
        <v>13494.589529999999</v>
      </c>
      <c r="Q89">
        <v>13795.77543</v>
      </c>
      <c r="R89">
        <v>14142.15459</v>
      </c>
      <c r="S89">
        <v>14502.628570000001</v>
      </c>
      <c r="T89">
        <v>14867.01971</v>
      </c>
      <c r="U89">
        <v>15225.51672</v>
      </c>
      <c r="V89">
        <v>15576.329589999999</v>
      </c>
      <c r="W89">
        <v>15916.22084</v>
      </c>
      <c r="X89">
        <v>16241.09627</v>
      </c>
      <c r="Y89">
        <v>16546.340219999998</v>
      </c>
      <c r="Z89">
        <v>16826.971409999998</v>
      </c>
      <c r="AA89">
        <v>17077.750499999998</v>
      </c>
      <c r="AB89">
        <v>17293.28542</v>
      </c>
      <c r="AC89">
        <v>17468.150450000001</v>
      </c>
      <c r="AD89">
        <v>17597.023819999999</v>
      </c>
      <c r="AE89">
        <v>18118.173279999999</v>
      </c>
      <c r="AF89">
        <v>18662.349050000001</v>
      </c>
      <c r="AG89">
        <v>19146.610649999999</v>
      </c>
      <c r="AH89">
        <v>19570.595450000001</v>
      </c>
      <c r="AI89">
        <v>19949.25662</v>
      </c>
      <c r="AJ89">
        <v>20295.92542</v>
      </c>
      <c r="AK89">
        <v>20619.934600000001</v>
      </c>
      <c r="AL89">
        <v>20927.59635</v>
      </c>
      <c r="AM89">
        <v>21223.409250000001</v>
      </c>
      <c r="AN89">
        <v>21510.912230000002</v>
      </c>
    </row>
    <row r="90" spans="1:40" x14ac:dyDescent="0.25">
      <c r="A90" s="31" t="s">
        <v>441</v>
      </c>
      <c r="B90" t="s">
        <v>342</v>
      </c>
      <c r="C90">
        <v>752.27429700000005</v>
      </c>
      <c r="D90">
        <v>944.08959779999998</v>
      </c>
      <c r="E90">
        <v>1178.373861</v>
      </c>
      <c r="F90">
        <v>1466.511215</v>
      </c>
      <c r="G90">
        <v>1820.7972279999999</v>
      </c>
      <c r="H90">
        <v>2283.817888</v>
      </c>
      <c r="I90">
        <v>2777.7284399999999</v>
      </c>
      <c r="J90">
        <v>3332.6500209999999</v>
      </c>
      <c r="K90">
        <v>3974.1381879999999</v>
      </c>
      <c r="L90">
        <v>4720.4883399999999</v>
      </c>
      <c r="M90">
        <v>5580.4797019999896</v>
      </c>
      <c r="N90">
        <v>6547.8180499999999</v>
      </c>
      <c r="O90">
        <v>7590.477578</v>
      </c>
      <c r="P90">
        <v>8685.295134</v>
      </c>
      <c r="Q90">
        <v>9924.9123139999901</v>
      </c>
      <c r="R90">
        <v>11320.10706</v>
      </c>
      <c r="S90">
        <v>12885.18822</v>
      </c>
      <c r="T90">
        <v>14636.284890000001</v>
      </c>
      <c r="U90">
        <v>16203.42499</v>
      </c>
      <c r="V90">
        <v>17884.367839999999</v>
      </c>
      <c r="W90">
        <v>19679.223620000001</v>
      </c>
      <c r="X90">
        <v>21586.410199999998</v>
      </c>
      <c r="Y90">
        <v>23602.47366</v>
      </c>
      <c r="Z90">
        <v>25721.888419999999</v>
      </c>
      <c r="AA90">
        <v>27936.87487</v>
      </c>
      <c r="AB90">
        <v>30237.254840000001</v>
      </c>
      <c r="AC90">
        <v>32610.36246</v>
      </c>
      <c r="AD90">
        <v>35041.028899999998</v>
      </c>
      <c r="AE90">
        <v>37460.504549999998</v>
      </c>
      <c r="AF90">
        <v>39574.594989999998</v>
      </c>
      <c r="AG90">
        <v>41489.139810000001</v>
      </c>
      <c r="AH90">
        <v>43269.237300000001</v>
      </c>
      <c r="AI90">
        <v>44954.910219999998</v>
      </c>
      <c r="AJ90">
        <v>46570.140209999998</v>
      </c>
      <c r="AK90">
        <v>48130.06871</v>
      </c>
      <c r="AL90">
        <v>49645.423999999999</v>
      </c>
      <c r="AM90">
        <v>51124.911529999998</v>
      </c>
      <c r="AN90">
        <v>52576.517229999998</v>
      </c>
    </row>
    <row r="91" spans="1:40" x14ac:dyDescent="0.25">
      <c r="A91" s="31" t="s">
        <v>442</v>
      </c>
      <c r="B91" t="s">
        <v>343</v>
      </c>
      <c r="C91">
        <v>638.72549079999999</v>
      </c>
      <c r="D91">
        <v>642.16949990000001</v>
      </c>
      <c r="E91">
        <v>636.36185920000003</v>
      </c>
      <c r="F91">
        <v>624.13570259999995</v>
      </c>
      <c r="G91">
        <v>606.78478210000003</v>
      </c>
      <c r="H91">
        <v>674.23782830000005</v>
      </c>
      <c r="I91">
        <v>766.34648719999996</v>
      </c>
      <c r="J91">
        <v>869.18520009999997</v>
      </c>
      <c r="K91">
        <v>982.02195519999998</v>
      </c>
      <c r="L91">
        <v>1106.6193940000001</v>
      </c>
      <c r="M91">
        <v>1243.721734</v>
      </c>
      <c r="N91">
        <v>1391.4228660000001</v>
      </c>
      <c r="O91">
        <v>1543.534523</v>
      </c>
      <c r="P91">
        <v>1630.389463</v>
      </c>
      <c r="Q91">
        <v>1692.487525</v>
      </c>
      <c r="R91">
        <v>1744.3405210000001</v>
      </c>
      <c r="S91">
        <v>1790.2026559999999</v>
      </c>
      <c r="T91">
        <v>1831.1708639999999</v>
      </c>
      <c r="U91">
        <v>1897.6193800000001</v>
      </c>
      <c r="V91">
        <v>1971.906819</v>
      </c>
      <c r="W91">
        <v>2047.441141</v>
      </c>
      <c r="X91">
        <v>2121.561968</v>
      </c>
      <c r="Y91">
        <v>2192.7871599999999</v>
      </c>
      <c r="Z91">
        <v>2259.9702889999999</v>
      </c>
      <c r="AA91">
        <v>2322.0502959999999</v>
      </c>
      <c r="AB91">
        <v>2377.9884379999999</v>
      </c>
      <c r="AC91">
        <v>2426.7661280000002</v>
      </c>
      <c r="AD91">
        <v>2467.403855</v>
      </c>
      <c r="AE91">
        <v>2559.2974479999998</v>
      </c>
      <c r="AF91">
        <v>2652.2695429999999</v>
      </c>
      <c r="AG91">
        <v>2734.7351749999998</v>
      </c>
      <c r="AH91">
        <v>2806.4649570000001</v>
      </c>
      <c r="AI91">
        <v>2869.4203419999999</v>
      </c>
      <c r="AJ91">
        <v>2925.3971029999998</v>
      </c>
      <c r="AK91">
        <v>2975.6758810000001</v>
      </c>
      <c r="AL91">
        <v>3021.14662</v>
      </c>
      <c r="AM91">
        <v>3062.4700990000001</v>
      </c>
      <c r="AN91">
        <v>3100.1923700000002</v>
      </c>
    </row>
    <row r="92" spans="1:40" x14ac:dyDescent="0.25">
      <c r="A92" s="31" t="s">
        <v>125</v>
      </c>
      <c r="B92" t="s">
        <v>344</v>
      </c>
      <c r="C92">
        <v>4.3678165160000004</v>
      </c>
      <c r="D92">
        <v>8.8168380020000008</v>
      </c>
      <c r="E92">
        <v>17.848105950000001</v>
      </c>
      <c r="F92">
        <v>36.352737750000003</v>
      </c>
      <c r="G92">
        <v>74.473870419999997</v>
      </c>
      <c r="H92">
        <v>143.04568950000001</v>
      </c>
      <c r="I92">
        <v>267.78254989999999</v>
      </c>
      <c r="J92">
        <v>495.37208129999999</v>
      </c>
      <c r="K92">
        <v>910.55240300000003</v>
      </c>
      <c r="L92">
        <v>1664.742438</v>
      </c>
      <c r="M92">
        <v>3023.3043290000001</v>
      </c>
      <c r="N92">
        <v>5438.1231349999998</v>
      </c>
      <c r="O92">
        <v>9644.9096360000003</v>
      </c>
      <c r="P92">
        <v>10727.377399999999</v>
      </c>
      <c r="Q92">
        <v>11802.94188</v>
      </c>
      <c r="R92">
        <v>12875.02895</v>
      </c>
      <c r="S92">
        <v>13945.11383</v>
      </c>
      <c r="T92">
        <v>15013.3055</v>
      </c>
      <c r="U92">
        <v>17677.205709999998</v>
      </c>
      <c r="V92">
        <v>20758.57735</v>
      </c>
      <c r="W92">
        <v>24310.604200000002</v>
      </c>
      <c r="X92">
        <v>28390.385409999999</v>
      </c>
      <c r="Y92">
        <v>33058.637419999999</v>
      </c>
      <c r="Z92">
        <v>38379.18838</v>
      </c>
      <c r="AA92">
        <v>44418.269359999998</v>
      </c>
      <c r="AB92">
        <v>51243.598940000003</v>
      </c>
      <c r="AC92">
        <v>58923.260880000002</v>
      </c>
      <c r="AD92">
        <v>67524.395529999994</v>
      </c>
      <c r="AE92">
        <v>72840.005220000006</v>
      </c>
      <c r="AF92">
        <v>77561.993629999997</v>
      </c>
      <c r="AG92">
        <v>81887.870909999998</v>
      </c>
      <c r="AH92">
        <v>85942.288260000001</v>
      </c>
      <c r="AI92">
        <v>89804.029269999999</v>
      </c>
      <c r="AJ92">
        <v>93521.844870000001</v>
      </c>
      <c r="AK92">
        <v>97127.782070000001</v>
      </c>
      <c r="AL92">
        <v>100645.57950000001</v>
      </c>
      <c r="AM92">
        <v>104095.26639999999</v>
      </c>
      <c r="AN92">
        <v>107495.7098</v>
      </c>
    </row>
    <row r="93" spans="1:40" x14ac:dyDescent="0.25">
      <c r="A93" s="31" t="s">
        <v>443</v>
      </c>
      <c r="B93" t="s">
        <v>345</v>
      </c>
      <c r="C93">
        <v>288.43088970000002</v>
      </c>
      <c r="D93">
        <v>354.76668050000001</v>
      </c>
      <c r="E93">
        <v>461.29636429999999</v>
      </c>
      <c r="F93">
        <v>610.78546819999997</v>
      </c>
      <c r="G93">
        <v>814.85518449999995</v>
      </c>
      <c r="H93">
        <v>1007.815655</v>
      </c>
      <c r="I93">
        <v>1188.3760110000001</v>
      </c>
      <c r="J93">
        <v>1364.927173</v>
      </c>
      <c r="K93">
        <v>1545.4304990000001</v>
      </c>
      <c r="L93">
        <v>1734.1085009999999</v>
      </c>
      <c r="M93">
        <v>1930.600001</v>
      </c>
      <c r="N93">
        <v>2129.2993000000001</v>
      </c>
      <c r="O93">
        <v>2317.9995450000001</v>
      </c>
      <c r="P93">
        <v>2452.2308840000001</v>
      </c>
      <c r="Q93">
        <v>2562.2130670000001</v>
      </c>
      <c r="R93">
        <v>2657.689081</v>
      </c>
      <c r="S93">
        <v>2741.114059</v>
      </c>
      <c r="T93">
        <v>2812.9005950000001</v>
      </c>
      <c r="U93">
        <v>2917.102222</v>
      </c>
      <c r="V93">
        <v>3027.8135969999998</v>
      </c>
      <c r="W93">
        <v>3135.216664</v>
      </c>
      <c r="X93">
        <v>3235.3229609999999</v>
      </c>
      <c r="Y93">
        <v>3325.9719399999999</v>
      </c>
      <c r="Z93">
        <v>3405.6052979999999</v>
      </c>
      <c r="AA93">
        <v>3472.904121</v>
      </c>
      <c r="AB93">
        <v>3526.697228</v>
      </c>
      <c r="AC93">
        <v>3565.9550840000002</v>
      </c>
      <c r="AD93">
        <v>3589.810524</v>
      </c>
      <c r="AE93">
        <v>2240.111191</v>
      </c>
      <c r="AF93">
        <v>1162.0488319999999</v>
      </c>
      <c r="AG93">
        <v>554.73597170000005</v>
      </c>
      <c r="AH93">
        <v>251.81404520000001</v>
      </c>
      <c r="AI93">
        <v>109.96492499999999</v>
      </c>
      <c r="AJ93">
        <v>46.455591550000001</v>
      </c>
      <c r="AK93">
        <v>19.083226209999999</v>
      </c>
      <c r="AL93">
        <v>7.6825082350000002</v>
      </c>
      <c r="AM93">
        <v>3.0735008119999998</v>
      </c>
      <c r="AN93">
        <v>1.2509473579999999</v>
      </c>
    </row>
    <row r="94" spans="1:40" x14ac:dyDescent="0.25">
      <c r="A94" s="31" t="s">
        <v>444</v>
      </c>
      <c r="B94" t="s">
        <v>346</v>
      </c>
      <c r="C94">
        <v>514.10128280000004</v>
      </c>
      <c r="D94">
        <v>549.66874050000001</v>
      </c>
      <c r="E94">
        <v>591.51802190000001</v>
      </c>
      <c r="F94">
        <v>635.23719840000001</v>
      </c>
      <c r="G94">
        <v>679.42464930000006</v>
      </c>
      <c r="H94">
        <v>739.12060870000005</v>
      </c>
      <c r="I94">
        <v>790.0300704</v>
      </c>
      <c r="J94">
        <v>830.27716250000003</v>
      </c>
      <c r="K94">
        <v>862.99971459999995</v>
      </c>
      <c r="L94">
        <v>890.35656610000001</v>
      </c>
      <c r="M94">
        <v>912.43692020000003</v>
      </c>
      <c r="N94">
        <v>927.3503197</v>
      </c>
      <c r="O94">
        <v>931.333483</v>
      </c>
      <c r="P94">
        <v>937.66941629999997</v>
      </c>
      <c r="Q94">
        <v>943.86084189999997</v>
      </c>
      <c r="R94">
        <v>948.65385049999998</v>
      </c>
      <c r="S94">
        <v>951.58045679999998</v>
      </c>
      <c r="T94">
        <v>952.49074929999995</v>
      </c>
      <c r="U94">
        <v>909.09662379999997</v>
      </c>
      <c r="V94">
        <v>851.22408459999997</v>
      </c>
      <c r="W94">
        <v>789.37945950000005</v>
      </c>
      <c r="X94">
        <v>727.04636819999996</v>
      </c>
      <c r="Y94">
        <v>665.61673670000005</v>
      </c>
      <c r="Z94">
        <v>605.83768559999999</v>
      </c>
      <c r="AA94">
        <v>548.22360849999905</v>
      </c>
      <c r="AB94">
        <v>493.1723839</v>
      </c>
      <c r="AC94">
        <v>440.9987117</v>
      </c>
      <c r="AD94">
        <v>391.94489199999998</v>
      </c>
      <c r="AE94">
        <v>329.34634260000001</v>
      </c>
      <c r="AF94">
        <v>268.45656309999998</v>
      </c>
      <c r="AG94">
        <v>214.72184559999999</v>
      </c>
      <c r="AH94">
        <v>169.39133559999999</v>
      </c>
      <c r="AI94">
        <v>132.13726270000001</v>
      </c>
      <c r="AJ94">
        <v>102.0647226</v>
      </c>
      <c r="AK94">
        <v>78.125976460000004</v>
      </c>
      <c r="AL94">
        <v>59.295146389999999</v>
      </c>
      <c r="AM94">
        <v>44.63999742</v>
      </c>
      <c r="AN94">
        <v>33.3474863</v>
      </c>
    </row>
    <row r="95" spans="1:40" x14ac:dyDescent="0.25">
      <c r="A95" s="31" t="s">
        <v>445</v>
      </c>
      <c r="B95" t="s">
        <v>347</v>
      </c>
      <c r="C95">
        <v>0.22515454670000001</v>
      </c>
      <c r="D95">
        <v>0.81286263049999996</v>
      </c>
      <c r="E95">
        <v>4.633607252</v>
      </c>
      <c r="F95">
        <v>31.46658352</v>
      </c>
      <c r="G95">
        <v>225.89724409999999</v>
      </c>
      <c r="H95">
        <v>529.23602119999998</v>
      </c>
      <c r="I95">
        <v>825.56369749999999</v>
      </c>
      <c r="J95">
        <v>1109.467402</v>
      </c>
      <c r="K95">
        <v>1401.271988</v>
      </c>
      <c r="L95">
        <v>1714.9146209999999</v>
      </c>
      <c r="M95">
        <v>2055.4240220000002</v>
      </c>
      <c r="N95">
        <v>2419.301794</v>
      </c>
      <c r="O95">
        <v>2792.8148190000002</v>
      </c>
      <c r="P95">
        <v>3001.3866159999998</v>
      </c>
      <c r="Q95">
        <v>3131.364384</v>
      </c>
      <c r="R95">
        <v>3217.868692</v>
      </c>
      <c r="S95">
        <v>3273.4226870000002</v>
      </c>
      <c r="T95">
        <v>3303.2788999999998</v>
      </c>
      <c r="U95">
        <v>3193.3019760000002</v>
      </c>
      <c r="V95">
        <v>3027.233831</v>
      </c>
      <c r="W95">
        <v>2837.3840949999999</v>
      </c>
      <c r="X95">
        <v>2636.6578530000002</v>
      </c>
      <c r="Y95">
        <v>2431.7094179999999</v>
      </c>
      <c r="Z95">
        <v>2226.9192370000001</v>
      </c>
      <c r="AA95">
        <v>2025.587642</v>
      </c>
      <c r="AB95">
        <v>1830.31476</v>
      </c>
      <c r="AC95">
        <v>1643.146088</v>
      </c>
      <c r="AD95">
        <v>1465.6505540000001</v>
      </c>
      <c r="AE95">
        <v>1374.124176</v>
      </c>
      <c r="AF95">
        <v>1299.66669</v>
      </c>
      <c r="AG95">
        <v>1226.683356</v>
      </c>
      <c r="AH95">
        <v>1153.5378149999999</v>
      </c>
      <c r="AI95">
        <v>1081.2962199999999</v>
      </c>
      <c r="AJ95">
        <v>1011.0853069999999</v>
      </c>
      <c r="AK95">
        <v>943.66246430000001</v>
      </c>
      <c r="AL95">
        <v>879.46869770000001</v>
      </c>
      <c r="AM95">
        <v>818.73344770000006</v>
      </c>
      <c r="AN95">
        <v>761.55173119999995</v>
      </c>
    </row>
    <row r="96" spans="1:40" x14ac:dyDescent="0.25">
      <c r="A96" s="31" t="s">
        <v>446</v>
      </c>
      <c r="B96" t="s">
        <v>348</v>
      </c>
      <c r="C96">
        <v>2605.7253879999998</v>
      </c>
      <c r="D96">
        <v>2590.6136820000002</v>
      </c>
      <c r="E96">
        <v>2529.1542800000002</v>
      </c>
      <c r="F96">
        <v>2440.131887</v>
      </c>
      <c r="G96">
        <v>2331.160112</v>
      </c>
      <c r="H96">
        <v>2393.934479</v>
      </c>
      <c r="I96">
        <v>2455.6424499999998</v>
      </c>
      <c r="J96">
        <v>2486.1250970000001</v>
      </c>
      <c r="K96">
        <v>2489.972303</v>
      </c>
      <c r="L96">
        <v>2473.7079159999998</v>
      </c>
      <c r="M96">
        <v>2439.1800159999998</v>
      </c>
      <c r="N96">
        <v>2383.5296830000002</v>
      </c>
      <c r="O96">
        <v>2300.0281329999998</v>
      </c>
      <c r="P96">
        <v>2263.3244239999999</v>
      </c>
      <c r="Q96">
        <v>2240.1700930000002</v>
      </c>
      <c r="R96">
        <v>2219.020857</v>
      </c>
      <c r="S96">
        <v>2196.3721439999999</v>
      </c>
      <c r="T96">
        <v>2171.2528520000001</v>
      </c>
      <c r="U96">
        <v>2178.2233959999999</v>
      </c>
      <c r="V96">
        <v>2194.681345</v>
      </c>
      <c r="W96">
        <v>2212.883073</v>
      </c>
      <c r="X96">
        <v>2230.1598519999998</v>
      </c>
      <c r="Y96">
        <v>2245.3444890000001</v>
      </c>
      <c r="Z96">
        <v>2257.7080299999998</v>
      </c>
      <c r="AA96">
        <v>2266.645364</v>
      </c>
      <c r="AB96">
        <v>2271.587904</v>
      </c>
      <c r="AC96">
        <v>2271.9863570000002</v>
      </c>
      <c r="AD96">
        <v>2267.3160379999999</v>
      </c>
      <c r="AE96">
        <v>2313.5215750000002</v>
      </c>
      <c r="AF96">
        <v>2362.700233</v>
      </c>
      <c r="AG96">
        <v>2404.4981269999998</v>
      </c>
      <c r="AH96">
        <v>2439.148091</v>
      </c>
      <c r="AI96">
        <v>2468.7420000000002</v>
      </c>
      <c r="AJ96">
        <v>2495.092494</v>
      </c>
      <c r="AK96">
        <v>2519.4614000000001</v>
      </c>
      <c r="AL96">
        <v>2542.7023349999999</v>
      </c>
      <c r="AM96">
        <v>2565.4228149999999</v>
      </c>
      <c r="AN96">
        <v>2588.096634</v>
      </c>
    </row>
    <row r="97" spans="1:40" x14ac:dyDescent="0.25">
      <c r="A97" s="31" t="s">
        <v>449</v>
      </c>
      <c r="B97" t="s">
        <v>349</v>
      </c>
      <c r="C97">
        <v>2831.6670730000001</v>
      </c>
      <c r="D97">
        <v>2830.3988020000002</v>
      </c>
      <c r="E97">
        <v>2765.6180180000001</v>
      </c>
      <c r="F97">
        <v>2659.7406860000001</v>
      </c>
      <c r="G97">
        <v>2529.2318740000001</v>
      </c>
      <c r="H97">
        <v>2585.3647059999998</v>
      </c>
      <c r="I97">
        <v>2646.1274250000001</v>
      </c>
      <c r="J97">
        <v>2680.84031</v>
      </c>
      <c r="K97">
        <v>2694.569242</v>
      </c>
      <c r="L97">
        <v>2693.850958</v>
      </c>
      <c r="M97">
        <v>2679.9998139999998</v>
      </c>
      <c r="N97">
        <v>2649.025353</v>
      </c>
      <c r="O97">
        <v>2592.22973</v>
      </c>
      <c r="P97">
        <v>2502.547431</v>
      </c>
      <c r="Q97">
        <v>2400.8937430000001</v>
      </c>
      <c r="R97">
        <v>2293.5942879999998</v>
      </c>
      <c r="S97">
        <v>2183.0089889999999</v>
      </c>
      <c r="T97">
        <v>2070.5424469999998</v>
      </c>
      <c r="U97">
        <v>2011.0124929999999</v>
      </c>
      <c r="V97">
        <v>1966.0307069999999</v>
      </c>
      <c r="W97">
        <v>1923.4625759999999</v>
      </c>
      <c r="X97">
        <v>1879.721771</v>
      </c>
      <c r="Y97">
        <v>1833.709151</v>
      </c>
      <c r="Z97">
        <v>1785.0652930000001</v>
      </c>
      <c r="AA97">
        <v>1733.6648319999999</v>
      </c>
      <c r="AB97">
        <v>1679.4742699999999</v>
      </c>
      <c r="AC97">
        <v>1622.5161579999999</v>
      </c>
      <c r="AD97">
        <v>1562.8637570000001</v>
      </c>
      <c r="AE97">
        <v>1229.555456</v>
      </c>
      <c r="AF97">
        <v>889.84425450000003</v>
      </c>
      <c r="AG97">
        <v>618.35655359999998</v>
      </c>
      <c r="AH97">
        <v>418.76028059999999</v>
      </c>
      <c r="AI97">
        <v>277.97367830000002</v>
      </c>
      <c r="AJ97">
        <v>181.35942660000001</v>
      </c>
      <c r="AK97">
        <v>116.4971276</v>
      </c>
      <c r="AL97">
        <v>73.782340439999999</v>
      </c>
      <c r="AM97">
        <v>46.143437540000001</v>
      </c>
      <c r="AN97">
        <v>28.548050669999999</v>
      </c>
    </row>
    <row r="98" spans="1:40" x14ac:dyDescent="0.25">
      <c r="A98" s="31" t="s">
        <v>450</v>
      </c>
      <c r="B98" t="s">
        <v>350</v>
      </c>
      <c r="C98">
        <v>11781.592780000001</v>
      </c>
      <c r="D98">
        <v>12124.66877</v>
      </c>
      <c r="E98">
        <v>12231.37414</v>
      </c>
      <c r="F98">
        <v>12171.63286</v>
      </c>
      <c r="G98">
        <v>12009.877780000001</v>
      </c>
      <c r="H98">
        <v>12850.61368</v>
      </c>
      <c r="I98">
        <v>13359.48079</v>
      </c>
      <c r="J98">
        <v>13719.61022</v>
      </c>
      <c r="K98">
        <v>14019.37148</v>
      </c>
      <c r="L98">
        <v>14283.288930000001</v>
      </c>
      <c r="M98">
        <v>14497.089620000001</v>
      </c>
      <c r="N98">
        <v>14618.52944</v>
      </c>
      <c r="O98">
        <v>14579.050999999999</v>
      </c>
      <c r="P98">
        <v>15237.190909999999</v>
      </c>
      <c r="Q98">
        <v>15923.841420000001</v>
      </c>
      <c r="R98">
        <v>16628.186730000001</v>
      </c>
      <c r="S98">
        <v>17346.97984</v>
      </c>
      <c r="T98">
        <v>18079.414580000001</v>
      </c>
      <c r="U98">
        <v>18554.86967</v>
      </c>
      <c r="V98">
        <v>19011.337080000001</v>
      </c>
      <c r="W98">
        <v>19444.940050000001</v>
      </c>
      <c r="X98">
        <v>19851.22292</v>
      </c>
      <c r="Y98">
        <v>20225.274000000001</v>
      </c>
      <c r="Z98">
        <v>20561.834630000001</v>
      </c>
      <c r="AA98">
        <v>20855.42022</v>
      </c>
      <c r="AB98">
        <v>21100.458330000001</v>
      </c>
      <c r="AC98">
        <v>21291.44443</v>
      </c>
      <c r="AD98">
        <v>21423.113170000001</v>
      </c>
      <c r="AE98">
        <v>22872.755140000001</v>
      </c>
      <c r="AF98">
        <v>24159.425810000001</v>
      </c>
      <c r="AG98">
        <v>25350.13997</v>
      </c>
      <c r="AH98">
        <v>26488.291000000001</v>
      </c>
      <c r="AI98">
        <v>27602.334009999999</v>
      </c>
      <c r="AJ98">
        <v>28710.77807</v>
      </c>
      <c r="AK98">
        <v>29826.322670000001</v>
      </c>
      <c r="AL98">
        <v>30958.466219999998</v>
      </c>
      <c r="AM98">
        <v>32114.966369999998</v>
      </c>
      <c r="AN98">
        <v>33302.691120000003</v>
      </c>
    </row>
    <row r="99" spans="1:40" x14ac:dyDescent="0.25">
      <c r="A99" s="31" t="s">
        <v>447</v>
      </c>
      <c r="B99" t="s">
        <v>351</v>
      </c>
      <c r="C99">
        <v>474.12527679999999</v>
      </c>
      <c r="D99">
        <v>530.16665490000003</v>
      </c>
      <c r="E99">
        <v>605.67529030000003</v>
      </c>
      <c r="F99">
        <v>694.87610710000001</v>
      </c>
      <c r="G99">
        <v>797.23492160000001</v>
      </c>
      <c r="H99">
        <v>636.74191429999996</v>
      </c>
      <c r="I99">
        <v>434.96609919999997</v>
      </c>
      <c r="J99">
        <v>275.76241429999999</v>
      </c>
      <c r="K99">
        <v>167.31127280000001</v>
      </c>
      <c r="L99">
        <v>98.264040969999996</v>
      </c>
      <c r="M99">
        <v>56.064437550000001</v>
      </c>
      <c r="N99">
        <v>31.072126359999999</v>
      </c>
      <c r="O99">
        <v>16.692751550000001</v>
      </c>
      <c r="P99">
        <v>11.898803210000001</v>
      </c>
      <c r="Q99">
        <v>9.2837774520000007</v>
      </c>
      <c r="R99">
        <v>7.4321459250000004</v>
      </c>
      <c r="S99">
        <v>5.987271131</v>
      </c>
      <c r="T99">
        <v>4.8255446070000003</v>
      </c>
      <c r="U99">
        <v>4.4287957479999998</v>
      </c>
      <c r="V99">
        <v>4.25929702</v>
      </c>
      <c r="W99">
        <v>4.1743903680000001</v>
      </c>
      <c r="X99">
        <v>4.1338736819999999</v>
      </c>
      <c r="Y99">
        <v>4.1253244179999999</v>
      </c>
      <c r="Z99">
        <v>4.144550271</v>
      </c>
      <c r="AA99">
        <v>4.1900652450000004</v>
      </c>
      <c r="AB99">
        <v>4.2614698190000002</v>
      </c>
      <c r="AC99">
        <v>4.3589603449999998</v>
      </c>
      <c r="AD99">
        <v>4.4831752600000003</v>
      </c>
      <c r="AE99">
        <v>4.6160410230000002</v>
      </c>
      <c r="AF99">
        <v>4.7422121089999898</v>
      </c>
      <c r="AG99">
        <v>4.8688718399999997</v>
      </c>
      <c r="AH99">
        <v>5.0061405829999899</v>
      </c>
      <c r="AI99">
        <v>5.1625067529999997</v>
      </c>
      <c r="AJ99">
        <v>5.3446414430000004</v>
      </c>
      <c r="AK99">
        <v>5.5581893779999998</v>
      </c>
      <c r="AL99">
        <v>5.808537544</v>
      </c>
      <c r="AM99">
        <v>6.1013836460000004</v>
      </c>
      <c r="AN99">
        <v>6.4431615449999997</v>
      </c>
    </row>
    <row r="100" spans="1:40" x14ac:dyDescent="0.25">
      <c r="A100" s="31" t="s">
        <v>448</v>
      </c>
      <c r="B100" t="s">
        <v>352</v>
      </c>
      <c r="C100">
        <v>5981.2326210000001</v>
      </c>
      <c r="D100">
        <v>5857.3069420000002</v>
      </c>
      <c r="E100">
        <v>5562.8000039999997</v>
      </c>
      <c r="F100">
        <v>5187.2475350000004</v>
      </c>
      <c r="G100">
        <v>4775.1138199999896</v>
      </c>
      <c r="H100">
        <v>2821.1556639999999</v>
      </c>
      <c r="I100">
        <v>1376.69379</v>
      </c>
      <c r="J100">
        <v>611.79769910000005</v>
      </c>
      <c r="K100">
        <v>256.94200970000003</v>
      </c>
      <c r="L100">
        <v>103.7678007</v>
      </c>
      <c r="M100">
        <v>40.877572399999998</v>
      </c>
      <c r="N100">
        <v>16.04585028</v>
      </c>
      <c r="O100">
        <v>6.5086979830000002</v>
      </c>
      <c r="P100">
        <v>4.0454373329999997</v>
      </c>
      <c r="Q100">
        <v>2.8879740709999999</v>
      </c>
      <c r="R100">
        <v>2.1511191510000001</v>
      </c>
      <c r="S100">
        <v>1.624247185</v>
      </c>
      <c r="T100">
        <v>1.2325556360000001</v>
      </c>
      <c r="U100">
        <v>0.94761856820000001</v>
      </c>
      <c r="V100">
        <v>0.73242704189999996</v>
      </c>
      <c r="W100">
        <v>0.56761690799999998</v>
      </c>
      <c r="X100">
        <v>0.44068540509999998</v>
      </c>
      <c r="Y100">
        <v>0.3426371319</v>
      </c>
      <c r="Z100">
        <v>0.26674100160000003</v>
      </c>
      <c r="AA100">
        <v>0.20788906500000001</v>
      </c>
      <c r="AB100">
        <v>0.16218221990000001</v>
      </c>
      <c r="AC100">
        <v>0.12663413700000001</v>
      </c>
      <c r="AD100">
        <v>9.8951729399999896E-2</v>
      </c>
      <c r="AE100">
        <v>7.8582470099999996E-2</v>
      </c>
      <c r="AF100">
        <v>6.2566966500000001E-2</v>
      </c>
      <c r="AG100">
        <v>4.9805172299999999E-2</v>
      </c>
      <c r="AH100">
        <v>3.9646187200000002E-2</v>
      </c>
      <c r="AI100">
        <v>3.1580296299999998E-2</v>
      </c>
      <c r="AJ100">
        <v>2.5186109799999998E-2</v>
      </c>
      <c r="AK100">
        <v>2.01189783E-2</v>
      </c>
      <c r="AL100">
        <v>1.6101603200000002E-2</v>
      </c>
      <c r="AM100">
        <v>1.29133514E-2</v>
      </c>
      <c r="AN100">
        <v>1.0379775000000001E-2</v>
      </c>
    </row>
    <row r="101" spans="1:40" x14ac:dyDescent="0.25">
      <c r="A101" s="7" t="s">
        <v>234</v>
      </c>
      <c r="B101" t="s">
        <v>353</v>
      </c>
      <c r="C101">
        <v>48859.425999999999</v>
      </c>
      <c r="D101">
        <v>50300.975059999997</v>
      </c>
      <c r="E101">
        <v>51790.105159999999</v>
      </c>
      <c r="F101">
        <v>53320.298000000003</v>
      </c>
      <c r="G101">
        <v>54874.940699999999</v>
      </c>
      <c r="H101">
        <v>56447.632140000002</v>
      </c>
      <c r="I101">
        <v>58037.237999999998</v>
      </c>
      <c r="J101">
        <v>59646.245900000002</v>
      </c>
      <c r="K101">
        <v>61278.039680000002</v>
      </c>
      <c r="L101">
        <v>62936.174619999998</v>
      </c>
      <c r="M101">
        <v>64624.126539999997</v>
      </c>
      <c r="N101">
        <v>66345.565130000003</v>
      </c>
      <c r="O101">
        <v>68104.714930000002</v>
      </c>
      <c r="P101">
        <v>69913.342990000005</v>
      </c>
      <c r="Q101">
        <v>71776.748739999995</v>
      </c>
      <c r="R101">
        <v>73696.281900000002</v>
      </c>
      <c r="S101">
        <v>75672.591799999995</v>
      </c>
      <c r="T101">
        <v>77706.461720000007</v>
      </c>
      <c r="U101">
        <v>79795.46441</v>
      </c>
      <c r="V101">
        <v>81939.713510000001</v>
      </c>
      <c r="W101">
        <v>84139.245049999998</v>
      </c>
      <c r="X101">
        <v>86394.218949999995</v>
      </c>
      <c r="Y101">
        <v>88704.825580000004</v>
      </c>
      <c r="Z101">
        <v>91071.178709999906</v>
      </c>
      <c r="AA101">
        <v>93493.255510000003</v>
      </c>
      <c r="AB101">
        <v>95970.887990000003</v>
      </c>
      <c r="AC101">
        <v>98503.797260000007</v>
      </c>
      <c r="AD101">
        <v>101091.6697</v>
      </c>
      <c r="AE101">
        <v>103746.4379</v>
      </c>
      <c r="AF101">
        <v>106475.5306</v>
      </c>
      <c r="AG101">
        <v>109281.26089999999</v>
      </c>
      <c r="AH101">
        <v>112163.86440000001</v>
      </c>
      <c r="AI101">
        <v>115123.2862</v>
      </c>
      <c r="AJ101">
        <v>118160.26489999999</v>
      </c>
      <c r="AK101">
        <v>121276.9204</v>
      </c>
      <c r="AL101">
        <v>124477.1427</v>
      </c>
      <c r="AM101">
        <v>127766.9457</v>
      </c>
      <c r="AN101">
        <v>131154.8504</v>
      </c>
    </row>
    <row r="102" spans="1:40" x14ac:dyDescent="0.25">
      <c r="A102" s="7" t="s">
        <v>234</v>
      </c>
      <c r="B102" t="s">
        <v>354</v>
      </c>
      <c r="C102">
        <v>13.242000000000001</v>
      </c>
      <c r="D102">
        <v>13.62970033</v>
      </c>
      <c r="E102">
        <v>14.0239528</v>
      </c>
      <c r="F102">
        <v>14.423098339999999</v>
      </c>
      <c r="G102">
        <v>14.828205479999999</v>
      </c>
      <c r="H102">
        <v>15.2415228</v>
      </c>
      <c r="I102">
        <v>15.663686930000001</v>
      </c>
      <c r="J102">
        <v>16.095142410000001</v>
      </c>
      <c r="K102">
        <v>16.536795229999999</v>
      </c>
      <c r="L102">
        <v>16.989698449999999</v>
      </c>
      <c r="M102">
        <v>17.454724519999999</v>
      </c>
      <c r="N102">
        <v>17.93244443</v>
      </c>
      <c r="O102">
        <v>18.423146379999999</v>
      </c>
      <c r="P102">
        <v>18.928119649999999</v>
      </c>
      <c r="Q102">
        <v>19.446909810000001</v>
      </c>
      <c r="R102">
        <v>19.97894909</v>
      </c>
      <c r="S102">
        <v>20.523894930000001</v>
      </c>
      <c r="T102">
        <v>21.081575260000001</v>
      </c>
      <c r="U102">
        <v>21.651188560000001</v>
      </c>
      <c r="V102">
        <v>22.23244498</v>
      </c>
      <c r="W102">
        <v>22.825171109999999</v>
      </c>
      <c r="X102">
        <v>23.429244099999998</v>
      </c>
      <c r="Y102">
        <v>24.04453483</v>
      </c>
      <c r="Z102">
        <v>24.670869060000001</v>
      </c>
      <c r="AA102">
        <v>25.308016779999999</v>
      </c>
      <c r="AB102">
        <v>25.955703020000001</v>
      </c>
      <c r="AC102">
        <v>26.613631430000002</v>
      </c>
      <c r="AD102">
        <v>27.281516539999998</v>
      </c>
      <c r="AE102">
        <v>27.960567690000001</v>
      </c>
      <c r="AF102">
        <v>28.6505349</v>
      </c>
      <c r="AG102">
        <v>29.35126631</v>
      </c>
      <c r="AH102">
        <v>30.063144040000001</v>
      </c>
      <c r="AI102">
        <v>30.786893020000001</v>
      </c>
      <c r="AJ102">
        <v>31.523527999999999</v>
      </c>
      <c r="AK102">
        <v>32.274397159999999</v>
      </c>
      <c r="AL102">
        <v>33.041267929999897</v>
      </c>
      <c r="AM102">
        <v>33.82643118</v>
      </c>
      <c r="AN102">
        <v>34.632813589999998</v>
      </c>
    </row>
    <row r="103" spans="1:40" x14ac:dyDescent="0.25">
      <c r="A103" s="7" t="s">
        <v>233</v>
      </c>
      <c r="B103" t="s">
        <v>355</v>
      </c>
      <c r="C103">
        <v>79196.570370000001</v>
      </c>
      <c r="D103">
        <v>81544.416230000003</v>
      </c>
      <c r="E103">
        <v>83989.986290000001</v>
      </c>
      <c r="F103">
        <v>86521.409459999995</v>
      </c>
      <c r="G103">
        <v>89092.530880000006</v>
      </c>
      <c r="H103">
        <v>91672.744080000004</v>
      </c>
      <c r="I103">
        <v>94257.077529999995</v>
      </c>
      <c r="J103">
        <v>96852.164480000007</v>
      </c>
      <c r="K103">
        <v>99467.559269999998</v>
      </c>
      <c r="L103">
        <v>102112.7859</v>
      </c>
      <c r="M103">
        <v>104796.8417</v>
      </c>
      <c r="N103">
        <v>107528.92080000001</v>
      </c>
      <c r="O103">
        <v>110319.2657</v>
      </c>
      <c r="P103">
        <v>113193.44650000001</v>
      </c>
      <c r="Q103">
        <v>116169.9737</v>
      </c>
      <c r="R103">
        <v>119254.1112</v>
      </c>
      <c r="S103">
        <v>122446.867</v>
      </c>
      <c r="T103">
        <v>125748.659</v>
      </c>
      <c r="U103">
        <v>129156.7237</v>
      </c>
      <c r="V103">
        <v>132669.35440000001</v>
      </c>
      <c r="W103">
        <v>136285.5049</v>
      </c>
      <c r="X103">
        <v>140004.88200000001</v>
      </c>
      <c r="Y103">
        <v>143827.62789999999</v>
      </c>
      <c r="Z103">
        <v>147754.03580000001</v>
      </c>
      <c r="AA103">
        <v>151784.34510000001</v>
      </c>
      <c r="AB103">
        <v>155918.63370000001</v>
      </c>
      <c r="AC103">
        <v>160156.80360000001</v>
      </c>
      <c r="AD103">
        <v>164498.66279999999</v>
      </c>
      <c r="AE103">
        <v>168967.2653</v>
      </c>
      <c r="AF103">
        <v>173585.6532</v>
      </c>
      <c r="AG103">
        <v>178360.8027</v>
      </c>
      <c r="AH103">
        <v>183290.77710000001</v>
      </c>
      <c r="AI103">
        <v>188371.0601</v>
      </c>
      <c r="AJ103">
        <v>193598.26319999999</v>
      </c>
      <c r="AK103">
        <v>198971.91339999999</v>
      </c>
      <c r="AL103">
        <v>204495.30739999999</v>
      </c>
      <c r="AM103">
        <v>210176.04310000001</v>
      </c>
      <c r="AN103">
        <v>216026.53260000001</v>
      </c>
    </row>
    <row r="104" spans="1:40" x14ac:dyDescent="0.25">
      <c r="A104" s="7" t="s">
        <v>233</v>
      </c>
      <c r="B104" t="s">
        <v>356</v>
      </c>
      <c r="C104">
        <v>25142.842860000001</v>
      </c>
      <c r="D104">
        <v>25883.07014</v>
      </c>
      <c r="E104">
        <v>26642.78325</v>
      </c>
      <c r="F104">
        <v>27419.034250000001</v>
      </c>
      <c r="G104">
        <v>28209.227289999999</v>
      </c>
      <c r="H104">
        <v>29011.936020000001</v>
      </c>
      <c r="I104">
        <v>29826.597750000001</v>
      </c>
      <c r="J104">
        <v>30653.897010000001</v>
      </c>
      <c r="K104">
        <v>31495.808110000002</v>
      </c>
      <c r="L104">
        <v>32354.583719999999</v>
      </c>
      <c r="M104">
        <v>33232.21</v>
      </c>
      <c r="N104">
        <v>34130.266710000004</v>
      </c>
      <c r="O104">
        <v>35049.997530000001</v>
      </c>
      <c r="P104">
        <v>35994.888709999999</v>
      </c>
      <c r="Q104">
        <v>36967.187749999997</v>
      </c>
      <c r="R104">
        <v>37967.019500000002</v>
      </c>
      <c r="S104">
        <v>38994.113599999997</v>
      </c>
      <c r="T104">
        <v>40048.270900000003</v>
      </c>
      <c r="U104">
        <v>41127.879639999999</v>
      </c>
      <c r="V104">
        <v>42232.444340000002</v>
      </c>
      <c r="W104">
        <v>43361.6276</v>
      </c>
      <c r="X104">
        <v>44515.236400000002</v>
      </c>
      <c r="Y104">
        <v>45693.099479999997</v>
      </c>
      <c r="Z104">
        <v>46894.989280000002</v>
      </c>
      <c r="AA104">
        <v>48120.594499999999</v>
      </c>
      <c r="AB104">
        <v>49369.528409999999</v>
      </c>
      <c r="AC104">
        <v>50641.36161</v>
      </c>
      <c r="AD104">
        <v>51935.674339999998</v>
      </c>
      <c r="AE104">
        <v>53255.914900000003</v>
      </c>
      <c r="AF104">
        <v>54604.882400000002</v>
      </c>
      <c r="AG104">
        <v>55983.34981</v>
      </c>
      <c r="AH104">
        <v>57391.611770000003</v>
      </c>
      <c r="AI104">
        <v>58830.004309999997</v>
      </c>
      <c r="AJ104">
        <v>60299.312870000002</v>
      </c>
      <c r="AK104">
        <v>61801.05399</v>
      </c>
      <c r="AL104">
        <v>63337.683989999998</v>
      </c>
      <c r="AM104">
        <v>64912.785159999999</v>
      </c>
      <c r="AN104">
        <v>66531.255640000003</v>
      </c>
    </row>
    <row r="105" spans="1:40" x14ac:dyDescent="0.25">
      <c r="A105" s="7" t="s">
        <v>233</v>
      </c>
      <c r="B105" t="s">
        <v>357</v>
      </c>
      <c r="C105">
        <v>38141.076789999999</v>
      </c>
      <c r="D105">
        <v>39263.6512</v>
      </c>
      <c r="E105">
        <v>40416.054609999999</v>
      </c>
      <c r="F105">
        <v>41601.065060000001</v>
      </c>
      <c r="G105">
        <v>42820.743929999997</v>
      </c>
      <c r="H105">
        <v>44060.754840000001</v>
      </c>
      <c r="I105">
        <v>45314.63463</v>
      </c>
      <c r="J105">
        <v>46582.118880000002</v>
      </c>
      <c r="K105">
        <v>47866.552730000003</v>
      </c>
      <c r="L105">
        <v>49172.642350000002</v>
      </c>
      <c r="M105">
        <v>50505.235079999999</v>
      </c>
      <c r="N105">
        <v>51868.944889999999</v>
      </c>
      <c r="O105">
        <v>53268.135629999997</v>
      </c>
      <c r="P105">
        <v>54702.646159999902</v>
      </c>
      <c r="Q105">
        <v>56179.103320000002</v>
      </c>
      <c r="R105">
        <v>57700.684220000003</v>
      </c>
      <c r="S105">
        <v>59268.842940000002</v>
      </c>
      <c r="T105">
        <v>60884.199630000003</v>
      </c>
      <c r="U105">
        <v>62545.317719999999</v>
      </c>
      <c r="V105">
        <v>64251.050539999997</v>
      </c>
      <c r="W105">
        <v>66000.854919999998</v>
      </c>
      <c r="X105">
        <v>67794.555550000005</v>
      </c>
      <c r="Y105">
        <v>69632.041759999905</v>
      </c>
      <c r="Z105">
        <v>71513.124039999995</v>
      </c>
      <c r="AA105">
        <v>73437.491930000004</v>
      </c>
      <c r="AB105">
        <v>75404.726420000006</v>
      </c>
      <c r="AC105">
        <v>77414.345360000007</v>
      </c>
      <c r="AD105">
        <v>79465.875409999906</v>
      </c>
      <c r="AE105">
        <v>81537.797720000002</v>
      </c>
      <c r="AF105">
        <v>83644.858330000003</v>
      </c>
      <c r="AG105">
        <v>85793.783840000004</v>
      </c>
      <c r="AH105">
        <v>87986.764460000006</v>
      </c>
      <c r="AI105">
        <v>90223.967999999906</v>
      </c>
      <c r="AJ105">
        <v>92505.34663</v>
      </c>
      <c r="AK105">
        <v>94831.679569999906</v>
      </c>
      <c r="AL105">
        <v>97205.147270000001</v>
      </c>
      <c r="AM105">
        <v>99629.686440000005</v>
      </c>
      <c r="AN105">
        <v>102111.269</v>
      </c>
    </row>
    <row r="106" spans="1:40" x14ac:dyDescent="0.25">
      <c r="A106" s="7" t="s">
        <v>233</v>
      </c>
      <c r="B106" t="s">
        <v>358</v>
      </c>
      <c r="C106">
        <v>7549.8993799999998</v>
      </c>
      <c r="D106">
        <v>7770.7573279999997</v>
      </c>
      <c r="E106">
        <v>7995.3061319999997</v>
      </c>
      <c r="F106">
        <v>8222.5370999999996</v>
      </c>
      <c r="G106">
        <v>8458.5837489999994</v>
      </c>
      <c r="H106">
        <v>8705.9405650000008</v>
      </c>
      <c r="I106">
        <v>8963.0388910000001</v>
      </c>
      <c r="J106">
        <v>9228.9625570000007</v>
      </c>
      <c r="K106">
        <v>9504.2366710000006</v>
      </c>
      <c r="L106">
        <v>9790.2374490000002</v>
      </c>
      <c r="M106">
        <v>10089.076569999999</v>
      </c>
      <c r="N106">
        <v>10403.49224</v>
      </c>
      <c r="O106">
        <v>10736.91217</v>
      </c>
      <c r="P106">
        <v>11075.993179999999</v>
      </c>
      <c r="Q106">
        <v>11425.426960000001</v>
      </c>
      <c r="R106">
        <v>11787.205099999999</v>
      </c>
      <c r="S106">
        <v>12162.051750000001</v>
      </c>
      <c r="T106">
        <v>12550.3644</v>
      </c>
      <c r="U106">
        <v>12948.05503</v>
      </c>
      <c r="V106">
        <v>13356.79113</v>
      </c>
      <c r="W106">
        <v>13777.56114</v>
      </c>
      <c r="X106">
        <v>14210.855970000001</v>
      </c>
      <c r="Y106">
        <v>14656.95304</v>
      </c>
      <c r="Z106">
        <v>15116.016379999999</v>
      </c>
      <c r="AA106">
        <v>15588.129919999999</v>
      </c>
      <c r="AB106">
        <v>16073.31774</v>
      </c>
      <c r="AC106">
        <v>16571.565930000001</v>
      </c>
      <c r="AD106">
        <v>17082.84921</v>
      </c>
      <c r="AE106">
        <v>17600.275969999999</v>
      </c>
      <c r="AF106">
        <v>18125.033149999999</v>
      </c>
      <c r="AG106">
        <v>18657.47971</v>
      </c>
      <c r="AH106">
        <v>19197.876069999998</v>
      </c>
      <c r="AI106">
        <v>19746.650730000001</v>
      </c>
      <c r="AJ106">
        <v>20304.472249999999</v>
      </c>
      <c r="AK106">
        <v>20872.316559999999</v>
      </c>
      <c r="AL106">
        <v>21451.567599999998</v>
      </c>
      <c r="AM106">
        <v>22044.148679999998</v>
      </c>
      <c r="AN106">
        <v>22652.676080000001</v>
      </c>
    </row>
    <row r="107" spans="1:40" x14ac:dyDescent="0.25">
      <c r="A107" s="7" t="s">
        <v>233</v>
      </c>
      <c r="B107" t="s">
        <v>359</v>
      </c>
      <c r="C107">
        <v>10681.6993</v>
      </c>
      <c r="D107">
        <v>10992.236430000001</v>
      </c>
      <c r="E107">
        <v>11301.38132</v>
      </c>
      <c r="F107">
        <v>11608.931839999999</v>
      </c>
      <c r="G107">
        <v>11926.64471</v>
      </c>
      <c r="H107">
        <v>12259.736569999999</v>
      </c>
      <c r="I107">
        <v>12607.76845</v>
      </c>
      <c r="J107">
        <v>12969.551289999999</v>
      </c>
      <c r="K107">
        <v>13345.267959999999</v>
      </c>
      <c r="L107">
        <v>13735.790919999999</v>
      </c>
      <c r="M107">
        <v>14142.106110000001</v>
      </c>
      <c r="N107">
        <v>14564.940039999999</v>
      </c>
      <c r="O107">
        <v>15004.613069999999</v>
      </c>
      <c r="P107">
        <v>15450.79322</v>
      </c>
      <c r="Q107">
        <v>15904.384830000001</v>
      </c>
      <c r="R107">
        <v>16365.8637</v>
      </c>
      <c r="S107">
        <v>16835.516189999998</v>
      </c>
      <c r="T107">
        <v>17313.465919999999</v>
      </c>
      <c r="U107">
        <v>17798.587360000001</v>
      </c>
      <c r="V107">
        <v>18290.84388</v>
      </c>
      <c r="W107">
        <v>18790.16275</v>
      </c>
      <c r="X107">
        <v>19296.41374</v>
      </c>
      <c r="Y107">
        <v>19809.365170000001</v>
      </c>
      <c r="Z107">
        <v>20328.676930000001</v>
      </c>
      <c r="AA107">
        <v>20853.923289999999</v>
      </c>
      <c r="AB107">
        <v>21384.628720000001</v>
      </c>
      <c r="AC107">
        <v>21920.307499999999</v>
      </c>
      <c r="AD107">
        <v>22460.503189999999</v>
      </c>
      <c r="AE107">
        <v>22996.097590000001</v>
      </c>
      <c r="AF107">
        <v>23526.706870000002</v>
      </c>
      <c r="AG107">
        <v>24052.599340000001</v>
      </c>
      <c r="AH107">
        <v>24575.102709999999</v>
      </c>
      <c r="AI107">
        <v>25095.928800000002</v>
      </c>
      <c r="AJ107">
        <v>25616.88996</v>
      </c>
      <c r="AK107">
        <v>26139.866999999998</v>
      </c>
      <c r="AL107">
        <v>26666.889859999999</v>
      </c>
      <c r="AM107">
        <v>27200.255499999999</v>
      </c>
      <c r="AN107">
        <v>27742.645960000002</v>
      </c>
    </row>
    <row r="108" spans="1:40" x14ac:dyDescent="0.25">
      <c r="A108" s="7" t="s">
        <v>233</v>
      </c>
      <c r="B108" t="s">
        <v>360</v>
      </c>
      <c r="C108">
        <v>409061.22110000002</v>
      </c>
      <c r="D108">
        <v>420994.33559999999</v>
      </c>
      <c r="E108">
        <v>432903.22570000001</v>
      </c>
      <c r="F108">
        <v>444745.93579999998</v>
      </c>
      <c r="G108">
        <v>456793.23489999998</v>
      </c>
      <c r="H108">
        <v>469331.0221</v>
      </c>
      <c r="I108">
        <v>482420.1422</v>
      </c>
      <c r="J108">
        <v>496046.98700000002</v>
      </c>
      <c r="K108">
        <v>510213.96580000001</v>
      </c>
      <c r="L108">
        <v>524936.12100000004</v>
      </c>
      <c r="M108">
        <v>540226.26069999998</v>
      </c>
      <c r="N108">
        <v>556084.16269999999</v>
      </c>
      <c r="O108">
        <v>572490.74380000005</v>
      </c>
      <c r="P108">
        <v>589441.9129</v>
      </c>
      <c r="Q108">
        <v>606807.3358</v>
      </c>
      <c r="R108">
        <v>624532.48289999994</v>
      </c>
      <c r="S108">
        <v>642601.22420000006</v>
      </c>
      <c r="T108">
        <v>661009.52359999996</v>
      </c>
      <c r="U108">
        <v>679704.22530000005</v>
      </c>
      <c r="V108">
        <v>698686.07830000005</v>
      </c>
      <c r="W108">
        <v>717957.62690000003</v>
      </c>
      <c r="X108">
        <v>737519.65579999995</v>
      </c>
      <c r="Y108">
        <v>757368.77830000001</v>
      </c>
      <c r="Z108">
        <v>777497.09719999996</v>
      </c>
      <c r="AA108">
        <v>797893.2328</v>
      </c>
      <c r="AB108">
        <v>818543.88729999994</v>
      </c>
      <c r="AC108">
        <v>839435.55550000002</v>
      </c>
      <c r="AD108">
        <v>860556.21900000004</v>
      </c>
      <c r="AE108">
        <v>881921.39639999997</v>
      </c>
      <c r="AF108">
        <v>903386.72919999994</v>
      </c>
      <c r="AG108">
        <v>924892.09920000006</v>
      </c>
      <c r="AH108">
        <v>946456.54570000002</v>
      </c>
      <c r="AI108">
        <v>968134.56200000003</v>
      </c>
      <c r="AJ108">
        <v>989996.96829999995</v>
      </c>
      <c r="AK108">
        <v>1012125.076</v>
      </c>
      <c r="AL108">
        <v>1034611.3370000001</v>
      </c>
      <c r="AM108">
        <v>1057562.781</v>
      </c>
      <c r="AN108">
        <v>1081105.2830000001</v>
      </c>
    </row>
    <row r="109" spans="1:40" x14ac:dyDescent="0.25">
      <c r="A109" s="23" t="s">
        <v>237</v>
      </c>
      <c r="B109" t="s">
        <v>361</v>
      </c>
      <c r="C109">
        <v>307332.288</v>
      </c>
      <c r="D109">
        <v>315783.17749999999</v>
      </c>
      <c r="E109">
        <v>324365.44260000001</v>
      </c>
      <c r="F109">
        <v>333207.16639999999</v>
      </c>
      <c r="G109">
        <v>342547.13459999999</v>
      </c>
      <c r="H109">
        <v>351875.19329999998</v>
      </c>
      <c r="I109">
        <v>361251.12119999999</v>
      </c>
      <c r="J109">
        <v>370734.2683</v>
      </c>
      <c r="K109">
        <v>380356.89030000003</v>
      </c>
      <c r="L109">
        <v>390132.74400000001</v>
      </c>
      <c r="M109">
        <v>400053.85639999999</v>
      </c>
      <c r="N109">
        <v>410084.27909999999</v>
      </c>
      <c r="O109">
        <v>420156.39150000003</v>
      </c>
      <c r="P109">
        <v>430444.86339999997</v>
      </c>
      <c r="Q109">
        <v>440971.16230000003</v>
      </c>
      <c r="R109">
        <v>451749.90350000001</v>
      </c>
      <c r="S109">
        <v>462784.27340000001</v>
      </c>
      <c r="T109">
        <v>474066.70929999999</v>
      </c>
      <c r="U109">
        <v>485680.77789999999</v>
      </c>
      <c r="V109">
        <v>497565.88030000002</v>
      </c>
      <c r="W109">
        <v>509680.51069999998</v>
      </c>
      <c r="X109">
        <v>522007.07459999999</v>
      </c>
      <c r="Y109">
        <v>534536.15879999998</v>
      </c>
      <c r="Z109">
        <v>547259.32330000005</v>
      </c>
      <c r="AA109">
        <v>560167.37780000002</v>
      </c>
      <c r="AB109">
        <v>573250.68169999996</v>
      </c>
      <c r="AC109">
        <v>586500.02760000003</v>
      </c>
      <c r="AD109">
        <v>599907.63029999996</v>
      </c>
      <c r="AE109">
        <v>613388.37730000005</v>
      </c>
      <c r="AF109">
        <v>627039.84030000004</v>
      </c>
      <c r="AG109">
        <v>640930.77339999995</v>
      </c>
      <c r="AH109">
        <v>655106.06299999997</v>
      </c>
      <c r="AI109">
        <v>669593.69559999998</v>
      </c>
      <c r="AJ109">
        <v>684416.85360000003</v>
      </c>
      <c r="AK109">
        <v>699602.2818</v>
      </c>
      <c r="AL109">
        <v>715185.34699999995</v>
      </c>
      <c r="AM109">
        <v>731213.35239999997</v>
      </c>
      <c r="AN109">
        <v>747748.04480000003</v>
      </c>
    </row>
    <row r="110" spans="1:40" x14ac:dyDescent="0.25">
      <c r="A110" s="7" t="s">
        <v>233</v>
      </c>
      <c r="B110" t="s">
        <v>362</v>
      </c>
      <c r="C110">
        <v>42242.221010000001</v>
      </c>
      <c r="D110">
        <v>43461.868970000003</v>
      </c>
      <c r="E110">
        <v>44696.629370000002</v>
      </c>
      <c r="F110">
        <v>45941.180619999999</v>
      </c>
      <c r="G110">
        <v>47207.020530000002</v>
      </c>
      <c r="H110">
        <v>48516.24192</v>
      </c>
      <c r="I110">
        <v>49861.413130000001</v>
      </c>
      <c r="J110">
        <v>51245.642509999998</v>
      </c>
      <c r="K110">
        <v>52674.279199999997</v>
      </c>
      <c r="L110">
        <v>54154.903030000001</v>
      </c>
      <c r="M110">
        <v>55697.848969999999</v>
      </c>
      <c r="N110">
        <v>57317.206359999996</v>
      </c>
      <c r="O110">
        <v>59032.331420000002</v>
      </c>
      <c r="P110">
        <v>60799.691149999999</v>
      </c>
      <c r="Q110">
        <v>62640.331850000002</v>
      </c>
      <c r="R110">
        <v>64558.541160000001</v>
      </c>
      <c r="S110">
        <v>66555.508369999996</v>
      </c>
      <c r="T110">
        <v>68632.500209999998</v>
      </c>
      <c r="U110">
        <v>70764.552930000005</v>
      </c>
      <c r="V110">
        <v>72964.424050000001</v>
      </c>
      <c r="W110">
        <v>75237.049129999999</v>
      </c>
      <c r="X110">
        <v>77584.664369999999</v>
      </c>
      <c r="Y110">
        <v>80008.666719999994</v>
      </c>
      <c r="Z110">
        <v>82510.035210000002</v>
      </c>
      <c r="AA110">
        <v>85089.423750000002</v>
      </c>
      <c r="AB110">
        <v>87747.222120000006</v>
      </c>
      <c r="AC110">
        <v>90483.64443</v>
      </c>
      <c r="AD110">
        <v>93298.855410000004</v>
      </c>
      <c r="AE110">
        <v>96168.888009999995</v>
      </c>
      <c r="AF110">
        <v>99101.933420000001</v>
      </c>
      <c r="AG110">
        <v>102097.7343</v>
      </c>
      <c r="AH110">
        <v>105155.8728</v>
      </c>
      <c r="AI110">
        <v>108277.3845</v>
      </c>
      <c r="AJ110">
        <v>111465.06230000001</v>
      </c>
      <c r="AK110">
        <v>114723.8186</v>
      </c>
      <c r="AL110">
        <v>118061.2764</v>
      </c>
      <c r="AM110">
        <v>121488.5615</v>
      </c>
      <c r="AN110">
        <v>125021.2524</v>
      </c>
    </row>
    <row r="111" spans="1:40" x14ac:dyDescent="0.25">
      <c r="A111" s="7" t="s">
        <v>233</v>
      </c>
      <c r="B111" t="s">
        <v>363</v>
      </c>
      <c r="C111">
        <v>176930.23329999999</v>
      </c>
      <c r="D111">
        <v>182099.27799999999</v>
      </c>
      <c r="E111">
        <v>187328.5214</v>
      </c>
      <c r="F111">
        <v>192602.25270000001</v>
      </c>
      <c r="G111">
        <v>197982.3682</v>
      </c>
      <c r="H111">
        <v>203516.8916</v>
      </c>
      <c r="I111">
        <v>209207.55480000001</v>
      </c>
      <c r="J111">
        <v>215051.5833</v>
      </c>
      <c r="K111">
        <v>221058.2182</v>
      </c>
      <c r="L111">
        <v>227241.01730000001</v>
      </c>
      <c r="M111">
        <v>233612.3977</v>
      </c>
      <c r="N111">
        <v>240180.82380000001</v>
      </c>
      <c r="O111">
        <v>246950.36600000001</v>
      </c>
      <c r="P111">
        <v>253897.3199</v>
      </c>
      <c r="Q111">
        <v>261019.4051</v>
      </c>
      <c r="R111">
        <v>268312.11800000002</v>
      </c>
      <c r="S111">
        <v>275772.41190000001</v>
      </c>
      <c r="T111">
        <v>283398.63630000001</v>
      </c>
      <c r="U111">
        <v>291171.43560000003</v>
      </c>
      <c r="V111">
        <v>299091.61</v>
      </c>
      <c r="W111">
        <v>307158.78340000001</v>
      </c>
      <c r="X111">
        <v>315372.17340000003</v>
      </c>
      <c r="Y111">
        <v>323730.27830000001</v>
      </c>
      <c r="Z111">
        <v>332230.57449999999</v>
      </c>
      <c r="AA111">
        <v>340869.56290000002</v>
      </c>
      <c r="AB111">
        <v>349643.06849999999</v>
      </c>
      <c r="AC111">
        <v>358546.68099999998</v>
      </c>
      <c r="AD111">
        <v>367576.2769</v>
      </c>
      <c r="AE111">
        <v>376724.53009999997</v>
      </c>
      <c r="AF111">
        <v>385977.81060000003</v>
      </c>
      <c r="AG111">
        <v>395331.72749999998</v>
      </c>
      <c r="AH111">
        <v>404794.16409999999</v>
      </c>
      <c r="AI111">
        <v>414379.0527</v>
      </c>
      <c r="AJ111">
        <v>424104.37650000001</v>
      </c>
      <c r="AK111">
        <v>433992.33510000003</v>
      </c>
      <c r="AL111">
        <v>444070.47169999999</v>
      </c>
      <c r="AM111">
        <v>454373.21029999998</v>
      </c>
      <c r="AN111">
        <v>464943.52980000002</v>
      </c>
    </row>
    <row r="112" spans="1:40" x14ac:dyDescent="0.25">
      <c r="A112" s="7" t="s">
        <v>235</v>
      </c>
      <c r="B112" t="s">
        <v>364</v>
      </c>
      <c r="C112">
        <v>11991.614</v>
      </c>
      <c r="D112">
        <v>12341.992770000001</v>
      </c>
      <c r="E112">
        <v>12702.087380000001</v>
      </c>
      <c r="F112">
        <v>13075.288049999999</v>
      </c>
      <c r="G112">
        <v>13465.32589</v>
      </c>
      <c r="H112">
        <v>13864.7011</v>
      </c>
      <c r="I112">
        <v>14268.178519999999</v>
      </c>
      <c r="J112">
        <v>14673.252339999999</v>
      </c>
      <c r="K112">
        <v>15079.64639</v>
      </c>
      <c r="L112">
        <v>15488.62743</v>
      </c>
      <c r="M112">
        <v>15902.3766</v>
      </c>
      <c r="N112">
        <v>16323.63798</v>
      </c>
      <c r="O112">
        <v>16755.544689999999</v>
      </c>
      <c r="P112">
        <v>17195.902440000002</v>
      </c>
      <c r="Q112">
        <v>17649.127970000001</v>
      </c>
      <c r="R112">
        <v>18119.150699999998</v>
      </c>
      <c r="S112">
        <v>18608.442490000001</v>
      </c>
      <c r="T112">
        <v>19118.276689999999</v>
      </c>
      <c r="U112">
        <v>19649.093349999999</v>
      </c>
      <c r="V112">
        <v>20200.318070000001</v>
      </c>
      <c r="W112">
        <v>20771.515039999998</v>
      </c>
      <c r="X112">
        <v>21362.434260000002</v>
      </c>
      <c r="Y112">
        <v>21972.929599999999</v>
      </c>
      <c r="Z112">
        <v>22602.902549999999</v>
      </c>
      <c r="AA112">
        <v>23252.271530000002</v>
      </c>
      <c r="AB112">
        <v>23920.958320000002</v>
      </c>
      <c r="AC112">
        <v>24608.887340000001</v>
      </c>
      <c r="AD112">
        <v>25315.99684</v>
      </c>
      <c r="AE112">
        <v>26035.25058</v>
      </c>
      <c r="AF112">
        <v>26770.714960000001</v>
      </c>
      <c r="AG112">
        <v>27525.947400000001</v>
      </c>
      <c r="AH112">
        <v>28302.51008</v>
      </c>
      <c r="AI112">
        <v>29100.528869999998</v>
      </c>
      <c r="AJ112">
        <v>29919.531459999998</v>
      </c>
      <c r="AK112">
        <v>30759.064969999999</v>
      </c>
      <c r="AL112">
        <v>31619.07691</v>
      </c>
      <c r="AM112">
        <v>32500.14359</v>
      </c>
      <c r="AN112">
        <v>33403.621330000002</v>
      </c>
    </row>
    <row r="113" spans="1:40" x14ac:dyDescent="0.25">
      <c r="A113" s="7" t="s">
        <v>235</v>
      </c>
      <c r="B113" t="s">
        <v>365</v>
      </c>
      <c r="C113">
        <v>16126.348</v>
      </c>
      <c r="D113">
        <v>16509.800220000001</v>
      </c>
      <c r="E113">
        <v>16816.418369999999</v>
      </c>
      <c r="F113">
        <v>17065.53298</v>
      </c>
      <c r="G113">
        <v>17429.160209999998</v>
      </c>
      <c r="H113">
        <v>17927.376939999998</v>
      </c>
      <c r="I113">
        <v>18541.363890000001</v>
      </c>
      <c r="J113">
        <v>19252.741999999998</v>
      </c>
      <c r="K113">
        <v>20050.290590000001</v>
      </c>
      <c r="L113">
        <v>20928.375489999999</v>
      </c>
      <c r="M113">
        <v>21884.812000000002</v>
      </c>
      <c r="N113">
        <v>22919.293440000001</v>
      </c>
      <c r="O113">
        <v>24032.383239999999</v>
      </c>
      <c r="P113">
        <v>25113.59649</v>
      </c>
      <c r="Q113">
        <v>26154.736970000002</v>
      </c>
      <c r="R113">
        <v>27173.36277</v>
      </c>
      <c r="S113">
        <v>28187.44543</v>
      </c>
      <c r="T113">
        <v>29210.175329999998</v>
      </c>
      <c r="U113">
        <v>30249.236359999999</v>
      </c>
      <c r="V113">
        <v>31309.031350000001</v>
      </c>
      <c r="W113">
        <v>32392.787649999998</v>
      </c>
      <c r="X113">
        <v>33502.628499999999</v>
      </c>
      <c r="Y113">
        <v>34639.73403</v>
      </c>
      <c r="Z113">
        <v>35804.590429999902</v>
      </c>
      <c r="AA113">
        <v>36997.215989999997</v>
      </c>
      <c r="AB113">
        <v>38217.335749999998</v>
      </c>
      <c r="AC113">
        <v>39464.512799999902</v>
      </c>
      <c r="AD113">
        <v>40738.25187</v>
      </c>
      <c r="AE113">
        <v>41929.153120000003</v>
      </c>
      <c r="AF113">
        <v>43042.744180000002</v>
      </c>
      <c r="AG113">
        <v>44104.082269999999</v>
      </c>
      <c r="AH113">
        <v>45133.353920000001</v>
      </c>
      <c r="AI113">
        <v>46143.252220000002</v>
      </c>
      <c r="AJ113">
        <v>47141.162600000003</v>
      </c>
      <c r="AK113">
        <v>48131.489699999998</v>
      </c>
      <c r="AL113">
        <v>49117.30702</v>
      </c>
      <c r="AM113">
        <v>50101.414570000001</v>
      </c>
      <c r="AN113">
        <v>51087.004209999999</v>
      </c>
    </row>
    <row r="114" spans="1:40" x14ac:dyDescent="0.25">
      <c r="A114" s="7" t="s">
        <v>235</v>
      </c>
      <c r="B114" t="s">
        <v>366</v>
      </c>
      <c r="C114">
        <v>721.67200000000003</v>
      </c>
      <c r="D114">
        <v>738.59877010000002</v>
      </c>
      <c r="E114">
        <v>751.86271039999997</v>
      </c>
      <c r="F114">
        <v>762.44233250000002</v>
      </c>
      <c r="G114">
        <v>776.58860919999995</v>
      </c>
      <c r="H114">
        <v>795.16773599999999</v>
      </c>
      <c r="I114">
        <v>817.83070339999995</v>
      </c>
      <c r="J114">
        <v>844.35437349999995</v>
      </c>
      <c r="K114">
        <v>874.68382970000005</v>
      </c>
      <c r="L114">
        <v>908.89590220000002</v>
      </c>
      <c r="M114">
        <v>947.15124739999999</v>
      </c>
      <c r="N114">
        <v>989.67604670000003</v>
      </c>
      <c r="O114">
        <v>1036.7548879999999</v>
      </c>
      <c r="P114">
        <v>1084.330011</v>
      </c>
      <c r="Q114">
        <v>1131.395986</v>
      </c>
      <c r="R114">
        <v>1178.014696</v>
      </c>
      <c r="S114">
        <v>1224.529943</v>
      </c>
      <c r="T114">
        <v>1271.3021839999999</v>
      </c>
      <c r="U114">
        <v>1318.7429340000001</v>
      </c>
      <c r="V114">
        <v>1367.027014</v>
      </c>
      <c r="W114">
        <v>1416.2749670000001</v>
      </c>
      <c r="X114">
        <v>1466.5759579999999</v>
      </c>
      <c r="Y114">
        <v>1517.9901199999999</v>
      </c>
      <c r="Z114">
        <v>1570.552193</v>
      </c>
      <c r="AA114">
        <v>1624.276267</v>
      </c>
      <c r="AB114">
        <v>1679.160488</v>
      </c>
      <c r="AC114">
        <v>1735.191327</v>
      </c>
      <c r="AD114">
        <v>1792.3474980000001</v>
      </c>
      <c r="AE114">
        <v>1844.549647</v>
      </c>
      <c r="AF114">
        <v>1891.8511040000001</v>
      </c>
      <c r="AG114">
        <v>1935.5298909999999</v>
      </c>
      <c r="AH114">
        <v>1976.7100949999999</v>
      </c>
      <c r="AI114">
        <v>2016.171173</v>
      </c>
      <c r="AJ114">
        <v>2054.4321190000001</v>
      </c>
      <c r="AK114">
        <v>2091.8556389999999</v>
      </c>
      <c r="AL114">
        <v>2128.7237369999998</v>
      </c>
      <c r="AM114">
        <v>2165.2866530000001</v>
      </c>
      <c r="AN114">
        <v>2201.7943810000002</v>
      </c>
    </row>
    <row r="115" spans="1:40" x14ac:dyDescent="0.25">
      <c r="A115" s="7" t="s">
        <v>235</v>
      </c>
      <c r="B115" t="s">
        <v>367</v>
      </c>
      <c r="C115">
        <v>48595.165000000001</v>
      </c>
      <c r="D115">
        <v>50006.064319999998</v>
      </c>
      <c r="E115">
        <v>51436.31018</v>
      </c>
      <c r="F115">
        <v>52880.003550000001</v>
      </c>
      <c r="G115">
        <v>54363.37081</v>
      </c>
      <c r="H115">
        <v>55888.108869999902</v>
      </c>
      <c r="I115">
        <v>57459.406909999998</v>
      </c>
      <c r="J115">
        <v>59090.557180000003</v>
      </c>
      <c r="K115">
        <v>60799.089979999997</v>
      </c>
      <c r="L115">
        <v>62603.377710000001</v>
      </c>
      <c r="M115">
        <v>64521.159610000002</v>
      </c>
      <c r="N115">
        <v>66569.407139999996</v>
      </c>
      <c r="O115">
        <v>68764.733829999997</v>
      </c>
      <c r="P115">
        <v>71048.23285</v>
      </c>
      <c r="Q115">
        <v>73423.544209999905</v>
      </c>
      <c r="R115">
        <v>75887.260859999995</v>
      </c>
      <c r="S115">
        <v>78437.478560000003</v>
      </c>
      <c r="T115">
        <v>81074.475510000004</v>
      </c>
      <c r="U115">
        <v>83802.943379999997</v>
      </c>
      <c r="V115">
        <v>86621.714550000004</v>
      </c>
      <c r="W115">
        <v>89531.500639999998</v>
      </c>
      <c r="X115">
        <v>92534.402220000004</v>
      </c>
      <c r="Y115">
        <v>95632.945210000005</v>
      </c>
      <c r="Z115">
        <v>98829.597680000006</v>
      </c>
      <c r="AA115">
        <v>102126.60400000001</v>
      </c>
      <c r="AB115">
        <v>105525.9832</v>
      </c>
      <c r="AC115">
        <v>109029.613</v>
      </c>
      <c r="AD115">
        <v>112639.3695</v>
      </c>
      <c r="AE115">
        <v>116255.8802</v>
      </c>
      <c r="AF115">
        <v>119883.92080000001</v>
      </c>
      <c r="AG115">
        <v>123520.35129999999</v>
      </c>
      <c r="AH115">
        <v>127164.4942</v>
      </c>
      <c r="AI115">
        <v>130818.6263</v>
      </c>
      <c r="AJ115">
        <v>134487.57939999999</v>
      </c>
      <c r="AK115">
        <v>138178.50039999999</v>
      </c>
      <c r="AL115">
        <v>141900.89379999999</v>
      </c>
      <c r="AM115">
        <v>145666.89859999999</v>
      </c>
      <c r="AN115">
        <v>149491.72640000001</v>
      </c>
    </row>
    <row r="116" spans="1:40" x14ac:dyDescent="0.25">
      <c r="A116" s="7" t="s">
        <v>235</v>
      </c>
      <c r="B116" t="s">
        <v>368</v>
      </c>
      <c r="C116">
        <v>81173.289000000004</v>
      </c>
      <c r="D116">
        <v>83576.744789999997</v>
      </c>
      <c r="E116">
        <v>86095.930850000004</v>
      </c>
      <c r="F116">
        <v>88738.622040000002</v>
      </c>
      <c r="G116">
        <v>91456.169959999999</v>
      </c>
      <c r="H116">
        <v>94176.077439999906</v>
      </c>
      <c r="I116">
        <v>96866.249620000002</v>
      </c>
      <c r="J116">
        <v>99523.22335</v>
      </c>
      <c r="K116">
        <v>102159.9022</v>
      </c>
      <c r="L116">
        <v>104798.9696</v>
      </c>
      <c r="M116">
        <v>107468.41250000001</v>
      </c>
      <c r="N116">
        <v>110199.64479999999</v>
      </c>
      <c r="O116">
        <v>113026.99709999999</v>
      </c>
      <c r="P116">
        <v>115967.2322</v>
      </c>
      <c r="Q116">
        <v>119062.2246</v>
      </c>
      <c r="R116">
        <v>122337.07090000001</v>
      </c>
      <c r="S116">
        <v>125803.2264</v>
      </c>
      <c r="T116">
        <v>129464.25290000001</v>
      </c>
      <c r="U116">
        <v>133318.6391</v>
      </c>
      <c r="V116">
        <v>137360.54560000001</v>
      </c>
      <c r="W116">
        <v>141586.59299999999</v>
      </c>
      <c r="X116">
        <v>145995.943</v>
      </c>
      <c r="Y116">
        <v>150589.6416</v>
      </c>
      <c r="Z116">
        <v>155370.05960000001</v>
      </c>
      <c r="AA116">
        <v>160340.46170000001</v>
      </c>
      <c r="AB116">
        <v>165504.70600000001</v>
      </c>
      <c r="AC116">
        <v>170867.0693</v>
      </c>
      <c r="AD116">
        <v>176432.20740000001</v>
      </c>
      <c r="AE116">
        <v>182175.02100000001</v>
      </c>
      <c r="AF116">
        <v>188135.2377</v>
      </c>
      <c r="AG116">
        <v>194336.11290000001</v>
      </c>
      <c r="AH116">
        <v>200781.7126</v>
      </c>
      <c r="AI116">
        <v>207465.63860000001</v>
      </c>
      <c r="AJ116">
        <v>214378.8965</v>
      </c>
      <c r="AK116">
        <v>221514.9037</v>
      </c>
      <c r="AL116">
        <v>228872.29680000001</v>
      </c>
      <c r="AM116">
        <v>236456.4927</v>
      </c>
      <c r="AN116">
        <v>244280.7121</v>
      </c>
    </row>
    <row r="117" spans="1:40" x14ac:dyDescent="0.25">
      <c r="A117" s="7" t="s">
        <v>235</v>
      </c>
      <c r="B117" t="s">
        <v>369</v>
      </c>
      <c r="C117">
        <v>11688.45991</v>
      </c>
      <c r="D117">
        <v>12014.13868</v>
      </c>
      <c r="E117">
        <v>12355.436040000001</v>
      </c>
      <c r="F117">
        <v>12716.041520000001</v>
      </c>
      <c r="G117">
        <v>13094.20825</v>
      </c>
      <c r="H117">
        <v>13482.13759</v>
      </c>
      <c r="I117">
        <v>13865.73993</v>
      </c>
      <c r="J117">
        <v>14239.984490000001</v>
      </c>
      <c r="K117">
        <v>14605.186949999999</v>
      </c>
      <c r="L117">
        <v>14962.675149999999</v>
      </c>
      <c r="M117">
        <v>15312.77584</v>
      </c>
      <c r="N117">
        <v>15654.182940000001</v>
      </c>
      <c r="O117">
        <v>15983.920760000001</v>
      </c>
      <c r="P117">
        <v>16320.02058</v>
      </c>
      <c r="Q117">
        <v>16667.022860000001</v>
      </c>
      <c r="R117">
        <v>17026.10038</v>
      </c>
      <c r="S117">
        <v>17397.35655</v>
      </c>
      <c r="T117">
        <v>17780.474399999999</v>
      </c>
      <c r="U117">
        <v>18184.37615</v>
      </c>
      <c r="V117">
        <v>18604.713080000001</v>
      </c>
      <c r="W117">
        <v>19038.2745</v>
      </c>
      <c r="X117">
        <v>19483.72105</v>
      </c>
      <c r="Y117">
        <v>19940.548610000002</v>
      </c>
      <c r="Z117">
        <v>20408.548559999999</v>
      </c>
      <c r="AA117">
        <v>20887.61349</v>
      </c>
      <c r="AB117">
        <v>21377.678380000001</v>
      </c>
      <c r="AC117">
        <v>21878.709350000001</v>
      </c>
      <c r="AD117">
        <v>22390.712169999999</v>
      </c>
      <c r="AE117">
        <v>22918.532289999999</v>
      </c>
      <c r="AF117">
        <v>23468.47827</v>
      </c>
      <c r="AG117">
        <v>24043.960129999999</v>
      </c>
      <c r="AH117">
        <v>24645.85613</v>
      </c>
      <c r="AI117">
        <v>25273.798940000001</v>
      </c>
      <c r="AJ117">
        <v>25927.179090000001</v>
      </c>
      <c r="AK117">
        <v>26605.69713</v>
      </c>
      <c r="AL117">
        <v>27309.621869999999</v>
      </c>
      <c r="AM117">
        <v>28039.91013</v>
      </c>
      <c r="AN117">
        <v>28798.279900000001</v>
      </c>
    </row>
    <row r="118" spans="1:40" x14ac:dyDescent="0.25">
      <c r="A118" s="7" t="s">
        <v>236</v>
      </c>
      <c r="B118" t="s">
        <v>370</v>
      </c>
      <c r="C118">
        <v>1680793.5220000001</v>
      </c>
      <c r="D118">
        <v>1730120.7220000001</v>
      </c>
      <c r="E118">
        <v>1780914.5959999999</v>
      </c>
      <c r="F118">
        <v>1832886.067</v>
      </c>
      <c r="G118">
        <v>1885655.736</v>
      </c>
      <c r="H118">
        <v>1939161.882</v>
      </c>
      <c r="I118">
        <v>1993377.3670000001</v>
      </c>
      <c r="J118">
        <v>2048384.122</v>
      </c>
      <c r="K118">
        <v>2104340.2919999999</v>
      </c>
      <c r="L118">
        <v>2161423.0929999999</v>
      </c>
      <c r="M118">
        <v>2219795.9440000001</v>
      </c>
      <c r="N118">
        <v>2279603.108</v>
      </c>
      <c r="O118">
        <v>2340974.79</v>
      </c>
      <c r="P118">
        <v>2404418.6340000001</v>
      </c>
      <c r="Q118">
        <v>2470018.8930000002</v>
      </c>
      <c r="R118">
        <v>2537780.8309999998</v>
      </c>
      <c r="S118">
        <v>2607709.7409999999</v>
      </c>
      <c r="T118">
        <v>2679823.1120000002</v>
      </c>
      <c r="U118">
        <v>2754105.9240000001</v>
      </c>
      <c r="V118">
        <v>2830516.1170000001</v>
      </c>
      <c r="W118">
        <v>2909036.9249999998</v>
      </c>
      <c r="X118">
        <v>2989671.54</v>
      </c>
      <c r="Y118">
        <v>3072429.4890000001</v>
      </c>
      <c r="Z118">
        <v>3157319.1370000001</v>
      </c>
      <c r="AA118">
        <v>3244344.889</v>
      </c>
      <c r="AB118">
        <v>3333507.29</v>
      </c>
      <c r="AC118">
        <v>3424804.9980000001</v>
      </c>
      <c r="AD118">
        <v>3518238.2910000002</v>
      </c>
      <c r="AE118">
        <v>3614284.9550000001</v>
      </c>
      <c r="AF118">
        <v>3713082.54</v>
      </c>
      <c r="AG118">
        <v>3814654.798</v>
      </c>
      <c r="AH118">
        <v>3919008.1370000001</v>
      </c>
      <c r="AI118">
        <v>4026164.463</v>
      </c>
      <c r="AJ118">
        <v>4136188.1549999998</v>
      </c>
      <c r="AK118">
        <v>4249204.8169999998</v>
      </c>
      <c r="AL118">
        <v>4365416.091</v>
      </c>
      <c r="AM118">
        <v>4485114.0039999997</v>
      </c>
      <c r="AN118">
        <v>4608696.4939999999</v>
      </c>
    </row>
    <row r="119" spans="1:40" x14ac:dyDescent="0.25">
      <c r="A119" s="7" t="s">
        <v>236</v>
      </c>
      <c r="B119" t="s">
        <v>371</v>
      </c>
      <c r="C119">
        <v>358724.9657</v>
      </c>
      <c r="D119">
        <v>369053.76240000001</v>
      </c>
      <c r="E119">
        <v>379116.77590000001</v>
      </c>
      <c r="F119">
        <v>388852.86489999999</v>
      </c>
      <c r="G119">
        <v>398719.32709999999</v>
      </c>
      <c r="H119">
        <v>409170.94520000002</v>
      </c>
      <c r="I119">
        <v>420342.8101</v>
      </c>
      <c r="J119">
        <v>432234.37790000002</v>
      </c>
      <c r="K119">
        <v>444851.84279999998</v>
      </c>
      <c r="L119">
        <v>458217.68859999999</v>
      </c>
      <c r="M119">
        <v>472357.12119999999</v>
      </c>
      <c r="N119">
        <v>487284.25030000001</v>
      </c>
      <c r="O119">
        <v>502992.6446</v>
      </c>
      <c r="P119">
        <v>519457.04430000001</v>
      </c>
      <c r="Q119">
        <v>536470.2746</v>
      </c>
      <c r="R119">
        <v>553955.6973</v>
      </c>
      <c r="S119">
        <v>571903.99939999997</v>
      </c>
      <c r="T119">
        <v>590329.11219999997</v>
      </c>
      <c r="U119">
        <v>609182.5466</v>
      </c>
      <c r="V119">
        <v>628488.96039999998</v>
      </c>
      <c r="W119">
        <v>648276.92969999998</v>
      </c>
      <c r="X119">
        <v>668572.22560000001</v>
      </c>
      <c r="Y119">
        <v>689394.38589999999</v>
      </c>
      <c r="Z119">
        <v>710756.61049999995</v>
      </c>
      <c r="AA119">
        <v>732667.63119999995</v>
      </c>
      <c r="AB119">
        <v>755134.28</v>
      </c>
      <c r="AC119">
        <v>778164.14549999998</v>
      </c>
      <c r="AD119">
        <v>801768.0834</v>
      </c>
      <c r="AE119">
        <v>825933.32350000006</v>
      </c>
      <c r="AF119">
        <v>850403.76329999999</v>
      </c>
      <c r="AG119">
        <v>875067.80519999994</v>
      </c>
      <c r="AH119">
        <v>899949.9486</v>
      </c>
      <c r="AI119">
        <v>925139.82689999999</v>
      </c>
      <c r="AJ119">
        <v>950757.05330000003</v>
      </c>
      <c r="AK119">
        <v>976938.23629999999</v>
      </c>
      <c r="AL119">
        <v>1003836.172</v>
      </c>
      <c r="AM119">
        <v>1031624.964</v>
      </c>
      <c r="AN119">
        <v>1060507.4269999999</v>
      </c>
    </row>
    <row r="120" spans="1:40" x14ac:dyDescent="0.25">
      <c r="A120" s="23" t="s">
        <v>237</v>
      </c>
      <c r="B120" t="s">
        <v>372</v>
      </c>
      <c r="C120">
        <v>15853.983050000001</v>
      </c>
      <c r="D120">
        <v>16199.361010000001</v>
      </c>
      <c r="E120">
        <v>16540.27463</v>
      </c>
      <c r="F120">
        <v>16893.041669999999</v>
      </c>
      <c r="G120">
        <v>17343.248930000002</v>
      </c>
      <c r="H120">
        <v>17787.848249999999</v>
      </c>
      <c r="I120">
        <v>18255.734390000001</v>
      </c>
      <c r="J120">
        <v>18767.51455</v>
      </c>
      <c r="K120">
        <v>19336.715459999999</v>
      </c>
      <c r="L120">
        <v>19974.87225</v>
      </c>
      <c r="M120">
        <v>20693.110390000002</v>
      </c>
      <c r="N120">
        <v>21502.389620000002</v>
      </c>
      <c r="O120">
        <v>22413.48605</v>
      </c>
      <c r="P120">
        <v>23304.566019999998</v>
      </c>
      <c r="Q120">
        <v>24203.13104</v>
      </c>
      <c r="R120">
        <v>25126.691900000002</v>
      </c>
      <c r="S120">
        <v>26084.850979999999</v>
      </c>
      <c r="T120">
        <v>27082.587390000001</v>
      </c>
      <c r="U120">
        <v>28139.908319999999</v>
      </c>
      <c r="V120">
        <v>29250.215850000001</v>
      </c>
      <c r="W120">
        <v>30410.773990000002</v>
      </c>
      <c r="X120">
        <v>31621.518329999999</v>
      </c>
      <c r="Y120">
        <v>32883.21125</v>
      </c>
      <c r="Z120">
        <v>34196.726540000003</v>
      </c>
      <c r="AA120">
        <v>35562.827310000001</v>
      </c>
      <c r="AB120">
        <v>36982.112099999998</v>
      </c>
      <c r="AC120">
        <v>38455.01773</v>
      </c>
      <c r="AD120">
        <v>39981.845099999999</v>
      </c>
      <c r="AE120">
        <v>41350.08481</v>
      </c>
      <c r="AF120">
        <v>42612.470130000002</v>
      </c>
      <c r="AG120">
        <v>43801.110350000003</v>
      </c>
      <c r="AH120">
        <v>44931.872759999998</v>
      </c>
      <c r="AI120">
        <v>46011.480029999999</v>
      </c>
      <c r="AJ120">
        <v>47042.500410000001</v>
      </c>
      <c r="AK120">
        <v>48026.078399999999</v>
      </c>
      <c r="AL120">
        <v>48963.256090000003</v>
      </c>
      <c r="AM120">
        <v>49855.576639999999</v>
      </c>
      <c r="AN120">
        <v>50705.367140000002</v>
      </c>
    </row>
    <row r="121" spans="1:40" x14ac:dyDescent="0.25">
      <c r="A121" s="23" t="s">
        <v>237</v>
      </c>
      <c r="B121" t="s">
        <v>373</v>
      </c>
      <c r="C121">
        <v>51842.487480000003</v>
      </c>
      <c r="D121">
        <v>53171.504520000002</v>
      </c>
      <c r="E121">
        <v>54462.238709999998</v>
      </c>
      <c r="F121">
        <v>55740.584309999998</v>
      </c>
      <c r="G121">
        <v>57242.718330000003</v>
      </c>
      <c r="H121">
        <v>59436.462169999999</v>
      </c>
      <c r="I121">
        <v>61773.303509999998</v>
      </c>
      <c r="J121">
        <v>64044.912929999999</v>
      </c>
      <c r="K121">
        <v>66225.03946</v>
      </c>
      <c r="L121">
        <v>68325.631739999997</v>
      </c>
      <c r="M121">
        <v>70341.394880000007</v>
      </c>
      <c r="N121">
        <v>72233.549769999998</v>
      </c>
      <c r="O121">
        <v>73927.656440000006</v>
      </c>
      <c r="P121">
        <v>75633.82475</v>
      </c>
      <c r="Q121">
        <v>77339.15466</v>
      </c>
      <c r="R121">
        <v>79029.902860000002</v>
      </c>
      <c r="S121">
        <v>80704.947490000006</v>
      </c>
      <c r="T121">
        <v>82368.467050000007</v>
      </c>
      <c r="U121">
        <v>84245.128880000004</v>
      </c>
      <c r="V121">
        <v>86236.214370000002</v>
      </c>
      <c r="W121">
        <v>88291.226859999995</v>
      </c>
      <c r="X121">
        <v>90394.954759999906</v>
      </c>
      <c r="Y121">
        <v>92544.891390000004</v>
      </c>
      <c r="Z121">
        <v>94742.358630000002</v>
      </c>
      <c r="AA121">
        <v>96989.700219999999</v>
      </c>
      <c r="AB121">
        <v>99289.511610000001</v>
      </c>
      <c r="AC121">
        <v>101644.4909</v>
      </c>
      <c r="AD121">
        <v>104057.4715</v>
      </c>
      <c r="AE121">
        <v>106289.3933</v>
      </c>
      <c r="AF121">
        <v>108398.3962</v>
      </c>
      <c r="AG121">
        <v>110433.798</v>
      </c>
      <c r="AH121">
        <v>112427.43520000001</v>
      </c>
      <c r="AI121">
        <v>114398.11470000001</v>
      </c>
      <c r="AJ121">
        <v>116357.4938</v>
      </c>
      <c r="AK121">
        <v>118314.1154</v>
      </c>
      <c r="AL121">
        <v>120275.7404</v>
      </c>
      <c r="AM121">
        <v>122250.66310000001</v>
      </c>
      <c r="AN121">
        <v>124248.5107</v>
      </c>
    </row>
    <row r="122" spans="1:40" x14ac:dyDescent="0.25">
      <c r="A122" s="31" t="s">
        <v>440</v>
      </c>
      <c r="B122" t="s">
        <v>374</v>
      </c>
      <c r="C122">
        <v>10768.83088</v>
      </c>
      <c r="D122">
        <v>11093.90826</v>
      </c>
      <c r="E122">
        <v>11369.07538</v>
      </c>
      <c r="F122">
        <v>11576.888080000001</v>
      </c>
      <c r="G122">
        <v>11710.207710000001</v>
      </c>
      <c r="H122">
        <v>12632.78283</v>
      </c>
      <c r="I122">
        <v>13491.522849999999</v>
      </c>
      <c r="J122">
        <v>14095.61342</v>
      </c>
      <c r="K122">
        <v>14453.797259999999</v>
      </c>
      <c r="L122">
        <v>14597.332050000001</v>
      </c>
      <c r="M122">
        <v>14527.15314</v>
      </c>
      <c r="N122">
        <v>14205.236999999999</v>
      </c>
      <c r="O122">
        <v>13560.24764</v>
      </c>
      <c r="P122">
        <v>13934.585520000001</v>
      </c>
      <c r="Q122">
        <v>14639.26952</v>
      </c>
      <c r="R122">
        <v>15437.280720000001</v>
      </c>
      <c r="S122">
        <v>16240.439829999999</v>
      </c>
      <c r="T122">
        <v>17006.81078</v>
      </c>
      <c r="U122">
        <v>17729.77</v>
      </c>
      <c r="V122">
        <v>18434.51901</v>
      </c>
      <c r="W122">
        <v>19124.57401</v>
      </c>
      <c r="X122">
        <v>19796.290410000001</v>
      </c>
      <c r="Y122">
        <v>20443.914059999999</v>
      </c>
      <c r="Z122">
        <v>21061.063719999998</v>
      </c>
      <c r="AA122">
        <v>21641.205020000001</v>
      </c>
      <c r="AB122">
        <v>22177.8645</v>
      </c>
      <c r="AC122">
        <v>22664.789840000001</v>
      </c>
      <c r="AD122">
        <v>23096.106019999999</v>
      </c>
      <c r="AE122">
        <v>23920.957869999998</v>
      </c>
      <c r="AF122">
        <v>24867.816340000001</v>
      </c>
      <c r="AG122">
        <v>25836.01266</v>
      </c>
      <c r="AH122">
        <v>26784.971649999999</v>
      </c>
      <c r="AI122">
        <v>27691.334739999998</v>
      </c>
      <c r="AJ122">
        <v>28535.596310000001</v>
      </c>
      <c r="AK122">
        <v>29297.96688</v>
      </c>
      <c r="AL122">
        <v>29957.240010000001</v>
      </c>
      <c r="AM122">
        <v>30490.747960000001</v>
      </c>
      <c r="AN122">
        <v>30874.839329999999</v>
      </c>
    </row>
    <row r="123" spans="1:40" x14ac:dyDescent="0.25">
      <c r="A123" s="31" t="s">
        <v>441</v>
      </c>
      <c r="B123" t="s">
        <v>375</v>
      </c>
      <c r="C123">
        <v>752.27429700000005</v>
      </c>
      <c r="D123">
        <v>944.08959779999998</v>
      </c>
      <c r="E123">
        <v>1178.373861</v>
      </c>
      <c r="F123">
        <v>1466.511215</v>
      </c>
      <c r="G123">
        <v>1820.7972279999999</v>
      </c>
      <c r="H123">
        <v>2438.0827519999998</v>
      </c>
      <c r="I123">
        <v>3137.2594610000001</v>
      </c>
      <c r="J123">
        <v>3948.9333620000002</v>
      </c>
      <c r="K123">
        <v>4905.7547249999998</v>
      </c>
      <c r="L123">
        <v>6032.5045719999998</v>
      </c>
      <c r="M123">
        <v>7333.5189689999997</v>
      </c>
      <c r="N123">
        <v>8773.1090370000002</v>
      </c>
      <c r="O123">
        <v>10246.08027</v>
      </c>
      <c r="P123">
        <v>12667.92247</v>
      </c>
      <c r="Q123">
        <v>15592.698909999999</v>
      </c>
      <c r="R123">
        <v>19077.091560000001</v>
      </c>
      <c r="S123">
        <v>23178.933010000001</v>
      </c>
      <c r="T123">
        <v>27952.397669999998</v>
      </c>
      <c r="U123">
        <v>32013.142110000001</v>
      </c>
      <c r="V123">
        <v>36491.545449999998</v>
      </c>
      <c r="W123">
        <v>41402.959849999999</v>
      </c>
      <c r="X123">
        <v>46761.314010000002</v>
      </c>
      <c r="Y123">
        <v>52578.162629999999</v>
      </c>
      <c r="Z123">
        <v>58862.044269999999</v>
      </c>
      <c r="AA123">
        <v>65618.053849999997</v>
      </c>
      <c r="AB123">
        <v>72847.580260000002</v>
      </c>
      <c r="AC123">
        <v>80548.191000000006</v>
      </c>
      <c r="AD123">
        <v>88713.667740000004</v>
      </c>
      <c r="AE123">
        <v>95320.068840000007</v>
      </c>
      <c r="AF123">
        <v>101933.0116</v>
      </c>
      <c r="AG123">
        <v>108490.9884</v>
      </c>
      <c r="AH123">
        <v>114925.9176</v>
      </c>
      <c r="AI123">
        <v>121160.622</v>
      </c>
      <c r="AJ123">
        <v>127108.1413</v>
      </c>
      <c r="AK123">
        <v>132671.69270000001</v>
      </c>
      <c r="AL123">
        <v>137745.27720000001</v>
      </c>
      <c r="AM123">
        <v>142215.1281</v>
      </c>
      <c r="AN123">
        <v>145962.24460000001</v>
      </c>
    </row>
    <row r="124" spans="1:40" x14ac:dyDescent="0.25">
      <c r="A124" s="31" t="s">
        <v>442</v>
      </c>
      <c r="B124" t="s">
        <v>376</v>
      </c>
      <c r="C124">
        <v>638.72549079999999</v>
      </c>
      <c r="D124">
        <v>642.16949990000001</v>
      </c>
      <c r="E124">
        <v>636.36185920000003</v>
      </c>
      <c r="F124">
        <v>624.13570259999995</v>
      </c>
      <c r="G124">
        <v>606.78478210000003</v>
      </c>
      <c r="H124">
        <v>688.51458860000002</v>
      </c>
      <c r="I124">
        <v>799.29072329999997</v>
      </c>
      <c r="J124">
        <v>920.12148760000002</v>
      </c>
      <c r="K124">
        <v>1047.4706659999999</v>
      </c>
      <c r="L124">
        <v>1180.985772</v>
      </c>
      <c r="M124">
        <v>1318.3425400000001</v>
      </c>
      <c r="N124">
        <v>1452.275437</v>
      </c>
      <c r="O124">
        <v>1568.0541109999999</v>
      </c>
      <c r="P124">
        <v>1648.3017789999999</v>
      </c>
      <c r="Q124">
        <v>1710.450828</v>
      </c>
      <c r="R124">
        <v>1758.4499149999999</v>
      </c>
      <c r="S124">
        <v>1791.942213</v>
      </c>
      <c r="T124">
        <v>1809.707934</v>
      </c>
      <c r="U124">
        <v>1857.084282</v>
      </c>
      <c r="V124">
        <v>1911.137442</v>
      </c>
      <c r="W124">
        <v>1963.397379</v>
      </c>
      <c r="X124">
        <v>2010.684563</v>
      </c>
      <c r="Y124">
        <v>2051.5314060000001</v>
      </c>
      <c r="Z124">
        <v>2085.0754780000002</v>
      </c>
      <c r="AA124">
        <v>2110.719067</v>
      </c>
      <c r="AB124">
        <v>2128.0298269999998</v>
      </c>
      <c r="AC124">
        <v>2136.7164830000002</v>
      </c>
      <c r="AD124">
        <v>2136.6263469999999</v>
      </c>
      <c r="AE124">
        <v>2156.2192439999999</v>
      </c>
      <c r="AF124">
        <v>2176.925671</v>
      </c>
      <c r="AG124">
        <v>2192.084351</v>
      </c>
      <c r="AH124">
        <v>2199.2544379999999</v>
      </c>
      <c r="AI124">
        <v>2197.294551</v>
      </c>
      <c r="AJ124">
        <v>2185.481053</v>
      </c>
      <c r="AK124">
        <v>2163.2531330000002</v>
      </c>
      <c r="AL124">
        <v>2130.154626</v>
      </c>
      <c r="AM124">
        <v>2085.8410020000001</v>
      </c>
      <c r="AN124">
        <v>2030.11106</v>
      </c>
    </row>
    <row r="125" spans="1:40" x14ac:dyDescent="0.25">
      <c r="A125" s="31" t="s">
        <v>125</v>
      </c>
      <c r="B125" t="s">
        <v>377</v>
      </c>
      <c r="C125">
        <v>4.3678165160000004</v>
      </c>
      <c r="D125">
        <v>8.8168380020000008</v>
      </c>
      <c r="E125">
        <v>17.848105950000001</v>
      </c>
      <c r="F125">
        <v>36.352737750000003</v>
      </c>
      <c r="G125">
        <v>74.473870419999997</v>
      </c>
      <c r="H125">
        <v>156.53148870000001</v>
      </c>
      <c r="I125">
        <v>317.75360089999998</v>
      </c>
      <c r="J125">
        <v>631.66418150000004</v>
      </c>
      <c r="K125">
        <v>1237.91578</v>
      </c>
      <c r="L125">
        <v>2396.3139040000001</v>
      </c>
      <c r="M125">
        <v>4574.9458500000001</v>
      </c>
      <c r="N125">
        <v>8575.8319979999997</v>
      </c>
      <c r="O125">
        <v>15663.91223</v>
      </c>
      <c r="P125">
        <v>18789.019090000002</v>
      </c>
      <c r="Q125">
        <v>22220.308669999999</v>
      </c>
      <c r="R125">
        <v>25943.657370000001</v>
      </c>
      <c r="S125">
        <v>29933.263309999998</v>
      </c>
      <c r="T125">
        <v>34151.411319999999</v>
      </c>
      <c r="U125">
        <v>37563.676209999998</v>
      </c>
      <c r="V125">
        <v>41051.610569999997</v>
      </c>
      <c r="W125">
        <v>44594.773399999998</v>
      </c>
      <c r="X125">
        <v>48172.033159999999</v>
      </c>
      <c r="Y125">
        <v>51761.316250000003</v>
      </c>
      <c r="Z125">
        <v>55339.687760000001</v>
      </c>
      <c r="AA125">
        <v>58883.623220000001</v>
      </c>
      <c r="AB125">
        <v>62369.385499999997</v>
      </c>
      <c r="AC125">
        <v>65773.45693</v>
      </c>
      <c r="AD125">
        <v>69073.005269999994</v>
      </c>
      <c r="AE125">
        <v>71984.244649999906</v>
      </c>
      <c r="AF125">
        <v>74685.207349999997</v>
      </c>
      <c r="AG125">
        <v>77143.512589999998</v>
      </c>
      <c r="AH125">
        <v>79326.419800000003</v>
      </c>
      <c r="AI125">
        <v>81199.473270000002</v>
      </c>
      <c r="AJ125">
        <v>82726.588650000005</v>
      </c>
      <c r="AK125">
        <v>83870.554170000003</v>
      </c>
      <c r="AL125">
        <v>84593.865900000004</v>
      </c>
      <c r="AM125">
        <v>84859.945399999997</v>
      </c>
      <c r="AN125">
        <v>84634.800589999999</v>
      </c>
    </row>
    <row r="126" spans="1:40" x14ac:dyDescent="0.25">
      <c r="A126" s="31" t="s">
        <v>443</v>
      </c>
      <c r="B126" t="s">
        <v>378</v>
      </c>
      <c r="C126">
        <v>288.43088970000002</v>
      </c>
      <c r="D126">
        <v>354.76668050000001</v>
      </c>
      <c r="E126">
        <v>461.29636429999999</v>
      </c>
      <c r="F126">
        <v>610.78546819999997</v>
      </c>
      <c r="G126">
        <v>814.85518449999995</v>
      </c>
      <c r="H126">
        <v>1029.192616</v>
      </c>
      <c r="I126">
        <v>1239.4896329999999</v>
      </c>
      <c r="J126">
        <v>1444.738059</v>
      </c>
      <c r="K126">
        <v>1647.70562</v>
      </c>
      <c r="L126">
        <v>1848.9251919999999</v>
      </c>
      <c r="M126">
        <v>2043.2352510000001</v>
      </c>
      <c r="N126">
        <v>2217.3325639999998</v>
      </c>
      <c r="O126">
        <v>2347.6443519999998</v>
      </c>
      <c r="P126">
        <v>2593.4286160000001</v>
      </c>
      <c r="Q126">
        <v>2893.6791450000001</v>
      </c>
      <c r="R126">
        <v>3222.0222359999998</v>
      </c>
      <c r="S126">
        <v>3565.0455029999998</v>
      </c>
      <c r="T126">
        <v>3913.1497850000001</v>
      </c>
      <c r="U126">
        <v>4176.3447340000002</v>
      </c>
      <c r="V126">
        <v>4398.9650369999999</v>
      </c>
      <c r="W126">
        <v>4595.620336</v>
      </c>
      <c r="X126">
        <v>4769.2311120000004</v>
      </c>
      <c r="Y126">
        <v>4919.2419840000002</v>
      </c>
      <c r="Z126">
        <v>5044.3039609999896</v>
      </c>
      <c r="AA126">
        <v>5143.1391130000002</v>
      </c>
      <c r="AB126">
        <v>5214.8209939999997</v>
      </c>
      <c r="AC126">
        <v>5258.8651319999999</v>
      </c>
      <c r="AD126">
        <v>5275.2529619999896</v>
      </c>
      <c r="AE126">
        <v>5241.0202490000001</v>
      </c>
      <c r="AF126">
        <v>5169.7635090000003</v>
      </c>
      <c r="AG126">
        <v>5067.2448189999895</v>
      </c>
      <c r="AH126">
        <v>4936.6113789999999</v>
      </c>
      <c r="AI126">
        <v>4780.3288249999896</v>
      </c>
      <c r="AJ126">
        <v>4600.7347570000002</v>
      </c>
      <c r="AK126">
        <v>4400.1977360000001</v>
      </c>
      <c r="AL126">
        <v>4181.1685269999998</v>
      </c>
      <c r="AM126">
        <v>3946.2057960000002</v>
      </c>
      <c r="AN126">
        <v>3697.9978449999999</v>
      </c>
    </row>
    <row r="127" spans="1:40" x14ac:dyDescent="0.25">
      <c r="A127" s="31" t="s">
        <v>444</v>
      </c>
      <c r="B127" t="s">
        <v>379</v>
      </c>
      <c r="C127">
        <v>514.10128280000004</v>
      </c>
      <c r="D127">
        <v>549.66874050000001</v>
      </c>
      <c r="E127">
        <v>591.51802190000001</v>
      </c>
      <c r="F127">
        <v>635.23719840000001</v>
      </c>
      <c r="G127">
        <v>679.42464930000006</v>
      </c>
      <c r="H127">
        <v>760.94055130000004</v>
      </c>
      <c r="I127">
        <v>840.02645859999996</v>
      </c>
      <c r="J127">
        <v>907.19734510000001</v>
      </c>
      <c r="K127">
        <v>962.63179479999997</v>
      </c>
      <c r="L127">
        <v>1007.2866780000001</v>
      </c>
      <c r="M127">
        <v>1039.8405680000001</v>
      </c>
      <c r="N127">
        <v>1055.8341929999999</v>
      </c>
      <c r="O127">
        <v>1047.583926</v>
      </c>
      <c r="P127">
        <v>1053.661515</v>
      </c>
      <c r="Q127">
        <v>1060.181609</v>
      </c>
      <c r="R127">
        <v>1061.3002019999999</v>
      </c>
      <c r="S127">
        <v>1054.693775</v>
      </c>
      <c r="T127">
        <v>1039.4624120000001</v>
      </c>
      <c r="U127">
        <v>1006.29425</v>
      </c>
      <c r="V127">
        <v>965.05133109999997</v>
      </c>
      <c r="W127">
        <v>919.33248730000003</v>
      </c>
      <c r="X127">
        <v>870.64119170000004</v>
      </c>
      <c r="Y127">
        <v>819.88877930000001</v>
      </c>
      <c r="Z127">
        <v>767.81312820000005</v>
      </c>
      <c r="AA127">
        <v>715.08528550000005</v>
      </c>
      <c r="AB127">
        <v>662.32964219999997</v>
      </c>
      <c r="AC127">
        <v>610.1218361</v>
      </c>
      <c r="AD127">
        <v>558.98227250000002</v>
      </c>
      <c r="AE127">
        <v>591.8967672</v>
      </c>
      <c r="AF127">
        <v>658.77441020000003</v>
      </c>
      <c r="AG127">
        <v>746.40964989999998</v>
      </c>
      <c r="AH127">
        <v>852.4309313</v>
      </c>
      <c r="AI127">
        <v>977.97151780000002</v>
      </c>
      <c r="AJ127">
        <v>1125.5160069999999</v>
      </c>
      <c r="AK127">
        <v>1298.1694970000001</v>
      </c>
      <c r="AL127">
        <v>1499.3449109999999</v>
      </c>
      <c r="AM127">
        <v>1732.5483400000001</v>
      </c>
      <c r="AN127">
        <v>2001.1503970000001</v>
      </c>
    </row>
    <row r="128" spans="1:40" x14ac:dyDescent="0.25">
      <c r="A128" s="31" t="s">
        <v>445</v>
      </c>
      <c r="B128" t="s">
        <v>380</v>
      </c>
      <c r="C128">
        <v>0.22515454670000001</v>
      </c>
      <c r="D128">
        <v>0.81286263049999996</v>
      </c>
      <c r="E128">
        <v>4.633607252</v>
      </c>
      <c r="F128">
        <v>31.46658352</v>
      </c>
      <c r="G128">
        <v>225.89724409999999</v>
      </c>
      <c r="H128">
        <v>540.45306430000005</v>
      </c>
      <c r="I128">
        <v>860.50663480000003</v>
      </c>
      <c r="J128">
        <v>1172.206228</v>
      </c>
      <c r="K128">
        <v>1489.1256800000001</v>
      </c>
      <c r="L128">
        <v>1819.699102</v>
      </c>
      <c r="M128">
        <v>2161.8080049999999</v>
      </c>
      <c r="N128">
        <v>2500.622202</v>
      </c>
      <c r="O128">
        <v>2805.0862240000001</v>
      </c>
      <c r="P128">
        <v>3002.2434320000002</v>
      </c>
      <c r="Q128">
        <v>3136.7220609999999</v>
      </c>
      <c r="R128">
        <v>3222.8312019999998</v>
      </c>
      <c r="S128">
        <v>3264.0642579999999</v>
      </c>
      <c r="T128">
        <v>3261.7038699999998</v>
      </c>
      <c r="U128">
        <v>3126.1460269999998</v>
      </c>
      <c r="V128">
        <v>2936.9950429999999</v>
      </c>
      <c r="W128">
        <v>2725.3464410000001</v>
      </c>
      <c r="X128">
        <v>2504.3729720000001</v>
      </c>
      <c r="Y128">
        <v>2281.4044079999999</v>
      </c>
      <c r="Z128">
        <v>2061.4875470000002</v>
      </c>
      <c r="AA128">
        <v>1848.4275520000001</v>
      </c>
      <c r="AB128">
        <v>1645.1215460000001</v>
      </c>
      <c r="AC128">
        <v>1453.7033650000001</v>
      </c>
      <c r="AD128">
        <v>1275.6419719999999</v>
      </c>
      <c r="AE128">
        <v>1168.751295</v>
      </c>
      <c r="AF128">
        <v>1083.19273</v>
      </c>
      <c r="AG128">
        <v>1004.732886</v>
      </c>
      <c r="AH128">
        <v>929.66106500000001</v>
      </c>
      <c r="AI128">
        <v>857.11721360000001</v>
      </c>
      <c r="AJ128">
        <v>787.00300349999998</v>
      </c>
      <c r="AK128">
        <v>719.40681559999996</v>
      </c>
      <c r="AL128">
        <v>654.45017729999995</v>
      </c>
      <c r="AM128">
        <v>592.25157830000001</v>
      </c>
      <c r="AN128">
        <v>532.92214249999904</v>
      </c>
    </row>
    <row r="129" spans="1:40" x14ac:dyDescent="0.25">
      <c r="A129" s="31" t="s">
        <v>446</v>
      </c>
      <c r="B129" t="s">
        <v>381</v>
      </c>
      <c r="C129">
        <v>2605.7253879999998</v>
      </c>
      <c r="D129">
        <v>2590.6136820000002</v>
      </c>
      <c r="E129">
        <v>2529.1542800000002</v>
      </c>
      <c r="F129">
        <v>2440.131887</v>
      </c>
      <c r="G129">
        <v>2331.160112</v>
      </c>
      <c r="H129">
        <v>2444.614928</v>
      </c>
      <c r="I129">
        <v>2561.2061990000002</v>
      </c>
      <c r="J129">
        <v>2631.9047740000001</v>
      </c>
      <c r="K129">
        <v>2656.2387050000002</v>
      </c>
      <c r="L129">
        <v>2640.6808769999998</v>
      </c>
      <c r="M129">
        <v>2586.8773169999999</v>
      </c>
      <c r="N129">
        <v>2489.8840329999998</v>
      </c>
      <c r="O129">
        <v>2339.456639</v>
      </c>
      <c r="P129">
        <v>2297.5262809999999</v>
      </c>
      <c r="Q129">
        <v>2281.6772460000002</v>
      </c>
      <c r="R129">
        <v>2263.7666899999999</v>
      </c>
      <c r="S129">
        <v>2234.4761939999999</v>
      </c>
      <c r="T129">
        <v>2190.6833889999998</v>
      </c>
      <c r="U129">
        <v>2191.24037</v>
      </c>
      <c r="V129">
        <v>2203.5259470000001</v>
      </c>
      <c r="W129">
        <v>2216.4373409999998</v>
      </c>
      <c r="X129">
        <v>2226.3539730000002</v>
      </c>
      <c r="Y129">
        <v>2231.958995</v>
      </c>
      <c r="Z129">
        <v>2232.6748680000001</v>
      </c>
      <c r="AA129">
        <v>2228.1860769999998</v>
      </c>
      <c r="AB129">
        <v>2218.2957719999999</v>
      </c>
      <c r="AC129">
        <v>2202.8856529999998</v>
      </c>
      <c r="AD129">
        <v>2181.907428</v>
      </c>
      <c r="AE129">
        <v>2533.4959829999998</v>
      </c>
      <c r="AF129">
        <v>3113.8048180000001</v>
      </c>
      <c r="AG129">
        <v>3913.7627210000001</v>
      </c>
      <c r="AH129">
        <v>4977.0695169999999</v>
      </c>
      <c r="AI129">
        <v>6380.0604800000001</v>
      </c>
      <c r="AJ129">
        <v>8230.2711999999901</v>
      </c>
      <c r="AK129">
        <v>10671.354729999999</v>
      </c>
      <c r="AL129">
        <v>13890.874449999999</v>
      </c>
      <c r="AM129">
        <v>18129.416389999999</v>
      </c>
      <c r="AN129">
        <v>23689.737059999999</v>
      </c>
    </row>
    <row r="130" spans="1:40" x14ac:dyDescent="0.25">
      <c r="A130" s="31" t="s">
        <v>449</v>
      </c>
      <c r="B130" t="s">
        <v>382</v>
      </c>
      <c r="C130">
        <v>2831.6670730000001</v>
      </c>
      <c r="D130">
        <v>2830.3988020000002</v>
      </c>
      <c r="E130">
        <v>2765.6180180000001</v>
      </c>
      <c r="F130">
        <v>2659.7406860000001</v>
      </c>
      <c r="G130">
        <v>2529.2318740000001</v>
      </c>
      <c r="H130">
        <v>2038.3541439999999</v>
      </c>
      <c r="I130">
        <v>1494.8450640000001</v>
      </c>
      <c r="J130">
        <v>1034.822764</v>
      </c>
      <c r="K130">
        <v>688.34594660000005</v>
      </c>
      <c r="L130">
        <v>443.42045100000001</v>
      </c>
      <c r="M130">
        <v>277.1363326</v>
      </c>
      <c r="N130">
        <v>167.66166849999999</v>
      </c>
      <c r="O130">
        <v>97.612354550000006</v>
      </c>
      <c r="P130">
        <v>69.23311434</v>
      </c>
      <c r="Q130">
        <v>52.020765009999998</v>
      </c>
      <c r="R130">
        <v>39.48241625</v>
      </c>
      <c r="S130">
        <v>29.826695340000001</v>
      </c>
      <c r="T130">
        <v>22.323771969999999</v>
      </c>
      <c r="U130">
        <v>15.279952270000001</v>
      </c>
      <c r="V130">
        <v>10.089389990000001</v>
      </c>
      <c r="W130">
        <v>6.5468844500000003</v>
      </c>
      <c r="X130">
        <v>4.2022030690000003</v>
      </c>
      <c r="Y130">
        <v>2.6767882200000002</v>
      </c>
      <c r="Z130">
        <v>1.696626196</v>
      </c>
      <c r="AA130">
        <v>1.073000205</v>
      </c>
      <c r="AB130">
        <v>0.67923201079999995</v>
      </c>
      <c r="AC130">
        <v>0.43186536930000002</v>
      </c>
      <c r="AD130">
        <v>0.27679896599999998</v>
      </c>
      <c r="AE130">
        <v>0.20708028070000001</v>
      </c>
      <c r="AF130">
        <v>0.1630457672</v>
      </c>
      <c r="AG130">
        <v>0.13051372410000001</v>
      </c>
      <c r="AH130">
        <v>0.105103907</v>
      </c>
      <c r="AI130">
        <v>8.4872552300000001E-2</v>
      </c>
      <c r="AJ130">
        <v>6.8643401399999998E-2</v>
      </c>
      <c r="AK130">
        <v>5.5574750499999999E-2</v>
      </c>
      <c r="AL130">
        <v>4.5023177999999997E-2</v>
      </c>
      <c r="AM130">
        <v>3.64852596E-2</v>
      </c>
      <c r="AN130">
        <v>2.9563652499999999E-2</v>
      </c>
    </row>
    <row r="131" spans="1:40" x14ac:dyDescent="0.25">
      <c r="A131" s="31" t="s">
        <v>450</v>
      </c>
      <c r="B131" t="s">
        <v>383</v>
      </c>
      <c r="C131">
        <v>11781.592780000001</v>
      </c>
      <c r="D131">
        <v>12124.66877</v>
      </c>
      <c r="E131">
        <v>12231.37414</v>
      </c>
      <c r="F131">
        <v>12171.63286</v>
      </c>
      <c r="G131">
        <v>12009.877780000001</v>
      </c>
      <c r="H131">
        <v>13300.82576</v>
      </c>
      <c r="I131">
        <v>14172.0332</v>
      </c>
      <c r="J131">
        <v>14782.962460000001</v>
      </c>
      <c r="K131">
        <v>15229.164870000001</v>
      </c>
      <c r="L131">
        <v>15539.778780000001</v>
      </c>
      <c r="M131">
        <v>15687.582350000001</v>
      </c>
      <c r="N131">
        <v>15597.35392</v>
      </c>
      <c r="O131">
        <v>15152.6062</v>
      </c>
      <c r="P131">
        <v>14933.21955</v>
      </c>
      <c r="Q131">
        <v>14626.23264</v>
      </c>
      <c r="R131">
        <v>14216.67542</v>
      </c>
      <c r="S131">
        <v>13704.69536</v>
      </c>
      <c r="T131">
        <v>13097.90746</v>
      </c>
      <c r="U131">
        <v>12910.538399999999</v>
      </c>
      <c r="V131">
        <v>12684.677799999999</v>
      </c>
      <c r="W131">
        <v>12420.971369999999</v>
      </c>
      <c r="X131">
        <v>12121.44153</v>
      </c>
      <c r="Y131">
        <v>11788.81839</v>
      </c>
      <c r="Z131">
        <v>11426.222159999999</v>
      </c>
      <c r="AA131">
        <v>11037.01532</v>
      </c>
      <c r="AB131">
        <v>10624.727220000001</v>
      </c>
      <c r="AC131">
        <v>10193.006020000001</v>
      </c>
      <c r="AD131">
        <v>9745.5781079999997</v>
      </c>
      <c r="AE131">
        <v>9308.950159</v>
      </c>
      <c r="AF131">
        <v>8846.7095140000001</v>
      </c>
      <c r="AG131">
        <v>8364.6440569999995</v>
      </c>
      <c r="AH131">
        <v>7868.9913470000001</v>
      </c>
      <c r="AI131">
        <v>7365.4781030000004</v>
      </c>
      <c r="AJ131">
        <v>6859.0954549999997</v>
      </c>
      <c r="AK131">
        <v>6354.1270020000002</v>
      </c>
      <c r="AL131">
        <v>5854.265778</v>
      </c>
      <c r="AM131">
        <v>5362.7530989999896</v>
      </c>
      <c r="AN131">
        <v>4882.5097740000001</v>
      </c>
    </row>
    <row r="132" spans="1:40" x14ac:dyDescent="0.25">
      <c r="A132" s="31" t="s">
        <v>447</v>
      </c>
      <c r="B132" t="s">
        <v>384</v>
      </c>
      <c r="C132">
        <v>474.12527679999999</v>
      </c>
      <c r="D132">
        <v>530.16665490000003</v>
      </c>
      <c r="E132">
        <v>605.67529030000003</v>
      </c>
      <c r="F132">
        <v>694.87610710000001</v>
      </c>
      <c r="G132">
        <v>797.23492160000001</v>
      </c>
      <c r="H132">
        <v>650.18699289999995</v>
      </c>
      <c r="I132">
        <v>453.59579359999998</v>
      </c>
      <c r="J132">
        <v>291.85449419999998</v>
      </c>
      <c r="K132">
        <v>178.416822</v>
      </c>
      <c r="L132">
        <v>104.84895710000001</v>
      </c>
      <c r="M132">
        <v>59.429741110000002</v>
      </c>
      <c r="N132">
        <v>32.44444601</v>
      </c>
      <c r="O132">
        <v>16.977775189999999</v>
      </c>
      <c r="P132">
        <v>12.038316500000001</v>
      </c>
      <c r="Q132">
        <v>9.381292191</v>
      </c>
      <c r="R132">
        <v>7.4844296559999997</v>
      </c>
      <c r="S132">
        <v>5.981331172</v>
      </c>
      <c r="T132">
        <v>4.7556397549999998</v>
      </c>
      <c r="U132">
        <v>4.3602547410000003</v>
      </c>
      <c r="V132">
        <v>4.2043252840000003</v>
      </c>
      <c r="W132">
        <v>4.1335529979999999</v>
      </c>
      <c r="X132">
        <v>4.1049877329999997</v>
      </c>
      <c r="Y132">
        <v>4.1057849290000004</v>
      </c>
      <c r="Z132">
        <v>4.1320051189999898</v>
      </c>
      <c r="AA132">
        <v>4.1826145319999899</v>
      </c>
      <c r="AB132">
        <v>4.2577365299999999</v>
      </c>
      <c r="AC132">
        <v>4.3581430220000001</v>
      </c>
      <c r="AD132">
        <v>4.4851205959999998</v>
      </c>
      <c r="AE132">
        <v>4.5876376539999999</v>
      </c>
      <c r="AF132">
        <v>4.6947585089999997</v>
      </c>
      <c r="AG132">
        <v>4.8165479580000001</v>
      </c>
      <c r="AH132">
        <v>4.9561853339999997</v>
      </c>
      <c r="AI132">
        <v>5.1146590559999998</v>
      </c>
      <c r="AJ132">
        <v>5.2921238849999899</v>
      </c>
      <c r="AK132">
        <v>5.4882398749999899</v>
      </c>
      <c r="AL132">
        <v>5.7021938399999996</v>
      </c>
      <c r="AM132">
        <v>5.9326170999999999</v>
      </c>
      <c r="AN132">
        <v>6.1774695419999999</v>
      </c>
    </row>
    <row r="133" spans="1:40" x14ac:dyDescent="0.25">
      <c r="A133" s="31" t="s">
        <v>448</v>
      </c>
      <c r="B133" t="s">
        <v>385</v>
      </c>
      <c r="C133">
        <v>5981.2326210000001</v>
      </c>
      <c r="D133">
        <v>5857.3069420000002</v>
      </c>
      <c r="E133">
        <v>5562.8000039999997</v>
      </c>
      <c r="F133">
        <v>5187.2475350000004</v>
      </c>
      <c r="G133">
        <v>4775.1138199999896</v>
      </c>
      <c r="H133">
        <v>2880.5969839999998</v>
      </c>
      <c r="I133">
        <v>1435.5056959999999</v>
      </c>
      <c r="J133">
        <v>647.3472802</v>
      </c>
      <c r="K133">
        <v>273.84629009999998</v>
      </c>
      <c r="L133">
        <v>110.5876592</v>
      </c>
      <c r="M133">
        <v>43.233246219999998</v>
      </c>
      <c r="N133">
        <v>16.706977930000001</v>
      </c>
      <c r="O133">
        <v>6.6273519649999999</v>
      </c>
      <c r="P133">
        <v>4.1099126740000003</v>
      </c>
      <c r="Q133">
        <v>2.940941536</v>
      </c>
      <c r="R133">
        <v>2.1936644150000002</v>
      </c>
      <c r="S133">
        <v>1.6539274980000001</v>
      </c>
      <c r="T133">
        <v>1.2486827810000001</v>
      </c>
      <c r="U133">
        <v>0.95971437749999999</v>
      </c>
      <c r="V133">
        <v>0.74237796109999998</v>
      </c>
      <c r="W133">
        <v>0.5757214128</v>
      </c>
      <c r="X133">
        <v>0.44706844140000002</v>
      </c>
      <c r="Y133">
        <v>0.34748354209999999</v>
      </c>
      <c r="Z133">
        <v>0.2702881708</v>
      </c>
      <c r="AA133">
        <v>0.2103884282</v>
      </c>
      <c r="AB133">
        <v>0.16387067599999999</v>
      </c>
      <c r="AC133">
        <v>0.12771871060000001</v>
      </c>
      <c r="AD133">
        <v>9.9603859399999994E-2</v>
      </c>
      <c r="AE133">
        <v>7.8769791800000002E-2</v>
      </c>
      <c r="AF133">
        <v>6.2614150100000002E-2</v>
      </c>
      <c r="AG133">
        <v>4.98763401E-2</v>
      </c>
      <c r="AH133">
        <v>3.97735252E-2</v>
      </c>
      <c r="AI133">
        <v>3.1739511800000002E-2</v>
      </c>
      <c r="AJ133">
        <v>2.5340403099999999E-2</v>
      </c>
      <c r="AK133">
        <v>2.0237129199999999E-2</v>
      </c>
      <c r="AL133">
        <v>1.6162928199999999E-2</v>
      </c>
      <c r="AM133">
        <v>1.2907325900000001E-2</v>
      </c>
      <c r="AN133">
        <v>1.03039612E-2</v>
      </c>
    </row>
    <row r="134" spans="1:40" x14ac:dyDescent="0.25">
      <c r="A134" s="7" t="s">
        <v>234</v>
      </c>
      <c r="B134" t="s">
        <v>386</v>
      </c>
      <c r="C134">
        <v>351724.27600000001</v>
      </c>
      <c r="D134">
        <v>362242.04639999999</v>
      </c>
      <c r="E134">
        <v>373204.37329999998</v>
      </c>
      <c r="F134">
        <v>384535.42320000002</v>
      </c>
      <c r="G134">
        <v>395893.40220000001</v>
      </c>
      <c r="H134">
        <v>407212.755</v>
      </c>
      <c r="I134">
        <v>418548.78399999999</v>
      </c>
      <c r="J134">
        <v>429949.91230000003</v>
      </c>
      <c r="K134">
        <v>441444.17460000003</v>
      </c>
      <c r="L134">
        <v>453057.20789999998</v>
      </c>
      <c r="M134">
        <v>464819.58039999998</v>
      </c>
      <c r="N134">
        <v>476768.23979999998</v>
      </c>
      <c r="O134">
        <v>488945.1741</v>
      </c>
      <c r="P134">
        <v>501548.85489999998</v>
      </c>
      <c r="Q134">
        <v>514642.15539999999</v>
      </c>
      <c r="R134">
        <v>528247.2818</v>
      </c>
      <c r="S134">
        <v>542377.61959999998</v>
      </c>
      <c r="T134">
        <v>557041.92180000001</v>
      </c>
      <c r="U134">
        <v>572266.94409999996</v>
      </c>
      <c r="V134">
        <v>588044.0834</v>
      </c>
      <c r="W134">
        <v>604358.12479999999</v>
      </c>
      <c r="X134">
        <v>621194.25040000002</v>
      </c>
      <c r="Y134">
        <v>638539.27749999997</v>
      </c>
      <c r="Z134">
        <v>656381.55819999997</v>
      </c>
      <c r="AA134">
        <v>674710.71979999996</v>
      </c>
      <c r="AB134">
        <v>693517.58669999999</v>
      </c>
      <c r="AC134">
        <v>712794.30779999995</v>
      </c>
      <c r="AD134">
        <v>732534.72100000002</v>
      </c>
      <c r="AE134">
        <v>752906.0281</v>
      </c>
      <c r="AF134">
        <v>773960.86719999998</v>
      </c>
      <c r="AG134">
        <v>795683.46239999996</v>
      </c>
      <c r="AH134">
        <v>818044.37009999994</v>
      </c>
      <c r="AI134">
        <v>841025.1507</v>
      </c>
      <c r="AJ134">
        <v>864619.58400000003</v>
      </c>
      <c r="AK134">
        <v>888835.12399999995</v>
      </c>
      <c r="AL134">
        <v>913693.87379999994</v>
      </c>
      <c r="AM134">
        <v>939233.69949999999</v>
      </c>
      <c r="AN134">
        <v>965509.84459999995</v>
      </c>
    </row>
    <row r="135" spans="1:40" x14ac:dyDescent="0.25">
      <c r="A135" s="7" t="s">
        <v>234</v>
      </c>
      <c r="B135" t="s">
        <v>387</v>
      </c>
      <c r="C135">
        <v>2722.3989999999999</v>
      </c>
      <c r="D135">
        <v>2803.9205510000002</v>
      </c>
      <c r="E135">
        <v>2889.3877210000001</v>
      </c>
      <c r="F135">
        <v>2978.1341779999998</v>
      </c>
      <c r="G135">
        <v>3066.7527380000001</v>
      </c>
      <c r="H135">
        <v>3154.2541900000001</v>
      </c>
      <c r="I135">
        <v>3241.1059260000002</v>
      </c>
      <c r="J135">
        <v>3327.9564569999998</v>
      </c>
      <c r="K135">
        <v>3415.2614899999999</v>
      </c>
      <c r="L135">
        <v>3503.3629769999998</v>
      </c>
      <c r="M135">
        <v>3592.568996</v>
      </c>
      <c r="N135">
        <v>3683.1963040000001</v>
      </c>
      <c r="O135">
        <v>3775.5791989999998</v>
      </c>
      <c r="P135">
        <v>3871.493598</v>
      </c>
      <c r="Q135">
        <v>3971.5145560000001</v>
      </c>
      <c r="R135">
        <v>4075.7341649999998</v>
      </c>
      <c r="S135">
        <v>4184.1081530000001</v>
      </c>
      <c r="T135">
        <v>4296.5590920000004</v>
      </c>
      <c r="U135">
        <v>4413.2102260000001</v>
      </c>
      <c r="V135">
        <v>4533.911779</v>
      </c>
      <c r="W135">
        <v>4658.4639530000004</v>
      </c>
      <c r="X135">
        <v>4786.688005</v>
      </c>
      <c r="Y135">
        <v>4918.4416959999999</v>
      </c>
      <c r="Z135">
        <v>5053.6146909999998</v>
      </c>
      <c r="AA135">
        <v>5192.1192730000002</v>
      </c>
      <c r="AB135">
        <v>5333.8829690000002</v>
      </c>
      <c r="AC135">
        <v>5478.8447850000002</v>
      </c>
      <c r="AD135">
        <v>5626.9553429999896</v>
      </c>
      <c r="AE135">
        <v>5779.8161419999997</v>
      </c>
      <c r="AF135">
        <v>5938.075057</v>
      </c>
      <c r="AG135">
        <v>6101.6221690000002</v>
      </c>
      <c r="AH135">
        <v>6270.086131</v>
      </c>
      <c r="AI135">
        <v>6443.1503629999997</v>
      </c>
      <c r="AJ135">
        <v>6620.6277570000002</v>
      </c>
      <c r="AK135">
        <v>6802.4873889999999</v>
      </c>
      <c r="AL135">
        <v>6988.8538040000003</v>
      </c>
      <c r="AM135">
        <v>7179.9994989999996</v>
      </c>
      <c r="AN135">
        <v>7376.3419540000004</v>
      </c>
    </row>
    <row r="136" spans="1:40" x14ac:dyDescent="0.25">
      <c r="A136" s="7" t="s">
        <v>233</v>
      </c>
      <c r="B136" t="s">
        <v>388</v>
      </c>
      <c r="C136">
        <v>2566195.5090000001</v>
      </c>
      <c r="D136">
        <v>2643064.8829999999</v>
      </c>
      <c r="E136">
        <v>2723418.182</v>
      </c>
      <c r="F136">
        <v>2806594.2239999999</v>
      </c>
      <c r="G136">
        <v>2889453.2340000002</v>
      </c>
      <c r="H136">
        <v>2971349.44</v>
      </c>
      <c r="I136">
        <v>3052840.0729999999</v>
      </c>
      <c r="J136">
        <v>3134565.1830000002</v>
      </c>
      <c r="K136">
        <v>3216957.0559999999</v>
      </c>
      <c r="L136">
        <v>3300336.9870000002</v>
      </c>
      <c r="M136">
        <v>3384996.2659999998</v>
      </c>
      <c r="N136">
        <v>3471239.551</v>
      </c>
      <c r="O136">
        <v>3559396.8489999999</v>
      </c>
      <c r="P136">
        <v>3651215.074</v>
      </c>
      <c r="Q136">
        <v>3747153.9330000002</v>
      </c>
      <c r="R136">
        <v>3847265.6340000001</v>
      </c>
      <c r="S136">
        <v>3951522.2280000001</v>
      </c>
      <c r="T136">
        <v>4059888.62</v>
      </c>
      <c r="U136">
        <v>4172517.9980000001</v>
      </c>
      <c r="V136">
        <v>4289321.1370000001</v>
      </c>
      <c r="W136">
        <v>4410165.7850000001</v>
      </c>
      <c r="X136">
        <v>4534933.9910000004</v>
      </c>
      <c r="Y136">
        <v>4663533.57</v>
      </c>
      <c r="Z136">
        <v>4795895.3039999902</v>
      </c>
      <c r="AA136">
        <v>4931967.3609999903</v>
      </c>
      <c r="AB136">
        <v>5071711.3940000003</v>
      </c>
      <c r="AC136">
        <v>5215101.0659999903</v>
      </c>
      <c r="AD136">
        <v>5362123.3810000001</v>
      </c>
      <c r="AE136">
        <v>5514332.2149999999</v>
      </c>
      <c r="AF136">
        <v>5672249.1030000001</v>
      </c>
      <c r="AG136">
        <v>5835760.0650000004</v>
      </c>
      <c r="AH136">
        <v>6004563.7029999997</v>
      </c>
      <c r="AI136">
        <v>6178429.102</v>
      </c>
      <c r="AJ136">
        <v>6357244.5889999997</v>
      </c>
      <c r="AK136">
        <v>6541039.9570000004</v>
      </c>
      <c r="AL136">
        <v>6729991.932</v>
      </c>
      <c r="AM136">
        <v>6924425.5190000003</v>
      </c>
      <c r="AN136">
        <v>7124818.8289999999</v>
      </c>
    </row>
    <row r="137" spans="1:40" x14ac:dyDescent="0.25">
      <c r="A137" s="7" t="s">
        <v>233</v>
      </c>
      <c r="B137" t="s">
        <v>389</v>
      </c>
      <c r="C137">
        <v>109752.948</v>
      </c>
      <c r="D137">
        <v>113034.47100000001</v>
      </c>
      <c r="E137">
        <v>116467.8857</v>
      </c>
      <c r="F137">
        <v>120024.4463</v>
      </c>
      <c r="G137">
        <v>123557.48020000001</v>
      </c>
      <c r="H137">
        <v>127035.14969999999</v>
      </c>
      <c r="I137">
        <v>130485.61229999999</v>
      </c>
      <c r="J137">
        <v>133943.29689999999</v>
      </c>
      <c r="K137">
        <v>137432.3075</v>
      </c>
      <c r="L137">
        <v>140970.2825</v>
      </c>
      <c r="M137">
        <v>144572.5765</v>
      </c>
      <c r="N137">
        <v>148254.7911</v>
      </c>
      <c r="O137">
        <v>152033.6735</v>
      </c>
      <c r="P137">
        <v>155989.4313</v>
      </c>
      <c r="Q137">
        <v>160143.18179999999</v>
      </c>
      <c r="R137">
        <v>164495.84719999999</v>
      </c>
      <c r="S137">
        <v>169043.97560000001</v>
      </c>
      <c r="T137">
        <v>173783.99069999999</v>
      </c>
      <c r="U137">
        <v>178721.981</v>
      </c>
      <c r="V137">
        <v>183853.27420000001</v>
      </c>
      <c r="W137">
        <v>189171.61180000001</v>
      </c>
      <c r="X137">
        <v>194671.8284</v>
      </c>
      <c r="Y137">
        <v>200350.3523</v>
      </c>
      <c r="Z137">
        <v>206204.98499999999</v>
      </c>
      <c r="AA137">
        <v>212234.5356</v>
      </c>
      <c r="AB137">
        <v>218438.54870000001</v>
      </c>
      <c r="AC137">
        <v>224817.17139999999</v>
      </c>
      <c r="AD137">
        <v>231371.17720000001</v>
      </c>
      <c r="AE137">
        <v>238172.20370000001</v>
      </c>
      <c r="AF137">
        <v>245246.37820000001</v>
      </c>
      <c r="AG137">
        <v>252589.21189999999</v>
      </c>
      <c r="AH137">
        <v>260185.79130000001</v>
      </c>
      <c r="AI137">
        <v>268023.8541</v>
      </c>
      <c r="AJ137">
        <v>276096.94569999998</v>
      </c>
      <c r="AK137">
        <v>284405.84610000002</v>
      </c>
      <c r="AL137">
        <v>292958.89939999999</v>
      </c>
      <c r="AM137">
        <v>301771.98989999999</v>
      </c>
      <c r="AN137">
        <v>310868.64319999999</v>
      </c>
    </row>
    <row r="138" spans="1:40" x14ac:dyDescent="0.25">
      <c r="A138" s="7" t="s">
        <v>233</v>
      </c>
      <c r="B138" t="s">
        <v>390</v>
      </c>
      <c r="C138">
        <v>612403.68160000001</v>
      </c>
      <c r="D138">
        <v>630888.12690000003</v>
      </c>
      <c r="E138">
        <v>650565.66119999997</v>
      </c>
      <c r="F138">
        <v>671242.9767</v>
      </c>
      <c r="G138">
        <v>691622.34609999997</v>
      </c>
      <c r="H138">
        <v>711342.18550000002</v>
      </c>
      <c r="I138">
        <v>730564.27930000005</v>
      </c>
      <c r="J138">
        <v>749525.24800000002</v>
      </c>
      <c r="K138">
        <v>768415.73289999994</v>
      </c>
      <c r="L138">
        <v>787387.37159999995</v>
      </c>
      <c r="M138">
        <v>806569.22149999999</v>
      </c>
      <c r="N138">
        <v>826080.07350000006</v>
      </c>
      <c r="O138">
        <v>846034.67539999995</v>
      </c>
      <c r="P138">
        <v>867035.25139999995</v>
      </c>
      <c r="Q138">
        <v>889269.81669999997</v>
      </c>
      <c r="R138">
        <v>912751.30929999996</v>
      </c>
      <c r="S138">
        <v>937438.06160000002</v>
      </c>
      <c r="T138">
        <v>963279.49089999998</v>
      </c>
      <c r="U138">
        <v>990283.70680000004</v>
      </c>
      <c r="V138">
        <v>1018399.281</v>
      </c>
      <c r="W138">
        <v>1047574.958</v>
      </c>
      <c r="X138">
        <v>1077772.409</v>
      </c>
      <c r="Y138">
        <v>1108966.6340000001</v>
      </c>
      <c r="Z138">
        <v>1141143.071</v>
      </c>
      <c r="AA138">
        <v>1174294.523</v>
      </c>
      <c r="AB138">
        <v>1208419.0319999999</v>
      </c>
      <c r="AC138">
        <v>1243518.797</v>
      </c>
      <c r="AD138">
        <v>1279600.1259999999</v>
      </c>
      <c r="AE138">
        <v>1317429.287</v>
      </c>
      <c r="AF138">
        <v>1357201.7309999999</v>
      </c>
      <c r="AG138">
        <v>1398836.173</v>
      </c>
      <c r="AH138">
        <v>1442169.2350000001</v>
      </c>
      <c r="AI138">
        <v>1487061.588</v>
      </c>
      <c r="AJ138">
        <v>1533426.23</v>
      </c>
      <c r="AK138">
        <v>1581235.8910000001</v>
      </c>
      <c r="AL138">
        <v>1630520.713</v>
      </c>
      <c r="AM138">
        <v>1681363.879</v>
      </c>
      <c r="AN138">
        <v>1733898.9550000001</v>
      </c>
    </row>
    <row r="139" spans="1:40" x14ac:dyDescent="0.25">
      <c r="A139" s="7" t="s">
        <v>233</v>
      </c>
      <c r="B139" t="s">
        <v>391</v>
      </c>
      <c r="C139">
        <v>468.495</v>
      </c>
      <c r="D139">
        <v>482.38309220000002</v>
      </c>
      <c r="E139">
        <v>496.8120864</v>
      </c>
      <c r="F139">
        <v>511.68312379999998</v>
      </c>
      <c r="G139">
        <v>526.10452320000002</v>
      </c>
      <c r="H139">
        <v>540.0385162</v>
      </c>
      <c r="I139">
        <v>553.74891490000005</v>
      </c>
      <c r="J139">
        <v>567.49605550000001</v>
      </c>
      <c r="K139">
        <v>581.41360769999994</v>
      </c>
      <c r="L139">
        <v>595.54695219999996</v>
      </c>
      <c r="M139">
        <v>609.90431769999998</v>
      </c>
      <c r="N139">
        <v>624.49248899999998</v>
      </c>
      <c r="O139">
        <v>639.33281020000004</v>
      </c>
      <c r="P139">
        <v>655.11924739999995</v>
      </c>
      <c r="Q139">
        <v>671.88940209999998</v>
      </c>
      <c r="R139">
        <v>689.55957049999995</v>
      </c>
      <c r="S139">
        <v>708.04918680000003</v>
      </c>
      <c r="T139">
        <v>727.30261340000004</v>
      </c>
      <c r="U139">
        <v>747.32455700000003</v>
      </c>
      <c r="V139">
        <v>768.09498310000004</v>
      </c>
      <c r="W139">
        <v>789.58464219999996</v>
      </c>
      <c r="X139">
        <v>811.76686319999999</v>
      </c>
      <c r="Y139">
        <v>834.62137849999999</v>
      </c>
      <c r="Z139">
        <v>858.13411240000005</v>
      </c>
      <c r="AA139">
        <v>882.29566290000002</v>
      </c>
      <c r="AB139">
        <v>907.09987720000004</v>
      </c>
      <c r="AC139">
        <v>932.54294709999999</v>
      </c>
      <c r="AD139">
        <v>958.62319490000004</v>
      </c>
      <c r="AE139">
        <v>985.80732230000001</v>
      </c>
      <c r="AF139">
        <v>1014.1954919999999</v>
      </c>
      <c r="AG139">
        <v>1043.742148</v>
      </c>
      <c r="AH139">
        <v>1074.354347</v>
      </c>
      <c r="AI139">
        <v>1105.953117</v>
      </c>
      <c r="AJ139">
        <v>1138.4841369999999</v>
      </c>
      <c r="AK139">
        <v>1171.924499</v>
      </c>
      <c r="AL139">
        <v>1206.285089</v>
      </c>
      <c r="AM139">
        <v>1241.610101</v>
      </c>
      <c r="AN139">
        <v>1277.9760309999999</v>
      </c>
    </row>
    <row r="140" spans="1:40" x14ac:dyDescent="0.25">
      <c r="A140" s="7" t="s">
        <v>233</v>
      </c>
      <c r="B140" t="s">
        <v>392</v>
      </c>
      <c r="C140">
        <v>1083169.416</v>
      </c>
      <c r="D140">
        <v>1115642.4680000001</v>
      </c>
      <c r="E140">
        <v>1149634.162</v>
      </c>
      <c r="F140">
        <v>1184776.2590000001</v>
      </c>
      <c r="G140">
        <v>1219694.942</v>
      </c>
      <c r="H140">
        <v>1254049.8759999999</v>
      </c>
      <c r="I140">
        <v>1288140.95</v>
      </c>
      <c r="J140">
        <v>1322353.912</v>
      </c>
      <c r="K140">
        <v>1356985.4040000001</v>
      </c>
      <c r="L140">
        <v>1392269.257</v>
      </c>
      <c r="M140">
        <v>1428412.216</v>
      </c>
      <c r="N140">
        <v>1465617.6229999999</v>
      </c>
      <c r="O140">
        <v>1504095.1159999999</v>
      </c>
      <c r="P140">
        <v>1544548.905</v>
      </c>
      <c r="Q140">
        <v>1587204.091</v>
      </c>
      <c r="R140">
        <v>1632066.578</v>
      </c>
      <c r="S140">
        <v>1679089.0919999999</v>
      </c>
      <c r="T140">
        <v>1728225.2139999999</v>
      </c>
      <c r="U140">
        <v>1779534.1969999999</v>
      </c>
      <c r="V140">
        <v>1832969.6</v>
      </c>
      <c r="W140">
        <v>1888475.0560000001</v>
      </c>
      <c r="X140">
        <v>1946010.4509999999</v>
      </c>
      <c r="Y140">
        <v>2005556.1229999999</v>
      </c>
      <c r="Z140">
        <v>2067109.41</v>
      </c>
      <c r="AA140">
        <v>2130679.8059999999</v>
      </c>
      <c r="AB140">
        <v>2196285.477</v>
      </c>
      <c r="AC140">
        <v>2263951.6239999998</v>
      </c>
      <c r="AD140">
        <v>2333710.8050000002</v>
      </c>
      <c r="AE140">
        <v>2406192.878</v>
      </c>
      <c r="AF140">
        <v>2481669.4550000001</v>
      </c>
      <c r="AG140">
        <v>2560088.9879999999</v>
      </c>
      <c r="AH140">
        <v>2641291.284</v>
      </c>
      <c r="AI140">
        <v>2725153.358</v>
      </c>
      <c r="AJ140">
        <v>2811628.0440000002</v>
      </c>
      <c r="AK140">
        <v>2900758.2030000002</v>
      </c>
      <c r="AL140">
        <v>2992677.4389999998</v>
      </c>
      <c r="AM140">
        <v>3087607.7059999998</v>
      </c>
      <c r="AN140">
        <v>3185859.6839999999</v>
      </c>
    </row>
    <row r="141" spans="1:40" x14ac:dyDescent="0.25">
      <c r="A141" s="7" t="s">
        <v>233</v>
      </c>
      <c r="B141" t="s">
        <v>393</v>
      </c>
      <c r="C141">
        <v>861000.34299999999</v>
      </c>
      <c r="D141">
        <v>886749.79319999996</v>
      </c>
      <c r="E141">
        <v>913661.63600000006</v>
      </c>
      <c r="F141">
        <v>941487.32429999998</v>
      </c>
      <c r="G141">
        <v>969078.54850000003</v>
      </c>
      <c r="H141">
        <v>996195.31909999996</v>
      </c>
      <c r="I141">
        <v>1023089.907</v>
      </c>
      <c r="J141">
        <v>1050065.3640000001</v>
      </c>
      <c r="K141">
        <v>1077330.838</v>
      </c>
      <c r="L141">
        <v>1105033.7339999999</v>
      </c>
      <c r="M141">
        <v>1133298.101</v>
      </c>
      <c r="N141">
        <v>1162248.9509999999</v>
      </c>
      <c r="O141">
        <v>1192021.56</v>
      </c>
      <c r="P141">
        <v>1223264.3740000001</v>
      </c>
      <c r="Q141">
        <v>1256146.1780000001</v>
      </c>
      <c r="R141">
        <v>1290665.564</v>
      </c>
      <c r="S141">
        <v>1326784.433</v>
      </c>
      <c r="T141">
        <v>1364465.7409999999</v>
      </c>
      <c r="U141">
        <v>1403753.916</v>
      </c>
      <c r="V141">
        <v>1444610.4979999999</v>
      </c>
      <c r="W141">
        <v>1486984.9839999999</v>
      </c>
      <c r="X141">
        <v>1530836.801</v>
      </c>
      <c r="Y141">
        <v>1576139.7379999999</v>
      </c>
      <c r="Z141">
        <v>1622880.0379999999</v>
      </c>
      <c r="AA141">
        <v>1671053.0560000001</v>
      </c>
      <c r="AB141">
        <v>1720660.6950000001</v>
      </c>
      <c r="AC141">
        <v>1771710.075</v>
      </c>
      <c r="AD141">
        <v>1824213.618</v>
      </c>
      <c r="AE141">
        <v>1878724.2479999999</v>
      </c>
      <c r="AF141">
        <v>1935458.7</v>
      </c>
      <c r="AG141">
        <v>1994381.1070000001</v>
      </c>
      <c r="AH141">
        <v>2055366.7720000001</v>
      </c>
      <c r="AI141">
        <v>2118313.2969999998</v>
      </c>
      <c r="AJ141">
        <v>2183168.7450000001</v>
      </c>
      <c r="AK141">
        <v>2249943.88</v>
      </c>
      <c r="AL141">
        <v>2318714.4509999999</v>
      </c>
      <c r="AM141">
        <v>2389620.2390000001</v>
      </c>
      <c r="AN141">
        <v>2462865.2310000001</v>
      </c>
    </row>
    <row r="142" spans="1:40" x14ac:dyDescent="0.25">
      <c r="A142" s="7" t="s">
        <v>235</v>
      </c>
      <c r="B142" t="s">
        <v>394</v>
      </c>
      <c r="C142">
        <v>138827.01699999999</v>
      </c>
      <c r="D142">
        <v>142995.88219999999</v>
      </c>
      <c r="E142">
        <v>147467.94880000001</v>
      </c>
      <c r="F142">
        <v>152220.0399</v>
      </c>
      <c r="G142">
        <v>156948.86730000001</v>
      </c>
      <c r="H142">
        <v>161522.96830000001</v>
      </c>
      <c r="I142">
        <v>165930.69519999999</v>
      </c>
      <c r="J142">
        <v>170200.94529999999</v>
      </c>
      <c r="K142">
        <v>174370.15900000001</v>
      </c>
      <c r="L142">
        <v>178475.28049999999</v>
      </c>
      <c r="M142">
        <v>182551.56719999999</v>
      </c>
      <c r="N142">
        <v>186632.163</v>
      </c>
      <c r="O142">
        <v>190748.11360000001</v>
      </c>
      <c r="P142">
        <v>195085.36600000001</v>
      </c>
      <c r="Q142">
        <v>199727.7205</v>
      </c>
      <c r="R142">
        <v>204699.41560000001</v>
      </c>
      <c r="S142">
        <v>209996.48259999999</v>
      </c>
      <c r="T142">
        <v>215603.66949999999</v>
      </c>
      <c r="U142">
        <v>221512.52299999999</v>
      </c>
      <c r="V142">
        <v>227704.27900000001</v>
      </c>
      <c r="W142">
        <v>234160.97339999999</v>
      </c>
      <c r="X142">
        <v>240868.57829999999</v>
      </c>
      <c r="Y142">
        <v>247817.26800000001</v>
      </c>
      <c r="Z142">
        <v>255000.75839999999</v>
      </c>
      <c r="AA142">
        <v>262415.4963</v>
      </c>
      <c r="AB142">
        <v>270060.02039999998</v>
      </c>
      <c r="AC142">
        <v>277934.55229999998</v>
      </c>
      <c r="AD142">
        <v>286040.8407</v>
      </c>
      <c r="AE142">
        <v>294558.90730000002</v>
      </c>
      <c r="AF142">
        <v>303564.66749999998</v>
      </c>
      <c r="AG142">
        <v>313059.73810000002</v>
      </c>
      <c r="AH142">
        <v>323014.63429999998</v>
      </c>
      <c r="AI142">
        <v>333396.40659999999</v>
      </c>
      <c r="AJ142">
        <v>344179.32990000001</v>
      </c>
      <c r="AK142">
        <v>355349.76770000003</v>
      </c>
      <c r="AL142">
        <v>366907.65269999998</v>
      </c>
      <c r="AM142">
        <v>378866.58919999999</v>
      </c>
      <c r="AN142">
        <v>391253.74329999997</v>
      </c>
    </row>
    <row r="143" spans="1:40" x14ac:dyDescent="0.25">
      <c r="A143" s="7" t="s">
        <v>235</v>
      </c>
      <c r="B143" t="s">
        <v>395</v>
      </c>
      <c r="C143">
        <v>3577.69</v>
      </c>
      <c r="D143">
        <v>3688.7908080000002</v>
      </c>
      <c r="E143">
        <v>3809.796499</v>
      </c>
      <c r="F143">
        <v>3938.1559649999999</v>
      </c>
      <c r="G143">
        <v>4058.8467559999999</v>
      </c>
      <c r="H143">
        <v>4169.7132529999999</v>
      </c>
      <c r="I143">
        <v>4273.8648549999998</v>
      </c>
      <c r="J143">
        <v>4374.7613929999998</v>
      </c>
      <c r="K143">
        <v>4474.8363230000004</v>
      </c>
      <c r="L143">
        <v>4575.5809429999999</v>
      </c>
      <c r="M143">
        <v>4677.8780580000002</v>
      </c>
      <c r="N143">
        <v>4782.2966219999998</v>
      </c>
      <c r="O143">
        <v>4889.2793540000002</v>
      </c>
      <c r="P143">
        <v>5006.5337319999999</v>
      </c>
      <c r="Q143">
        <v>5134.5386740000004</v>
      </c>
      <c r="R143">
        <v>5271.5930870000002</v>
      </c>
      <c r="S143">
        <v>5415.9885830000003</v>
      </c>
      <c r="T143">
        <v>5566.5917870000003</v>
      </c>
      <c r="U143">
        <v>5723.1170460000003</v>
      </c>
      <c r="V143">
        <v>5885.2633500000002</v>
      </c>
      <c r="W143">
        <v>6052.8678810000001</v>
      </c>
      <c r="X143">
        <v>6225.8743729999997</v>
      </c>
      <c r="Y143">
        <v>6404.2831779999997</v>
      </c>
      <c r="Z143">
        <v>6588.1158290000003</v>
      </c>
      <c r="AA143">
        <v>6777.3967380000004</v>
      </c>
      <c r="AB143">
        <v>6972.1482480000004</v>
      </c>
      <c r="AC143">
        <v>7172.3934609999997</v>
      </c>
      <c r="AD143">
        <v>7378.1639649999997</v>
      </c>
      <c r="AE143">
        <v>7596.73686</v>
      </c>
      <c r="AF143">
        <v>7828.6524010000003</v>
      </c>
      <c r="AG143">
        <v>8072.1876439999996</v>
      </c>
      <c r="AH143">
        <v>8325.4915839999994</v>
      </c>
      <c r="AI143">
        <v>8587.329624</v>
      </c>
      <c r="AJ143">
        <v>8857.1041459999997</v>
      </c>
      <c r="AK143">
        <v>9134.7282660000001</v>
      </c>
      <c r="AL143">
        <v>9420.4919719999998</v>
      </c>
      <c r="AM143">
        <v>9714.9710809999997</v>
      </c>
      <c r="AN143">
        <v>10018.98611</v>
      </c>
    </row>
    <row r="144" spans="1:40" x14ac:dyDescent="0.25">
      <c r="A144" s="7" t="s">
        <v>235</v>
      </c>
      <c r="B144" t="s">
        <v>396</v>
      </c>
      <c r="C144">
        <v>12425.123</v>
      </c>
      <c r="D144">
        <v>12812.95276</v>
      </c>
      <c r="E144">
        <v>13228.45883</v>
      </c>
      <c r="F144">
        <v>13660.514950000001</v>
      </c>
      <c r="G144">
        <v>14071.26633</v>
      </c>
      <c r="H144">
        <v>14457.520850000001</v>
      </c>
      <c r="I144">
        <v>14829.46018</v>
      </c>
      <c r="J144">
        <v>15197.03667</v>
      </c>
      <c r="K144">
        <v>15566.98935</v>
      </c>
      <c r="L144">
        <v>15943.38884</v>
      </c>
      <c r="M144">
        <v>16328.61183</v>
      </c>
      <c r="N144">
        <v>16724.163509999998</v>
      </c>
      <c r="O144">
        <v>17131.218830000002</v>
      </c>
      <c r="P144">
        <v>17570.42511</v>
      </c>
      <c r="Q144">
        <v>18043.186689999999</v>
      </c>
      <c r="R144">
        <v>18544.1944</v>
      </c>
      <c r="S144">
        <v>19067.739850000002</v>
      </c>
      <c r="T144">
        <v>19609.784500000002</v>
      </c>
      <c r="U144">
        <v>20168.966199999999</v>
      </c>
      <c r="V144">
        <v>20744.12917</v>
      </c>
      <c r="W144">
        <v>21334.79019</v>
      </c>
      <c r="X144">
        <v>21940.945909999999</v>
      </c>
      <c r="Y144">
        <v>22562.820090000001</v>
      </c>
      <c r="Z144">
        <v>23200.684249999998</v>
      </c>
      <c r="AA144">
        <v>23854.76326</v>
      </c>
      <c r="AB144">
        <v>24525.20667</v>
      </c>
      <c r="AC144">
        <v>25212.099719999998</v>
      </c>
      <c r="AD144">
        <v>25915.497459999999</v>
      </c>
      <c r="AE144">
        <v>26658.6898</v>
      </c>
      <c r="AF144">
        <v>27439.969720000001</v>
      </c>
      <c r="AG144">
        <v>28250.38133</v>
      </c>
      <c r="AH144">
        <v>29082.262409999999</v>
      </c>
      <c r="AI144">
        <v>29931.522959999998</v>
      </c>
      <c r="AJ144">
        <v>30797.12529</v>
      </c>
      <c r="AK144">
        <v>31680.06639</v>
      </c>
      <c r="AL144">
        <v>32582.517400000001</v>
      </c>
      <c r="AM144">
        <v>33507.30762</v>
      </c>
      <c r="AN144">
        <v>34457.71557</v>
      </c>
    </row>
    <row r="145" spans="1:40" x14ac:dyDescent="0.25">
      <c r="A145" s="7" t="s">
        <v>235</v>
      </c>
      <c r="B145" t="s">
        <v>397</v>
      </c>
      <c r="C145">
        <v>329.06599999999997</v>
      </c>
      <c r="D145">
        <v>339.4160966</v>
      </c>
      <c r="E145">
        <v>350.88084500000002</v>
      </c>
      <c r="F145">
        <v>363.29381519999998</v>
      </c>
      <c r="G145">
        <v>375.16811919999998</v>
      </c>
      <c r="H145">
        <v>386.03691689999999</v>
      </c>
      <c r="I145">
        <v>395.96064209999997</v>
      </c>
      <c r="J145">
        <v>405.15575589999997</v>
      </c>
      <c r="K145">
        <v>413.84324049999998</v>
      </c>
      <c r="L145">
        <v>422.20937620000001</v>
      </c>
      <c r="M145">
        <v>430.39991170000002</v>
      </c>
      <c r="N145">
        <v>438.52646629999998</v>
      </c>
      <c r="O145">
        <v>446.6753425</v>
      </c>
      <c r="P145">
        <v>455.67524429999997</v>
      </c>
      <c r="Q145">
        <v>465.71588430000003</v>
      </c>
      <c r="R145">
        <v>476.74836190000002</v>
      </c>
      <c r="S145">
        <v>488.64810970000002</v>
      </c>
      <c r="T145">
        <v>501.28808140000001</v>
      </c>
      <c r="U145">
        <v>514.59138859999905</v>
      </c>
      <c r="V145">
        <v>528.47581339999999</v>
      </c>
      <c r="W145">
        <v>542.87866599999904</v>
      </c>
      <c r="X145">
        <v>557.75800349999997</v>
      </c>
      <c r="Y145">
        <v>573.08798750000005</v>
      </c>
      <c r="Z145">
        <v>588.85361250000005</v>
      </c>
      <c r="AA145">
        <v>605.0465087</v>
      </c>
      <c r="AB145">
        <v>621.66222459999994</v>
      </c>
      <c r="AC145">
        <v>638.69876390000002</v>
      </c>
      <c r="AD145">
        <v>656.15610800000002</v>
      </c>
      <c r="AE145">
        <v>674.77495299999998</v>
      </c>
      <c r="AF145">
        <v>694.73138289999997</v>
      </c>
      <c r="AG145">
        <v>715.95025439999995</v>
      </c>
      <c r="AH145">
        <v>738.2723178</v>
      </c>
      <c r="AI145">
        <v>761.54652629999998</v>
      </c>
      <c r="AJ145">
        <v>785.66140380000002</v>
      </c>
      <c r="AK145">
        <v>810.55297680000001</v>
      </c>
      <c r="AL145">
        <v>836.20159790000002</v>
      </c>
      <c r="AM145">
        <v>862.62564099999997</v>
      </c>
      <c r="AN145">
        <v>889.87605240000005</v>
      </c>
    </row>
    <row r="146" spans="1:40" x14ac:dyDescent="0.25">
      <c r="A146" s="7" t="s">
        <v>235</v>
      </c>
      <c r="B146" t="s">
        <v>398</v>
      </c>
      <c r="C146">
        <v>568231.56999999995</v>
      </c>
      <c r="D146">
        <v>585432.03839999996</v>
      </c>
      <c r="E146">
        <v>603957.68180000002</v>
      </c>
      <c r="F146">
        <v>623709.69310000003</v>
      </c>
      <c r="G146">
        <v>643359.84759999998</v>
      </c>
      <c r="H146">
        <v>662319.87670000002</v>
      </c>
      <c r="I146">
        <v>680498.73450000002</v>
      </c>
      <c r="J146">
        <v>697986.21089999995</v>
      </c>
      <c r="K146">
        <v>714918.82849999995</v>
      </c>
      <c r="L146">
        <v>731444.61179999996</v>
      </c>
      <c r="M146">
        <v>747707.87549999997</v>
      </c>
      <c r="N146">
        <v>763843.33990000002</v>
      </c>
      <c r="O146">
        <v>779974.09019999998</v>
      </c>
      <c r="P146">
        <v>796928.82590000005</v>
      </c>
      <c r="Q146">
        <v>815072.51430000004</v>
      </c>
      <c r="R146">
        <v>834512.09230000002</v>
      </c>
      <c r="S146">
        <v>855230.18290000001</v>
      </c>
      <c r="T146">
        <v>877157.60629999998</v>
      </c>
      <c r="U146">
        <v>900246.5148</v>
      </c>
      <c r="V146">
        <v>924408.85569999996</v>
      </c>
      <c r="W146">
        <v>949559.82440000004</v>
      </c>
      <c r="X146">
        <v>975630.1605</v>
      </c>
      <c r="Y146">
        <v>1002567.2439999999</v>
      </c>
      <c r="Z146">
        <v>1030332.6360000001</v>
      </c>
      <c r="AA146">
        <v>1058898.98</v>
      </c>
      <c r="AB146">
        <v>1088247.442</v>
      </c>
      <c r="AC146">
        <v>1118365.9480000001</v>
      </c>
      <c r="AD146">
        <v>1149248.327</v>
      </c>
      <c r="AE146">
        <v>1181672.7690000001</v>
      </c>
      <c r="AF146">
        <v>1215951.8130000001</v>
      </c>
      <c r="AG146">
        <v>1252091.77</v>
      </c>
      <c r="AH146">
        <v>1289970.7690000001</v>
      </c>
      <c r="AI146">
        <v>1329447.409</v>
      </c>
      <c r="AJ146">
        <v>1370402.6229999999</v>
      </c>
      <c r="AK146">
        <v>1412759.1710000001</v>
      </c>
      <c r="AL146">
        <v>1456488.0989999999</v>
      </c>
      <c r="AM146">
        <v>1501609.567</v>
      </c>
      <c r="AN146">
        <v>1548192.3419999999</v>
      </c>
    </row>
    <row r="147" spans="1:40" x14ac:dyDescent="0.25">
      <c r="A147" s="7" t="s">
        <v>235</v>
      </c>
      <c r="B147" t="s">
        <v>399</v>
      </c>
      <c r="C147">
        <v>2519.703</v>
      </c>
      <c r="D147">
        <v>2596.0400239999999</v>
      </c>
      <c r="E147">
        <v>2675.4491410000001</v>
      </c>
      <c r="F147">
        <v>2757.1484839999998</v>
      </c>
      <c r="G147">
        <v>2838.4252820000002</v>
      </c>
      <c r="H147">
        <v>2918.4003710000002</v>
      </c>
      <c r="I147">
        <v>2998.5140580000002</v>
      </c>
      <c r="J147">
        <v>3079.5486219999998</v>
      </c>
      <c r="K147">
        <v>3161.664221</v>
      </c>
      <c r="L147">
        <v>3244.8945220000001</v>
      </c>
      <c r="M147">
        <v>3329.374397</v>
      </c>
      <c r="N147">
        <v>3415.3832200000002</v>
      </c>
      <c r="O147">
        <v>3503.3126980000002</v>
      </c>
      <c r="P147">
        <v>3593.8949600000001</v>
      </c>
      <c r="Q147">
        <v>3687.910351</v>
      </c>
      <c r="R147">
        <v>3785.7882169999998</v>
      </c>
      <c r="S147">
        <v>3887.749589</v>
      </c>
      <c r="T147">
        <v>3993.8933699999998</v>
      </c>
      <c r="U147">
        <v>4104.5385450000003</v>
      </c>
      <c r="V147">
        <v>4219.5179330000001</v>
      </c>
      <c r="W147">
        <v>4338.6195760000001</v>
      </c>
      <c r="X147">
        <v>4461.6748369999896</v>
      </c>
      <c r="Y147">
        <v>4588.5606379999999</v>
      </c>
      <c r="Z147">
        <v>4719.1884229999896</v>
      </c>
      <c r="AA147">
        <v>4853.4938279999897</v>
      </c>
      <c r="AB147">
        <v>4991.4298989999998</v>
      </c>
      <c r="AC147">
        <v>5132.9636440000004</v>
      </c>
      <c r="AD147">
        <v>5278.0759660000003</v>
      </c>
      <c r="AE147">
        <v>5427.8261970000003</v>
      </c>
      <c r="AF147">
        <v>5582.6164509999999</v>
      </c>
      <c r="AG147">
        <v>5742.5075040000002</v>
      </c>
      <c r="AH147">
        <v>5907.4487829999998</v>
      </c>
      <c r="AI147">
        <v>6077.4053569999996</v>
      </c>
      <c r="AJ147">
        <v>6252.3726269999997</v>
      </c>
      <c r="AK147">
        <v>6432.4092289999999</v>
      </c>
      <c r="AL147">
        <v>6617.6675720000003</v>
      </c>
      <c r="AM147">
        <v>6808.4193750000004</v>
      </c>
      <c r="AN147">
        <v>7005.0775229999999</v>
      </c>
    </row>
    <row r="148" spans="1:40" x14ac:dyDescent="0.25">
      <c r="A148" s="7" t="s">
        <v>236</v>
      </c>
      <c r="B148" t="s">
        <v>400</v>
      </c>
      <c r="C148">
        <v>4152088.8960000002</v>
      </c>
      <c r="D148">
        <v>4276928.2630000003</v>
      </c>
      <c r="E148">
        <v>4407027.7359999903</v>
      </c>
      <c r="F148">
        <v>4541197.3660000004</v>
      </c>
      <c r="G148">
        <v>4675309.699</v>
      </c>
      <c r="H148">
        <v>4808388.0609999998</v>
      </c>
      <c r="I148">
        <v>4941340.0180000002</v>
      </c>
      <c r="J148">
        <v>5075113.5520000001</v>
      </c>
      <c r="K148">
        <v>5210287.4519999903</v>
      </c>
      <c r="L148">
        <v>5347265.3059999999</v>
      </c>
      <c r="M148">
        <v>5486418.7620000001</v>
      </c>
      <c r="N148">
        <v>5628155.1490000002</v>
      </c>
      <c r="O148">
        <v>5772928.3949999996</v>
      </c>
      <c r="P148">
        <v>5922863.1210000003</v>
      </c>
      <c r="Q148">
        <v>6078615.2240000004</v>
      </c>
      <c r="R148">
        <v>6240314.0149999997</v>
      </c>
      <c r="S148">
        <v>6407993.3380000005</v>
      </c>
      <c r="T148">
        <v>6581670.818</v>
      </c>
      <c r="U148">
        <v>6761645.6969999997</v>
      </c>
      <c r="V148">
        <v>6947791.6540000001</v>
      </c>
      <c r="W148">
        <v>7139891.0049999999</v>
      </c>
      <c r="X148">
        <v>7337735.1900000004</v>
      </c>
      <c r="Y148">
        <v>7541149.2599999998</v>
      </c>
      <c r="Z148">
        <v>7749990.2309999997</v>
      </c>
      <c r="AA148">
        <v>7964138.96</v>
      </c>
      <c r="AB148">
        <v>8183493.7929999996</v>
      </c>
      <c r="AC148">
        <v>8407967.99599999</v>
      </c>
      <c r="AD148">
        <v>8637491.7039999999</v>
      </c>
      <c r="AE148">
        <v>8873842.6799999997</v>
      </c>
      <c r="AF148">
        <v>9117815.8110000007</v>
      </c>
      <c r="AG148">
        <v>9369316.1459999997</v>
      </c>
      <c r="AH148">
        <v>9627966.9020000007</v>
      </c>
      <c r="AI148">
        <v>9893484.7679999899</v>
      </c>
      <c r="AJ148">
        <v>10165744.390000001</v>
      </c>
      <c r="AK148">
        <v>10444808.189999999</v>
      </c>
      <c r="AL148">
        <v>10730932.91</v>
      </c>
      <c r="AM148">
        <v>11024571.51</v>
      </c>
      <c r="AN148">
        <v>11326380.83</v>
      </c>
    </row>
    <row r="149" spans="1:40" x14ac:dyDescent="0.25">
      <c r="A149" s="7" t="s">
        <v>236</v>
      </c>
      <c r="B149" t="s">
        <v>401</v>
      </c>
      <c r="C149">
        <v>4653.7969999999896</v>
      </c>
      <c r="D149">
        <v>4795.7791800000005</v>
      </c>
      <c r="E149">
        <v>4945.0768799999896</v>
      </c>
      <c r="F149">
        <v>5099.4551439999896</v>
      </c>
      <c r="G149">
        <v>5252.3638270000001</v>
      </c>
      <c r="H149">
        <v>5401.8064960000002</v>
      </c>
      <c r="I149">
        <v>5549.1931649999897</v>
      </c>
      <c r="J149">
        <v>5696.4247729999997</v>
      </c>
      <c r="K149">
        <v>5844.8007079999998</v>
      </c>
      <c r="L149">
        <v>5995.1387420000001</v>
      </c>
      <c r="M149">
        <v>6148.0076660000004</v>
      </c>
      <c r="N149">
        <v>6303.9536969999999</v>
      </c>
      <c r="O149">
        <v>6463.5473750000001</v>
      </c>
      <c r="P149">
        <v>6629.5258430000004</v>
      </c>
      <c r="Q149">
        <v>6803.0531250000004</v>
      </c>
      <c r="R149">
        <v>6984.1600719999997</v>
      </c>
      <c r="S149">
        <v>7172.5043809999997</v>
      </c>
      <c r="T149">
        <v>7367.7869870000004</v>
      </c>
      <c r="U149">
        <v>7570.256206</v>
      </c>
      <c r="V149">
        <v>7779.5940099999998</v>
      </c>
      <c r="W149">
        <v>7995.4381990000002</v>
      </c>
      <c r="X149">
        <v>8217.4965900000007</v>
      </c>
      <c r="Y149">
        <v>8445.5644460000003</v>
      </c>
      <c r="Z149">
        <v>8679.5032900000006</v>
      </c>
      <c r="AA149">
        <v>8919.212571</v>
      </c>
      <c r="AB149">
        <v>9164.6089240000001</v>
      </c>
      <c r="AC149">
        <v>9415.6160519999994</v>
      </c>
      <c r="AD149">
        <v>9672.1647499999999</v>
      </c>
      <c r="AE149">
        <v>9936.6155130000006</v>
      </c>
      <c r="AF149">
        <v>10210.45037</v>
      </c>
      <c r="AG149">
        <v>10493.510490000001</v>
      </c>
      <c r="AH149">
        <v>10784.957839999999</v>
      </c>
      <c r="AI149">
        <v>11084.041859999999</v>
      </c>
      <c r="AJ149">
        <v>11390.314280000001</v>
      </c>
      <c r="AK149">
        <v>11703.68031</v>
      </c>
      <c r="AL149">
        <v>12024.368490000001</v>
      </c>
      <c r="AM149">
        <v>12352.88377</v>
      </c>
      <c r="AN149">
        <v>12689.97703</v>
      </c>
    </row>
    <row r="150" spans="1:40" x14ac:dyDescent="0.25">
      <c r="A150" s="23" t="s">
        <v>425</v>
      </c>
      <c r="B150" t="s">
        <v>402</v>
      </c>
      <c r="C150">
        <v>363441.91800000001</v>
      </c>
      <c r="D150">
        <v>373068.34879999998</v>
      </c>
      <c r="E150">
        <v>387169.0343</v>
      </c>
      <c r="F150">
        <v>404290.0626</v>
      </c>
      <c r="G150">
        <v>419100.8321</v>
      </c>
      <c r="H150">
        <v>430516.58439999999</v>
      </c>
      <c r="I150">
        <v>439042.53769999999</v>
      </c>
      <c r="J150">
        <v>445501.1851</v>
      </c>
      <c r="K150">
        <v>450580.54320000001</v>
      </c>
      <c r="L150">
        <v>454758.53499999997</v>
      </c>
      <c r="M150">
        <v>458340.17389999999</v>
      </c>
      <c r="N150">
        <v>461515.60749999998</v>
      </c>
      <c r="O150">
        <v>464408.0773</v>
      </c>
      <c r="P150">
        <v>469483.48229999997</v>
      </c>
      <c r="Q150">
        <v>476869.27429999999</v>
      </c>
      <c r="R150">
        <v>486113.6324</v>
      </c>
      <c r="S150">
        <v>496710.06880000001</v>
      </c>
      <c r="T150">
        <v>508263.60739999998</v>
      </c>
      <c r="U150">
        <v>520532.96779999998</v>
      </c>
      <c r="V150">
        <v>533365.83109999902</v>
      </c>
      <c r="W150">
        <v>546668.76470000006</v>
      </c>
      <c r="X150">
        <v>560390.21459999902</v>
      </c>
      <c r="Y150">
        <v>574505.03980000003</v>
      </c>
      <c r="Z150">
        <v>589002.93770000001</v>
      </c>
      <c r="AA150">
        <v>603881.05229999998</v>
      </c>
      <c r="AB150">
        <v>619139.95519999997</v>
      </c>
      <c r="AC150">
        <v>634781.86959999998</v>
      </c>
      <c r="AD150">
        <v>650810.32759999996</v>
      </c>
      <c r="AE150">
        <v>669635.64</v>
      </c>
      <c r="AF150">
        <v>691234.76240000001</v>
      </c>
      <c r="AG150">
        <v>715098.14890000003</v>
      </c>
      <c r="AH150">
        <v>740704.72459999996</v>
      </c>
      <c r="AI150">
        <v>767668.06649999996</v>
      </c>
      <c r="AJ150">
        <v>795747.38049999997</v>
      </c>
      <c r="AK150">
        <v>824820.77480000001</v>
      </c>
      <c r="AL150">
        <v>854852.75379999995</v>
      </c>
      <c r="AM150">
        <v>885868.11990000005</v>
      </c>
      <c r="AN150">
        <v>917935.08550000004</v>
      </c>
    </row>
    <row r="151" spans="1:40" x14ac:dyDescent="0.25">
      <c r="A151" s="23" t="s">
        <v>425</v>
      </c>
      <c r="B151" t="s">
        <v>403</v>
      </c>
      <c r="C151">
        <v>9283.1983999999902</v>
      </c>
      <c r="D151">
        <v>9522.712732</v>
      </c>
      <c r="E151">
        <v>9827.2326909999902</v>
      </c>
      <c r="F151">
        <v>10175.333640000001</v>
      </c>
      <c r="G151">
        <v>10502.541230000001</v>
      </c>
      <c r="H151">
        <v>10790.338299999999</v>
      </c>
      <c r="I151">
        <v>11057.854300000001</v>
      </c>
      <c r="J151">
        <v>11316.592329999999</v>
      </c>
      <c r="K151">
        <v>11571.548839999999</v>
      </c>
      <c r="L151">
        <v>11825.281989999999</v>
      </c>
      <c r="M151">
        <v>12079.83741</v>
      </c>
      <c r="N151">
        <v>12337.369199999999</v>
      </c>
      <c r="O151">
        <v>12600.24451</v>
      </c>
      <c r="P151">
        <v>12877.496730000001</v>
      </c>
      <c r="Q151">
        <v>13175.097159999999</v>
      </c>
      <c r="R151">
        <v>13493.54175</v>
      </c>
      <c r="S151">
        <v>13831.06805</v>
      </c>
      <c r="T151">
        <v>14185.604530000001</v>
      </c>
      <c r="U151">
        <v>14558.610350000001</v>
      </c>
      <c r="V151">
        <v>14946.805060000001</v>
      </c>
      <c r="W151">
        <v>15348.109179999999</v>
      </c>
      <c r="X151">
        <v>15761.55249</v>
      </c>
      <c r="Y151">
        <v>16186.77167</v>
      </c>
      <c r="Z151">
        <v>16623.674999999999</v>
      </c>
      <c r="AA151">
        <v>17072.26526</v>
      </c>
      <c r="AB151">
        <v>17532.56423</v>
      </c>
      <c r="AC151">
        <v>18004.59288</v>
      </c>
      <c r="AD151">
        <v>18488.381150000001</v>
      </c>
      <c r="AE151">
        <v>19010.62542</v>
      </c>
      <c r="AF151">
        <v>19574.589120000001</v>
      </c>
      <c r="AG151">
        <v>20176.222849999998</v>
      </c>
      <c r="AH151">
        <v>20809.450939999999</v>
      </c>
      <c r="AI151">
        <v>21469.091570000001</v>
      </c>
      <c r="AJ151">
        <v>22151.673009999999</v>
      </c>
      <c r="AK151">
        <v>22855.452229999999</v>
      </c>
      <c r="AL151">
        <v>23580.125120000001</v>
      </c>
      <c r="AM151">
        <v>24326.512859999999</v>
      </c>
      <c r="AN151">
        <v>25096.33209</v>
      </c>
    </row>
    <row r="152" spans="1:40" x14ac:dyDescent="0.25">
      <c r="A152" s="7" t="s">
        <v>424</v>
      </c>
      <c r="B152" t="s">
        <v>404</v>
      </c>
      <c r="C152">
        <v>37854.733</v>
      </c>
      <c r="D152">
        <v>38476.09259</v>
      </c>
      <c r="E152">
        <v>38955.640149999999</v>
      </c>
      <c r="F152">
        <v>39403.365210000004</v>
      </c>
      <c r="G152">
        <v>39685.430699999997</v>
      </c>
      <c r="H152">
        <v>40127.376089999998</v>
      </c>
      <c r="I152">
        <v>40774.2834</v>
      </c>
      <c r="J152">
        <v>41623.8148</v>
      </c>
      <c r="K152">
        <v>42594.364670000003</v>
      </c>
      <c r="L152">
        <v>43605.115380000003</v>
      </c>
      <c r="M152">
        <v>44603.098360000004</v>
      </c>
      <c r="N152">
        <v>45565.783660000001</v>
      </c>
      <c r="O152">
        <v>46493.408170000002</v>
      </c>
      <c r="P152">
        <v>47677.636590000002</v>
      </c>
      <c r="Q152">
        <v>48931.083859999999</v>
      </c>
      <c r="R152">
        <v>50208.789259999998</v>
      </c>
      <c r="S152">
        <v>51512.821400000001</v>
      </c>
      <c r="T152">
        <v>52853.223100000003</v>
      </c>
      <c r="U152">
        <v>54260.826630000003</v>
      </c>
      <c r="V152">
        <v>55731.513760000002</v>
      </c>
      <c r="W152">
        <v>57259.841260000001</v>
      </c>
      <c r="X152">
        <v>58841.493470000001</v>
      </c>
      <c r="Y152">
        <v>60473.609360000002</v>
      </c>
      <c r="Z152">
        <v>62154.514049999998</v>
      </c>
      <c r="AA152">
        <v>63883.318630000002</v>
      </c>
      <c r="AB152">
        <v>65659.579400000002</v>
      </c>
      <c r="AC152">
        <v>67483.066779999906</v>
      </c>
      <c r="AD152">
        <v>69353.645189999996</v>
      </c>
      <c r="AE152">
        <v>71283.022530000002</v>
      </c>
      <c r="AF152">
        <v>73287.733670000001</v>
      </c>
      <c r="AG152">
        <v>75400.719299999997</v>
      </c>
      <c r="AH152">
        <v>77619.034159999996</v>
      </c>
      <c r="AI152">
        <v>79932.028730000005</v>
      </c>
      <c r="AJ152">
        <v>82324.573180000007</v>
      </c>
      <c r="AK152">
        <v>84784.899919999996</v>
      </c>
      <c r="AL152">
        <v>87307.602740000002</v>
      </c>
      <c r="AM152">
        <v>89893.077579999997</v>
      </c>
      <c r="AN152">
        <v>92546.125700000004</v>
      </c>
    </row>
    <row r="153" spans="1:40" x14ac:dyDescent="0.25">
      <c r="A153" s="7" t="s">
        <v>234</v>
      </c>
      <c r="B153" t="s">
        <v>405</v>
      </c>
      <c r="C153">
        <v>351724.27600000001</v>
      </c>
      <c r="D153">
        <v>362242.04639999999</v>
      </c>
      <c r="E153">
        <v>373204.37329999998</v>
      </c>
      <c r="F153">
        <v>384535.42320000002</v>
      </c>
      <c r="G153">
        <v>395893.40220000001</v>
      </c>
      <c r="H153">
        <v>407213.66889999999</v>
      </c>
      <c r="I153">
        <v>418547.06689999998</v>
      </c>
      <c r="J153">
        <v>429944.48639999999</v>
      </c>
      <c r="K153">
        <v>441437.9118</v>
      </c>
      <c r="L153">
        <v>453060.77649999998</v>
      </c>
      <c r="M153">
        <v>464850.4866</v>
      </c>
      <c r="N153">
        <v>476853.07270000002</v>
      </c>
      <c r="O153">
        <v>489124.44949999999</v>
      </c>
      <c r="P153">
        <v>501867.2108</v>
      </c>
      <c r="Q153">
        <v>515119.22629999998</v>
      </c>
      <c r="R153">
        <v>528885.18220000004</v>
      </c>
      <c r="S153">
        <v>543169.94960000005</v>
      </c>
      <c r="T153">
        <v>557978.43220000004</v>
      </c>
      <c r="U153">
        <v>573301.90670000005</v>
      </c>
      <c r="V153">
        <v>589122.00859999994</v>
      </c>
      <c r="W153">
        <v>605430.90520000004</v>
      </c>
      <c r="X153">
        <v>622223.69429999997</v>
      </c>
      <c r="Y153">
        <v>639496.73910000001</v>
      </c>
      <c r="Z153">
        <v>657246.87109999999</v>
      </c>
      <c r="AA153">
        <v>675470.82050000003</v>
      </c>
      <c r="AB153">
        <v>694164.98340000003</v>
      </c>
      <c r="AC153">
        <v>713325.53260000004</v>
      </c>
      <c r="AD153">
        <v>732948.88529999997</v>
      </c>
      <c r="AE153">
        <v>753241.92220000003</v>
      </c>
      <c r="AF153">
        <v>774274.53969999996</v>
      </c>
      <c r="AG153">
        <v>796029.55460000003</v>
      </c>
      <c r="AH153">
        <v>818469.07739999995</v>
      </c>
      <c r="AI153">
        <v>841560.50580000004</v>
      </c>
      <c r="AJ153">
        <v>865283.70129999996</v>
      </c>
      <c r="AK153">
        <v>889633.26139999996</v>
      </c>
      <c r="AL153">
        <v>914619.94310000003</v>
      </c>
      <c r="AM153">
        <v>940272.27819999994</v>
      </c>
      <c r="AN153">
        <v>966638.62730000005</v>
      </c>
    </row>
    <row r="154" spans="1:40" x14ac:dyDescent="0.25">
      <c r="A154" s="7" t="s">
        <v>234</v>
      </c>
      <c r="B154" t="s">
        <v>406</v>
      </c>
      <c r="C154">
        <v>2722.3989999999999</v>
      </c>
      <c r="D154">
        <v>2803.9205510000002</v>
      </c>
      <c r="E154">
        <v>2889.3877210000001</v>
      </c>
      <c r="F154">
        <v>2978.1341779999998</v>
      </c>
      <c r="G154">
        <v>3066.7527380000001</v>
      </c>
      <c r="H154">
        <v>3154.2904119999998</v>
      </c>
      <c r="I154">
        <v>3241.1629549999998</v>
      </c>
      <c r="J154">
        <v>3328.0199360000001</v>
      </c>
      <c r="K154">
        <v>3415.341488</v>
      </c>
      <c r="L154">
        <v>3503.5353679999998</v>
      </c>
      <c r="M154">
        <v>3592.9699310000001</v>
      </c>
      <c r="N154">
        <v>3684.0385379999998</v>
      </c>
      <c r="O154">
        <v>3777.1907759999999</v>
      </c>
      <c r="P154">
        <v>3874.2615460000002</v>
      </c>
      <c r="Q154">
        <v>3975.6009869999998</v>
      </c>
      <c r="R154">
        <v>4081.1212770000002</v>
      </c>
      <c r="S154">
        <v>4190.6891059999998</v>
      </c>
      <c r="T154">
        <v>4304.1953549999998</v>
      </c>
      <c r="U154">
        <v>4421.4616050000004</v>
      </c>
      <c r="V154">
        <v>4542.2624450000003</v>
      </c>
      <c r="W154">
        <v>4666.4830149999998</v>
      </c>
      <c r="X154">
        <v>4794.0609729999896</v>
      </c>
      <c r="Y154">
        <v>4924.9613680000002</v>
      </c>
      <c r="Z154">
        <v>5059.160347</v>
      </c>
      <c r="AA154">
        <v>5196.6340840000003</v>
      </c>
      <c r="AB154">
        <v>5337.3533280000001</v>
      </c>
      <c r="AC154">
        <v>5481.2829519999896</v>
      </c>
      <c r="AD154">
        <v>5628.3857520000001</v>
      </c>
      <c r="AE154">
        <v>5780.5909929999998</v>
      </c>
      <c r="AF154">
        <v>5938.6917800000001</v>
      </c>
      <c r="AG154">
        <v>6102.5513920000003</v>
      </c>
      <c r="AH154">
        <v>6271.7015869999996</v>
      </c>
      <c r="AI154">
        <v>6445.6792009999999</v>
      </c>
      <c r="AJ154">
        <v>6624.158891</v>
      </c>
      <c r="AK154">
        <v>6806.9918360000001</v>
      </c>
      <c r="AL154">
        <v>6994.2080919999999</v>
      </c>
      <c r="AM154">
        <v>7186.0104970000002</v>
      </c>
      <c r="AN154">
        <v>7382.7724129999997</v>
      </c>
    </row>
    <row r="155" spans="1:40" x14ac:dyDescent="0.25">
      <c r="A155" s="7" t="s">
        <v>233</v>
      </c>
      <c r="B155" t="s">
        <v>407</v>
      </c>
      <c r="C155">
        <v>2566195.5090000001</v>
      </c>
      <c r="D155">
        <v>2643064.8829999999</v>
      </c>
      <c r="E155">
        <v>2723418.182</v>
      </c>
      <c r="F155">
        <v>2806594.2239999999</v>
      </c>
      <c r="G155">
        <v>2889453.2340000002</v>
      </c>
      <c r="H155">
        <v>2971318.5359999998</v>
      </c>
      <c r="I155">
        <v>3052706.0269999998</v>
      </c>
      <c r="J155">
        <v>3134296.389</v>
      </c>
      <c r="K155">
        <v>3216578.432</v>
      </c>
      <c r="L155">
        <v>3299953.014</v>
      </c>
      <c r="M155">
        <v>3384770.6549999998</v>
      </c>
      <c r="N155">
        <v>3471401.8390000002</v>
      </c>
      <c r="O155">
        <v>3560277.6090000002</v>
      </c>
      <c r="P155">
        <v>3653225.2209999999</v>
      </c>
      <c r="Q155">
        <v>3750499.497</v>
      </c>
      <c r="R155">
        <v>3851979.9739999999</v>
      </c>
      <c r="S155">
        <v>3957546.7009999999</v>
      </c>
      <c r="T155">
        <v>4067126.0419999999</v>
      </c>
      <c r="U155">
        <v>4180603.69</v>
      </c>
      <c r="V155">
        <v>4297811.8140000002</v>
      </c>
      <c r="W155">
        <v>4418672.3099999903</v>
      </c>
      <c r="X155">
        <v>4543148.7369999997</v>
      </c>
      <c r="Y155">
        <v>4671228.5520000001</v>
      </c>
      <c r="Z155">
        <v>4802911.2829999998</v>
      </c>
      <c r="AA155">
        <v>4938199.8550000004</v>
      </c>
      <c r="AB155">
        <v>5077096.0389999999</v>
      </c>
      <c r="AC155">
        <v>5219599.7340000002</v>
      </c>
      <c r="AD155">
        <v>5365711.9390000002</v>
      </c>
      <c r="AE155">
        <v>5517315.716</v>
      </c>
      <c r="AF155">
        <v>5675068.8229999999</v>
      </c>
      <c r="AG155">
        <v>5838820.9989999998</v>
      </c>
      <c r="AH155">
        <v>6008181.4890000001</v>
      </c>
      <c r="AI155">
        <v>6182793.7139999997</v>
      </c>
      <c r="AJ155">
        <v>6362431.9340000004</v>
      </c>
      <c r="AK155">
        <v>6547028.602</v>
      </c>
      <c r="AL155">
        <v>6736679.4780000001</v>
      </c>
      <c r="AM155">
        <v>6931645.7620000001</v>
      </c>
      <c r="AN155">
        <v>7132360.6260000002</v>
      </c>
    </row>
    <row r="156" spans="1:40" x14ac:dyDescent="0.25">
      <c r="A156" s="7" t="s">
        <v>233</v>
      </c>
      <c r="B156" t="s">
        <v>408</v>
      </c>
      <c r="C156">
        <v>109752.948</v>
      </c>
      <c r="D156">
        <v>113034.47100000001</v>
      </c>
      <c r="E156">
        <v>116467.8857</v>
      </c>
      <c r="F156">
        <v>120024.4463</v>
      </c>
      <c r="G156">
        <v>123557.48020000001</v>
      </c>
      <c r="H156">
        <v>127033.0432</v>
      </c>
      <c r="I156">
        <v>130477.3134</v>
      </c>
      <c r="J156">
        <v>133926.9558</v>
      </c>
      <c r="K156">
        <v>137409.1139</v>
      </c>
      <c r="L156">
        <v>140945.3653</v>
      </c>
      <c r="M156">
        <v>144553.8315</v>
      </c>
      <c r="N156">
        <v>148252.98490000001</v>
      </c>
      <c r="O156">
        <v>152063.9859</v>
      </c>
      <c r="P156">
        <v>156071.7494</v>
      </c>
      <c r="Q156">
        <v>160288.04560000001</v>
      </c>
      <c r="R156">
        <v>164705.60709999999</v>
      </c>
      <c r="S156">
        <v>169316.5705</v>
      </c>
      <c r="T156">
        <v>174115.56039999999</v>
      </c>
      <c r="U156">
        <v>179096.9</v>
      </c>
      <c r="V156">
        <v>184252.22330000001</v>
      </c>
      <c r="W156">
        <v>189577.5705</v>
      </c>
      <c r="X156">
        <v>195071.33369999999</v>
      </c>
      <c r="Y156">
        <v>200733.39180000001</v>
      </c>
      <c r="Z156">
        <v>206564.47210000001</v>
      </c>
      <c r="AA156">
        <v>212565.65520000001</v>
      </c>
      <c r="AB156">
        <v>218738.08799999999</v>
      </c>
      <c r="AC156">
        <v>225082.89610000001</v>
      </c>
      <c r="AD156">
        <v>231601.2861</v>
      </c>
      <c r="AE156">
        <v>238380.0252</v>
      </c>
      <c r="AF156">
        <v>245451.2732</v>
      </c>
      <c r="AG156">
        <v>252808.5043</v>
      </c>
      <c r="AH156">
        <v>260432.51620000001</v>
      </c>
      <c r="AI156">
        <v>268305.31050000002</v>
      </c>
      <c r="AJ156">
        <v>276415.41269999999</v>
      </c>
      <c r="AK156">
        <v>284759.45620000002</v>
      </c>
      <c r="AL156">
        <v>293342.40149999998</v>
      </c>
      <c r="AM156">
        <v>302177.48340000003</v>
      </c>
      <c r="AN156">
        <v>311286.36060000001</v>
      </c>
    </row>
    <row r="157" spans="1:40" x14ac:dyDescent="0.25">
      <c r="A157" s="7" t="s">
        <v>233</v>
      </c>
      <c r="B157" t="s">
        <v>409</v>
      </c>
      <c r="C157">
        <v>612403.68160000001</v>
      </c>
      <c r="D157">
        <v>630888.12690000003</v>
      </c>
      <c r="E157">
        <v>650565.66119999997</v>
      </c>
      <c r="F157">
        <v>671242.9767</v>
      </c>
      <c r="G157">
        <v>691622.34609999997</v>
      </c>
      <c r="H157">
        <v>711347.85190000001</v>
      </c>
      <c r="I157">
        <v>730569.63939999999</v>
      </c>
      <c r="J157">
        <v>749525.30059999996</v>
      </c>
      <c r="K157">
        <v>768412.72699999996</v>
      </c>
      <c r="L157">
        <v>787400.70680000004</v>
      </c>
      <c r="M157">
        <v>806634.60649999999</v>
      </c>
      <c r="N157">
        <v>826253.72730000003</v>
      </c>
      <c r="O157">
        <v>846402.99509999994</v>
      </c>
      <c r="P157">
        <v>867706.93889999995</v>
      </c>
      <c r="Q157">
        <v>890300.11239999998</v>
      </c>
      <c r="R157">
        <v>914152.62529999996</v>
      </c>
      <c r="S157">
        <v>939201.05779999995</v>
      </c>
      <c r="T157">
        <v>965386.44240000006</v>
      </c>
      <c r="U157">
        <v>992626.78579999995</v>
      </c>
      <c r="V157">
        <v>1020864.138</v>
      </c>
      <c r="W157">
        <v>1050069.888</v>
      </c>
      <c r="X157">
        <v>1080229.7520000001</v>
      </c>
      <c r="Y157">
        <v>1111338.8119999999</v>
      </c>
      <c r="Z157">
        <v>1143398.067</v>
      </c>
      <c r="AA157">
        <v>1176411.669</v>
      </c>
      <c r="AB157">
        <v>1210385.2320000001</v>
      </c>
      <c r="AC157">
        <v>1245325.1969999999</v>
      </c>
      <c r="AD157">
        <v>1281239.2660000001</v>
      </c>
      <c r="AE157">
        <v>1318984.379</v>
      </c>
      <c r="AF157">
        <v>1358787.858</v>
      </c>
      <c r="AG157">
        <v>1400559.3189999999</v>
      </c>
      <c r="AH157">
        <v>1444112.9990000001</v>
      </c>
      <c r="AI157">
        <v>1489278.0430000001</v>
      </c>
      <c r="AJ157">
        <v>1535938.459</v>
      </c>
      <c r="AK157">
        <v>1584042.1040000001</v>
      </c>
      <c r="AL157">
        <v>1633598.496</v>
      </c>
      <c r="AM157">
        <v>1684674.6410000001</v>
      </c>
      <c r="AN157">
        <v>1737392.7250000001</v>
      </c>
    </row>
    <row r="158" spans="1:40" x14ac:dyDescent="0.25">
      <c r="A158" s="7" t="s">
        <v>233</v>
      </c>
      <c r="B158" t="s">
        <v>410</v>
      </c>
      <c r="C158">
        <v>468.495</v>
      </c>
      <c r="D158">
        <v>482.38309220000002</v>
      </c>
      <c r="E158">
        <v>496.8120864</v>
      </c>
      <c r="F158">
        <v>511.68312379999998</v>
      </c>
      <c r="G158">
        <v>526.10452320000002</v>
      </c>
      <c r="H158">
        <v>539.97469980000005</v>
      </c>
      <c r="I158">
        <v>553.55188620000001</v>
      </c>
      <c r="J158">
        <v>567.13774639999997</v>
      </c>
      <c r="K158">
        <v>580.90753519999998</v>
      </c>
      <c r="L158">
        <v>594.94169680000005</v>
      </c>
      <c r="M158">
        <v>609.25963709999996</v>
      </c>
      <c r="N158">
        <v>623.86617660000002</v>
      </c>
      <c r="O158">
        <v>638.78274969999995</v>
      </c>
      <c r="P158">
        <v>654.78625190000002</v>
      </c>
      <c r="Q158">
        <v>671.85362420000001</v>
      </c>
      <c r="R158">
        <v>689.83767490000002</v>
      </c>
      <c r="S158">
        <v>708.62028680000003</v>
      </c>
      <c r="T158">
        <v>728.12992980000001</v>
      </c>
      <c r="U158">
        <v>748.38620209999999</v>
      </c>
      <c r="V158">
        <v>769.31854299999998</v>
      </c>
      <c r="W158">
        <v>790.88253459999999</v>
      </c>
      <c r="X158">
        <v>813.05618100000004</v>
      </c>
      <c r="Y158">
        <v>835.83209069999998</v>
      </c>
      <c r="Z158">
        <v>859.21077730000002</v>
      </c>
      <c r="AA158">
        <v>883.19586330000004</v>
      </c>
      <c r="AB158">
        <v>907.79128200000002</v>
      </c>
      <c r="AC158">
        <v>933.000089</v>
      </c>
      <c r="AD158">
        <v>958.82453999999996</v>
      </c>
      <c r="AE158">
        <v>985.77386160000003</v>
      </c>
      <c r="AF158">
        <v>1013.9763809999999</v>
      </c>
      <c r="AG158">
        <v>1043.3717549999999</v>
      </c>
      <c r="AH158">
        <v>1073.8421679999999</v>
      </c>
      <c r="AI158">
        <v>1105.278873</v>
      </c>
      <c r="AJ158">
        <v>1137.6070159999999</v>
      </c>
      <c r="AK158">
        <v>1170.7913349999999</v>
      </c>
      <c r="AL158">
        <v>1204.8346200000001</v>
      </c>
      <c r="AM158">
        <v>1239.7747609999999</v>
      </c>
      <c r="AN158">
        <v>1275.6829749999999</v>
      </c>
    </row>
    <row r="159" spans="1:40" x14ac:dyDescent="0.25">
      <c r="A159" s="7" t="s">
        <v>233</v>
      </c>
      <c r="B159" t="s">
        <v>411</v>
      </c>
      <c r="C159">
        <v>1083169.416</v>
      </c>
      <c r="D159">
        <v>1115642.4680000001</v>
      </c>
      <c r="E159">
        <v>1149634.162</v>
      </c>
      <c r="F159">
        <v>1184776.2590000001</v>
      </c>
      <c r="G159">
        <v>1219694.942</v>
      </c>
      <c r="H159">
        <v>1254044.314</v>
      </c>
      <c r="I159">
        <v>1288108.6200000001</v>
      </c>
      <c r="J159">
        <v>1322287.2169999999</v>
      </c>
      <c r="K159">
        <v>1356897.8840000001</v>
      </c>
      <c r="L159">
        <v>1392207.8929999999</v>
      </c>
      <c r="M159">
        <v>1428452.2290000001</v>
      </c>
      <c r="N159">
        <v>1465868.5330000001</v>
      </c>
      <c r="O159">
        <v>1504718.942</v>
      </c>
      <c r="P159">
        <v>1545731.193</v>
      </c>
      <c r="Q159">
        <v>1589043.382</v>
      </c>
      <c r="R159">
        <v>1634589.3230000001</v>
      </c>
      <c r="S159">
        <v>1682284.888</v>
      </c>
      <c r="T159">
        <v>1732070.4509999999</v>
      </c>
      <c r="U159">
        <v>1783877.2890000001</v>
      </c>
      <c r="V159">
        <v>1837621.125</v>
      </c>
      <c r="W159">
        <v>1893270.6059999999</v>
      </c>
      <c r="X159">
        <v>1950824.077</v>
      </c>
      <c r="Y159">
        <v>2010298.544</v>
      </c>
      <c r="Z159">
        <v>2071721.449</v>
      </c>
      <c r="AA159">
        <v>2135124.5350000001</v>
      </c>
      <c r="AB159">
        <v>2200540.466</v>
      </c>
      <c r="AC159">
        <v>2268001.91</v>
      </c>
      <c r="AD159">
        <v>2337542.8859999999</v>
      </c>
      <c r="AE159">
        <v>2409944.4569999999</v>
      </c>
      <c r="AF159">
        <v>2485547.37</v>
      </c>
      <c r="AG159">
        <v>2564293.0419999999</v>
      </c>
      <c r="AH159">
        <v>2645985.1209999998</v>
      </c>
      <c r="AI159">
        <v>2730444.2910000002</v>
      </c>
      <c r="AJ159">
        <v>2817570.227</v>
      </c>
      <c r="AK159">
        <v>2907359.8390000002</v>
      </c>
      <c r="AL159">
        <v>2999908.682</v>
      </c>
      <c r="AM159">
        <v>3095409.105</v>
      </c>
      <c r="AN159">
        <v>3194151.3149999999</v>
      </c>
    </row>
    <row r="160" spans="1:40" x14ac:dyDescent="0.25">
      <c r="A160" s="7" t="s">
        <v>233</v>
      </c>
      <c r="B160" t="s">
        <v>412</v>
      </c>
      <c r="C160">
        <v>861000.34299999999</v>
      </c>
      <c r="D160">
        <v>886749.79319999996</v>
      </c>
      <c r="E160">
        <v>913661.63600000006</v>
      </c>
      <c r="F160">
        <v>941487.32429999998</v>
      </c>
      <c r="G160">
        <v>969078.54850000003</v>
      </c>
      <c r="H160">
        <v>996181.34490000003</v>
      </c>
      <c r="I160">
        <v>1023030.1189999999</v>
      </c>
      <c r="J160">
        <v>1049943.7509999999</v>
      </c>
      <c r="K160">
        <v>1077155.4550000001</v>
      </c>
      <c r="L160">
        <v>1104845.3060000001</v>
      </c>
      <c r="M160">
        <v>1133160.3</v>
      </c>
      <c r="N160">
        <v>1162248.5249999999</v>
      </c>
      <c r="O160">
        <v>1192280.5179999999</v>
      </c>
      <c r="P160">
        <v>1223949.0930000001</v>
      </c>
      <c r="Q160">
        <v>1257346.1669999999</v>
      </c>
      <c r="R160">
        <v>1292401.352</v>
      </c>
      <c r="S160">
        <v>1329039.23</v>
      </c>
      <c r="T160">
        <v>1367208.108</v>
      </c>
      <c r="U160">
        <v>1406863.2239999999</v>
      </c>
      <c r="V160">
        <v>1447932.02</v>
      </c>
      <c r="W160">
        <v>1490380.7479999999</v>
      </c>
      <c r="X160">
        <v>1534197.93</v>
      </c>
      <c r="Y160">
        <v>1579386.203</v>
      </c>
      <c r="Z160">
        <v>1625956.173</v>
      </c>
      <c r="AA160">
        <v>1673921.7450000001</v>
      </c>
      <c r="AB160">
        <v>1723297.4680000001</v>
      </c>
      <c r="AC160">
        <v>1774097.702</v>
      </c>
      <c r="AD160">
        <v>1826337.4850000001</v>
      </c>
      <c r="AE160">
        <v>1880687.3659999999</v>
      </c>
      <c r="AF160">
        <v>1937414.878</v>
      </c>
      <c r="AG160">
        <v>1996470.118</v>
      </c>
      <c r="AH160">
        <v>2057694.152</v>
      </c>
      <c r="AI160">
        <v>2120937.216</v>
      </c>
      <c r="AJ160">
        <v>2186105.8369999998</v>
      </c>
      <c r="AK160">
        <v>2253176.9190000002</v>
      </c>
      <c r="AL160">
        <v>2322199.0720000002</v>
      </c>
      <c r="AM160">
        <v>2393291.1910000001</v>
      </c>
      <c r="AN160">
        <v>2466642.8199999998</v>
      </c>
    </row>
    <row r="161" spans="1:40" x14ac:dyDescent="0.25">
      <c r="A161" s="7" t="s">
        <v>235</v>
      </c>
      <c r="B161" t="s">
        <v>413</v>
      </c>
      <c r="C161">
        <v>138827.01699999999</v>
      </c>
      <c r="D161">
        <v>142995.88219999999</v>
      </c>
      <c r="E161">
        <v>147467.94880000001</v>
      </c>
      <c r="F161">
        <v>152220.0399</v>
      </c>
      <c r="G161">
        <v>156948.86730000001</v>
      </c>
      <c r="H161">
        <v>161535.24160000001</v>
      </c>
      <c r="I161">
        <v>165959.52530000001</v>
      </c>
      <c r="J161">
        <v>170243.97150000001</v>
      </c>
      <c r="K161">
        <v>174422.79560000001</v>
      </c>
      <c r="L161">
        <v>178535.84210000001</v>
      </c>
      <c r="M161">
        <v>182622.8664</v>
      </c>
      <c r="N161">
        <v>186723.1306</v>
      </c>
      <c r="O161">
        <v>190875.9203</v>
      </c>
      <c r="P161">
        <v>195271.89679999999</v>
      </c>
      <c r="Q161">
        <v>199985.93090000001</v>
      </c>
      <c r="R161">
        <v>205034.4724</v>
      </c>
      <c r="S161">
        <v>210409.30290000001</v>
      </c>
      <c r="T161">
        <v>216093.2389</v>
      </c>
      <c r="U161">
        <v>222059.32120000001</v>
      </c>
      <c r="V161">
        <v>228284.3714</v>
      </c>
      <c r="W161">
        <v>234754.05710000001</v>
      </c>
      <c r="X161">
        <v>241459.32190000001</v>
      </c>
      <c r="Y161">
        <v>248394.83869999999</v>
      </c>
      <c r="Z161">
        <v>255557.92069999999</v>
      </c>
      <c r="AA161">
        <v>262947.66269999999</v>
      </c>
      <c r="AB161">
        <v>270564.364</v>
      </c>
      <c r="AC161">
        <v>278409.21850000002</v>
      </c>
      <c r="AD161">
        <v>286484.27149999997</v>
      </c>
      <c r="AE161">
        <v>294983.37089999998</v>
      </c>
      <c r="AF161">
        <v>303994.04229999997</v>
      </c>
      <c r="AG161">
        <v>313520.49430000002</v>
      </c>
      <c r="AH161">
        <v>323530.54330000002</v>
      </c>
      <c r="AI161">
        <v>333984.66200000001</v>
      </c>
      <c r="AJ161">
        <v>344850.04599999997</v>
      </c>
      <c r="AK161">
        <v>356106.49129999999</v>
      </c>
      <c r="AL161">
        <v>367748.30489999999</v>
      </c>
      <c r="AM161">
        <v>379784.63880000002</v>
      </c>
      <c r="AN161">
        <v>392239.50579999998</v>
      </c>
    </row>
    <row r="162" spans="1:40" x14ac:dyDescent="0.25">
      <c r="A162" s="7" t="s">
        <v>235</v>
      </c>
      <c r="B162" t="s">
        <v>414</v>
      </c>
      <c r="C162">
        <v>3577.69</v>
      </c>
      <c r="D162">
        <v>3688.7908080000002</v>
      </c>
      <c r="E162">
        <v>3809.796499</v>
      </c>
      <c r="F162">
        <v>3938.1559649999999</v>
      </c>
      <c r="G162">
        <v>4058.8467559999999</v>
      </c>
      <c r="H162">
        <v>4169.875524</v>
      </c>
      <c r="I162">
        <v>4274.2048029999896</v>
      </c>
      <c r="J162">
        <v>4375.2508120000002</v>
      </c>
      <c r="K162">
        <v>4475.4638530000002</v>
      </c>
      <c r="L162">
        <v>4576.4194960000004</v>
      </c>
      <c r="M162">
        <v>4679.0841719999999</v>
      </c>
      <c r="N162">
        <v>4784.137702</v>
      </c>
      <c r="O162">
        <v>4892.1913569999997</v>
      </c>
      <c r="P162">
        <v>5011.1102129999999</v>
      </c>
      <c r="Q162">
        <v>5141.0770190000003</v>
      </c>
      <c r="R162">
        <v>5280.1493229999896</v>
      </c>
      <c r="S162">
        <v>5426.5014760000004</v>
      </c>
      <c r="T162">
        <v>5578.961147</v>
      </c>
      <c r="U162">
        <v>5736.7892750000001</v>
      </c>
      <c r="V162">
        <v>5899.6159459999999</v>
      </c>
      <c r="W162">
        <v>6067.3756780000003</v>
      </c>
      <c r="X162">
        <v>6240.1337279999998</v>
      </c>
      <c r="Y162">
        <v>6418.0027959999998</v>
      </c>
      <c r="Z162">
        <v>6601.0981689999999</v>
      </c>
      <c r="AA162">
        <v>6789.5162719999998</v>
      </c>
      <c r="AB162">
        <v>6983.3293860000003</v>
      </c>
      <c r="AC162">
        <v>7182.5899719999998</v>
      </c>
      <c r="AD162">
        <v>7387.341034</v>
      </c>
      <c r="AE162">
        <v>7605.3061879999996</v>
      </c>
      <c r="AF162">
        <v>7837.2267430000002</v>
      </c>
      <c r="AG162">
        <v>8081.3624730000001</v>
      </c>
      <c r="AH162">
        <v>8335.7734650000002</v>
      </c>
      <c r="AI162">
        <v>8599.0753249999998</v>
      </c>
      <c r="AJ162">
        <v>8870.5211249999902</v>
      </c>
      <c r="AK162">
        <v>9149.8839709999902</v>
      </c>
      <c r="AL162">
        <v>9437.3270489999995</v>
      </c>
      <c r="AM162">
        <v>9733.3183300000001</v>
      </c>
      <c r="AN162">
        <v>10038.59547</v>
      </c>
    </row>
    <row r="163" spans="1:40" x14ac:dyDescent="0.25">
      <c r="A163" s="7" t="s">
        <v>235</v>
      </c>
      <c r="B163" t="s">
        <v>415</v>
      </c>
      <c r="C163">
        <v>12425.123</v>
      </c>
      <c r="D163">
        <v>12812.95276</v>
      </c>
      <c r="E163">
        <v>13228.45883</v>
      </c>
      <c r="F163">
        <v>13660.514950000001</v>
      </c>
      <c r="G163">
        <v>14071.26633</v>
      </c>
      <c r="H163">
        <v>14457.963019999999</v>
      </c>
      <c r="I163">
        <v>14830.482099999999</v>
      </c>
      <c r="J163">
        <v>15198.61369</v>
      </c>
      <c r="K163">
        <v>15569.09469</v>
      </c>
      <c r="L163">
        <v>15946.228859999999</v>
      </c>
      <c r="M163">
        <v>16332.70369</v>
      </c>
      <c r="N163">
        <v>16730.476699999999</v>
      </c>
      <c r="O163">
        <v>17141.357510000002</v>
      </c>
      <c r="P163">
        <v>17585.60671</v>
      </c>
      <c r="Q163">
        <v>18063.7942</v>
      </c>
      <c r="R163">
        <v>18570.2143</v>
      </c>
      <c r="S163">
        <v>19099.041369999999</v>
      </c>
      <c r="T163">
        <v>19646.195370000001</v>
      </c>
      <c r="U163">
        <v>20208.535810000001</v>
      </c>
      <c r="V163">
        <v>20784.767469999999</v>
      </c>
      <c r="W163">
        <v>21374.858980000001</v>
      </c>
      <c r="X163">
        <v>21979.274710000002</v>
      </c>
      <c r="Y163">
        <v>22598.618640000001</v>
      </c>
      <c r="Z163">
        <v>23233.45232</v>
      </c>
      <c r="AA163">
        <v>23884.212159999999</v>
      </c>
      <c r="AB163">
        <v>24551.19166</v>
      </c>
      <c r="AC163">
        <v>25234.561870000001</v>
      </c>
      <c r="AD163">
        <v>25934.414489999999</v>
      </c>
      <c r="AE163">
        <v>26675.44976</v>
      </c>
      <c r="AF163">
        <v>27456.5998</v>
      </c>
      <c r="AG163">
        <v>28269.067849999999</v>
      </c>
      <c r="AH163">
        <v>29104.960640000001</v>
      </c>
      <c r="AI163">
        <v>29959.614580000001</v>
      </c>
      <c r="AJ163">
        <v>30831.32272</v>
      </c>
      <c r="AK163">
        <v>31720.43316</v>
      </c>
      <c r="AL163">
        <v>32628.565139999999</v>
      </c>
      <c r="AM163">
        <v>33558.131269999998</v>
      </c>
      <c r="AN163">
        <v>34512.139150000003</v>
      </c>
    </row>
    <row r="164" spans="1:40" x14ac:dyDescent="0.25">
      <c r="A164" s="7" t="s">
        <v>235</v>
      </c>
      <c r="B164" t="s">
        <v>416</v>
      </c>
      <c r="C164">
        <v>329.06599999999997</v>
      </c>
      <c r="D164">
        <v>339.4160966</v>
      </c>
      <c r="E164">
        <v>350.88084500000002</v>
      </c>
      <c r="F164">
        <v>363.29381519999998</v>
      </c>
      <c r="G164">
        <v>375.16811919999998</v>
      </c>
      <c r="H164">
        <v>386.06259899999998</v>
      </c>
      <c r="I164">
        <v>396.01926509999998</v>
      </c>
      <c r="J164">
        <v>405.24165340000002</v>
      </c>
      <c r="K164">
        <v>413.94763929999999</v>
      </c>
      <c r="L164">
        <v>422.33121519999997</v>
      </c>
      <c r="M164">
        <v>430.54864350000003</v>
      </c>
      <c r="N164">
        <v>438.72526690000001</v>
      </c>
      <c r="O164">
        <v>446.96551499999998</v>
      </c>
      <c r="P164">
        <v>456.1081375</v>
      </c>
      <c r="Q164">
        <v>466.31727899999998</v>
      </c>
      <c r="R164">
        <v>477.52390079999998</v>
      </c>
      <c r="S164">
        <v>489.5933</v>
      </c>
      <c r="T164">
        <v>502.39434299999999</v>
      </c>
      <c r="U164">
        <v>515.80145489999904</v>
      </c>
      <c r="V164">
        <v>529.72807569999998</v>
      </c>
      <c r="W164">
        <v>544.1245275</v>
      </c>
      <c r="X164">
        <v>558.96302739999999</v>
      </c>
      <c r="Y164">
        <v>574.22943190000001</v>
      </c>
      <c r="Z164">
        <v>589.91752740000004</v>
      </c>
      <c r="AA164">
        <v>606.02512320000005</v>
      </c>
      <c r="AB164">
        <v>622.55174250000005</v>
      </c>
      <c r="AC164">
        <v>639.4975498</v>
      </c>
      <c r="AD164">
        <v>656.86323059999995</v>
      </c>
      <c r="AE164">
        <v>675.42612999999994</v>
      </c>
      <c r="AF164">
        <v>695.38529170000004</v>
      </c>
      <c r="AG164">
        <v>716.66780510000001</v>
      </c>
      <c r="AH164">
        <v>739.10563320000006</v>
      </c>
      <c r="AI164">
        <v>762.53104489999998</v>
      </c>
      <c r="AJ164">
        <v>786.81547680000006</v>
      </c>
      <c r="AK164">
        <v>811.87960029999999</v>
      </c>
      <c r="AL164">
        <v>837.69100449999996</v>
      </c>
      <c r="AM164">
        <v>864.25829920000001</v>
      </c>
      <c r="AN164">
        <v>891.6258345</v>
      </c>
    </row>
    <row r="165" spans="1:40" x14ac:dyDescent="0.25">
      <c r="A165" s="7" t="s">
        <v>235</v>
      </c>
      <c r="B165" t="s">
        <v>417</v>
      </c>
      <c r="C165">
        <v>568231.56999999995</v>
      </c>
      <c r="D165">
        <v>585432.03839999996</v>
      </c>
      <c r="E165">
        <v>603957.68180000002</v>
      </c>
      <c r="F165">
        <v>623709.69310000003</v>
      </c>
      <c r="G165">
        <v>643359.84759999998</v>
      </c>
      <c r="H165">
        <v>662374.54220000003</v>
      </c>
      <c r="I165">
        <v>680628.48069999996</v>
      </c>
      <c r="J165">
        <v>698181.09979999997</v>
      </c>
      <c r="K165">
        <v>715157.42039999994</v>
      </c>
      <c r="L165">
        <v>731715.8602</v>
      </c>
      <c r="M165">
        <v>748018.54500000004</v>
      </c>
      <c r="N165">
        <v>764224.7071</v>
      </c>
      <c r="O165">
        <v>780489.79729999998</v>
      </c>
      <c r="P165">
        <v>797660.53720000002</v>
      </c>
      <c r="Q165">
        <v>816067.49589999998</v>
      </c>
      <c r="R165">
        <v>835787.57250000001</v>
      </c>
      <c r="S165">
        <v>856786.4351</v>
      </c>
      <c r="T165">
        <v>878986.40330000001</v>
      </c>
      <c r="U165">
        <v>902264.74280000001</v>
      </c>
      <c r="V165">
        <v>926517.21759999997</v>
      </c>
      <c r="W165">
        <v>951674.66980000003</v>
      </c>
      <c r="X165">
        <v>977688.36840000004</v>
      </c>
      <c r="Y165">
        <v>1004524.176</v>
      </c>
      <c r="Z165">
        <v>1032158.572</v>
      </c>
      <c r="AA165">
        <v>1060575.4369999999</v>
      </c>
      <c r="AB165">
        <v>1089763.757</v>
      </c>
      <c r="AC165">
        <v>1119716.2690000001</v>
      </c>
      <c r="AD165">
        <v>1150429.048</v>
      </c>
      <c r="AE165">
        <v>1182732.588</v>
      </c>
      <c r="AF165">
        <v>1216984.031</v>
      </c>
      <c r="AG165">
        <v>1253199.3759999999</v>
      </c>
      <c r="AH165">
        <v>1291245.6410000001</v>
      </c>
      <c r="AI165">
        <v>1330955.1070000001</v>
      </c>
      <c r="AJ165">
        <v>1372180.294</v>
      </c>
      <c r="AK165">
        <v>1414817.4779999999</v>
      </c>
      <c r="AL165">
        <v>1458814.9669999999</v>
      </c>
      <c r="AM165">
        <v>1504174.9410000001</v>
      </c>
      <c r="AN165">
        <v>1550953.466</v>
      </c>
    </row>
    <row r="166" spans="1:40" x14ac:dyDescent="0.25">
      <c r="A166" s="7" t="s">
        <v>235</v>
      </c>
      <c r="B166" t="s">
        <v>418</v>
      </c>
      <c r="C166">
        <v>2519.703</v>
      </c>
      <c r="D166">
        <v>2596.0400239999999</v>
      </c>
      <c r="E166">
        <v>2675.4491410000001</v>
      </c>
      <c r="F166">
        <v>2757.1484839999998</v>
      </c>
      <c r="G166">
        <v>2838.4252820000002</v>
      </c>
      <c r="H166">
        <v>2918.8629190000001</v>
      </c>
      <c r="I166">
        <v>2999.393067</v>
      </c>
      <c r="J166">
        <v>3080.6019860000001</v>
      </c>
      <c r="K166">
        <v>3162.7043480000002</v>
      </c>
      <c r="L166">
        <v>3245.895642</v>
      </c>
      <c r="M166">
        <v>3330.4622800000002</v>
      </c>
      <c r="N166">
        <v>3416.8257370000001</v>
      </c>
      <c r="O166">
        <v>3505.529736</v>
      </c>
      <c r="P166">
        <v>3597.5064889999999</v>
      </c>
      <c r="Q166">
        <v>3693.1658870000001</v>
      </c>
      <c r="R166">
        <v>3792.6698029999998</v>
      </c>
      <c r="S166">
        <v>3896.1265109999999</v>
      </c>
      <c r="T166">
        <v>4003.6052559999998</v>
      </c>
      <c r="U166">
        <v>4114.677592</v>
      </c>
      <c r="V166">
        <v>4229.4917020000003</v>
      </c>
      <c r="W166">
        <v>4348.1332759999896</v>
      </c>
      <c r="X166">
        <v>4470.5746570000001</v>
      </c>
      <c r="Y166">
        <v>4596.7493119999999</v>
      </c>
      <c r="Z166">
        <v>4726.5942130000003</v>
      </c>
      <c r="AA166">
        <v>4860.0617510000002</v>
      </c>
      <c r="AB166">
        <v>4997.118778</v>
      </c>
      <c r="AC166">
        <v>5137.7429110000003</v>
      </c>
      <c r="AD166">
        <v>5281.921104</v>
      </c>
      <c r="AE166">
        <v>5431.1897339999896</v>
      </c>
      <c r="AF166">
        <v>5586.1255000000001</v>
      </c>
      <c r="AG166">
        <v>5746.6703960000004</v>
      </c>
      <c r="AH166">
        <v>5912.5965130000004</v>
      </c>
      <c r="AI166">
        <v>6083.6917149999999</v>
      </c>
      <c r="AJ166">
        <v>6259.816734</v>
      </c>
      <c r="AK166">
        <v>6440.9307669999998</v>
      </c>
      <c r="AL166">
        <v>6627.1119170000002</v>
      </c>
      <c r="AM166">
        <v>6818.5770110000003</v>
      </c>
      <c r="AN166">
        <v>7015.7014660000004</v>
      </c>
    </row>
    <row r="167" spans="1:40" x14ac:dyDescent="0.25">
      <c r="A167" s="7" t="s">
        <v>236</v>
      </c>
      <c r="B167" t="s">
        <v>419</v>
      </c>
      <c r="C167">
        <v>4152088.8960000002</v>
      </c>
      <c r="D167">
        <v>4276928.2630000003</v>
      </c>
      <c r="E167">
        <v>4407027.7359999903</v>
      </c>
      <c r="F167">
        <v>4541197.3660000004</v>
      </c>
      <c r="G167">
        <v>4675309.699</v>
      </c>
      <c r="H167">
        <v>4808357.3030000003</v>
      </c>
      <c r="I167">
        <v>4941166.2390000001</v>
      </c>
      <c r="J167">
        <v>5074737.5020000003</v>
      </c>
      <c r="K167">
        <v>5209735.1529999999</v>
      </c>
      <c r="L167">
        <v>5346687.6050000004</v>
      </c>
      <c r="M167">
        <v>5486060.926</v>
      </c>
      <c r="N167">
        <v>5628366.1919999998</v>
      </c>
      <c r="O167">
        <v>5774211.4040000001</v>
      </c>
      <c r="P167">
        <v>5925813.8459999999</v>
      </c>
      <c r="Q167">
        <v>6083483.3839999996</v>
      </c>
      <c r="R167">
        <v>6247075.9299999997</v>
      </c>
      <c r="S167">
        <v>6416489.4989999998</v>
      </c>
      <c r="T167">
        <v>6591692.1299999999</v>
      </c>
      <c r="U167">
        <v>6772584.4189999998</v>
      </c>
      <c r="V167">
        <v>6958939.4809999997</v>
      </c>
      <c r="W167">
        <v>7150643.682</v>
      </c>
      <c r="X167">
        <v>7347632.1129999999</v>
      </c>
      <c r="Y167">
        <v>7549867.4879999999</v>
      </c>
      <c r="Z167">
        <v>7757324.2240000004</v>
      </c>
      <c r="AA167">
        <v>7969975.6579999998</v>
      </c>
      <c r="AB167">
        <v>8187787.2970000003</v>
      </c>
      <c r="AC167">
        <v>8410716.3059999999</v>
      </c>
      <c r="AD167">
        <v>8638716.8890000004</v>
      </c>
      <c r="AE167">
        <v>8874061.43899999</v>
      </c>
      <c r="AF167">
        <v>9117737.1309999898</v>
      </c>
      <c r="AG167">
        <v>9369594.5350000001</v>
      </c>
      <c r="AH167">
        <v>9629115.1919999998</v>
      </c>
      <c r="AI167">
        <v>9895809.6030000001</v>
      </c>
      <c r="AJ167">
        <v>10169360.68</v>
      </c>
      <c r="AK167">
        <v>10449666.310000001</v>
      </c>
      <c r="AL167">
        <v>10736848.460000001</v>
      </c>
      <c r="AM167">
        <v>11031256.9</v>
      </c>
      <c r="AN167">
        <v>11333478.689999999</v>
      </c>
    </row>
    <row r="168" spans="1:40" x14ac:dyDescent="0.25">
      <c r="A168" s="7" t="s">
        <v>236</v>
      </c>
      <c r="B168" t="s">
        <v>420</v>
      </c>
      <c r="C168">
        <v>4653.7969999999896</v>
      </c>
      <c r="D168">
        <v>4795.7791800000005</v>
      </c>
      <c r="E168">
        <v>4945.0768799999896</v>
      </c>
      <c r="F168">
        <v>5099.4551439999896</v>
      </c>
      <c r="G168">
        <v>5252.3638270000001</v>
      </c>
      <c r="H168">
        <v>5401.7440470000001</v>
      </c>
      <c r="I168">
        <v>5548.9548869999999</v>
      </c>
      <c r="J168">
        <v>5695.9738120000002</v>
      </c>
      <c r="K168">
        <v>5844.1931640000003</v>
      </c>
      <c r="L168">
        <v>5994.5659219999998</v>
      </c>
      <c r="M168">
        <v>6147.7560700000004</v>
      </c>
      <c r="N168">
        <v>6304.4187970000003</v>
      </c>
      <c r="O168">
        <v>6465.2955590000001</v>
      </c>
      <c r="P168">
        <v>6633.2203010000003</v>
      </c>
      <c r="Q168">
        <v>6808.9544740000001</v>
      </c>
      <c r="R168">
        <v>6992.2058239999997</v>
      </c>
      <c r="S168">
        <v>7182.4733470000001</v>
      </c>
      <c r="T168">
        <v>7379.4109019999996</v>
      </c>
      <c r="U168">
        <v>7582.8823560000001</v>
      </c>
      <c r="V168">
        <v>7792.4215450000002</v>
      </c>
      <c r="W168">
        <v>8007.7681579999999</v>
      </c>
      <c r="X168">
        <v>8228.8006839999998</v>
      </c>
      <c r="Y168">
        <v>8455.4865989999998</v>
      </c>
      <c r="Z168">
        <v>8687.8341220000002</v>
      </c>
      <c r="AA168">
        <v>8925.8545059999997</v>
      </c>
      <c r="AB168">
        <v>9169.5409830000008</v>
      </c>
      <c r="AC168">
        <v>9418.8628570000001</v>
      </c>
      <c r="AD168">
        <v>9673.7716220000002</v>
      </c>
      <c r="AE168">
        <v>9937.1444080000001</v>
      </c>
      <c r="AF168">
        <v>10210.696690000001</v>
      </c>
      <c r="AG168">
        <v>10494.22659</v>
      </c>
      <c r="AH168">
        <v>10786.738289999999</v>
      </c>
      <c r="AI168">
        <v>11087.235189999999</v>
      </c>
      <c r="AJ168">
        <v>11395.03543</v>
      </c>
      <c r="AK168">
        <v>11709.84541</v>
      </c>
      <c r="AL168">
        <v>12031.73468</v>
      </c>
      <c r="AM168">
        <v>12361.0905</v>
      </c>
      <c r="AN168">
        <v>12698.587450000001</v>
      </c>
    </row>
    <row r="169" spans="1:40" x14ac:dyDescent="0.25">
      <c r="A169" s="23" t="s">
        <v>425</v>
      </c>
      <c r="B169" t="s">
        <v>421</v>
      </c>
      <c r="C169">
        <v>363441.91800000001</v>
      </c>
      <c r="D169">
        <v>373068.34879999998</v>
      </c>
      <c r="E169">
        <v>387169.0343</v>
      </c>
      <c r="F169">
        <v>404290.0626</v>
      </c>
      <c r="G169">
        <v>419100.8321</v>
      </c>
      <c r="H169">
        <v>430864.88559999998</v>
      </c>
      <c r="I169">
        <v>439721.06819999998</v>
      </c>
      <c r="J169">
        <v>446336.38299999997</v>
      </c>
      <c r="K169">
        <v>451409.97639999999</v>
      </c>
      <c r="L169">
        <v>455492.92349999998</v>
      </c>
      <c r="M169">
        <v>458961.17249999999</v>
      </c>
      <c r="N169">
        <v>462057.7328</v>
      </c>
      <c r="O169">
        <v>464942.66029999999</v>
      </c>
      <c r="P169">
        <v>470115.80579999997</v>
      </c>
      <c r="Q169">
        <v>477670.11570000002</v>
      </c>
      <c r="R169">
        <v>487117.18680000002</v>
      </c>
      <c r="S169">
        <v>497927.19780000002</v>
      </c>
      <c r="T169">
        <v>509692.23389999999</v>
      </c>
      <c r="U169">
        <v>522068.30239999999</v>
      </c>
      <c r="V169">
        <v>534928.80909999902</v>
      </c>
      <c r="W169">
        <v>548211.40740000003</v>
      </c>
      <c r="X169">
        <v>561884.30319999903</v>
      </c>
      <c r="Y169">
        <v>575933.63139999995</v>
      </c>
      <c r="Z169">
        <v>590355.49979999999</v>
      </c>
      <c r="AA169">
        <v>605150.76359999995</v>
      </c>
      <c r="AB169">
        <v>620322.05830000003</v>
      </c>
      <c r="AC169">
        <v>635872.48230000003</v>
      </c>
      <c r="AD169">
        <v>651805.46580000001</v>
      </c>
      <c r="AE169">
        <v>670503.91220000002</v>
      </c>
      <c r="AF169">
        <v>692069.77379999997</v>
      </c>
      <c r="AG169">
        <v>716019.99179999996</v>
      </c>
      <c r="AH169">
        <v>741809.95490000001</v>
      </c>
      <c r="AI169">
        <v>769013.80920000002</v>
      </c>
      <c r="AJ169">
        <v>797355.35360000003</v>
      </c>
      <c r="AK169">
        <v>826686.18310000002</v>
      </c>
      <c r="AL169">
        <v>856952.84900000005</v>
      </c>
      <c r="AM169">
        <v>888168.98349999997</v>
      </c>
      <c r="AN169">
        <v>920396.64549999998</v>
      </c>
    </row>
    <row r="170" spans="1:40" x14ac:dyDescent="0.25">
      <c r="A170" s="23" t="s">
        <v>425</v>
      </c>
      <c r="B170" t="s">
        <v>422</v>
      </c>
      <c r="C170">
        <v>9283.1983999999902</v>
      </c>
      <c r="D170">
        <v>9522.712732</v>
      </c>
      <c r="E170">
        <v>9827.2326909999902</v>
      </c>
      <c r="F170">
        <v>10175.333640000001</v>
      </c>
      <c r="G170">
        <v>10502.541230000001</v>
      </c>
      <c r="H170">
        <v>10787.23178</v>
      </c>
      <c r="I170">
        <v>11051.773429999999</v>
      </c>
      <c r="J170">
        <v>11309.38529</v>
      </c>
      <c r="K170">
        <v>11565.27146</v>
      </c>
      <c r="L170">
        <v>11821.717710000001</v>
      </c>
      <c r="M170">
        <v>12080.541010000001</v>
      </c>
      <c r="N170">
        <v>12344.055350000001</v>
      </c>
      <c r="O170">
        <v>12615.22164</v>
      </c>
      <c r="P170">
        <v>12904.95313</v>
      </c>
      <c r="Q170">
        <v>13215.440350000001</v>
      </c>
      <c r="R170">
        <v>13545.37239</v>
      </c>
      <c r="S170">
        <v>13892.61558</v>
      </c>
      <c r="T170">
        <v>14255.295889999999</v>
      </c>
      <c r="U170">
        <v>14626.680329999999</v>
      </c>
      <c r="V170">
        <v>15009.442520000001</v>
      </c>
      <c r="W170">
        <v>15405.00937</v>
      </c>
      <c r="X170">
        <v>15813.563</v>
      </c>
      <c r="Y170">
        <v>16234.78578</v>
      </c>
      <c r="Z170">
        <v>16668.27694</v>
      </c>
      <c r="AA170">
        <v>17113.709459999998</v>
      </c>
      <c r="AB170">
        <v>17570.861239999998</v>
      </c>
      <c r="AC170">
        <v>18039.601170000002</v>
      </c>
      <c r="AD170">
        <v>18519.871879999999</v>
      </c>
      <c r="AE170">
        <v>19045.619549999999</v>
      </c>
      <c r="AF170">
        <v>19616.98991</v>
      </c>
      <c r="AG170">
        <v>20226.784039999999</v>
      </c>
      <c r="AH170">
        <v>20867.33743</v>
      </c>
      <c r="AI170">
        <v>21532.915570000001</v>
      </c>
      <c r="AJ170">
        <v>22220.040980000002</v>
      </c>
      <c r="AK170">
        <v>22927.127980000001</v>
      </c>
      <c r="AL170">
        <v>23654.012739999998</v>
      </c>
      <c r="AM170">
        <v>24401.588390000001</v>
      </c>
      <c r="AN170">
        <v>25171.58956</v>
      </c>
    </row>
    <row r="171" spans="1:40" x14ac:dyDescent="0.25">
      <c r="A171" s="7" t="s">
        <v>424</v>
      </c>
      <c r="B171" t="s">
        <v>423</v>
      </c>
      <c r="C171">
        <v>37854.733</v>
      </c>
      <c r="D171">
        <v>38476.09259</v>
      </c>
      <c r="E171">
        <v>38955.640149999999</v>
      </c>
      <c r="F171">
        <v>39403.365210000004</v>
      </c>
      <c r="G171">
        <v>39685.430699999997</v>
      </c>
      <c r="H171">
        <v>40040.010719999998</v>
      </c>
      <c r="I171">
        <v>40559.1535</v>
      </c>
      <c r="J171">
        <v>41299.162259999997</v>
      </c>
      <c r="K171">
        <v>42199.687910000001</v>
      </c>
      <c r="L171">
        <v>43184.026740000001</v>
      </c>
      <c r="M171">
        <v>44182.793749999997</v>
      </c>
      <c r="N171">
        <v>45154.357230000001</v>
      </c>
      <c r="O171">
        <v>46088.089240000001</v>
      </c>
      <c r="P171">
        <v>47368.517930000002</v>
      </c>
      <c r="Q171">
        <v>48733.817049999998</v>
      </c>
      <c r="R171">
        <v>50101.094149999997</v>
      </c>
      <c r="S171">
        <v>51465.163520000002</v>
      </c>
      <c r="T171">
        <v>52840.830560000002</v>
      </c>
      <c r="U171">
        <v>54300.36002</v>
      </c>
      <c r="V171">
        <v>55805.036639999998</v>
      </c>
      <c r="W171">
        <v>57341.988949999999</v>
      </c>
      <c r="X171">
        <v>58908.45968</v>
      </c>
      <c r="Y171">
        <v>60505.467620000003</v>
      </c>
      <c r="Z171">
        <v>62135.048880000002</v>
      </c>
      <c r="AA171">
        <v>63799.106299999999</v>
      </c>
      <c r="AB171">
        <v>65499.02607</v>
      </c>
      <c r="AC171">
        <v>67235.649220000007</v>
      </c>
      <c r="AD171">
        <v>69009.399529999995</v>
      </c>
      <c r="AE171">
        <v>70863.348480000001</v>
      </c>
      <c r="AF171">
        <v>72794.708750000005</v>
      </c>
      <c r="AG171">
        <v>74794.830449999994</v>
      </c>
      <c r="AH171">
        <v>76853.601389999996</v>
      </c>
      <c r="AI171">
        <v>78962.626180000007</v>
      </c>
      <c r="AJ171">
        <v>81116.41807</v>
      </c>
      <c r="AK171">
        <v>83312.564670000007</v>
      </c>
      <c r="AL171">
        <v>85551.513529999997</v>
      </c>
      <c r="AM171">
        <v>87836.326090000002</v>
      </c>
      <c r="AN171">
        <v>90172.555319999999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2"/>
  <sheetViews>
    <sheetView workbookViewId="0">
      <selection activeCell="A2" sqref="A2:O40"/>
    </sheetView>
  </sheetViews>
  <sheetFormatPr baseColWidth="10" defaultRowHeight="15" x14ac:dyDescent="0.25"/>
  <cols>
    <col min="2" max="2" width="11.42578125" style="17"/>
    <col min="3" max="3" width="18.28515625" style="17" customWidth="1"/>
    <col min="4" max="7" width="11.42578125" style="17"/>
    <col min="8" max="8" width="17.42578125" style="17" customWidth="1"/>
    <col min="9" max="9" width="13.28515625" style="17" customWidth="1"/>
    <col min="10" max="11" width="11.42578125" style="17"/>
    <col min="17" max="17" width="12.85546875" customWidth="1"/>
  </cols>
  <sheetData>
    <row r="1" spans="1:27" x14ac:dyDescent="0.25">
      <c r="A1" s="1" t="s">
        <v>224</v>
      </c>
      <c r="T1" s="1" t="s">
        <v>225</v>
      </c>
      <c r="U1" s="1"/>
    </row>
    <row r="2" spans="1:27" x14ac:dyDescent="0.25">
      <c r="B2" s="17" t="s">
        <v>143</v>
      </c>
      <c r="C2" s="17" t="s">
        <v>204</v>
      </c>
      <c r="D2" s="17" t="s">
        <v>205</v>
      </c>
      <c r="E2" s="17" t="s">
        <v>206</v>
      </c>
      <c r="F2" s="17" t="s">
        <v>207</v>
      </c>
      <c r="G2" s="17" t="s">
        <v>142</v>
      </c>
      <c r="H2" s="17" t="s">
        <v>208</v>
      </c>
      <c r="I2" s="17" t="s">
        <v>209</v>
      </c>
      <c r="J2" s="17" t="s">
        <v>210</v>
      </c>
      <c r="K2" s="17" t="s">
        <v>211</v>
      </c>
      <c r="L2" t="s">
        <v>212</v>
      </c>
      <c r="M2" t="s">
        <v>213</v>
      </c>
      <c r="N2" t="s">
        <v>214</v>
      </c>
      <c r="O2" t="s">
        <v>215</v>
      </c>
      <c r="Q2" s="10" t="s">
        <v>216</v>
      </c>
      <c r="R2" s="10" t="s">
        <v>217</v>
      </c>
      <c r="T2" t="s">
        <v>223</v>
      </c>
      <c r="U2" t="s">
        <v>222</v>
      </c>
      <c r="V2" t="s">
        <v>221</v>
      </c>
      <c r="W2" t="s">
        <v>220</v>
      </c>
      <c r="X2" t="s">
        <v>202</v>
      </c>
      <c r="Y2" t="s">
        <v>219</v>
      </c>
      <c r="AA2" s="10" t="s">
        <v>218</v>
      </c>
    </row>
    <row r="3" spans="1:27" x14ac:dyDescent="0.25">
      <c r="A3">
        <v>2013</v>
      </c>
      <c r="B3" s="17">
        <v>16277187.08</v>
      </c>
      <c r="C3" s="17">
        <v>10880669.779999999</v>
      </c>
      <c r="D3" s="17">
        <v>3459303.5249999999</v>
      </c>
      <c r="E3" s="17">
        <v>4915878.0669999998</v>
      </c>
      <c r="F3" s="17">
        <v>5166705.2450000001</v>
      </c>
      <c r="G3" s="17">
        <v>16277187.08</v>
      </c>
      <c r="H3" s="17">
        <v>10880669.779999999</v>
      </c>
      <c r="I3" s="17">
        <v>3459303.5249999999</v>
      </c>
      <c r="J3" s="17">
        <v>4915878.0669999998</v>
      </c>
      <c r="K3" s="17">
        <v>5166705.2450000001</v>
      </c>
      <c r="L3">
        <v>1986054.392</v>
      </c>
      <c r="M3">
        <v>1986054.392</v>
      </c>
      <c r="N3">
        <v>201986.56</v>
      </c>
      <c r="O3">
        <v>201986.56</v>
      </c>
      <c r="Q3" s="18">
        <f>C3+D3+E3+L3+N3-F3 -(B3)</f>
        <v>-1.0000001639127731E-3</v>
      </c>
      <c r="R3" s="18">
        <f>H3+I3+J3+M3+O3-K3 -(G3)</f>
        <v>-1.0000001639127731E-3</v>
      </c>
      <c r="T3" s="19">
        <f>(B3/G3-1)*100</f>
        <v>0</v>
      </c>
      <c r="U3" t="e">
        <f>(C3-H3)/(B3-G3)*T3</f>
        <v>#DIV/0!</v>
      </c>
      <c r="V3" t="e">
        <f>(D3-I3)/(B3-G3)*T3</f>
        <v>#DIV/0!</v>
      </c>
      <c r="W3" t="e">
        <f>(X3-Y3)*T3</f>
        <v>#DIV/0!</v>
      </c>
      <c r="X3" t="e">
        <f>(E3-J3)/(B3-G3)</f>
        <v>#DIV/0!</v>
      </c>
      <c r="Y3" t="e">
        <f>(F3-K3)/(B3-G3)</f>
        <v>#DIV/0!</v>
      </c>
      <c r="AA3" s="20" t="e">
        <f>T3-SUM(U3:W3)</f>
        <v>#DIV/0!</v>
      </c>
    </row>
    <row r="4" spans="1:27" x14ac:dyDescent="0.25">
      <c r="A4">
        <v>2014</v>
      </c>
      <c r="B4" s="17">
        <v>16754978.01</v>
      </c>
      <c r="C4" s="17">
        <v>11205564.41</v>
      </c>
      <c r="D4" s="17">
        <v>3559367.4730000002</v>
      </c>
      <c r="E4" s="17">
        <v>5057151.3820000002</v>
      </c>
      <c r="F4" s="17">
        <v>5318520.8320000004</v>
      </c>
      <c r="G4" s="17">
        <v>16754978.01</v>
      </c>
      <c r="H4" s="17">
        <v>11205564.41</v>
      </c>
      <c r="I4" s="17">
        <v>3559367.4730000002</v>
      </c>
      <c r="J4" s="17">
        <v>5057151.3820000002</v>
      </c>
      <c r="K4" s="17">
        <v>5318520.8320000004</v>
      </c>
      <c r="L4">
        <v>2043547.862</v>
      </c>
      <c r="M4">
        <v>2043547.862</v>
      </c>
      <c r="N4">
        <v>207867.7138</v>
      </c>
      <c r="O4">
        <v>207867.7138</v>
      </c>
      <c r="Q4" s="18">
        <f t="shared" ref="Q4:Q40" si="0">C4+D4+E4+L4+N4-F4 -(B4)</f>
        <v>-1.2000016868114471E-3</v>
      </c>
      <c r="R4" s="18">
        <f t="shared" ref="R4:R40" si="1">H4+I4+J4+M4+O4-K4 -(G4)</f>
        <v>-1.2000016868114471E-3</v>
      </c>
      <c r="T4" s="19">
        <f t="shared" ref="T4:T40" si="2">(B4/G4-1)*100</f>
        <v>0</v>
      </c>
      <c r="U4" t="e">
        <f t="shared" ref="U4:U40" si="3">(C4-H4)/(B4-G4)*T4</f>
        <v>#DIV/0!</v>
      </c>
      <c r="V4" t="e">
        <f t="shared" ref="V4:V40" si="4">(D4-I4)/(B4-G4)*T4</f>
        <v>#DIV/0!</v>
      </c>
      <c r="W4" t="e">
        <f t="shared" ref="W4:W40" si="5">(X4-Y4)*T4</f>
        <v>#DIV/0!</v>
      </c>
      <c r="X4" t="e">
        <f t="shared" ref="X4:X40" si="6">(E4-J4)/(B4-G4)</f>
        <v>#DIV/0!</v>
      </c>
      <c r="Y4" t="e">
        <f t="shared" ref="Y4:Y40" si="7">(F4-K4)/(B4-G4)</f>
        <v>#DIV/0!</v>
      </c>
      <c r="AA4" s="20" t="e">
        <f t="shared" ref="AA4:AA40" si="8">T4-SUM(U4:W4)</f>
        <v>#DIV/0!</v>
      </c>
    </row>
    <row r="5" spans="1:27" x14ac:dyDescent="0.25">
      <c r="A5">
        <v>2015</v>
      </c>
      <c r="B5" s="17">
        <v>17238894.140000001</v>
      </c>
      <c r="C5" s="17">
        <v>11549753.039999999</v>
      </c>
      <c r="D5" s="17">
        <v>3660589.1189999999</v>
      </c>
      <c r="E5" s="17">
        <v>5191745.7319999998</v>
      </c>
      <c r="F5" s="17">
        <v>5475194.29</v>
      </c>
      <c r="G5" s="17">
        <v>17238894.140000001</v>
      </c>
      <c r="H5" s="17">
        <v>11549753.039999999</v>
      </c>
      <c r="I5" s="17">
        <v>3660589.1189999999</v>
      </c>
      <c r="J5" s="17">
        <v>5191745.7319999998</v>
      </c>
      <c r="K5" s="17">
        <v>5475194.29</v>
      </c>
      <c r="L5">
        <v>2098080.4339999999</v>
      </c>
      <c r="M5">
        <v>2098080.4339999999</v>
      </c>
      <c r="N5">
        <v>213920.1066</v>
      </c>
      <c r="O5">
        <v>213920.1066</v>
      </c>
      <c r="Q5" s="18">
        <f t="shared" si="0"/>
        <v>1.6000010073184967E-3</v>
      </c>
      <c r="R5" s="18">
        <f t="shared" si="1"/>
        <v>1.6000010073184967E-3</v>
      </c>
      <c r="T5" s="19">
        <f t="shared" si="2"/>
        <v>0</v>
      </c>
      <c r="U5" t="e">
        <f t="shared" si="3"/>
        <v>#DIV/0!</v>
      </c>
      <c r="V5" t="e">
        <f t="shared" si="4"/>
        <v>#DIV/0!</v>
      </c>
      <c r="W5" t="e">
        <f t="shared" si="5"/>
        <v>#DIV/0!</v>
      </c>
      <c r="X5" t="e">
        <f t="shared" si="6"/>
        <v>#DIV/0!</v>
      </c>
      <c r="Y5" t="e">
        <f t="shared" si="7"/>
        <v>#DIV/0!</v>
      </c>
      <c r="AA5" s="20" t="e">
        <f t="shared" si="8"/>
        <v>#DIV/0!</v>
      </c>
    </row>
    <row r="6" spans="1:27" x14ac:dyDescent="0.25">
      <c r="A6">
        <v>2016</v>
      </c>
      <c r="B6" s="17">
        <v>17730425.109999999</v>
      </c>
      <c r="C6" s="17">
        <v>11908964.9</v>
      </c>
      <c r="D6" s="17">
        <v>3762949.7289999998</v>
      </c>
      <c r="E6" s="17">
        <v>5323211.2580000004</v>
      </c>
      <c r="F6" s="17">
        <v>5635765.8789999997</v>
      </c>
      <c r="G6" s="17">
        <v>17730425.109999999</v>
      </c>
      <c r="H6" s="17">
        <v>11908964.9</v>
      </c>
      <c r="I6" s="17">
        <v>3762949.7289999998</v>
      </c>
      <c r="J6" s="17">
        <v>5323211.2580000004</v>
      </c>
      <c r="K6" s="17">
        <v>5635765.8789999997</v>
      </c>
      <c r="L6">
        <v>2150916.3769999999</v>
      </c>
      <c r="M6">
        <v>2150916.3769999999</v>
      </c>
      <c r="N6">
        <v>220148.7242</v>
      </c>
      <c r="O6">
        <v>220148.7242</v>
      </c>
      <c r="Q6" s="18">
        <f t="shared" si="0"/>
        <v>-7.9999864101409912E-4</v>
      </c>
      <c r="R6" s="18">
        <f t="shared" si="1"/>
        <v>-7.9999864101409912E-4</v>
      </c>
      <c r="T6" s="19">
        <f t="shared" si="2"/>
        <v>0</v>
      </c>
      <c r="U6" t="e">
        <f t="shared" si="3"/>
        <v>#DIV/0!</v>
      </c>
      <c r="V6" t="e">
        <f t="shared" si="4"/>
        <v>#DIV/0!</v>
      </c>
      <c r="W6" t="e">
        <f t="shared" si="5"/>
        <v>#DIV/0!</v>
      </c>
      <c r="X6" t="e">
        <f t="shared" si="6"/>
        <v>#DIV/0!</v>
      </c>
      <c r="Y6" t="e">
        <f t="shared" si="7"/>
        <v>#DIV/0!</v>
      </c>
      <c r="AA6" s="20" t="e">
        <f t="shared" si="8"/>
        <v>#DIV/0!</v>
      </c>
    </row>
    <row r="7" spans="1:27" x14ac:dyDescent="0.25">
      <c r="A7">
        <v>2017</v>
      </c>
      <c r="B7" s="17">
        <v>18231008.539999999</v>
      </c>
      <c r="C7" s="17">
        <v>12264396.1</v>
      </c>
      <c r="D7" s="17">
        <v>3867848.1710000001</v>
      </c>
      <c r="E7" s="17">
        <v>5462621.4340000004</v>
      </c>
      <c r="F7" s="17">
        <v>5796414.9759999998</v>
      </c>
      <c r="G7" s="17">
        <v>18231008.539999999</v>
      </c>
      <c r="H7" s="17">
        <v>12264396.1</v>
      </c>
      <c r="I7" s="17">
        <v>3867848.1710000001</v>
      </c>
      <c r="J7" s="17">
        <v>5462621.4340000004</v>
      </c>
      <c r="K7" s="17">
        <v>5796414.9759999998</v>
      </c>
      <c r="L7">
        <v>2205999.111</v>
      </c>
      <c r="M7">
        <v>2205999.111</v>
      </c>
      <c r="N7">
        <v>226558.69769999999</v>
      </c>
      <c r="O7">
        <v>226558.69769999999</v>
      </c>
      <c r="Q7" s="18">
        <f t="shared" si="0"/>
        <v>-2.2999979555606842E-3</v>
      </c>
      <c r="R7" s="18">
        <f t="shared" si="1"/>
        <v>-2.2999979555606842E-3</v>
      </c>
      <c r="T7" s="19">
        <f t="shared" si="2"/>
        <v>0</v>
      </c>
      <c r="U7" t="e">
        <f t="shared" si="3"/>
        <v>#DIV/0!</v>
      </c>
      <c r="V7" t="e">
        <f t="shared" si="4"/>
        <v>#DIV/0!</v>
      </c>
      <c r="W7" t="e">
        <f t="shared" si="5"/>
        <v>#DIV/0!</v>
      </c>
      <c r="X7" t="e">
        <f t="shared" si="6"/>
        <v>#DIV/0!</v>
      </c>
      <c r="Y7" t="e">
        <f t="shared" si="7"/>
        <v>#DIV/0!</v>
      </c>
      <c r="AA7" s="20" t="e">
        <f t="shared" si="8"/>
        <v>#DIV/0!</v>
      </c>
    </row>
    <row r="8" spans="1:27" x14ac:dyDescent="0.25">
      <c r="A8">
        <v>2018</v>
      </c>
      <c r="B8" s="17">
        <v>18744397.899999999</v>
      </c>
      <c r="C8" s="17">
        <v>12612126.75</v>
      </c>
      <c r="D8" s="17">
        <v>3976665.1189999999</v>
      </c>
      <c r="E8" s="17">
        <v>5614202.4689999903</v>
      </c>
      <c r="F8" s="17">
        <v>5957564.824</v>
      </c>
      <c r="G8" s="17">
        <v>18742018.449999999</v>
      </c>
      <c r="H8" s="17">
        <v>12611877.699999999</v>
      </c>
      <c r="I8" s="17">
        <v>3976733.6430000002</v>
      </c>
      <c r="J8" s="17">
        <v>5614114.6909999903</v>
      </c>
      <c r="K8" s="17">
        <v>5959675.9349999996</v>
      </c>
      <c r="L8">
        <v>2265813.0580000002</v>
      </c>
      <c r="M8">
        <v>2265813.0580000002</v>
      </c>
      <c r="N8">
        <v>233155.3076</v>
      </c>
      <c r="O8">
        <v>233155.3076</v>
      </c>
      <c r="Q8" s="18">
        <f t="shared" si="0"/>
        <v>-2.0400010049343109E-2</v>
      </c>
      <c r="R8" s="18">
        <f t="shared" si="1"/>
        <v>1.4599986374378204E-2</v>
      </c>
      <c r="T8" s="19">
        <f t="shared" si="2"/>
        <v>1.2695804383855425E-2</v>
      </c>
      <c r="U8">
        <f t="shared" si="3"/>
        <v>1.3288323275587393E-3</v>
      </c>
      <c r="V8">
        <f t="shared" si="4"/>
        <v>-3.6561697014109564E-4</v>
      </c>
      <c r="W8">
        <f t="shared" si="5"/>
        <v>1.1732402280280685E-2</v>
      </c>
      <c r="X8">
        <f t="shared" si="6"/>
        <v>3.689003761371764E-2</v>
      </c>
      <c r="Y8">
        <f t="shared" si="7"/>
        <v>-0.88722645989629068</v>
      </c>
      <c r="AA8" s="20">
        <f t="shared" si="8"/>
        <v>1.8674615709542153E-7</v>
      </c>
    </row>
    <row r="9" spans="1:27" x14ac:dyDescent="0.25">
      <c r="A9">
        <v>2019</v>
      </c>
      <c r="B9" s="17">
        <v>19269017.469999999</v>
      </c>
      <c r="C9" s="17">
        <v>12954368.789999999</v>
      </c>
      <c r="D9" s="17">
        <v>4088133.27</v>
      </c>
      <c r="E9" s="17">
        <v>5776445.8260000004</v>
      </c>
      <c r="F9" s="17">
        <v>6119982.7850000001</v>
      </c>
      <c r="G9" s="17">
        <v>19264755.460000001</v>
      </c>
      <c r="H9" s="17">
        <v>12954155.58</v>
      </c>
      <c r="I9" s="17">
        <v>4088605.44</v>
      </c>
      <c r="J9" s="17">
        <v>5776291.4369999999</v>
      </c>
      <c r="K9" s="17">
        <v>6124349.3550000004</v>
      </c>
      <c r="L9">
        <v>2330108.3739999998</v>
      </c>
      <c r="M9">
        <v>2330108.3739999998</v>
      </c>
      <c r="N9">
        <v>239943.98809999999</v>
      </c>
      <c r="O9">
        <v>239943.98809999999</v>
      </c>
      <c r="Q9" s="18">
        <f t="shared" si="0"/>
        <v>-6.9000013172626495E-3</v>
      </c>
      <c r="R9" s="18">
        <f t="shared" si="1"/>
        <v>4.0999986231327057E-3</v>
      </c>
      <c r="T9" s="19">
        <f t="shared" si="2"/>
        <v>2.2123353752645514E-2</v>
      </c>
      <c r="U9">
        <f t="shared" si="3"/>
        <v>1.1067360831115906E-3</v>
      </c>
      <c r="V9">
        <f t="shared" si="4"/>
        <v>-2.4509524711087251E-3</v>
      </c>
      <c r="W9">
        <f t="shared" si="5"/>
        <v>2.3467513041562929E-2</v>
      </c>
      <c r="X9">
        <f t="shared" si="6"/>
        <v>3.6224457474409423E-2</v>
      </c>
      <c r="Y9">
        <f t="shared" si="7"/>
        <v>-1.0245330254979306</v>
      </c>
      <c r="AA9" s="20">
        <f t="shared" si="8"/>
        <v>5.7099079717876089E-8</v>
      </c>
    </row>
    <row r="10" spans="1:27" x14ac:dyDescent="0.25">
      <c r="A10">
        <v>2020</v>
      </c>
      <c r="B10" s="17">
        <v>19805827.68</v>
      </c>
      <c r="C10" s="17">
        <v>13294682.439999999</v>
      </c>
      <c r="D10" s="17">
        <v>4202591.9230000004</v>
      </c>
      <c r="E10" s="17">
        <v>5947747.3959999997</v>
      </c>
      <c r="F10" s="17">
        <v>6284552.9309999999</v>
      </c>
      <c r="G10" s="17">
        <v>19800438.469999999</v>
      </c>
      <c r="H10" s="17">
        <v>13294793.6</v>
      </c>
      <c r="I10" s="17">
        <v>4203528.8600000003</v>
      </c>
      <c r="J10" s="17">
        <v>5947607.3439999996</v>
      </c>
      <c r="K10" s="17">
        <v>6290850.1689999998</v>
      </c>
      <c r="L10">
        <v>2398428.5129999998</v>
      </c>
      <c r="M10">
        <v>2398428.5129999998</v>
      </c>
      <c r="N10">
        <v>246930.33170000001</v>
      </c>
      <c r="O10">
        <v>246930.33170000001</v>
      </c>
      <c r="Q10" s="18">
        <f t="shared" si="0"/>
        <v>-7.3000043630599976E-3</v>
      </c>
      <c r="R10" s="18">
        <f t="shared" si="1"/>
        <v>9.7000040113925934E-3</v>
      </c>
      <c r="T10" s="19">
        <f t="shared" si="2"/>
        <v>2.7217629590214898E-2</v>
      </c>
      <c r="U10">
        <f t="shared" si="3"/>
        <v>-5.6140170920261818E-4</v>
      </c>
      <c r="V10">
        <f t="shared" si="4"/>
        <v>-4.7319002628141626E-3</v>
      </c>
      <c r="W10">
        <f t="shared" si="5"/>
        <v>3.2510845705542447E-2</v>
      </c>
      <c r="X10">
        <f t="shared" si="6"/>
        <v>2.5987482395400871E-2</v>
      </c>
      <c r="Y10">
        <f t="shared" si="7"/>
        <v>-1.1684900013172341</v>
      </c>
      <c r="AA10" s="20">
        <f t="shared" si="8"/>
        <v>8.5856689230334737E-8</v>
      </c>
    </row>
    <row r="11" spans="1:27" x14ac:dyDescent="0.25">
      <c r="A11">
        <v>2021</v>
      </c>
      <c r="B11" s="17">
        <v>20356285.289999999</v>
      </c>
      <c r="C11" s="17">
        <v>13635843.48</v>
      </c>
      <c r="D11" s="17">
        <v>4320370.4579999903</v>
      </c>
      <c r="E11" s="17">
        <v>6127512.5659999996</v>
      </c>
      <c r="F11" s="17">
        <v>6452266.5149999997</v>
      </c>
      <c r="G11" s="17">
        <v>20350197.68</v>
      </c>
      <c r="H11" s="17">
        <v>13636347.220000001</v>
      </c>
      <c r="I11" s="17">
        <v>4321688.409</v>
      </c>
      <c r="J11" s="17">
        <v>6127480.3940000003</v>
      </c>
      <c r="K11" s="17">
        <v>6460143.6399999997</v>
      </c>
      <c r="L11">
        <v>2470705.2050000001</v>
      </c>
      <c r="M11">
        <v>2470705.2050000001</v>
      </c>
      <c r="N11">
        <v>254120.09349999999</v>
      </c>
      <c r="O11">
        <v>254120.09349999999</v>
      </c>
      <c r="Q11" s="18">
        <f t="shared" si="0"/>
        <v>-2.5000087916851044E-3</v>
      </c>
      <c r="R11" s="18">
        <f t="shared" si="1"/>
        <v>1.4999993145465851E-3</v>
      </c>
      <c r="T11" s="19">
        <f t="shared" si="2"/>
        <v>2.9914254867313694E-2</v>
      </c>
      <c r="U11">
        <f t="shared" si="3"/>
        <v>-2.4753567897530825E-3</v>
      </c>
      <c r="V11">
        <f t="shared" si="4"/>
        <v>-6.4763547791208513E-3</v>
      </c>
      <c r="W11">
        <f t="shared" si="5"/>
        <v>3.8865946780309926E-2</v>
      </c>
      <c r="X11">
        <f t="shared" si="6"/>
        <v>5.2848326353569213E-3</v>
      </c>
      <c r="Y11">
        <f t="shared" si="7"/>
        <v>-1.2939601912738778</v>
      </c>
      <c r="AA11" s="20">
        <f t="shared" si="8"/>
        <v>1.9655877703250724E-8</v>
      </c>
    </row>
    <row r="12" spans="1:27" x14ac:dyDescent="0.25">
      <c r="A12">
        <v>2022</v>
      </c>
      <c r="B12" s="17">
        <v>20921957.989999998</v>
      </c>
      <c r="C12" s="17">
        <v>13980134.960000001</v>
      </c>
      <c r="D12" s="17">
        <v>4441938.5599999903</v>
      </c>
      <c r="E12" s="17">
        <v>6315413.4670000002</v>
      </c>
      <c r="F12" s="17">
        <v>6624026.1050000004</v>
      </c>
      <c r="G12" s="17">
        <v>20915068.690000001</v>
      </c>
      <c r="H12" s="17">
        <v>13980709.09</v>
      </c>
      <c r="I12" s="17">
        <v>4443438.4639999904</v>
      </c>
      <c r="J12" s="17">
        <v>6315572.5250000004</v>
      </c>
      <c r="K12" s="17">
        <v>6633148.5080000004</v>
      </c>
      <c r="L12">
        <v>2546977.9180000001</v>
      </c>
      <c r="M12">
        <v>2546977.9180000001</v>
      </c>
      <c r="N12">
        <v>261519.19639999999</v>
      </c>
      <c r="O12">
        <v>261519.19639999999</v>
      </c>
      <c r="Q12" s="18">
        <f t="shared" si="0"/>
        <v>6.3999965786933899E-3</v>
      </c>
      <c r="R12" s="18">
        <f t="shared" si="1"/>
        <v>-4.6000108122825623E-3</v>
      </c>
      <c r="T12" s="19">
        <f t="shared" si="2"/>
        <v>3.2939408911869528E-2</v>
      </c>
      <c r="U12">
        <f t="shared" si="3"/>
        <v>-2.7450543362236329E-3</v>
      </c>
      <c r="V12">
        <f t="shared" si="4"/>
        <v>-7.1714036527039489E-3</v>
      </c>
      <c r="W12">
        <f t="shared" si="5"/>
        <v>4.2855919494474086E-2</v>
      </c>
      <c r="X12">
        <f t="shared" si="6"/>
        <v>-2.3087686702605855E-2</v>
      </c>
      <c r="Y12">
        <f t="shared" si="7"/>
        <v>-1.3241407690191862</v>
      </c>
      <c r="AA12" s="20">
        <f t="shared" si="8"/>
        <v>-5.2593676976020465E-8</v>
      </c>
    </row>
    <row r="13" spans="1:27" x14ac:dyDescent="0.25">
      <c r="A13">
        <v>2023</v>
      </c>
      <c r="B13" s="17">
        <v>21504255.850000001</v>
      </c>
      <c r="C13" s="17">
        <v>14329471.74</v>
      </c>
      <c r="D13" s="17">
        <v>4567874.7759999903</v>
      </c>
      <c r="E13" s="17">
        <v>6511045.2120000003</v>
      </c>
      <c r="F13" s="17">
        <v>6800530.8540000003</v>
      </c>
      <c r="G13" s="17">
        <v>21495987.719999999</v>
      </c>
      <c r="H13" s="17">
        <v>14329486.02</v>
      </c>
      <c r="I13" s="17">
        <v>4569212.7570000002</v>
      </c>
      <c r="J13" s="17">
        <v>6511472.3629999999</v>
      </c>
      <c r="K13" s="17">
        <v>6810578.3969999999</v>
      </c>
      <c r="L13">
        <v>2627261.2400000002</v>
      </c>
      <c r="M13">
        <v>2627261.2400000002</v>
      </c>
      <c r="N13">
        <v>269133.73580000002</v>
      </c>
      <c r="O13">
        <v>269133.73580000002</v>
      </c>
      <c r="Q13" s="18">
        <f t="shared" si="0"/>
        <v>-2.0000338554382324E-4</v>
      </c>
      <c r="R13" s="18">
        <f t="shared" si="1"/>
        <v>-1.1999942362308502E-3</v>
      </c>
      <c r="T13" s="19">
        <f t="shared" si="2"/>
        <v>3.8463596591609139E-2</v>
      </c>
      <c r="U13">
        <f t="shared" si="3"/>
        <v>-6.6431001847117607E-5</v>
      </c>
      <c r="V13">
        <f t="shared" si="4"/>
        <v>-6.2243290117115742E-3</v>
      </c>
      <c r="W13">
        <f t="shared" si="5"/>
        <v>4.4754361257143216E-2</v>
      </c>
      <c r="X13">
        <f t="shared" si="6"/>
        <v>-5.1662346866760266E-2</v>
      </c>
      <c r="Y13">
        <f t="shared" si="7"/>
        <v>-1.2152134763237079</v>
      </c>
      <c r="AA13" s="20">
        <f t="shared" si="8"/>
        <v>-4.6519753882368065E-9</v>
      </c>
    </row>
    <row r="14" spans="1:27" x14ac:dyDescent="0.25">
      <c r="A14">
        <v>2024</v>
      </c>
      <c r="B14" s="17">
        <v>22104538.280000001</v>
      </c>
      <c r="C14" s="17">
        <v>14685731.35</v>
      </c>
      <c r="D14" s="17">
        <v>4698889.9680000003</v>
      </c>
      <c r="E14" s="17">
        <v>6713757.46</v>
      </c>
      <c r="F14" s="17">
        <v>6982285.8590000002</v>
      </c>
      <c r="G14" s="17">
        <v>22093787.75</v>
      </c>
      <c r="H14" s="17">
        <v>14684230.65</v>
      </c>
      <c r="I14" s="17">
        <v>4699498.2290000003</v>
      </c>
      <c r="J14" s="17">
        <v>6714537.8039999995</v>
      </c>
      <c r="K14" s="17">
        <v>6992924.3030000003</v>
      </c>
      <c r="L14">
        <v>2711475.3829999999</v>
      </c>
      <c r="M14">
        <v>2711475.3829999999</v>
      </c>
      <c r="N14">
        <v>276969.98440000002</v>
      </c>
      <c r="O14">
        <v>276969.98440000002</v>
      </c>
      <c r="Q14" s="18">
        <f t="shared" si="0"/>
        <v>6.4000003039836884E-3</v>
      </c>
      <c r="R14" s="18">
        <f t="shared" si="1"/>
        <v>-2.5999993085861206E-3</v>
      </c>
      <c r="T14" s="19">
        <f t="shared" si="2"/>
        <v>4.865860992984139E-2</v>
      </c>
      <c r="U14">
        <f t="shared" si="3"/>
        <v>6.7924070647371456E-3</v>
      </c>
      <c r="V14">
        <f t="shared" si="4"/>
        <v>-2.7530861022227807E-3</v>
      </c>
      <c r="W14">
        <f t="shared" si="5"/>
        <v>4.4619329702753577E-2</v>
      </c>
      <c r="X14">
        <f t="shared" si="6"/>
        <v>-7.2586560848580381E-2</v>
      </c>
      <c r="Y14">
        <f t="shared" si="7"/>
        <v>-0.98957390937925427</v>
      </c>
      <c r="AA14" s="20">
        <f t="shared" si="8"/>
        <v>-4.073542655275153E-8</v>
      </c>
    </row>
    <row r="15" spans="1:27" x14ac:dyDescent="0.25">
      <c r="A15">
        <v>2025</v>
      </c>
      <c r="B15" s="17">
        <v>22724224.859999999</v>
      </c>
      <c r="C15" s="17">
        <v>15050958.91</v>
      </c>
      <c r="D15" s="17">
        <v>4835892.6950000003</v>
      </c>
      <c r="E15" s="17">
        <v>6922575.4610000001</v>
      </c>
      <c r="F15" s="17">
        <v>7169649.0269999998</v>
      </c>
      <c r="G15" s="17">
        <v>22709195.620000001</v>
      </c>
      <c r="H15" s="17">
        <v>15046528.32</v>
      </c>
      <c r="I15" s="17">
        <v>4834862.7750000004</v>
      </c>
      <c r="J15" s="17">
        <v>6923821.7690000003</v>
      </c>
      <c r="K15" s="17">
        <v>7180464.0710000005</v>
      </c>
      <c r="L15">
        <v>2799412.4270000001</v>
      </c>
      <c r="M15">
        <v>2799412.4270000001</v>
      </c>
      <c r="N15">
        <v>285034.39750000002</v>
      </c>
      <c r="O15">
        <v>285034.39750000002</v>
      </c>
      <c r="Q15" s="18">
        <f t="shared" si="0"/>
        <v>3.5000033676624298E-3</v>
      </c>
      <c r="R15" s="18">
        <f t="shared" si="1"/>
        <v>-2.5000013411045074E-3</v>
      </c>
      <c r="T15" s="19">
        <f t="shared" si="2"/>
        <v>6.618129612112611E-2</v>
      </c>
      <c r="U15">
        <f t="shared" si="3"/>
        <v>1.9510114202802152E-2</v>
      </c>
      <c r="V15">
        <f t="shared" si="4"/>
        <v>4.5352553090557282E-3</v>
      </c>
      <c r="W15">
        <f t="shared" si="5"/>
        <v>4.2135953030291738E-2</v>
      </c>
      <c r="X15">
        <f t="shared" si="6"/>
        <v>-8.2925550460324654E-2</v>
      </c>
      <c r="Y15">
        <f t="shared" si="7"/>
        <v>-0.71960019269117215</v>
      </c>
      <c r="AA15" s="20">
        <f t="shared" si="8"/>
        <v>-2.642102350791653E-8</v>
      </c>
    </row>
    <row r="16" spans="1:27" x14ac:dyDescent="0.25">
      <c r="A16">
        <v>2026</v>
      </c>
      <c r="B16" s="17">
        <v>23364484.32</v>
      </c>
      <c r="C16" s="17">
        <v>15435499.560000001</v>
      </c>
      <c r="D16" s="17">
        <v>4975482.4989999998</v>
      </c>
      <c r="E16" s="17">
        <v>7135987.2719999999</v>
      </c>
      <c r="F16" s="17">
        <v>7366706.79</v>
      </c>
      <c r="G16" s="17">
        <v>23342830.190000001</v>
      </c>
      <c r="H16" s="17">
        <v>15426300.49</v>
      </c>
      <c r="I16" s="17">
        <v>4972367.7170000002</v>
      </c>
      <c r="J16" s="17">
        <v>7137733.7060000002</v>
      </c>
      <c r="K16" s="17">
        <v>7377793.4950000001</v>
      </c>
      <c r="L16">
        <v>2890888.1529999999</v>
      </c>
      <c r="M16">
        <v>2890888.1529999999</v>
      </c>
      <c r="N16">
        <v>293333.61869999999</v>
      </c>
      <c r="O16">
        <v>293333.61869999999</v>
      </c>
      <c r="Q16" s="18">
        <f t="shared" si="0"/>
        <v>-7.2999969124794006E-3</v>
      </c>
      <c r="R16" s="18">
        <f t="shared" si="1"/>
        <v>-2.9999762773513794E-4</v>
      </c>
      <c r="T16" s="19">
        <f t="shared" si="2"/>
        <v>9.2765657907567522E-2</v>
      </c>
      <c r="U16">
        <f t="shared" si="3"/>
        <v>3.9408546115121498E-2</v>
      </c>
      <c r="V16">
        <f t="shared" si="4"/>
        <v>1.334363474628771E-2</v>
      </c>
      <c r="W16">
        <f t="shared" si="5"/>
        <v>4.0013447058366652E-2</v>
      </c>
      <c r="X16">
        <f t="shared" si="6"/>
        <v>-8.065131224392029E-2</v>
      </c>
      <c r="Y16">
        <f t="shared" si="7"/>
        <v>-0.51199032240042008</v>
      </c>
      <c r="AA16" s="20">
        <f t="shared" si="8"/>
        <v>2.9987791666519215E-8</v>
      </c>
    </row>
    <row r="17" spans="1:27" x14ac:dyDescent="0.25">
      <c r="A17">
        <v>2027</v>
      </c>
      <c r="B17" s="17">
        <v>24025059.66</v>
      </c>
      <c r="C17" s="17">
        <v>15840573.380000001</v>
      </c>
      <c r="D17" s="17">
        <v>5120225.5769999903</v>
      </c>
      <c r="E17" s="17">
        <v>7350530.5719999997</v>
      </c>
      <c r="F17" s="17">
        <v>7572292.6670000004</v>
      </c>
      <c r="G17" s="17">
        <v>23995201.559999999</v>
      </c>
      <c r="H17" s="17">
        <v>15825728.08</v>
      </c>
      <c r="I17" s="17">
        <v>5114215.6840000004</v>
      </c>
      <c r="J17" s="17">
        <v>7352819.4359999998</v>
      </c>
      <c r="K17" s="17">
        <v>7583584.4450000003</v>
      </c>
      <c r="L17">
        <v>2984148.3190000001</v>
      </c>
      <c r="M17">
        <v>2984148.3190000001</v>
      </c>
      <c r="N17">
        <v>301874.48460000003</v>
      </c>
      <c r="O17">
        <v>301874.48460000003</v>
      </c>
      <c r="Q17" s="18">
        <f t="shared" si="0"/>
        <v>5.5999904870986938E-3</v>
      </c>
      <c r="R17" s="18">
        <f t="shared" si="1"/>
        <v>-1.3999976217746735E-3</v>
      </c>
      <c r="T17" s="19">
        <f t="shared" si="2"/>
        <v>0.12443362863754359</v>
      </c>
      <c r="U17">
        <f t="shared" si="3"/>
        <v>6.1867786202502044E-2</v>
      </c>
      <c r="V17">
        <f t="shared" si="4"/>
        <v>2.5046228450975785E-2</v>
      </c>
      <c r="W17">
        <f t="shared" si="5"/>
        <v>3.7519643156519351E-2</v>
      </c>
      <c r="X17">
        <f t="shared" si="6"/>
        <v>-7.6658059287092795E-2</v>
      </c>
      <c r="Y17">
        <f t="shared" si="7"/>
        <v>-0.3781813980125785</v>
      </c>
      <c r="AA17" s="20">
        <f t="shared" si="8"/>
        <v>-2.9172453591685965E-8</v>
      </c>
    </row>
    <row r="18" spans="1:27" x14ac:dyDescent="0.25">
      <c r="A18">
        <v>2028</v>
      </c>
      <c r="B18" s="17">
        <v>24705415.579999998</v>
      </c>
      <c r="C18" s="17">
        <v>16265259.41</v>
      </c>
      <c r="D18" s="17">
        <v>5269810.5089999903</v>
      </c>
      <c r="E18" s="17">
        <v>7566399.5020000003</v>
      </c>
      <c r="F18" s="17">
        <v>7785852.6749999998</v>
      </c>
      <c r="G18" s="17">
        <v>24666711.579999998</v>
      </c>
      <c r="H18" s="17">
        <v>16244661.48</v>
      </c>
      <c r="I18" s="17">
        <v>5260331.0880000005</v>
      </c>
      <c r="J18" s="17">
        <v>7569300.2280000001</v>
      </c>
      <c r="K18" s="17">
        <v>7797380.0369999995</v>
      </c>
      <c r="L18">
        <v>3079134.7940000002</v>
      </c>
      <c r="M18">
        <v>3079134.7940000002</v>
      </c>
      <c r="N18">
        <v>310664.03110000002</v>
      </c>
      <c r="O18">
        <v>310664.03110000002</v>
      </c>
      <c r="Q18" s="18">
        <f t="shared" si="0"/>
        <v>-8.9000053703784943E-3</v>
      </c>
      <c r="R18" s="18">
        <f t="shared" si="1"/>
        <v>4.1000023484230042E-3</v>
      </c>
      <c r="T18" s="19">
        <f t="shared" si="2"/>
        <v>0.15690782240864731</v>
      </c>
      <c r="U18">
        <f t="shared" si="3"/>
        <v>8.350496957486829E-2</v>
      </c>
      <c r="V18">
        <f t="shared" si="4"/>
        <v>3.8430015161306542E-2</v>
      </c>
      <c r="W18">
        <f t="shared" si="5"/>
        <v>3.4972784969823124E-2</v>
      </c>
      <c r="X18">
        <f t="shared" si="6"/>
        <v>-7.4946413807353021E-2</v>
      </c>
      <c r="Y18">
        <f t="shared" si="7"/>
        <v>-0.29783386730053046</v>
      </c>
      <c r="AA18" s="20">
        <f t="shared" si="8"/>
        <v>5.2702649355751419E-8</v>
      </c>
    </row>
    <row r="19" spans="1:27" x14ac:dyDescent="0.25">
      <c r="A19">
        <v>2029</v>
      </c>
      <c r="B19" s="17">
        <v>25405395.41</v>
      </c>
      <c r="C19" s="17">
        <v>16708521.66</v>
      </c>
      <c r="D19" s="17">
        <v>5424180.9589999998</v>
      </c>
      <c r="E19" s="17">
        <v>7784050.5199999996</v>
      </c>
      <c r="F19" s="17">
        <v>8007049.6610000003</v>
      </c>
      <c r="G19" s="17">
        <v>25357655.780000001</v>
      </c>
      <c r="H19" s="17">
        <v>16682454.16</v>
      </c>
      <c r="I19" s="17">
        <v>5410782.8509999998</v>
      </c>
      <c r="J19" s="17">
        <v>7787660.8959999997</v>
      </c>
      <c r="K19" s="17">
        <v>8018934.0580000002</v>
      </c>
      <c r="L19">
        <v>3175982.4380000001</v>
      </c>
      <c r="M19">
        <v>3175982.4380000001</v>
      </c>
      <c r="N19">
        <v>319709.49900000001</v>
      </c>
      <c r="O19">
        <v>319709.49900000001</v>
      </c>
      <c r="Q19" s="18">
        <f t="shared" si="0"/>
        <v>4.9999989569187164E-3</v>
      </c>
      <c r="R19" s="18">
        <f t="shared" si="1"/>
        <v>5.9999972581863403E-3</v>
      </c>
      <c r="T19" s="19">
        <f t="shared" si="2"/>
        <v>0.1882651551633252</v>
      </c>
      <c r="U19">
        <f t="shared" si="3"/>
        <v>0.10279932903166795</v>
      </c>
      <c r="V19">
        <f t="shared" si="4"/>
        <v>5.283654023952522E-2</v>
      </c>
      <c r="W19">
        <f t="shared" si="5"/>
        <v>3.2629281948552843E-2</v>
      </c>
      <c r="X19">
        <f t="shared" si="6"/>
        <v>-7.5626392579922444E-2</v>
      </c>
      <c r="Y19">
        <f t="shared" si="7"/>
        <v>-0.24894195870391414</v>
      </c>
      <c r="AA19" s="20">
        <f t="shared" si="8"/>
        <v>3.9435791854280922E-9</v>
      </c>
    </row>
    <row r="20" spans="1:27" x14ac:dyDescent="0.25">
      <c r="A20">
        <v>2030</v>
      </c>
      <c r="B20" s="17">
        <v>26124977.030000001</v>
      </c>
      <c r="C20" s="17">
        <v>17169588.059999999</v>
      </c>
      <c r="D20" s="17">
        <v>5583353.6710000001</v>
      </c>
      <c r="E20" s="17">
        <v>8003852.9500000002</v>
      </c>
      <c r="F20" s="17">
        <v>8235674.3289999999</v>
      </c>
      <c r="G20" s="17">
        <v>26068226.93</v>
      </c>
      <c r="H20" s="17">
        <v>17138482.710000001</v>
      </c>
      <c r="I20" s="17">
        <v>5565665.2309999904</v>
      </c>
      <c r="J20" s="17">
        <v>8008297.7549999999</v>
      </c>
      <c r="K20" s="17">
        <v>8248075.4460000005</v>
      </c>
      <c r="L20">
        <v>3274838.338</v>
      </c>
      <c r="M20">
        <v>3274838.338</v>
      </c>
      <c r="N20">
        <v>329018.33980000002</v>
      </c>
      <c r="O20">
        <v>329018.33980000002</v>
      </c>
      <c r="Q20" s="18">
        <f t="shared" si="0"/>
        <v>-1.9999966025352478E-4</v>
      </c>
      <c r="R20" s="18">
        <f t="shared" si="1"/>
        <v>-2.200007438659668E-3</v>
      </c>
      <c r="T20" s="19">
        <f t="shared" si="2"/>
        <v>0.21769835038030205</v>
      </c>
      <c r="U20">
        <f t="shared" si="3"/>
        <v>0.11932284494655099</v>
      </c>
      <c r="V20">
        <f t="shared" si="4"/>
        <v>6.7854403935904348E-2</v>
      </c>
      <c r="W20">
        <f t="shared" si="5"/>
        <v>3.0521109170048005E-2</v>
      </c>
      <c r="X20">
        <f t="shared" si="6"/>
        <v>-7.8322417053002288E-2</v>
      </c>
      <c r="Y20">
        <f t="shared" si="7"/>
        <v>-0.21852150040264645</v>
      </c>
      <c r="AA20" s="20">
        <f t="shared" si="8"/>
        <v>-7.6722012909424819E-9</v>
      </c>
    </row>
    <row r="21" spans="1:27" x14ac:dyDescent="0.25">
      <c r="A21">
        <v>2031</v>
      </c>
      <c r="B21" s="17">
        <v>26860014.170000002</v>
      </c>
      <c r="C21" s="17">
        <v>17647602.16</v>
      </c>
      <c r="D21" s="17">
        <v>5745506.0460000001</v>
      </c>
      <c r="E21" s="17">
        <v>8224870.4289999995</v>
      </c>
      <c r="F21" s="17">
        <v>8471842.7709999997</v>
      </c>
      <c r="G21" s="17">
        <v>26798520.530000001</v>
      </c>
      <c r="H21" s="17">
        <v>17613077.890000001</v>
      </c>
      <c r="I21" s="17">
        <v>5725686.5279999999</v>
      </c>
      <c r="J21" s="17">
        <v>8230273.3229999999</v>
      </c>
      <c r="K21" s="17">
        <v>8484395.5199999996</v>
      </c>
      <c r="L21">
        <v>3375280.0869999998</v>
      </c>
      <c r="M21">
        <v>3375280.0869999998</v>
      </c>
      <c r="N21">
        <v>338598.22210000001</v>
      </c>
      <c r="O21">
        <v>338598.22210000001</v>
      </c>
      <c r="Q21" s="18">
        <f t="shared" si="0"/>
        <v>3.0999928712844849E-3</v>
      </c>
      <c r="R21" s="18">
        <f t="shared" si="1"/>
        <v>9.9997967481613159E-5</v>
      </c>
      <c r="T21" s="19">
        <f t="shared" si="2"/>
        <v>0.22946654809230527</v>
      </c>
      <c r="U21">
        <f t="shared" si="3"/>
        <v>0.12882901487546602</v>
      </c>
      <c r="V21">
        <f t="shared" si="4"/>
        <v>7.3957508131138466E-2</v>
      </c>
      <c r="W21">
        <f t="shared" si="5"/>
        <v>2.6680036280343499E-2</v>
      </c>
      <c r="X21">
        <f t="shared" si="6"/>
        <v>-8.7861021074704115E-2</v>
      </c>
      <c r="Y21">
        <f t="shared" si="7"/>
        <v>-0.20413084995455977</v>
      </c>
      <c r="AA21" s="20">
        <f t="shared" si="8"/>
        <v>-1.1194642712819558E-8</v>
      </c>
    </row>
    <row r="22" spans="1:27" x14ac:dyDescent="0.25">
      <c r="A22">
        <v>2032</v>
      </c>
      <c r="B22" s="17">
        <v>27612892.649999999</v>
      </c>
      <c r="C22" s="17">
        <v>18141635.289999999</v>
      </c>
      <c r="D22" s="17">
        <v>5912118.3439999996</v>
      </c>
      <c r="E22" s="17">
        <v>8447915.8589999899</v>
      </c>
      <c r="F22" s="17">
        <v>8714910.5219999999</v>
      </c>
      <c r="G22" s="17">
        <v>27548542.489999998</v>
      </c>
      <c r="H22" s="17">
        <v>18105605.800000001</v>
      </c>
      <c r="I22" s="17">
        <v>5890325.1859999998</v>
      </c>
      <c r="J22" s="17">
        <v>8454377.8900000006</v>
      </c>
      <c r="K22" s="17">
        <v>8727900.057</v>
      </c>
      <c r="L22">
        <v>3477676.6370000001</v>
      </c>
      <c r="M22">
        <v>3477676.6370000001</v>
      </c>
      <c r="N22">
        <v>348457.03749999998</v>
      </c>
      <c r="O22">
        <v>348457.03749999998</v>
      </c>
      <c r="Q22" s="18">
        <f t="shared" si="0"/>
        <v>-4.5000091195106506E-3</v>
      </c>
      <c r="R22" s="18">
        <f t="shared" si="1"/>
        <v>3.5000070929527283E-3</v>
      </c>
      <c r="T22" s="19">
        <f t="shared" si="2"/>
        <v>0.23358825616039969</v>
      </c>
      <c r="U22">
        <f t="shared" si="3"/>
        <v>0.13078546719150591</v>
      </c>
      <c r="V22">
        <f t="shared" si="4"/>
        <v>7.9108206932943292E-2</v>
      </c>
      <c r="W22">
        <f t="shared" si="5"/>
        <v>2.3694552996256307E-2</v>
      </c>
      <c r="X22">
        <f t="shared" si="6"/>
        <v>-0.10041981247615631</v>
      </c>
      <c r="Y22">
        <f t="shared" si="7"/>
        <v>-0.20185707385964727</v>
      </c>
      <c r="AA22" s="20">
        <f t="shared" si="8"/>
        <v>2.9039694177113162E-8</v>
      </c>
    </row>
    <row r="23" spans="1:27" x14ac:dyDescent="0.25">
      <c r="A23">
        <v>2033</v>
      </c>
      <c r="B23" s="17">
        <v>28383764.34</v>
      </c>
      <c r="C23" s="17">
        <v>18651232.469999999</v>
      </c>
      <c r="D23" s="17">
        <v>6083139.2220000001</v>
      </c>
      <c r="E23" s="17">
        <v>8673319.0260000005</v>
      </c>
      <c r="F23" s="17">
        <v>8964741.6079999898</v>
      </c>
      <c r="G23" s="17">
        <v>28318219.32</v>
      </c>
      <c r="H23" s="17">
        <v>18615331.68</v>
      </c>
      <c r="I23" s="17">
        <v>6059699.318</v>
      </c>
      <c r="J23" s="17">
        <v>8680926.6009999998</v>
      </c>
      <c r="K23" s="17">
        <v>8978553.5189999994</v>
      </c>
      <c r="L23">
        <v>3582212.327</v>
      </c>
      <c r="M23">
        <v>3582212.327</v>
      </c>
      <c r="N23">
        <v>358602.90779999999</v>
      </c>
      <c r="O23">
        <v>358602.90779999999</v>
      </c>
      <c r="Q23" s="18">
        <f t="shared" si="0"/>
        <v>4.800010472536087E-3</v>
      </c>
      <c r="R23" s="18">
        <f t="shared" si="1"/>
        <v>-5.2000060677528381E-3</v>
      </c>
      <c r="T23" s="19">
        <f t="shared" si="2"/>
        <v>0.23145883312551963</v>
      </c>
      <c r="U23">
        <f t="shared" si="3"/>
        <v>0.12677629759948467</v>
      </c>
      <c r="V23">
        <f t="shared" si="4"/>
        <v>8.2773227140891248E-2</v>
      </c>
      <c r="W23">
        <f t="shared" si="5"/>
        <v>2.1909343698133958E-2</v>
      </c>
      <c r="X23">
        <f t="shared" si="6"/>
        <v>-0.11606640748601964</v>
      </c>
      <c r="Y23">
        <f t="shared" si="7"/>
        <v>-0.21072403364908152</v>
      </c>
      <c r="AA23" s="20">
        <f t="shared" si="8"/>
        <v>-3.531299025416601E-8</v>
      </c>
    </row>
    <row r="24" spans="1:27" x14ac:dyDescent="0.25">
      <c r="A24">
        <v>2034</v>
      </c>
      <c r="B24" s="17">
        <v>29172753.75</v>
      </c>
      <c r="C24" s="17">
        <v>19176166.52</v>
      </c>
      <c r="D24" s="17">
        <v>6258570.2209999999</v>
      </c>
      <c r="E24" s="17">
        <v>8901287.9949999899</v>
      </c>
      <c r="F24" s="17">
        <v>9221351.2320000008</v>
      </c>
      <c r="G24" s="17">
        <v>29107411.039999999</v>
      </c>
      <c r="H24" s="17">
        <v>19141649.120000001</v>
      </c>
      <c r="I24" s="17">
        <v>6233880.7170000002</v>
      </c>
      <c r="J24" s="17">
        <v>8910121.7960000001</v>
      </c>
      <c r="K24" s="17">
        <v>9236320.8450000007</v>
      </c>
      <c r="L24">
        <v>3689036.054</v>
      </c>
      <c r="M24">
        <v>3689036.054</v>
      </c>
      <c r="N24">
        <v>369044.19079999998</v>
      </c>
      <c r="O24">
        <v>369044.19079999998</v>
      </c>
      <c r="Q24" s="18">
        <f t="shared" si="0"/>
        <v>-1.2000128626823425E-3</v>
      </c>
      <c r="R24" s="18">
        <f t="shared" si="1"/>
        <v>-7.199995219707489E-3</v>
      </c>
      <c r="T24" s="19">
        <f t="shared" si="2"/>
        <v>0.22448822366993859</v>
      </c>
      <c r="U24">
        <f t="shared" si="3"/>
        <v>0.1185862938911517</v>
      </c>
      <c r="V24">
        <f t="shared" si="4"/>
        <v>8.4822054307997108E-2</v>
      </c>
      <c r="W24">
        <f t="shared" si="5"/>
        <v>2.1079896084052162E-2</v>
      </c>
      <c r="X24">
        <f t="shared" si="6"/>
        <v>-0.1351918370084452</v>
      </c>
      <c r="Y24">
        <f t="shared" si="7"/>
        <v>-0.22909384994897963</v>
      </c>
      <c r="AA24" s="20">
        <f t="shared" si="8"/>
        <v>-2.0613262402546795E-8</v>
      </c>
    </row>
    <row r="25" spans="1:27" x14ac:dyDescent="0.25">
      <c r="A25">
        <v>2035</v>
      </c>
      <c r="B25" s="17">
        <v>29979920.010000002</v>
      </c>
      <c r="C25" s="17">
        <v>19716346.510000002</v>
      </c>
      <c r="D25" s="17">
        <v>6438420.9740000004</v>
      </c>
      <c r="E25" s="17">
        <v>9131898.2719999999</v>
      </c>
      <c r="F25" s="17">
        <v>9484784.6640000008</v>
      </c>
      <c r="G25" s="17">
        <v>29915927.34</v>
      </c>
      <c r="H25" s="17">
        <v>19684112.27</v>
      </c>
      <c r="I25" s="17">
        <v>6412909.8370000003</v>
      </c>
      <c r="J25" s="17">
        <v>9142036.47299999</v>
      </c>
      <c r="K25" s="17">
        <v>9501170.1539999899</v>
      </c>
      <c r="L25">
        <v>3798249.4270000001</v>
      </c>
      <c r="M25">
        <v>3798249.4270000001</v>
      </c>
      <c r="N25">
        <v>379789.48820000002</v>
      </c>
      <c r="O25">
        <v>379789.48820000002</v>
      </c>
      <c r="Q25" s="18">
        <f t="shared" si="0"/>
        <v>-2.8000026941299438E-3</v>
      </c>
      <c r="R25" s="18">
        <f t="shared" si="1"/>
        <v>1.2000016868114471E-3</v>
      </c>
      <c r="T25" s="19">
        <f t="shared" si="2"/>
        <v>0.21390836149826065</v>
      </c>
      <c r="U25">
        <f t="shared" si="3"/>
        <v>0.10774942602866777</v>
      </c>
      <c r="V25">
        <f t="shared" si="4"/>
        <v>8.5276102960347225E-2</v>
      </c>
      <c r="W25">
        <f t="shared" si="5"/>
        <v>2.0882819138439503E-2</v>
      </c>
      <c r="X25">
        <f t="shared" si="6"/>
        <v>-0.15842753552851949</v>
      </c>
      <c r="Y25">
        <f t="shared" si="7"/>
        <v>-0.25605260727499868</v>
      </c>
      <c r="AA25" s="20">
        <f t="shared" si="8"/>
        <v>1.3370806156709492E-8</v>
      </c>
    </row>
    <row r="26" spans="1:27" x14ac:dyDescent="0.25">
      <c r="A26">
        <v>2036</v>
      </c>
      <c r="B26" s="17">
        <v>30805248.030000001</v>
      </c>
      <c r="C26" s="17">
        <v>20271755.129999999</v>
      </c>
      <c r="D26" s="17">
        <v>6622687.2779999999</v>
      </c>
      <c r="E26" s="17">
        <v>9365126.1850000005</v>
      </c>
      <c r="F26" s="17">
        <v>9755085.5490000006</v>
      </c>
      <c r="G26" s="17">
        <v>30743547.100000001</v>
      </c>
      <c r="H26" s="17">
        <v>20242407.210000001</v>
      </c>
      <c r="I26" s="17">
        <v>6596804.8600000003</v>
      </c>
      <c r="J26" s="17">
        <v>9376643.6530000009</v>
      </c>
      <c r="K26" s="17">
        <v>9773073.6170000006</v>
      </c>
      <c r="L26">
        <v>3909917.3429999999</v>
      </c>
      <c r="M26">
        <v>3909917.3429999999</v>
      </c>
      <c r="N26">
        <v>390847.65159999998</v>
      </c>
      <c r="O26">
        <v>390847.65159999998</v>
      </c>
      <c r="Q26" s="18">
        <f t="shared" si="0"/>
        <v>8.6000040173530579E-3</v>
      </c>
      <c r="R26" s="18">
        <f t="shared" si="1"/>
        <v>6.0001015663146973E-4</v>
      </c>
      <c r="T26" s="19">
        <f t="shared" si="2"/>
        <v>0.20069554693642466</v>
      </c>
      <c r="U26">
        <f t="shared" si="3"/>
        <v>9.5460422652398846E-2</v>
      </c>
      <c r="V26">
        <f t="shared" si="4"/>
        <v>8.4188131954366113E-2</v>
      </c>
      <c r="W26">
        <f t="shared" si="5"/>
        <v>2.1047018351372671E-2</v>
      </c>
      <c r="X26">
        <f t="shared" si="6"/>
        <v>-0.18666603566591944</v>
      </c>
      <c r="Y26">
        <f t="shared" si="7"/>
        <v>-0.29153641606374581</v>
      </c>
      <c r="AA26" s="20">
        <f t="shared" si="8"/>
        <v>-2.6021712978829825E-8</v>
      </c>
    </row>
    <row r="27" spans="1:27" x14ac:dyDescent="0.25">
      <c r="A27">
        <v>2037</v>
      </c>
      <c r="B27" s="17">
        <v>31648661.98</v>
      </c>
      <c r="C27" s="17">
        <v>20842402.120000001</v>
      </c>
      <c r="D27" s="17">
        <v>6811347.0559999999</v>
      </c>
      <c r="E27" s="17">
        <v>9600891.4370000008</v>
      </c>
      <c r="F27" s="17">
        <v>10032291.57</v>
      </c>
      <c r="G27" s="17">
        <v>31590041.75</v>
      </c>
      <c r="H27" s="17">
        <v>20816314.399999999</v>
      </c>
      <c r="I27" s="17">
        <v>6785569.5120000001</v>
      </c>
      <c r="J27" s="17">
        <v>9613856.8019999899</v>
      </c>
      <c r="K27" s="17">
        <v>10052011.91</v>
      </c>
      <c r="L27">
        <v>4024085.1540000001</v>
      </c>
      <c r="M27">
        <v>4024085.1540000001</v>
      </c>
      <c r="N27">
        <v>402227.79070000001</v>
      </c>
      <c r="O27">
        <v>402227.79070000001</v>
      </c>
      <c r="Q27" s="18">
        <f t="shared" si="0"/>
        <v>7.6999999582767487E-3</v>
      </c>
      <c r="R27" s="18">
        <f t="shared" si="1"/>
        <v>-1.3000108301639557E-3</v>
      </c>
      <c r="T27" s="19">
        <f t="shared" si="2"/>
        <v>0.18556553506297035</v>
      </c>
      <c r="U27">
        <f t="shared" si="3"/>
        <v>8.2582100417780455E-2</v>
      </c>
      <c r="V27">
        <f t="shared" si="4"/>
        <v>8.1600221373563028E-2</v>
      </c>
      <c r="W27">
        <f t="shared" si="5"/>
        <v>2.1383241761657765E-2</v>
      </c>
      <c r="X27">
        <f t="shared" si="6"/>
        <v>-0.22117560780619505</v>
      </c>
      <c r="Y27">
        <f t="shared" si="7"/>
        <v>-0.33640843783792218</v>
      </c>
      <c r="AA27" s="20">
        <f t="shared" si="8"/>
        <v>-2.8490030890004903E-8</v>
      </c>
    </row>
    <row r="28" spans="1:27" x14ac:dyDescent="0.25">
      <c r="A28">
        <v>2038</v>
      </c>
      <c r="B28" s="17">
        <v>32510052.670000002</v>
      </c>
      <c r="C28" s="17">
        <v>21428298.52</v>
      </c>
      <c r="D28" s="17">
        <v>7004364.8099999996</v>
      </c>
      <c r="E28" s="17">
        <v>9839094.7770000007</v>
      </c>
      <c r="F28" s="17">
        <v>10316440.119999999</v>
      </c>
      <c r="G28" s="17">
        <v>32455202.66</v>
      </c>
      <c r="H28" s="17">
        <v>21405682.129999999</v>
      </c>
      <c r="I28" s="17">
        <v>6979201.1390000004</v>
      </c>
      <c r="J28" s="17">
        <v>9853566.5270000007</v>
      </c>
      <c r="K28" s="17">
        <v>10337981.810000001</v>
      </c>
      <c r="L28">
        <v>4140795.398</v>
      </c>
      <c r="M28">
        <v>4140795.398</v>
      </c>
      <c r="N28">
        <v>413939.28029999998</v>
      </c>
      <c r="O28">
        <v>413939.28029999998</v>
      </c>
      <c r="Q28" s="18">
        <f t="shared" si="0"/>
        <v>-4.69999760389328E-3</v>
      </c>
      <c r="R28" s="18">
        <f t="shared" si="1"/>
        <v>4.3000020086765289E-3</v>
      </c>
      <c r="T28" s="19">
        <f t="shared" si="2"/>
        <v>0.16900221075373256</v>
      </c>
      <c r="U28">
        <f t="shared" si="3"/>
        <v>6.9684944620221512E-2</v>
      </c>
      <c r="V28">
        <f t="shared" si="4"/>
        <v>7.7533550671719451E-2</v>
      </c>
      <c r="W28">
        <f t="shared" si="5"/>
        <v>2.1783687731259032E-2</v>
      </c>
      <c r="X28">
        <f t="shared" si="6"/>
        <v>-0.26384224907159665</v>
      </c>
      <c r="Y28">
        <f t="shared" si="7"/>
        <v>-0.39273812347528647</v>
      </c>
      <c r="AA28" s="20">
        <f t="shared" si="8"/>
        <v>2.7730532564662624E-8</v>
      </c>
    </row>
    <row r="29" spans="1:27" x14ac:dyDescent="0.25">
      <c r="A29">
        <v>2039</v>
      </c>
      <c r="B29" s="17">
        <v>33389314.710000001</v>
      </c>
      <c r="C29" s="17">
        <v>22029450.039999999</v>
      </c>
      <c r="D29" s="17">
        <v>7201699.9929999998</v>
      </c>
      <c r="E29" s="17">
        <v>10079649.109999999</v>
      </c>
      <c r="F29" s="17">
        <v>10607578.800000001</v>
      </c>
      <c r="G29" s="17">
        <v>33338872.98</v>
      </c>
      <c r="H29" s="17">
        <v>22010414.23</v>
      </c>
      <c r="I29" s="17">
        <v>7177699.2939999998</v>
      </c>
      <c r="J29" s="17">
        <v>10095671.310000001</v>
      </c>
      <c r="K29" s="17">
        <v>10631006.220000001</v>
      </c>
      <c r="L29">
        <v>4260102.6050000004</v>
      </c>
      <c r="M29">
        <v>4260102.6050000004</v>
      </c>
      <c r="N29">
        <v>425991.76819999999</v>
      </c>
      <c r="O29">
        <v>425991.76819999999</v>
      </c>
      <c r="Q29" s="18">
        <f t="shared" si="0"/>
        <v>6.1999969184398651E-3</v>
      </c>
      <c r="R29" s="18">
        <f t="shared" si="1"/>
        <v>7.1999989449977875E-3</v>
      </c>
      <c r="T29" s="19">
        <f t="shared" si="2"/>
        <v>0.1513000455362068</v>
      </c>
      <c r="U29">
        <f t="shared" si="3"/>
        <v>5.7097940927449402E-2</v>
      </c>
      <c r="V29">
        <f t="shared" si="4"/>
        <v>7.1990133002987095E-2</v>
      </c>
      <c r="W29">
        <f t="shared" si="5"/>
        <v>2.2211968606259916E-2</v>
      </c>
      <c r="X29">
        <f t="shared" si="6"/>
        <v>-0.31763779711760431</v>
      </c>
      <c r="Y29">
        <f t="shared" si="7"/>
        <v>-0.46444521232716873</v>
      </c>
      <c r="AA29" s="20">
        <f t="shared" si="8"/>
        <v>2.9995103623114971E-9</v>
      </c>
    </row>
    <row r="30" spans="1:27" x14ac:dyDescent="0.25">
      <c r="A30">
        <v>2040</v>
      </c>
      <c r="B30" s="17">
        <v>34286391.469999999</v>
      </c>
      <c r="C30" s="17">
        <v>22645868.219999999</v>
      </c>
      <c r="D30" s="17">
        <v>7403317.7039999999</v>
      </c>
      <c r="E30" s="17">
        <v>10322503.859999999</v>
      </c>
      <c r="F30" s="17">
        <v>10905779.27</v>
      </c>
      <c r="G30" s="17">
        <v>34240984.140000001</v>
      </c>
      <c r="H30" s="17">
        <v>22630472.690000001</v>
      </c>
      <c r="I30" s="17">
        <v>7381075.0559999999</v>
      </c>
      <c r="J30" s="17">
        <v>10340101.779999999</v>
      </c>
      <c r="K30" s="17">
        <v>10931146.35</v>
      </c>
      <c r="L30">
        <v>4382085.7819999903</v>
      </c>
      <c r="M30">
        <v>4382085.7819999903</v>
      </c>
      <c r="N30">
        <v>438395.18300000002</v>
      </c>
      <c r="O30">
        <v>438395.18300000002</v>
      </c>
      <c r="Q30" s="18">
        <f t="shared" si="0"/>
        <v>8.9999884366989136E-3</v>
      </c>
      <c r="R30" s="18">
        <f t="shared" si="1"/>
        <v>9.9998712539672852E-4</v>
      </c>
      <c r="T30" s="19">
        <f t="shared" si="2"/>
        <v>0.13261105409336782</v>
      </c>
      <c r="U30">
        <f t="shared" si="3"/>
        <v>4.496228828309904E-2</v>
      </c>
      <c r="V30">
        <f t="shared" si="4"/>
        <v>6.4959137590954188E-2</v>
      </c>
      <c r="W30">
        <f t="shared" si="5"/>
        <v>2.2689651583127433E-2</v>
      </c>
      <c r="X30">
        <f t="shared" si="6"/>
        <v>-0.38755681076162413</v>
      </c>
      <c r="Y30">
        <f t="shared" si="7"/>
        <v>-0.55865605839411991</v>
      </c>
      <c r="AA30" s="20">
        <f t="shared" si="8"/>
        <v>-2.3363812856613819E-8</v>
      </c>
    </row>
    <row r="31" spans="1:27" x14ac:dyDescent="0.25">
      <c r="A31">
        <v>2041</v>
      </c>
      <c r="B31" s="17">
        <v>35204799.82</v>
      </c>
      <c r="C31" s="17">
        <v>23287835.02</v>
      </c>
      <c r="D31" s="17">
        <v>7607581.5630000001</v>
      </c>
      <c r="E31" s="17">
        <v>10566552.390000001</v>
      </c>
      <c r="F31" s="17">
        <v>11214995.779999999</v>
      </c>
      <c r="G31" s="17">
        <v>35161597.329999998</v>
      </c>
      <c r="H31" s="17">
        <v>23274820.77</v>
      </c>
      <c r="I31" s="17">
        <v>7585087.1359999999</v>
      </c>
      <c r="J31" s="17">
        <v>10585784.779999999</v>
      </c>
      <c r="K31" s="17">
        <v>11241922</v>
      </c>
      <c r="L31">
        <v>4506666.8859999999</v>
      </c>
      <c r="M31">
        <v>4506666.8859999999</v>
      </c>
      <c r="N31">
        <v>451159.7427</v>
      </c>
      <c r="O31">
        <v>451159.7427</v>
      </c>
      <c r="Q31" s="18">
        <f t="shared" si="0"/>
        <v>1.7000064253807068E-3</v>
      </c>
      <c r="R31" s="18">
        <f t="shared" si="1"/>
        <v>-1.5299998223781586E-2</v>
      </c>
      <c r="T31" s="19">
        <f t="shared" si="2"/>
        <v>0.12286839415893702</v>
      </c>
      <c r="U31">
        <f t="shared" si="3"/>
        <v>3.7012681414494139E-2</v>
      </c>
      <c r="V31">
        <f t="shared" si="4"/>
        <v>6.3974417285099047E-2</v>
      </c>
      <c r="W31">
        <f t="shared" si="5"/>
        <v>2.1881343807545511E-2</v>
      </c>
      <c r="X31">
        <f t="shared" si="6"/>
        <v>-0.44516855394209465</v>
      </c>
      <c r="Y31">
        <f t="shared" si="7"/>
        <v>-0.62325620583441765</v>
      </c>
      <c r="AA31" s="20">
        <f t="shared" si="8"/>
        <v>-4.8348201678316549E-8</v>
      </c>
    </row>
    <row r="32" spans="1:27" x14ac:dyDescent="0.25">
      <c r="A32">
        <v>2042</v>
      </c>
      <c r="B32" s="17">
        <v>36144412.380000003</v>
      </c>
      <c r="C32" s="17">
        <v>23958480.120000001</v>
      </c>
      <c r="D32" s="17">
        <v>7815727.8710000003</v>
      </c>
      <c r="E32" s="17">
        <v>10808404.74</v>
      </c>
      <c r="F32" s="17">
        <v>11534394.619999999</v>
      </c>
      <c r="G32" s="17">
        <v>36100950.219999999</v>
      </c>
      <c r="H32" s="17">
        <v>23945924.300000001</v>
      </c>
      <c r="I32" s="17">
        <v>7792063.2489999998</v>
      </c>
      <c r="J32" s="17">
        <v>10829311.92</v>
      </c>
      <c r="K32" s="17">
        <v>11562543.52</v>
      </c>
      <c r="L32">
        <v>4631898.3039999902</v>
      </c>
      <c r="M32">
        <v>4631898.3039999902</v>
      </c>
      <c r="N32">
        <v>464295.96240000002</v>
      </c>
      <c r="O32">
        <v>464295.96240000002</v>
      </c>
      <c r="Q32" s="18">
        <f t="shared" si="0"/>
        <v>-2.6000142097473145E-3</v>
      </c>
      <c r="R32" s="18">
        <f t="shared" si="1"/>
        <v>-4.6000033617019653E-3</v>
      </c>
      <c r="T32" s="19">
        <f t="shared" si="2"/>
        <v>0.12039062610580409</v>
      </c>
      <c r="U32">
        <f t="shared" si="3"/>
        <v>3.477974935142842E-2</v>
      </c>
      <c r="V32">
        <f t="shared" si="4"/>
        <v>6.5551244096864594E-2</v>
      </c>
      <c r="W32">
        <f t="shared" si="5"/>
        <v>2.0059638197524616E-2</v>
      </c>
      <c r="X32">
        <f t="shared" si="6"/>
        <v>-0.48104327994738039</v>
      </c>
      <c r="Y32">
        <f t="shared" si="7"/>
        <v>-0.64766454313356403</v>
      </c>
      <c r="AA32" s="20">
        <f t="shared" si="8"/>
        <v>-5.5400135451355581E-9</v>
      </c>
    </row>
    <row r="33" spans="1:27" x14ac:dyDescent="0.25">
      <c r="A33">
        <v>2043</v>
      </c>
      <c r="B33" s="17">
        <v>37104954.270000003</v>
      </c>
      <c r="C33" s="17">
        <v>24656791.469999999</v>
      </c>
      <c r="D33" s="17">
        <v>8027598.8459999999</v>
      </c>
      <c r="E33" s="17">
        <v>11048433.35</v>
      </c>
      <c r="F33" s="17">
        <v>11863389.92</v>
      </c>
      <c r="G33" s="17">
        <v>37059509.289999999</v>
      </c>
      <c r="H33" s="17">
        <v>24642901.649999999</v>
      </c>
      <c r="I33" s="17">
        <v>8002549.9539999999</v>
      </c>
      <c r="J33" s="17">
        <v>11071077.800000001</v>
      </c>
      <c r="K33" s="17">
        <v>11892540.65</v>
      </c>
      <c r="L33">
        <v>4757705.8629999999</v>
      </c>
      <c r="M33">
        <v>4757705.8629999999</v>
      </c>
      <c r="N33">
        <v>477814.66369999998</v>
      </c>
      <c r="O33">
        <v>477814.66369999998</v>
      </c>
      <c r="Q33" s="18">
        <f t="shared" si="0"/>
        <v>2.6999935507774353E-3</v>
      </c>
      <c r="R33" s="18">
        <f t="shared" si="1"/>
        <v>-9.3000009655952454E-3</v>
      </c>
      <c r="T33" s="19">
        <f t="shared" si="2"/>
        <v>0.1226270419405262</v>
      </c>
      <c r="U33">
        <f t="shared" si="3"/>
        <v>3.7479773116551922E-2</v>
      </c>
      <c r="V33">
        <f t="shared" si="4"/>
        <v>6.7590997506158629E-2</v>
      </c>
      <c r="W33">
        <f t="shared" si="5"/>
        <v>1.7556303698156563E-2</v>
      </c>
      <c r="X33">
        <f t="shared" si="6"/>
        <v>-0.49828275862370364</v>
      </c>
      <c r="Y33">
        <f t="shared" si="7"/>
        <v>-0.64145104695827282</v>
      </c>
      <c r="AA33" s="20">
        <f t="shared" si="8"/>
        <v>-3.2380340908577665E-8</v>
      </c>
    </row>
    <row r="34" spans="1:27" x14ac:dyDescent="0.25">
      <c r="A34">
        <v>2044</v>
      </c>
      <c r="B34" s="17">
        <v>38086680.020000003</v>
      </c>
      <c r="C34" s="17">
        <v>25380522.34</v>
      </c>
      <c r="D34" s="17">
        <v>8243277.165</v>
      </c>
      <c r="E34" s="17">
        <v>11288195.630000001</v>
      </c>
      <c r="F34" s="17">
        <v>12201741.49</v>
      </c>
      <c r="G34" s="17">
        <v>38038028.009999998</v>
      </c>
      <c r="H34" s="17">
        <v>25363889.539999999</v>
      </c>
      <c r="I34" s="17">
        <v>8216777.4239999996</v>
      </c>
      <c r="J34" s="17">
        <v>11312673.76</v>
      </c>
      <c r="K34" s="17">
        <v>12231739.09</v>
      </c>
      <c r="L34">
        <v>4884699.3880000003</v>
      </c>
      <c r="M34">
        <v>4884699.3880000003</v>
      </c>
      <c r="N34">
        <v>491726.98300000001</v>
      </c>
      <c r="O34">
        <v>491726.98300000001</v>
      </c>
      <c r="Q34" s="18">
        <f t="shared" si="0"/>
        <v>-4.0000006556510925E-3</v>
      </c>
      <c r="R34" s="18">
        <f t="shared" si="1"/>
        <v>-4.999987781047821E-3</v>
      </c>
      <c r="T34" s="19">
        <f t="shared" si="2"/>
        <v>0.1279036073773776</v>
      </c>
      <c r="U34">
        <f t="shared" si="3"/>
        <v>4.3726767317245618E-2</v>
      </c>
      <c r="V34">
        <f t="shared" si="4"/>
        <v>6.9666442732085915E-2</v>
      </c>
      <c r="W34">
        <f t="shared" si="5"/>
        <v>1.4510399956984768E-2</v>
      </c>
      <c r="X34">
        <f t="shared" si="6"/>
        <v>-0.50312679784445202</v>
      </c>
      <c r="Y34">
        <f t="shared" si="7"/>
        <v>-0.61657473144473007</v>
      </c>
      <c r="AA34" s="20">
        <f t="shared" si="8"/>
        <v>-2.628938705617756E-9</v>
      </c>
    </row>
    <row r="35" spans="1:27" x14ac:dyDescent="0.25">
      <c r="A35">
        <v>2045</v>
      </c>
      <c r="B35" s="17">
        <v>39090104.140000001</v>
      </c>
      <c r="C35" s="17">
        <v>26127620.91</v>
      </c>
      <c r="D35" s="17">
        <v>8462953.193</v>
      </c>
      <c r="E35" s="17">
        <v>11529312.58</v>
      </c>
      <c r="F35" s="17">
        <v>12549450.58</v>
      </c>
      <c r="G35" s="17">
        <v>39037611.310000002</v>
      </c>
      <c r="H35" s="17">
        <v>26107395.07</v>
      </c>
      <c r="I35" s="17">
        <v>8435019.091</v>
      </c>
      <c r="J35" s="17">
        <v>11555755.4</v>
      </c>
      <c r="K35" s="17">
        <v>12580226.279999999</v>
      </c>
      <c r="L35">
        <v>5013623.6519999998</v>
      </c>
      <c r="M35">
        <v>5013623.6519999998</v>
      </c>
      <c r="N35">
        <v>506044.3812</v>
      </c>
      <c r="O35">
        <v>506044.3812</v>
      </c>
      <c r="Q35" s="18">
        <f t="shared" si="0"/>
        <v>-3.7999972701072693E-3</v>
      </c>
      <c r="R35" s="18">
        <f t="shared" si="1"/>
        <v>4.1999965906143188E-3</v>
      </c>
      <c r="T35" s="19">
        <f t="shared" si="2"/>
        <v>0.13446732071578094</v>
      </c>
      <c r="U35">
        <f t="shared" si="3"/>
        <v>5.181116190584778E-2</v>
      </c>
      <c r="V35">
        <f t="shared" si="4"/>
        <v>7.1556893627976612E-2</v>
      </c>
      <c r="W35">
        <f t="shared" si="5"/>
        <v>1.10992446889008E-2</v>
      </c>
      <c r="X35">
        <f t="shared" si="6"/>
        <v>-0.50374155860907477</v>
      </c>
      <c r="Y35">
        <f t="shared" si="7"/>
        <v>-0.58628387915073932</v>
      </c>
      <c r="AA35" s="20">
        <f t="shared" si="8"/>
        <v>2.0493055752357492E-8</v>
      </c>
    </row>
    <row r="36" spans="1:27" x14ac:dyDescent="0.25">
      <c r="A36">
        <v>2046</v>
      </c>
      <c r="B36" s="17">
        <v>40116218.920000002</v>
      </c>
      <c r="C36" s="17">
        <v>26896733.670000002</v>
      </c>
      <c r="D36" s="17">
        <v>8686917.13199999</v>
      </c>
      <c r="E36" s="17">
        <v>11773309.960000001</v>
      </c>
      <c r="F36" s="17">
        <v>12906779.310000001</v>
      </c>
      <c r="G36" s="17">
        <v>40059786.880000003</v>
      </c>
      <c r="H36" s="17">
        <v>26872575.800000001</v>
      </c>
      <c r="I36" s="17">
        <v>8657646.6909999996</v>
      </c>
      <c r="J36" s="17">
        <v>11801875.560000001</v>
      </c>
      <c r="K36" s="17">
        <v>12938348.630000001</v>
      </c>
      <c r="L36">
        <v>5145258.8119999999</v>
      </c>
      <c r="M36">
        <v>5145258.8119999999</v>
      </c>
      <c r="N36">
        <v>520778.65279999998</v>
      </c>
      <c r="O36">
        <v>520778.65279999998</v>
      </c>
      <c r="Q36" s="18">
        <f t="shared" si="0"/>
        <v>-3.2000094652175903E-3</v>
      </c>
      <c r="R36" s="18">
        <f t="shared" si="1"/>
        <v>5.7999938726425171E-3</v>
      </c>
      <c r="T36" s="19">
        <f t="shared" si="2"/>
        <v>0.14086954623357961</v>
      </c>
      <c r="U36">
        <f t="shared" si="3"/>
        <v>6.0304539493344682E-2</v>
      </c>
      <c r="V36">
        <f t="shared" si="4"/>
        <v>7.3066891463173536E-2</v>
      </c>
      <c r="W36">
        <f t="shared" si="5"/>
        <v>7.4980928106236971E-3</v>
      </c>
      <c r="X36">
        <f t="shared" si="6"/>
        <v>-0.50619470782909992</v>
      </c>
      <c r="Y36">
        <f t="shared" si="7"/>
        <v>-0.55942191705280897</v>
      </c>
      <c r="AA36" s="20">
        <f t="shared" si="8"/>
        <v>2.2466437710200182E-8</v>
      </c>
    </row>
    <row r="37" spans="1:27" x14ac:dyDescent="0.25">
      <c r="A37">
        <v>2047</v>
      </c>
      <c r="B37" s="17">
        <v>41166603.520000003</v>
      </c>
      <c r="C37" s="17">
        <v>27687327.09</v>
      </c>
      <c r="D37" s="17">
        <v>8915586.5820000004</v>
      </c>
      <c r="E37" s="17">
        <v>12021613.77</v>
      </c>
      <c r="F37" s="17">
        <v>13274269.630000001</v>
      </c>
      <c r="G37" s="17">
        <v>41106583.799999997</v>
      </c>
      <c r="H37" s="17">
        <v>27659333</v>
      </c>
      <c r="I37" s="17">
        <v>8885146.9340000004</v>
      </c>
      <c r="J37" s="17">
        <v>12052479.310000001</v>
      </c>
      <c r="K37" s="17">
        <v>13306721.15</v>
      </c>
      <c r="L37">
        <v>5280403.7690000003</v>
      </c>
      <c r="M37">
        <v>5280403.7690000003</v>
      </c>
      <c r="N37">
        <v>535941.93570000003</v>
      </c>
      <c r="O37">
        <v>535941.93570000003</v>
      </c>
      <c r="Q37" s="18">
        <f t="shared" si="0"/>
        <v>-3.300003707408905E-3</v>
      </c>
      <c r="R37" s="18">
        <f t="shared" si="1"/>
        <v>-1.2999922037124634E-3</v>
      </c>
      <c r="T37" s="19">
        <f t="shared" si="2"/>
        <v>0.14600999268639114</v>
      </c>
      <c r="U37">
        <f t="shared" si="3"/>
        <v>6.8101231997778858E-2</v>
      </c>
      <c r="V37">
        <f t="shared" si="4"/>
        <v>7.4050541752874954E-2</v>
      </c>
      <c r="W37">
        <f t="shared" si="5"/>
        <v>3.8582140703177547E-3</v>
      </c>
      <c r="X37">
        <f t="shared" si="6"/>
        <v>-0.51425664764843537</v>
      </c>
      <c r="Y37">
        <f t="shared" si="7"/>
        <v>-0.54068096285681055</v>
      </c>
      <c r="AA37" s="20">
        <f t="shared" si="8"/>
        <v>4.8654195949904278E-9</v>
      </c>
    </row>
    <row r="38" spans="1:27" x14ac:dyDescent="0.25">
      <c r="A38">
        <v>2048</v>
      </c>
      <c r="B38" s="17">
        <v>42243522.960000001</v>
      </c>
      <c r="C38" s="17">
        <v>28499679.66</v>
      </c>
      <c r="D38" s="17">
        <v>9149546.7970000003</v>
      </c>
      <c r="E38" s="17">
        <v>12275613.859999999</v>
      </c>
      <c r="F38" s="17">
        <v>13652764.43</v>
      </c>
      <c r="G38" s="17">
        <v>42180619.4799999</v>
      </c>
      <c r="H38" s="17">
        <v>28468302.84</v>
      </c>
      <c r="I38" s="17">
        <v>9118144.0800000001</v>
      </c>
      <c r="J38" s="17">
        <v>12308969.66</v>
      </c>
      <c r="K38" s="17">
        <v>13686244.189999999</v>
      </c>
      <c r="L38">
        <v>5419900.3640000001</v>
      </c>
      <c r="M38">
        <v>5419900.3640000001</v>
      </c>
      <c r="N38">
        <v>551546.72120000003</v>
      </c>
      <c r="O38">
        <v>551546.72120000003</v>
      </c>
      <c r="Q38" s="18">
        <f t="shared" si="0"/>
        <v>1.2199997901916504E-2</v>
      </c>
      <c r="R38" s="18">
        <f t="shared" si="1"/>
        <v>-4.7999024391174316E-3</v>
      </c>
      <c r="T38" s="19">
        <f t="shared" si="2"/>
        <v>0.14912886718017049</v>
      </c>
      <c r="U38">
        <f t="shared" si="3"/>
        <v>7.4386816473566264E-2</v>
      </c>
      <c r="V38">
        <f t="shared" si="4"/>
        <v>7.4448211968272462E-2</v>
      </c>
      <c r="W38">
        <f t="shared" si="5"/>
        <v>2.9387904096052169E-4</v>
      </c>
      <c r="X38">
        <f t="shared" si="6"/>
        <v>-0.5302695494740064</v>
      </c>
      <c r="Y38">
        <f t="shared" si="7"/>
        <v>-0.53224018766443448</v>
      </c>
      <c r="AA38" s="20">
        <f t="shared" si="8"/>
        <v>-4.0302628734334434E-8</v>
      </c>
    </row>
    <row r="39" spans="1:27" x14ac:dyDescent="0.25">
      <c r="A39">
        <v>2049</v>
      </c>
      <c r="B39" s="17">
        <v>43350038.350000001</v>
      </c>
      <c r="C39" s="17">
        <v>29334855</v>
      </c>
      <c r="D39" s="17">
        <v>9389597.7689999994</v>
      </c>
      <c r="E39" s="17">
        <v>12536743.66</v>
      </c>
      <c r="F39" s="17">
        <v>14043436.189999999</v>
      </c>
      <c r="G39" s="17">
        <v>43285195.9099999</v>
      </c>
      <c r="H39" s="17">
        <v>29300826.219999999</v>
      </c>
      <c r="I39" s="17">
        <v>9357429.1150000002</v>
      </c>
      <c r="J39" s="17">
        <v>12572789.74</v>
      </c>
      <c r="K39" s="17">
        <v>14078127.279999999</v>
      </c>
      <c r="L39">
        <v>5564672.2560000001</v>
      </c>
      <c r="M39">
        <v>5564672.2560000001</v>
      </c>
      <c r="N39">
        <v>567605.86439999996</v>
      </c>
      <c r="O39">
        <v>567605.86439999996</v>
      </c>
      <c r="Q39" s="18">
        <f t="shared" si="0"/>
        <v>9.400002658367157E-3</v>
      </c>
      <c r="R39" s="18">
        <f t="shared" si="1"/>
        <v>5.4000988602638245E-3</v>
      </c>
      <c r="T39" s="19">
        <f t="shared" si="2"/>
        <v>0.1498028104918836</v>
      </c>
      <c r="U39">
        <f t="shared" si="3"/>
        <v>7.8615284705544158E-2</v>
      </c>
      <c r="V39">
        <f t="shared" si="4"/>
        <v>7.431791244952031E-2</v>
      </c>
      <c r="W39">
        <f t="shared" si="5"/>
        <v>-3.1303774223812586E-3</v>
      </c>
      <c r="X39">
        <f t="shared" si="6"/>
        <v>-0.5559025847877318</v>
      </c>
      <c r="Y39">
        <f t="shared" si="7"/>
        <v>-0.53500593129970619</v>
      </c>
      <c r="AA39" s="20">
        <f t="shared" si="8"/>
        <v>-9.2407996254983971E-9</v>
      </c>
    </row>
    <row r="40" spans="1:27" x14ac:dyDescent="0.25">
      <c r="A40">
        <v>2050</v>
      </c>
      <c r="B40" s="17">
        <v>44490129.520000003</v>
      </c>
      <c r="C40" s="17">
        <v>30194700.030000001</v>
      </c>
      <c r="D40" s="17">
        <v>9636805.43899999</v>
      </c>
      <c r="E40" s="17">
        <v>12806550.460000001</v>
      </c>
      <c r="F40" s="17">
        <v>14447823.800000001</v>
      </c>
      <c r="G40" s="17">
        <v>44424406.700000003</v>
      </c>
      <c r="H40" s="17">
        <v>30158941.600000001</v>
      </c>
      <c r="I40" s="17">
        <v>9603993.2809999995</v>
      </c>
      <c r="J40" s="17">
        <v>12845495.25</v>
      </c>
      <c r="K40" s="17">
        <v>14483920.82</v>
      </c>
      <c r="L40">
        <v>5715764.801</v>
      </c>
      <c r="M40">
        <v>5715764.801</v>
      </c>
      <c r="N40">
        <v>584132.59459999995</v>
      </c>
      <c r="O40">
        <v>584132.59459999995</v>
      </c>
      <c r="Q40" s="18">
        <f t="shared" si="0"/>
        <v>4.5999810099601746E-3</v>
      </c>
      <c r="R40" s="18">
        <f t="shared" si="1"/>
        <v>6.5999925136566162E-3</v>
      </c>
      <c r="T40" s="19">
        <f t="shared" si="2"/>
        <v>0.14794304501088984</v>
      </c>
      <c r="U40">
        <f t="shared" si="3"/>
        <v>8.049275759939524E-2</v>
      </c>
      <c r="V40">
        <f t="shared" si="4"/>
        <v>7.38606555211265E-2</v>
      </c>
      <c r="W40">
        <f t="shared" si="5"/>
        <v>-6.4103726116833282E-3</v>
      </c>
      <c r="X40">
        <f t="shared" si="6"/>
        <v>-0.59256115303632628</v>
      </c>
      <c r="Y40">
        <f t="shared" si="7"/>
        <v>-0.54923114985022536</v>
      </c>
      <c r="AA40" s="20">
        <f t="shared" si="8"/>
        <v>4.5020514261029376E-9</v>
      </c>
    </row>
    <row r="41" spans="1:27" hidden="1" x14ac:dyDescent="0.25"/>
    <row r="42" spans="1:27" hidden="1" x14ac:dyDescent="0.25"/>
    <row r="43" spans="1:27" hidden="1" x14ac:dyDescent="0.25"/>
    <row r="44" spans="1:27" hidden="1" x14ac:dyDescent="0.25"/>
    <row r="45" spans="1:27" hidden="1" x14ac:dyDescent="0.25"/>
    <row r="46" spans="1:27" hidden="1" x14ac:dyDescent="0.25"/>
    <row r="47" spans="1:27" hidden="1" x14ac:dyDescent="0.25"/>
    <row r="48" spans="1:27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7"/>
  <sheetViews>
    <sheetView zoomScaleNormal="100" workbookViewId="0">
      <selection activeCell="C19" sqref="C19"/>
    </sheetView>
  </sheetViews>
  <sheetFormatPr baseColWidth="10" defaultColWidth="11.42578125" defaultRowHeight="15" x14ac:dyDescent="0.25"/>
  <cols>
    <col min="1" max="1" width="18.7109375" style="14" customWidth="1"/>
    <col min="2" max="2" width="30.140625" style="14" customWidth="1"/>
    <col min="3" max="3" width="16" style="14" customWidth="1"/>
    <col min="4" max="4" width="11.42578125" style="14" customWidth="1"/>
    <col min="5" max="16384" width="11.42578125" style="14"/>
  </cols>
  <sheetData>
    <row r="1" spans="1:40" ht="18.75" x14ac:dyDescent="0.3">
      <c r="A1" s="32" t="s">
        <v>455</v>
      </c>
      <c r="C1" s="14">
        <v>2013</v>
      </c>
      <c r="D1" s="14">
        <v>2014</v>
      </c>
      <c r="E1" s="14">
        <v>2015</v>
      </c>
      <c r="F1" s="14">
        <v>2016</v>
      </c>
      <c r="G1" s="14">
        <v>2017</v>
      </c>
      <c r="H1" s="14">
        <v>2018</v>
      </c>
      <c r="I1" s="14">
        <v>2019</v>
      </c>
      <c r="J1" s="14">
        <v>2020</v>
      </c>
      <c r="K1" s="14">
        <v>2021</v>
      </c>
      <c r="L1" s="14">
        <v>2022</v>
      </c>
      <c r="M1" s="14">
        <v>2023</v>
      </c>
      <c r="N1" s="14">
        <v>2024</v>
      </c>
      <c r="O1" s="14">
        <v>2025</v>
      </c>
      <c r="P1" s="14">
        <v>2026</v>
      </c>
      <c r="Q1" s="14">
        <v>2027</v>
      </c>
      <c r="R1" s="14">
        <v>2028</v>
      </c>
      <c r="S1" s="14">
        <v>2029</v>
      </c>
      <c r="T1" s="14">
        <v>2030</v>
      </c>
      <c r="U1" s="14">
        <v>2031</v>
      </c>
      <c r="V1" s="14">
        <v>2032</v>
      </c>
      <c r="W1" s="14">
        <v>2033</v>
      </c>
      <c r="X1" s="14">
        <v>2034</v>
      </c>
      <c r="Y1" s="14">
        <v>2035</v>
      </c>
      <c r="Z1" s="14">
        <v>2036</v>
      </c>
      <c r="AA1" s="14">
        <v>2037</v>
      </c>
      <c r="AB1" s="14">
        <v>2038</v>
      </c>
      <c r="AC1" s="14">
        <v>2039</v>
      </c>
      <c r="AD1" s="14">
        <v>2040</v>
      </c>
      <c r="AE1" s="14">
        <v>2041</v>
      </c>
      <c r="AF1" s="14">
        <v>2042</v>
      </c>
      <c r="AG1" s="14">
        <v>2043</v>
      </c>
      <c r="AH1" s="14">
        <v>2044</v>
      </c>
      <c r="AI1" s="14">
        <v>2045</v>
      </c>
      <c r="AJ1" s="14">
        <v>2046</v>
      </c>
      <c r="AK1" s="14">
        <v>2047</v>
      </c>
      <c r="AL1" s="14">
        <v>2048</v>
      </c>
      <c r="AM1" s="14">
        <v>2049</v>
      </c>
      <c r="AN1" s="14">
        <v>2050</v>
      </c>
    </row>
    <row r="2" spans="1:40" x14ac:dyDescent="0.25">
      <c r="A2" s="5" t="s">
        <v>234</v>
      </c>
      <c r="C2" s="33">
        <f>SUMIFS('DATA 2'!C$68:C$100,'DATA 2'!$A$68:$A$100,$A2)</f>
        <v>48872.667999999998</v>
      </c>
      <c r="D2" s="33">
        <f>SUMIFS('DATA 2'!D$68:D$100,'DATA 2'!$A$68:$A$100,$A2)</f>
        <v>50314.604760329996</v>
      </c>
      <c r="E2" s="33">
        <f>SUMIFS('DATA 2'!E$68:E$100,'DATA 2'!$A$68:$A$100,$A2)</f>
        <v>51804.129112800001</v>
      </c>
      <c r="F2" s="33">
        <f>SUMIFS('DATA 2'!F$68:F$100,'DATA 2'!$A$68:$A$100,$A2)</f>
        <v>53334.72109834</v>
      </c>
      <c r="G2" s="33">
        <f>SUMIFS('DATA 2'!G$68:G$100,'DATA 2'!$A$68:$A$100,$A2)</f>
        <v>54889.768905479999</v>
      </c>
      <c r="H2" s="33">
        <f>SUMIFS('DATA 2'!H$68:H$100,'DATA 2'!$A$68:$A$100,$A2)</f>
        <v>56463.066004369997</v>
      </c>
      <c r="I2" s="33">
        <f>SUMIFS('DATA 2'!I$68:I$100,'DATA 2'!$A$68:$A$100,$A2)</f>
        <v>58054.148017970001</v>
      </c>
      <c r="J2" s="33">
        <f>SUMIFS('DATA 2'!J$68:J$100,'DATA 2'!$A$68:$A$100,$A2)</f>
        <v>59665.372306699996</v>
      </c>
      <c r="K2" s="33">
        <f>SUMIFS('DATA 2'!K$68:K$100,'DATA 2'!$A$68:$A$100,$A2)</f>
        <v>61299.558031070002</v>
      </c>
      <c r="L2" s="33">
        <f>SUMIFS('DATA 2'!L$68:L$100,'DATA 2'!$A$68:$A$100,$A2)</f>
        <v>62959.310467110001</v>
      </c>
      <c r="M2" s="33">
        <f>SUMIFS('DATA 2'!M$68:M$100,'DATA 2'!$A$68:$A$100,$A2)</f>
        <v>64647.089957179996</v>
      </c>
      <c r="N2" s="33">
        <f>SUMIFS('DATA 2'!N$68:N$100,'DATA 2'!$A$68:$A$100,$A2)</f>
        <v>66365.381789539999</v>
      </c>
      <c r="O2" s="33">
        <f>SUMIFS('DATA 2'!O$68:O$100,'DATA 2'!$A$68:$A$100,$A2)</f>
        <v>68116.764630909995</v>
      </c>
      <c r="P2" s="33">
        <f>SUMIFS('DATA 2'!P$68:P$100,'DATA 2'!$A$68:$A$100,$A2)</f>
        <v>69912.104325720007</v>
      </c>
      <c r="Q2" s="33">
        <f>SUMIFS('DATA 2'!Q$68:Q$100,'DATA 2'!$A$68:$A$100,$A2)</f>
        <v>71757.52605991</v>
      </c>
      <c r="R2" s="33">
        <f>SUMIFS('DATA 2'!R$68:R$100,'DATA 2'!$A$68:$A$100,$A2)</f>
        <v>73656.198410969999</v>
      </c>
      <c r="S2" s="33">
        <f>SUMIFS('DATA 2'!S$68:S$100,'DATA 2'!$A$68:$A$100,$A2)</f>
        <v>75610.274540940009</v>
      </c>
      <c r="T2" s="33">
        <f>SUMIFS('DATA 2'!T$68:T$100,'DATA 2'!$A$68:$A$100,$A2)</f>
        <v>77621.507312279995</v>
      </c>
      <c r="U2" s="33">
        <f>SUMIFS('DATA 2'!U$68:U$100,'DATA 2'!$A$68:$A$100,$A2)</f>
        <v>79691.952119410009</v>
      </c>
      <c r="V2" s="33">
        <f>SUMIFS('DATA 2'!V$68:V$100,'DATA 2'!$A$68:$A$100,$A2)</f>
        <v>81822.833689309991</v>
      </c>
      <c r="W2" s="33">
        <f>SUMIFS('DATA 2'!W$68:W$100,'DATA 2'!$A$68:$A$100,$A2)</f>
        <v>84014.508264229997</v>
      </c>
      <c r="X2" s="33">
        <f>SUMIFS('DATA 2'!X$68:X$100,'DATA 2'!$A$68:$A$100,$A2)</f>
        <v>86266.837079150006</v>
      </c>
      <c r="Y2" s="33">
        <f>SUMIFS('DATA 2'!Y$68:Y$100,'DATA 2'!$A$68:$A$100,$A2)</f>
        <v>88579.419115860001</v>
      </c>
      <c r="Z2" s="33">
        <f>SUMIFS('DATA 2'!Z$68:Z$100,'DATA 2'!$A$68:$A$100,$A2)</f>
        <v>90951.699803350013</v>
      </c>
      <c r="AA2" s="33">
        <f>SUMIFS('DATA 2'!AA$68:AA$100,'DATA 2'!$A$68:$A$100,$A2)</f>
        <v>93383.028419049995</v>
      </c>
      <c r="AB2" s="33">
        <f>SUMIFS('DATA 2'!AB$68:AB$100,'DATA 2'!$A$68:$A$100,$A2)</f>
        <v>95872.710336010001</v>
      </c>
      <c r="AC2" s="33">
        <f>SUMIFS('DATA 2'!AC$68:AC$100,'DATA 2'!$A$68:$A$100,$A2)</f>
        <v>98420.068473070001</v>
      </c>
      <c r="AD2" s="33">
        <f>SUMIFS('DATA 2'!AD$68:AD$100,'DATA 2'!$A$68:$A$100,$A2)</f>
        <v>101024.52505819</v>
      </c>
      <c r="AE2" s="33">
        <f>SUMIFS('DATA 2'!AE$68:AE$100,'DATA 2'!$A$68:$A$100,$A2)</f>
        <v>103693.37512231999</v>
      </c>
      <c r="AF2" s="33">
        <f>SUMIFS('DATA 2'!AF$68:AF$100,'DATA 2'!$A$68:$A$100,$A2)</f>
        <v>106431.75340710999</v>
      </c>
      <c r="AG2" s="33">
        <f>SUMIFS('DATA 2'!AG$68:AG$100,'DATA 2'!$A$68:$A$100,$A2)</f>
        <v>109241.55279534</v>
      </c>
      <c r="AH2" s="33">
        <f>SUMIFS('DATA 2'!AH$68:AH$100,'DATA 2'!$A$68:$A$100,$A2)</f>
        <v>112123.45599668</v>
      </c>
      <c r="AI2" s="33">
        <f>SUMIFS('DATA 2'!AI$68:AI$100,'DATA 2'!$A$68:$A$100,$A2)</f>
        <v>115078.52105707</v>
      </c>
      <c r="AJ2" s="33">
        <f>SUMIFS('DATA 2'!AJ$68:AJ$100,'DATA 2'!$A$68:$A$100,$A2)</f>
        <v>118108.86611692999</v>
      </c>
      <c r="AK2" s="33">
        <f>SUMIFS('DATA 2'!AK$68:AK$100,'DATA 2'!$A$68:$A$100,$A2)</f>
        <v>121218.02101192001</v>
      </c>
      <c r="AL2" s="33">
        <f>SUMIFS('DATA 2'!AL$68:AL$100,'DATA 2'!$A$68:$A$100,$A2)</f>
        <v>124411.19694574</v>
      </c>
      <c r="AM2" s="33">
        <f>SUMIFS('DATA 2'!AM$68:AM$100,'DATA 2'!$A$68:$A$100,$A2)</f>
        <v>127695.55909015999</v>
      </c>
      <c r="AN2" s="33">
        <f>SUMIFS('DATA 2'!AN$68:AN$100,'DATA 2'!$A$68:$A$100,$A2)</f>
        <v>131080.53709239999</v>
      </c>
    </row>
    <row r="3" spans="1:40" x14ac:dyDescent="0.25">
      <c r="A3" s="5" t="s">
        <v>233</v>
      </c>
      <c r="C3" s="33">
        <f>SUMIFS('DATA 2'!C$68:C$100,'DATA 2'!$A$68:$A$100,$A3)</f>
        <v>788945.76410999999</v>
      </c>
      <c r="D3" s="33">
        <f>SUMIFS('DATA 2'!D$68:D$100,'DATA 2'!$A$68:$A$100,$A3)</f>
        <v>812009.61389799998</v>
      </c>
      <c r="E3" s="33">
        <f>SUMIFS('DATA 2'!E$68:E$100,'DATA 2'!$A$68:$A$100,$A3)</f>
        <v>835273.88807199989</v>
      </c>
      <c r="F3" s="33">
        <f>SUMIFS('DATA 2'!F$68:F$100,'DATA 2'!$A$68:$A$100,$A3)</f>
        <v>858662.34682999994</v>
      </c>
      <c r="G3" s="33">
        <f>SUMIFS('DATA 2'!G$68:G$100,'DATA 2'!$A$68:$A$100,$A3)</f>
        <v>882490.35418899998</v>
      </c>
      <c r="H3" s="33">
        <f>SUMIFS('DATA 2'!H$68:H$100,'DATA 2'!$A$68:$A$100,$A3)</f>
        <v>907081.99883799977</v>
      </c>
      <c r="I3" s="33">
        <f>SUMIFS('DATA 2'!I$68:I$100,'DATA 2'!$A$68:$A$100,$A3)</f>
        <v>932488.47698799998</v>
      </c>
      <c r="J3" s="33">
        <f>SUMIFS('DATA 2'!J$68:J$100,'DATA 2'!$A$68:$A$100,$A3)</f>
        <v>958699.19306299998</v>
      </c>
      <c r="K3" s="33">
        <f>SUMIFS('DATA 2'!K$68:K$100,'DATA 2'!$A$68:$A$100,$A3)</f>
        <v>985739.13421000005</v>
      </c>
      <c r="L3" s="33">
        <f>SUMIFS('DATA 2'!L$68:L$100,'DATA 2'!$A$68:$A$100,$A3)</f>
        <v>1013652.6129539988</v>
      </c>
      <c r="M3" s="33">
        <f>SUMIFS('DATA 2'!M$68:M$100,'DATA 2'!$A$68:$A$100,$A3)</f>
        <v>1042481.33813</v>
      </c>
      <c r="N3" s="33">
        <f>SUMIFS('DATA 2'!N$68:N$100,'DATA 2'!$A$68:$A$100,$A3)</f>
        <v>1072251.1919200001</v>
      </c>
      <c r="O3" s="33">
        <f>SUMIFS('DATA 2'!O$68:O$100,'DATA 2'!$A$68:$A$100,$A3)</f>
        <v>1102965.91686</v>
      </c>
      <c r="P3" s="33">
        <f>SUMIFS('DATA 2'!P$68:P$100,'DATA 2'!$A$68:$A$100,$A3)</f>
        <v>1134580.56855</v>
      </c>
      <c r="Q3" s="33">
        <f>SUMIFS('DATA 2'!Q$68:Q$100,'DATA 2'!$A$68:$A$100,$A3)</f>
        <v>1167006.99896</v>
      </c>
      <c r="R3" s="33">
        <f>SUMIFS('DATA 2'!R$68:R$100,'DATA 2'!$A$68:$A$100,$A3)</f>
        <v>1200211.58186</v>
      </c>
      <c r="S3" s="33">
        <f>SUMIFS('DATA 2'!S$68:S$100,'DATA 2'!$A$68:$A$100,$A3)</f>
        <v>1234193.3377699999</v>
      </c>
      <c r="T3" s="33">
        <f>SUMIFS('DATA 2'!T$68:T$100,'DATA 2'!$A$68:$A$100,$A3)</f>
        <v>1268960.1016200001</v>
      </c>
      <c r="U3" s="33">
        <f>SUMIFS('DATA 2'!U$68:U$100,'DATA 2'!$A$68:$A$100,$A3)</f>
        <v>1304473.79764</v>
      </c>
      <c r="V3" s="33">
        <f>SUMIFS('DATA 2'!V$68:V$100,'DATA 2'!$A$68:$A$100,$A3)</f>
        <v>1340739.2605699999</v>
      </c>
      <c r="W3" s="33">
        <f>SUMIFS('DATA 2'!W$68:W$100,'DATA 2'!$A$68:$A$100,$A3)</f>
        <v>1377761.3166099999</v>
      </c>
      <c r="X3" s="33">
        <f>SUMIFS('DATA 2'!X$68:X$100,'DATA 2'!$A$68:$A$100,$A3)</f>
        <v>1415539.5147499999</v>
      </c>
      <c r="Y3" s="33">
        <f>SUMIFS('DATA 2'!Y$68:Y$100,'DATA 2'!$A$68:$A$100,$A3)</f>
        <v>1454066.21416</v>
      </c>
      <c r="Z3" s="33">
        <f>SUMIFS('DATA 2'!Z$68:Z$100,'DATA 2'!$A$68:$A$100,$A3)</f>
        <v>1493327.1007099999</v>
      </c>
      <c r="AA3" s="33">
        <f>SUMIFS('DATA 2'!AA$68:AA$100,'DATA 2'!$A$68:$A$100,$A3)</f>
        <v>1533303.0131900003</v>
      </c>
      <c r="AB3" s="33">
        <f>SUMIFS('DATA 2'!AB$68:AB$100,'DATA 2'!$A$68:$A$100,$A3)</f>
        <v>1573972.2749399999</v>
      </c>
      <c r="AC3" s="33">
        <f>SUMIFS('DATA 2'!AC$68:AC$100,'DATA 2'!$A$68:$A$100,$A3)</f>
        <v>1615313.19337</v>
      </c>
      <c r="AD3" s="33">
        <f>SUMIFS('DATA 2'!AD$68:AD$100,'DATA 2'!$A$68:$A$100,$A3)</f>
        <v>1657306.6222899999</v>
      </c>
      <c r="AE3" s="33">
        <f>SUMIFS('DATA 2'!AE$68:AE$100,'DATA 2'!$A$68:$A$100,$A3)</f>
        <v>1699860.2977199997</v>
      </c>
      <c r="AF3" s="33">
        <f>SUMIFS('DATA 2'!AF$68:AF$100,'DATA 2'!$A$68:$A$100,$A3)</f>
        <v>1742835.6523299997</v>
      </c>
      <c r="AG3" s="33">
        <f>SUMIFS('DATA 2'!AG$68:AG$100,'DATA 2'!$A$68:$A$100,$A3)</f>
        <v>1786184.16705</v>
      </c>
      <c r="AH3" s="33">
        <f>SUMIFS('DATA 2'!AH$68:AH$100,'DATA 2'!$A$68:$A$100,$A3)</f>
        <v>1829945.8034999999</v>
      </c>
      <c r="AI3" s="33">
        <f>SUMIFS('DATA 2'!AI$68:AI$100,'DATA 2'!$A$68:$A$100,$A3)</f>
        <v>1874202.60827</v>
      </c>
      <c r="AJ3" s="33">
        <f>SUMIFS('DATA 2'!AJ$68:AJ$100,'DATA 2'!$A$68:$A$100,$A3)</f>
        <v>1919061.5729399999</v>
      </c>
      <c r="AK3" s="33">
        <f>SUMIFS('DATA 2'!AK$68:AK$100,'DATA 2'!$A$68:$A$100,$A3)</f>
        <v>1964650.0700599998</v>
      </c>
      <c r="AL3" s="33">
        <f>SUMIFS('DATA 2'!AL$68:AL$100,'DATA 2'!$A$68:$A$100,$A3)</f>
        <v>2011118.7026500001</v>
      </c>
      <c r="AM3" s="33">
        <f>SUMIFS('DATA 2'!AM$68:AM$100,'DATA 2'!$A$68:$A$100,$A3)</f>
        <v>2058647.6323599997</v>
      </c>
      <c r="AN3" s="33">
        <f>SUMIFS('DATA 2'!AN$68:AN$100,'DATA 2'!$A$68:$A$100,$A3)</f>
        <v>2107454.0553000001</v>
      </c>
    </row>
    <row r="4" spans="1:40" x14ac:dyDescent="0.25">
      <c r="A4" s="5" t="s">
        <v>235</v>
      </c>
      <c r="C4" s="33">
        <f>SUMIFS('DATA 2'!C$68:C$100,'DATA 2'!$A$68:$A$100,$A4)</f>
        <v>170296.54790999999</v>
      </c>
      <c r="D4" s="33">
        <f>SUMIFS('DATA 2'!D$68:D$100,'DATA 2'!$A$68:$A$100,$A4)</f>
        <v>175187.3395501</v>
      </c>
      <c r="E4" s="33">
        <f>SUMIFS('DATA 2'!E$68:E$100,'DATA 2'!$A$68:$A$100,$A4)</f>
        <v>180158.04553040001</v>
      </c>
      <c r="F4" s="33">
        <f>SUMIFS('DATA 2'!F$68:F$100,'DATA 2'!$A$68:$A$100,$A4)</f>
        <v>185237.93047250001</v>
      </c>
      <c r="G4" s="33">
        <f>SUMIFS('DATA 2'!G$68:G$100,'DATA 2'!$A$68:$A$100,$A4)</f>
        <v>190584.8237292</v>
      </c>
      <c r="H4" s="33">
        <f>SUMIFS('DATA 2'!H$68:H$100,'DATA 2'!$A$68:$A$100,$A4)</f>
        <v>196152.2842195</v>
      </c>
      <c r="I4" s="33">
        <f>SUMIFS('DATA 2'!I$68:I$100,'DATA 2'!$A$68:$A$100,$A4)</f>
        <v>201861.23875409999</v>
      </c>
      <c r="J4" s="33">
        <f>SUMIFS('DATA 2'!J$68:J$100,'DATA 2'!$A$68:$A$100,$A4)</f>
        <v>207690.42670539999</v>
      </c>
      <c r="K4" s="33">
        <f>SUMIFS('DATA 2'!K$68:K$100,'DATA 2'!$A$68:$A$100,$A4)</f>
        <v>213659.1042264</v>
      </c>
      <c r="L4" s="33">
        <f>SUMIFS('DATA 2'!L$68:L$100,'DATA 2'!$A$68:$A$100,$A4)</f>
        <v>219804.9387687</v>
      </c>
      <c r="M4" s="33">
        <f>SUMIFS('DATA 2'!M$68:M$100,'DATA 2'!$A$68:$A$100,$A4)</f>
        <v>226172.72301819999</v>
      </c>
      <c r="N4" s="33">
        <f>SUMIFS('DATA 2'!N$68:N$100,'DATA 2'!$A$68:$A$100,$A4)</f>
        <v>232809.70988160002</v>
      </c>
      <c r="O4" s="33">
        <f>SUMIFS('DATA 2'!O$68:O$100,'DATA 2'!$A$68:$A$100,$A4)</f>
        <v>239763.68440100001</v>
      </c>
      <c r="P4" s="33">
        <f>SUMIFS('DATA 2'!P$68:P$100,'DATA 2'!$A$68:$A$100,$A4)</f>
        <v>246900.95786999998</v>
      </c>
      <c r="Q4" s="33">
        <f>SUMIFS('DATA 2'!Q$68:Q$100,'DATA 2'!$A$68:$A$100,$A4)</f>
        <v>254265.60655099998</v>
      </c>
      <c r="R4" s="33">
        <f>SUMIFS('DATA 2'!R$68:R$100,'DATA 2'!$A$68:$A$100,$A4)</f>
        <v>261904.44997099999</v>
      </c>
      <c r="S4" s="33">
        <f>SUMIFS('DATA 2'!S$68:S$100,'DATA 2'!$A$68:$A$100,$A4)</f>
        <v>269851.20326299989</v>
      </c>
      <c r="T4" s="33">
        <f>SUMIFS('DATA 2'!T$68:T$100,'DATA 2'!$A$68:$A$100,$A4)</f>
        <v>278126.52240099997</v>
      </c>
      <c r="U4" s="33">
        <f>SUMIFS('DATA 2'!U$68:U$100,'DATA 2'!$A$68:$A$100,$A4)</f>
        <v>286737.28204100003</v>
      </c>
      <c r="V4" s="33">
        <f>SUMIFS('DATA 2'!V$68:V$100,'DATA 2'!$A$68:$A$100,$A4)</f>
        <v>295692.76004800003</v>
      </c>
      <c r="W4" s="33">
        <f>SUMIFS('DATA 2'!W$68:W$100,'DATA 2'!$A$68:$A$100,$A4)</f>
        <v>304997.33288499998</v>
      </c>
      <c r="X4" s="33">
        <f>SUMIFS('DATA 2'!X$68:X$100,'DATA 2'!$A$68:$A$100,$A4)</f>
        <v>314653.03418899985</v>
      </c>
      <c r="Y4" s="33">
        <f>SUMIFS('DATA 2'!Y$68:Y$100,'DATA 2'!$A$68:$A$100,$A4)</f>
        <v>324661.44026599993</v>
      </c>
      <c r="Z4" s="33">
        <f>SUMIFS('DATA 2'!Z$68:Z$100,'DATA 2'!$A$68:$A$100,$A4)</f>
        <v>335024.41963000002</v>
      </c>
      <c r="AA4" s="33">
        <f>SUMIFS('DATA 2'!AA$68:AA$100,'DATA 2'!$A$68:$A$100,$A4)</f>
        <v>345744.35094200005</v>
      </c>
      <c r="AB4" s="33">
        <f>SUMIFS('DATA 2'!AB$68:AB$100,'DATA 2'!$A$68:$A$100,$A4)</f>
        <v>356824.20654699998</v>
      </c>
      <c r="AC4" s="33">
        <f>SUMIFS('DATA 2'!AC$68:AC$100,'DATA 2'!$A$68:$A$100,$A4)</f>
        <v>368267.66480300005</v>
      </c>
      <c r="AD4" s="33">
        <f>SUMIFS('DATA 2'!AD$68:AD$100,'DATA 2'!$A$68:$A$100,$A4)</f>
        <v>380079.33690200001</v>
      </c>
      <c r="AE4" s="33">
        <f>SUMIFS('DATA 2'!AE$68:AE$100,'DATA 2'!$A$68:$A$100,$A4)</f>
        <v>392011.96603900002</v>
      </c>
      <c r="AF4" s="33">
        <f>SUMIFS('DATA 2'!AF$68:AF$100,'DATA 2'!$A$68:$A$100,$A4)</f>
        <v>404122.46082699997</v>
      </c>
      <c r="AG4" s="33">
        <f>SUMIFS('DATA 2'!AG$68:AG$100,'DATA 2'!$A$68:$A$100,$A4)</f>
        <v>416458.81728700001</v>
      </c>
      <c r="AH4" s="33">
        <f>SUMIFS('DATA 2'!AH$68:AH$100,'DATA 2'!$A$68:$A$100,$A4)</f>
        <v>429045.841877</v>
      </c>
      <c r="AI4" s="33">
        <f>SUMIFS('DATA 2'!AI$68:AI$100,'DATA 2'!$A$68:$A$100,$A4)</f>
        <v>441894.31183700007</v>
      </c>
      <c r="AJ4" s="33">
        <f>SUMIFS('DATA 2'!AJ$68:AJ$100,'DATA 2'!$A$68:$A$100,$A4)</f>
        <v>455010.84381300001</v>
      </c>
      <c r="AK4" s="33">
        <f>SUMIFS('DATA 2'!AK$68:AK$100,'DATA 2'!$A$68:$A$100,$A4)</f>
        <v>468404.83727199998</v>
      </c>
      <c r="AL4" s="33">
        <f>SUMIFS('DATA 2'!AL$68:AL$100,'DATA 2'!$A$68:$A$100,$A4)</f>
        <v>482092.83598800004</v>
      </c>
      <c r="AM4" s="33">
        <f>SUMIFS('DATA 2'!AM$68:AM$100,'DATA 2'!$A$68:$A$100,$A4)</f>
        <v>496101.30669699999</v>
      </c>
      <c r="AN4" s="33">
        <f>SUMIFS('DATA 2'!AN$68:AN$100,'DATA 2'!$A$68:$A$100,$A4)</f>
        <v>510468.68065200001</v>
      </c>
    </row>
    <row r="5" spans="1:40" x14ac:dyDescent="0.25">
      <c r="A5" s="5" t="s">
        <v>236</v>
      </c>
      <c r="C5" s="33">
        <f>SUMIFS('DATA 2'!C$68:C$100,'DATA 2'!$A$68:$A$100,$A5)</f>
        <v>2039518.4877000002</v>
      </c>
      <c r="D5" s="33">
        <f>SUMIFS('DATA 2'!D$68:D$100,'DATA 2'!$A$68:$A$100,$A5)</f>
        <v>2099174.4844</v>
      </c>
      <c r="E5" s="33">
        <f>SUMIFS('DATA 2'!E$68:E$100,'DATA 2'!$A$68:$A$100,$A5)</f>
        <v>2160031.3718999997</v>
      </c>
      <c r="F5" s="33">
        <f>SUMIFS('DATA 2'!F$68:F$100,'DATA 2'!$A$68:$A$100,$A5)</f>
        <v>2221738.9319000002</v>
      </c>
      <c r="G5" s="33">
        <f>SUMIFS('DATA 2'!G$68:G$100,'DATA 2'!$A$68:$A$100,$A5)</f>
        <v>2284375.0630999999</v>
      </c>
      <c r="H5" s="33">
        <f>SUMIFS('DATA 2'!H$68:H$100,'DATA 2'!$A$68:$A$100,$A5)</f>
        <v>2348439.8834000002</v>
      </c>
      <c r="I5" s="33">
        <f>SUMIFS('DATA 2'!I$68:I$100,'DATA 2'!$A$68:$A$100,$A5)</f>
        <v>2413995.3656000001</v>
      </c>
      <c r="J5" s="33">
        <f>SUMIFS('DATA 2'!J$68:J$100,'DATA 2'!$A$68:$A$100,$A5)</f>
        <v>2481086.6587</v>
      </c>
      <c r="K5" s="33">
        <f>SUMIFS('DATA 2'!K$68:K$100,'DATA 2'!$A$68:$A$100,$A5)</f>
        <v>2549853.9579000003</v>
      </c>
      <c r="L5" s="33">
        <f>SUMIFS('DATA 2'!L$68:L$100,'DATA 2'!$A$68:$A$100,$A5)</f>
        <v>2620470.4696</v>
      </c>
      <c r="M5" s="33">
        <f>SUMIFS('DATA 2'!M$68:M$100,'DATA 2'!$A$68:$A$100,$A5)</f>
        <v>2693098.6915999996</v>
      </c>
      <c r="N5" s="33">
        <f>SUMIFS('DATA 2'!N$68:N$100,'DATA 2'!$A$68:$A$100,$A5)</f>
        <v>2767868.2946000001</v>
      </c>
      <c r="O5" s="33">
        <f>SUMIFS('DATA 2'!O$68:O$100,'DATA 2'!$A$68:$A$100,$A5)</f>
        <v>2844862.8062</v>
      </c>
      <c r="P5" s="33">
        <f>SUMIFS('DATA 2'!P$68:P$100,'DATA 2'!$A$68:$A$100,$A5)</f>
        <v>2924591.8438999997</v>
      </c>
      <c r="Q5" s="33">
        <f>SUMIFS('DATA 2'!Q$68:Q$100,'DATA 2'!$A$68:$A$100,$A5)</f>
        <v>3006942.9253000002</v>
      </c>
      <c r="R5" s="33">
        <f>SUMIFS('DATA 2'!R$68:R$100,'DATA 2'!$A$68:$A$100,$A5)</f>
        <v>3091886.5081000002</v>
      </c>
      <c r="S5" s="33">
        <f>SUMIFS('DATA 2'!S$68:S$100,'DATA 2'!$A$68:$A$100,$A5)</f>
        <v>3179458.1163000003</v>
      </c>
      <c r="T5" s="33">
        <f>SUMIFS('DATA 2'!T$68:T$100,'DATA 2'!$A$68:$A$100,$A5)</f>
        <v>3269713.8888999997</v>
      </c>
      <c r="U5" s="33">
        <f>SUMIFS('DATA 2'!U$68:U$100,'DATA 2'!$A$68:$A$100,$A5)</f>
        <v>3362592.6061999998</v>
      </c>
      <c r="V5" s="33">
        <f>SUMIFS('DATA 2'!V$68:V$100,'DATA 2'!$A$68:$A$100,$A5)</f>
        <v>3458162.0300000003</v>
      </c>
      <c r="W5" s="33">
        <f>SUMIFS('DATA 2'!W$68:W$100,'DATA 2'!$A$68:$A$100,$A5)</f>
        <v>3556465.7957000001</v>
      </c>
      <c r="X5" s="33">
        <f>SUMIFS('DATA 2'!X$68:X$100,'DATA 2'!$A$68:$A$100,$A5)</f>
        <v>3657528.0211</v>
      </c>
      <c r="Y5" s="33">
        <f>SUMIFS('DATA 2'!Y$68:Y$100,'DATA 2'!$A$68:$A$100,$A5)</f>
        <v>3761357.8618000001</v>
      </c>
      <c r="Z5" s="33">
        <f>SUMIFS('DATA 2'!Z$68:Z$100,'DATA 2'!$A$68:$A$100,$A5)</f>
        <v>3867953.3456000001</v>
      </c>
      <c r="AA5" s="33">
        <f>SUMIFS('DATA 2'!AA$68:AA$100,'DATA 2'!$A$68:$A$100,$A5)</f>
        <v>3977305.6576</v>
      </c>
      <c r="AB5" s="33">
        <f>SUMIFS('DATA 2'!AB$68:AB$100,'DATA 2'!$A$68:$A$100,$A5)</f>
        <v>4089404.0604000003</v>
      </c>
      <c r="AC5" s="33">
        <f>SUMIFS('DATA 2'!AC$68:AC$100,'DATA 2'!$A$68:$A$100,$A5)</f>
        <v>4204241.3130000001</v>
      </c>
      <c r="AD5" s="33">
        <f>SUMIFS('DATA 2'!AD$68:AD$100,'DATA 2'!$A$68:$A$100,$A5)</f>
        <v>4321819.7335000001</v>
      </c>
      <c r="AE5" s="33">
        <f>SUMIFS('DATA 2'!AE$68:AE$100,'DATA 2'!$A$68:$A$100,$A5)</f>
        <v>4442547.3626999995</v>
      </c>
      <c r="AF5" s="33">
        <f>SUMIFS('DATA 2'!AF$68:AF$100,'DATA 2'!$A$68:$A$100,$A5)</f>
        <v>4566224.0752999997</v>
      </c>
      <c r="AG5" s="33">
        <f>SUMIFS('DATA 2'!AG$68:AG$100,'DATA 2'!$A$68:$A$100,$A5)</f>
        <v>4692723.7989999996</v>
      </c>
      <c r="AH5" s="33">
        <f>SUMIFS('DATA 2'!AH$68:AH$100,'DATA 2'!$A$68:$A$100,$A5)</f>
        <v>4822079.8069000002</v>
      </c>
      <c r="AI5" s="33">
        <f>SUMIFS('DATA 2'!AI$68:AI$100,'DATA 2'!$A$68:$A$100,$A5)</f>
        <v>4954432.9016999993</v>
      </c>
      <c r="AJ5" s="33">
        <f>SUMIFS('DATA 2'!AJ$68:AJ$100,'DATA 2'!$A$68:$A$100,$A5)</f>
        <v>5090007.3710000003</v>
      </c>
      <c r="AK5" s="33">
        <f>SUMIFS('DATA 2'!AK$68:AK$100,'DATA 2'!$A$68:$A$100,$A5)</f>
        <v>5229107.0227000006</v>
      </c>
      <c r="AL5" s="33">
        <f>SUMIFS('DATA 2'!AL$68:AL$100,'DATA 2'!$A$68:$A$100,$A5)</f>
        <v>5372124.7390000001</v>
      </c>
      <c r="AM5" s="33">
        <f>SUMIFS('DATA 2'!AM$68:AM$100,'DATA 2'!$A$68:$A$100,$A5)</f>
        <v>5519559.6569999997</v>
      </c>
      <c r="AN5" s="33">
        <f>SUMIFS('DATA 2'!AN$68:AN$100,'DATA 2'!$A$68:$A$100,$A5)</f>
        <v>5672038.5010000002</v>
      </c>
    </row>
    <row r="6" spans="1:40" x14ac:dyDescent="0.25">
      <c r="A6" s="34" t="s">
        <v>237</v>
      </c>
      <c r="C6" s="33">
        <f>SUMIFS('DATA 2'!C$68:C$100,'DATA 2'!$A$68:$A$100,$A6)</f>
        <v>375028.75852999999</v>
      </c>
      <c r="D6" s="33">
        <f>SUMIFS('DATA 2'!D$68:D$100,'DATA 2'!$A$68:$A$100,$A6)</f>
        <v>385154.04303</v>
      </c>
      <c r="E6" s="33">
        <f>SUMIFS('DATA 2'!E$68:E$100,'DATA 2'!$A$68:$A$100,$A6)</f>
        <v>395367.95594000001</v>
      </c>
      <c r="F6" s="33">
        <f>SUMIFS('DATA 2'!F$68:F$100,'DATA 2'!$A$68:$A$100,$A6)</f>
        <v>405840.79238</v>
      </c>
      <c r="G6" s="33">
        <f>SUMIFS('DATA 2'!G$68:G$100,'DATA 2'!$A$68:$A$100,$A6)</f>
        <v>417133.10186</v>
      </c>
      <c r="H6" s="33">
        <f>SUMIFS('DATA 2'!H$68:H$100,'DATA 2'!$A$68:$A$100,$A6)</f>
        <v>429560.46382</v>
      </c>
      <c r="I6" s="33">
        <f>SUMIFS('DATA 2'!I$68:I$100,'DATA 2'!$A$68:$A$100,$A6)</f>
        <v>442382.00353999995</v>
      </c>
      <c r="J6" s="33">
        <f>SUMIFS('DATA 2'!J$68:J$100,'DATA 2'!$A$68:$A$100,$A6)</f>
        <v>455296.11653999996</v>
      </c>
      <c r="K6" s="33">
        <f>SUMIFS('DATA 2'!K$68:K$100,'DATA 2'!$A$68:$A$100,$A6)</f>
        <v>468282.38671999995</v>
      </c>
      <c r="L6" s="33">
        <f>SUMIFS('DATA 2'!L$68:L$100,'DATA 2'!$A$68:$A$100,$A6)</f>
        <v>481391.42651999998</v>
      </c>
      <c r="M6" s="33">
        <f>SUMIFS('DATA 2'!M$68:M$100,'DATA 2'!$A$68:$A$100,$A6)</f>
        <v>494653.85493999999</v>
      </c>
      <c r="N6" s="33">
        <f>SUMIFS('DATA 2'!N$68:N$100,'DATA 2'!$A$68:$A$100,$A6)</f>
        <v>508050.43750000006</v>
      </c>
      <c r="O6" s="33">
        <f>SUMIFS('DATA 2'!O$68:O$100,'DATA 2'!$A$68:$A$100,$A6)</f>
        <v>521501.92122000002</v>
      </c>
      <c r="P6" s="33">
        <f>SUMIFS('DATA 2'!P$68:P$100,'DATA 2'!$A$68:$A$100,$A6)</f>
        <v>535434.29670999991</v>
      </c>
      <c r="Q6" s="33">
        <f>SUMIFS('DATA 2'!Q$68:Q$100,'DATA 2'!$A$68:$A$100,$A6)</f>
        <v>549811.99457999994</v>
      </c>
      <c r="R6" s="33">
        <f>SUMIFS('DATA 2'!R$68:R$100,'DATA 2'!$A$68:$A$100,$A6)</f>
        <v>564616.12153999996</v>
      </c>
      <c r="S6" s="33">
        <f>SUMIFS('DATA 2'!S$68:S$100,'DATA 2'!$A$68:$A$100,$A6)</f>
        <v>579846.69573000004</v>
      </c>
      <c r="T6" s="33">
        <f>SUMIFS('DATA 2'!T$68:T$100,'DATA 2'!$A$68:$A$100,$A6)</f>
        <v>595499.49231</v>
      </c>
      <c r="U6" s="33">
        <f>SUMIFS('DATA 2'!U$68:U$100,'DATA 2'!$A$68:$A$100,$A6)</f>
        <v>611418.13997000002</v>
      </c>
      <c r="V6" s="33">
        <f>SUMIFS('DATA 2'!V$68:V$100,'DATA 2'!$A$68:$A$100,$A6)</f>
        <v>627633.80700000003</v>
      </c>
      <c r="W6" s="33">
        <f>SUMIFS('DATA 2'!W$68:W$100,'DATA 2'!$A$68:$A$100,$A6)</f>
        <v>644158.86650999985</v>
      </c>
      <c r="X6" s="33">
        <f>SUMIFS('DATA 2'!X$68:X$100,'DATA 2'!$A$68:$A$100,$A6)</f>
        <v>660989.14993999992</v>
      </c>
      <c r="Y6" s="33">
        <f>SUMIFS('DATA 2'!Y$68:Y$100,'DATA 2'!$A$68:$A$100,$A6)</f>
        <v>678112.56901000009</v>
      </c>
      <c r="Z6" s="33">
        <f>SUMIFS('DATA 2'!Z$68:Z$100,'DATA 2'!$A$68:$A$100,$A6)</f>
        <v>695512.89489</v>
      </c>
      <c r="AA6" s="33">
        <f>SUMIFS('DATA 2'!AA$68:AA$100,'DATA 2'!$A$68:$A$100,$A6)</f>
        <v>713171.67312999989</v>
      </c>
      <c r="AB6" s="33">
        <f>SUMIFS('DATA 2'!AB$68:AB$100,'DATA 2'!$A$68:$A$100,$A6)</f>
        <v>731069.63113000011</v>
      </c>
      <c r="AC6" s="33">
        <f>SUMIFS('DATA 2'!AC$68:AC$100,'DATA 2'!$A$68:$A$100,$A6)</f>
        <v>749187.98113999993</v>
      </c>
      <c r="AD6" s="33">
        <f>SUMIFS('DATA 2'!AD$68:AD$100,'DATA 2'!$A$68:$A$100,$A6)</f>
        <v>767509.70423999999</v>
      </c>
      <c r="AE6" s="33">
        <f>SUMIFS('DATA 2'!AE$68:AE$100,'DATA 2'!$A$68:$A$100,$A6)</f>
        <v>785632.04550000001</v>
      </c>
      <c r="AF6" s="33">
        <f>SUMIFS('DATA 2'!AF$68:AF$100,'DATA 2'!$A$68:$A$100,$A6)</f>
        <v>803851.15325999993</v>
      </c>
      <c r="AG6" s="33">
        <f>SUMIFS('DATA 2'!AG$68:AG$100,'DATA 2'!$A$68:$A$100,$A6)</f>
        <v>822309.20727999997</v>
      </c>
      <c r="AH6" s="33">
        <f>SUMIFS('DATA 2'!AH$68:AH$100,'DATA 2'!$A$68:$A$100,$A6)</f>
        <v>841067.94150999992</v>
      </c>
      <c r="AI6" s="33">
        <f>SUMIFS('DATA 2'!AI$68:AI$100,'DATA 2'!$A$68:$A$100,$A6)</f>
        <v>860155.48956999998</v>
      </c>
      <c r="AJ6" s="33">
        <f>SUMIFS('DATA 2'!AJ$68:AJ$100,'DATA 2'!$A$68:$A$100,$A6)</f>
        <v>879592.52413999999</v>
      </c>
      <c r="AK6" s="33">
        <f>SUMIFS('DATA 2'!AK$68:AK$100,'DATA 2'!$A$68:$A$100,$A6)</f>
        <v>899404.78975</v>
      </c>
      <c r="AL6" s="33">
        <f>SUMIFS('DATA 2'!AL$68:AL$100,'DATA 2'!$A$68:$A$100,$A6)</f>
        <v>919629.63707000006</v>
      </c>
      <c r="AM6" s="33">
        <f>SUMIFS('DATA 2'!AM$68:AM$100,'DATA 2'!$A$68:$A$100,$A6)</f>
        <v>940319.80891000014</v>
      </c>
      <c r="AN6" s="33">
        <f>SUMIFS('DATA 2'!AN$68:AN$100,'DATA 2'!$A$68:$A$100,$A6)</f>
        <v>961546.23505000002</v>
      </c>
    </row>
    <row r="7" spans="1:40" x14ac:dyDescent="0.25">
      <c r="A7" s="5" t="s">
        <v>239</v>
      </c>
      <c r="C7" s="33">
        <f>SUM(C8:C19)</f>
        <v>36641.298950162702</v>
      </c>
      <c r="D7" s="33">
        <f t="shared" ref="D7:AN7" si="0">SUM(D8:D19)</f>
        <v>37527.387330232501</v>
      </c>
      <c r="E7" s="33">
        <f t="shared" si="0"/>
        <v>37953.728931902006</v>
      </c>
      <c r="F7" s="33">
        <f t="shared" si="0"/>
        <v>38135.006060569998</v>
      </c>
      <c r="G7" s="33">
        <f t="shared" si="0"/>
        <v>38375.059176019997</v>
      </c>
      <c r="H7" s="33">
        <f t="shared" si="0"/>
        <v>39035.946723999994</v>
      </c>
      <c r="I7" s="33">
        <f t="shared" si="0"/>
        <v>39824.206670199994</v>
      </c>
      <c r="J7" s="33">
        <f t="shared" si="0"/>
        <v>41091.092980300004</v>
      </c>
      <c r="K7" s="33">
        <f t="shared" si="0"/>
        <v>42854.267555299994</v>
      </c>
      <c r="L7" s="33">
        <f t="shared" si="0"/>
        <v>45159.705825770005</v>
      </c>
      <c r="M7" s="33">
        <f t="shared" si="0"/>
        <v>48159.059398149984</v>
      </c>
      <c r="N7" s="33">
        <f t="shared" si="0"/>
        <v>52153.212607339992</v>
      </c>
      <c r="O7" s="33">
        <f t="shared" si="0"/>
        <v>57651.681816532997</v>
      </c>
      <c r="P7" s="33">
        <f t="shared" si="0"/>
        <v>60947.945448842991</v>
      </c>
      <c r="Q7" s="33">
        <f t="shared" si="0"/>
        <v>64430.632449422999</v>
      </c>
      <c r="R7" s="33">
        <f t="shared" si="0"/>
        <v>68056.227884576016</v>
      </c>
      <c r="S7" s="33">
        <f t="shared" si="0"/>
        <v>71823.22297011601</v>
      </c>
      <c r="T7" s="33">
        <f t="shared" si="0"/>
        <v>75743.719187543</v>
      </c>
      <c r="U7" s="33">
        <f t="shared" si="0"/>
        <v>80772.749595116198</v>
      </c>
      <c r="V7" s="33">
        <f t="shared" si="0"/>
        <v>86274.493967661911</v>
      </c>
      <c r="W7" s="33">
        <f t="shared" si="0"/>
        <v>92301.497725776018</v>
      </c>
      <c r="X7" s="33">
        <f t="shared" si="0"/>
        <v>98904.160132287099</v>
      </c>
      <c r="Y7" s="33">
        <f t="shared" si="0"/>
        <v>106132.33215624989</v>
      </c>
      <c r="Z7" s="33">
        <f t="shared" si="0"/>
        <v>114035.39996387258</v>
      </c>
      <c r="AA7" s="33">
        <f t="shared" si="0"/>
        <v>122661.78876780999</v>
      </c>
      <c r="AB7" s="33">
        <f t="shared" si="0"/>
        <v>132058.25616593892</v>
      </c>
      <c r="AC7" s="33">
        <f t="shared" si="0"/>
        <v>142269.07234118201</v>
      </c>
      <c r="AD7" s="33">
        <f t="shared" si="0"/>
        <v>153335.13316698937</v>
      </c>
      <c r="AE7" s="33">
        <f t="shared" si="0"/>
        <v>161342.0890020931</v>
      </c>
      <c r="AF7" s="33">
        <f t="shared" si="0"/>
        <v>168598.15437467548</v>
      </c>
      <c r="AG7" s="33">
        <f t="shared" si="0"/>
        <v>175632.41104591227</v>
      </c>
      <c r="AH7" s="33">
        <f t="shared" si="0"/>
        <v>182514.57432117016</v>
      </c>
      <c r="AI7" s="33">
        <f t="shared" si="0"/>
        <v>189255.25863504928</v>
      </c>
      <c r="AJ7" s="33">
        <f t="shared" si="0"/>
        <v>195865.51304230277</v>
      </c>
      <c r="AK7" s="33">
        <f t="shared" si="0"/>
        <v>202362.19243392634</v>
      </c>
      <c r="AL7" s="33">
        <f t="shared" si="0"/>
        <v>208766.96835691226</v>
      </c>
      <c r="AM7" s="33">
        <f t="shared" si="0"/>
        <v>215105.15114446942</v>
      </c>
      <c r="AN7" s="33">
        <f t="shared" si="0"/>
        <v>221405.27114084797</v>
      </c>
    </row>
    <row r="8" spans="1:40" x14ac:dyDescent="0.25">
      <c r="A8" s="35" t="s">
        <v>440</v>
      </c>
      <c r="C8" s="33">
        <f>SUMIFS('DATA 2'!C$68:C$100,'DATA 2'!$A$68:$A$100,$A8)</f>
        <v>10768.83088</v>
      </c>
      <c r="D8" s="33">
        <f>SUMIFS('DATA 2'!D$68:D$100,'DATA 2'!$A$68:$A$100,$A8)</f>
        <v>11093.90826</v>
      </c>
      <c r="E8" s="33">
        <f>SUMIFS('DATA 2'!E$68:E$100,'DATA 2'!$A$68:$A$100,$A8)</f>
        <v>11369.07538</v>
      </c>
      <c r="F8" s="33">
        <f>SUMIFS('DATA 2'!F$68:F$100,'DATA 2'!$A$68:$A$100,$A8)</f>
        <v>11576.888080000001</v>
      </c>
      <c r="G8" s="33">
        <f>SUMIFS('DATA 2'!G$68:G$100,'DATA 2'!$A$68:$A$100,$A8)</f>
        <v>11710.207710000001</v>
      </c>
      <c r="H8" s="33">
        <f>SUMIFS('DATA 2'!H$68:H$100,'DATA 2'!$A$68:$A$100,$A8)</f>
        <v>12370.862590000001</v>
      </c>
      <c r="I8" s="33">
        <f>SUMIFS('DATA 2'!I$68:I$100,'DATA 2'!$A$68:$A$100,$A8)</f>
        <v>12935.468860000001</v>
      </c>
      <c r="J8" s="33">
        <f>SUMIFS('DATA 2'!J$68:J$100,'DATA 2'!$A$68:$A$100,$A8)</f>
        <v>13315.0782</v>
      </c>
      <c r="K8" s="33">
        <f>SUMIFS('DATA 2'!K$68:K$100,'DATA 2'!$A$68:$A$100,$A8)</f>
        <v>13549.6865</v>
      </c>
      <c r="L8" s="33">
        <f>SUMIFS('DATA 2'!L$68:L$100,'DATA 2'!$A$68:$A$100,$A8)</f>
        <v>13675.596320000001</v>
      </c>
      <c r="M8" s="33">
        <f>SUMIFS('DATA 2'!M$68:M$100,'DATA 2'!$A$68:$A$100,$A8)</f>
        <v>13699.881230000001</v>
      </c>
      <c r="N8" s="33">
        <f>SUMIFS('DATA 2'!N$68:N$100,'DATA 2'!$A$68:$A$100,$A8)</f>
        <v>13601.69469</v>
      </c>
      <c r="O8" s="33">
        <f>SUMIFS('DATA 2'!O$68:O$100,'DATA 2'!$A$68:$A$100,$A8)</f>
        <v>13336.101919999999</v>
      </c>
      <c r="P8" s="33">
        <f>SUMIFS('DATA 2'!P$68:P$100,'DATA 2'!$A$68:$A$100,$A8)</f>
        <v>13494.589529999999</v>
      </c>
      <c r="Q8" s="33">
        <f>SUMIFS('DATA 2'!Q$68:Q$100,'DATA 2'!$A$68:$A$100,$A8)</f>
        <v>13795.77543</v>
      </c>
      <c r="R8" s="33">
        <f>SUMIFS('DATA 2'!R$68:R$100,'DATA 2'!$A$68:$A$100,$A8)</f>
        <v>14142.15459</v>
      </c>
      <c r="S8" s="33">
        <f>SUMIFS('DATA 2'!S$68:S$100,'DATA 2'!$A$68:$A$100,$A8)</f>
        <v>14502.628570000001</v>
      </c>
      <c r="T8" s="33">
        <f>SUMIFS('DATA 2'!T$68:T$100,'DATA 2'!$A$68:$A$100,$A8)</f>
        <v>14867.01971</v>
      </c>
      <c r="U8" s="33">
        <f>SUMIFS('DATA 2'!U$68:U$100,'DATA 2'!$A$68:$A$100,$A8)</f>
        <v>15225.51672</v>
      </c>
      <c r="V8" s="33">
        <f>SUMIFS('DATA 2'!V$68:V$100,'DATA 2'!$A$68:$A$100,$A8)</f>
        <v>15576.329589999999</v>
      </c>
      <c r="W8" s="33">
        <f>SUMIFS('DATA 2'!W$68:W$100,'DATA 2'!$A$68:$A$100,$A8)</f>
        <v>15916.22084</v>
      </c>
      <c r="X8" s="33">
        <f>SUMIFS('DATA 2'!X$68:X$100,'DATA 2'!$A$68:$A$100,$A8)</f>
        <v>16241.09627</v>
      </c>
      <c r="Y8" s="33">
        <f>SUMIFS('DATA 2'!Y$68:Y$100,'DATA 2'!$A$68:$A$100,$A8)</f>
        <v>16546.340219999998</v>
      </c>
      <c r="Z8" s="33">
        <f>SUMIFS('DATA 2'!Z$68:Z$100,'DATA 2'!$A$68:$A$100,$A8)</f>
        <v>16826.971409999998</v>
      </c>
      <c r="AA8" s="33">
        <f>SUMIFS('DATA 2'!AA$68:AA$100,'DATA 2'!$A$68:$A$100,$A8)</f>
        <v>17077.750499999998</v>
      </c>
      <c r="AB8" s="33">
        <f>SUMIFS('DATA 2'!AB$68:AB$100,'DATA 2'!$A$68:$A$100,$A8)</f>
        <v>17293.28542</v>
      </c>
      <c r="AC8" s="33">
        <f>SUMIFS('DATA 2'!AC$68:AC$100,'DATA 2'!$A$68:$A$100,$A8)</f>
        <v>17468.150450000001</v>
      </c>
      <c r="AD8" s="33">
        <f>SUMIFS('DATA 2'!AD$68:AD$100,'DATA 2'!$A$68:$A$100,$A8)</f>
        <v>17597.023819999999</v>
      </c>
      <c r="AE8" s="33">
        <f>SUMIFS('DATA 2'!AE$68:AE$100,'DATA 2'!$A$68:$A$100,$A8)</f>
        <v>18118.173279999999</v>
      </c>
      <c r="AF8" s="33">
        <f>SUMIFS('DATA 2'!AF$68:AF$100,'DATA 2'!$A$68:$A$100,$A8)</f>
        <v>18662.349050000001</v>
      </c>
      <c r="AG8" s="33">
        <f>SUMIFS('DATA 2'!AG$68:AG$100,'DATA 2'!$A$68:$A$100,$A8)</f>
        <v>19146.610649999999</v>
      </c>
      <c r="AH8" s="33">
        <f>SUMIFS('DATA 2'!AH$68:AH$100,'DATA 2'!$A$68:$A$100,$A8)</f>
        <v>19570.595450000001</v>
      </c>
      <c r="AI8" s="33">
        <f>SUMIFS('DATA 2'!AI$68:AI$100,'DATA 2'!$A$68:$A$100,$A8)</f>
        <v>19949.25662</v>
      </c>
      <c r="AJ8" s="33">
        <f>SUMIFS('DATA 2'!AJ$68:AJ$100,'DATA 2'!$A$68:$A$100,$A8)</f>
        <v>20295.92542</v>
      </c>
      <c r="AK8" s="33">
        <f>SUMIFS('DATA 2'!AK$68:AK$100,'DATA 2'!$A$68:$A$100,$A8)</f>
        <v>20619.934600000001</v>
      </c>
      <c r="AL8" s="33">
        <f>SUMIFS('DATA 2'!AL$68:AL$100,'DATA 2'!$A$68:$A$100,$A8)</f>
        <v>20927.59635</v>
      </c>
      <c r="AM8" s="33">
        <f>SUMIFS('DATA 2'!AM$68:AM$100,'DATA 2'!$A$68:$A$100,$A8)</f>
        <v>21223.409250000001</v>
      </c>
      <c r="AN8" s="33">
        <f>SUMIFS('DATA 2'!AN$68:AN$100,'DATA 2'!$A$68:$A$100,$A8)</f>
        <v>21510.912230000002</v>
      </c>
    </row>
    <row r="9" spans="1:40" x14ac:dyDescent="0.25">
      <c r="A9" s="35" t="s">
        <v>441</v>
      </c>
      <c r="C9" s="33">
        <f>SUMIFS('DATA 2'!C$68:C$100,'DATA 2'!$A$68:$A$100,$A9)</f>
        <v>752.27429700000005</v>
      </c>
      <c r="D9" s="33">
        <f>SUMIFS('DATA 2'!D$68:D$100,'DATA 2'!$A$68:$A$100,$A9)</f>
        <v>944.08959779999998</v>
      </c>
      <c r="E9" s="33">
        <f>SUMIFS('DATA 2'!E$68:E$100,'DATA 2'!$A$68:$A$100,$A9)</f>
        <v>1178.373861</v>
      </c>
      <c r="F9" s="33">
        <f>SUMIFS('DATA 2'!F$68:F$100,'DATA 2'!$A$68:$A$100,$A9)</f>
        <v>1466.511215</v>
      </c>
      <c r="G9" s="33">
        <f>SUMIFS('DATA 2'!G$68:G$100,'DATA 2'!$A$68:$A$100,$A9)</f>
        <v>1820.7972279999999</v>
      </c>
      <c r="H9" s="33">
        <f>SUMIFS('DATA 2'!H$68:H$100,'DATA 2'!$A$68:$A$100,$A9)</f>
        <v>2283.817888</v>
      </c>
      <c r="I9" s="33">
        <f>SUMIFS('DATA 2'!I$68:I$100,'DATA 2'!$A$68:$A$100,$A9)</f>
        <v>2777.7284399999999</v>
      </c>
      <c r="J9" s="33">
        <f>SUMIFS('DATA 2'!J$68:J$100,'DATA 2'!$A$68:$A$100,$A9)</f>
        <v>3332.6500209999999</v>
      </c>
      <c r="K9" s="33">
        <f>SUMIFS('DATA 2'!K$68:K$100,'DATA 2'!$A$68:$A$100,$A9)</f>
        <v>3974.1381879999999</v>
      </c>
      <c r="L9" s="33">
        <f>SUMIFS('DATA 2'!L$68:L$100,'DATA 2'!$A$68:$A$100,$A9)</f>
        <v>4720.4883399999999</v>
      </c>
      <c r="M9" s="33">
        <f>SUMIFS('DATA 2'!M$68:M$100,'DATA 2'!$A$68:$A$100,$A9)</f>
        <v>5580.4797019999896</v>
      </c>
      <c r="N9" s="33">
        <f>SUMIFS('DATA 2'!N$68:N$100,'DATA 2'!$A$68:$A$100,$A9)</f>
        <v>6547.8180499999999</v>
      </c>
      <c r="O9" s="33">
        <f>SUMIFS('DATA 2'!O$68:O$100,'DATA 2'!$A$68:$A$100,$A9)</f>
        <v>7590.477578</v>
      </c>
      <c r="P9" s="33">
        <f>SUMIFS('DATA 2'!P$68:P$100,'DATA 2'!$A$68:$A$100,$A9)</f>
        <v>8685.295134</v>
      </c>
      <c r="Q9" s="33">
        <f>SUMIFS('DATA 2'!Q$68:Q$100,'DATA 2'!$A$68:$A$100,$A9)</f>
        <v>9924.9123139999901</v>
      </c>
      <c r="R9" s="33">
        <f>SUMIFS('DATA 2'!R$68:R$100,'DATA 2'!$A$68:$A$100,$A9)</f>
        <v>11320.10706</v>
      </c>
      <c r="S9" s="33">
        <f>SUMIFS('DATA 2'!S$68:S$100,'DATA 2'!$A$68:$A$100,$A9)</f>
        <v>12885.18822</v>
      </c>
      <c r="T9" s="33">
        <f>SUMIFS('DATA 2'!T$68:T$100,'DATA 2'!$A$68:$A$100,$A9)</f>
        <v>14636.284890000001</v>
      </c>
      <c r="U9" s="33">
        <f>SUMIFS('DATA 2'!U$68:U$100,'DATA 2'!$A$68:$A$100,$A9)</f>
        <v>16203.42499</v>
      </c>
      <c r="V9" s="33">
        <f>SUMIFS('DATA 2'!V$68:V$100,'DATA 2'!$A$68:$A$100,$A9)</f>
        <v>17884.367839999999</v>
      </c>
      <c r="W9" s="33">
        <f>SUMIFS('DATA 2'!W$68:W$100,'DATA 2'!$A$68:$A$100,$A9)</f>
        <v>19679.223620000001</v>
      </c>
      <c r="X9" s="33">
        <f>SUMIFS('DATA 2'!X$68:X$100,'DATA 2'!$A$68:$A$100,$A9)</f>
        <v>21586.410199999998</v>
      </c>
      <c r="Y9" s="33">
        <f>SUMIFS('DATA 2'!Y$68:Y$100,'DATA 2'!$A$68:$A$100,$A9)</f>
        <v>23602.47366</v>
      </c>
      <c r="Z9" s="33">
        <f>SUMIFS('DATA 2'!Z$68:Z$100,'DATA 2'!$A$68:$A$100,$A9)</f>
        <v>25721.888419999999</v>
      </c>
      <c r="AA9" s="33">
        <f>SUMIFS('DATA 2'!AA$68:AA$100,'DATA 2'!$A$68:$A$100,$A9)</f>
        <v>27936.87487</v>
      </c>
      <c r="AB9" s="33">
        <f>SUMIFS('DATA 2'!AB$68:AB$100,'DATA 2'!$A$68:$A$100,$A9)</f>
        <v>30237.254840000001</v>
      </c>
      <c r="AC9" s="33">
        <f>SUMIFS('DATA 2'!AC$68:AC$100,'DATA 2'!$A$68:$A$100,$A9)</f>
        <v>32610.36246</v>
      </c>
      <c r="AD9" s="33">
        <f>SUMIFS('DATA 2'!AD$68:AD$100,'DATA 2'!$A$68:$A$100,$A9)</f>
        <v>35041.028899999998</v>
      </c>
      <c r="AE9" s="33">
        <f>SUMIFS('DATA 2'!AE$68:AE$100,'DATA 2'!$A$68:$A$100,$A9)</f>
        <v>37460.504549999998</v>
      </c>
      <c r="AF9" s="33">
        <f>SUMIFS('DATA 2'!AF$68:AF$100,'DATA 2'!$A$68:$A$100,$A9)</f>
        <v>39574.594989999998</v>
      </c>
      <c r="AG9" s="33">
        <f>SUMIFS('DATA 2'!AG$68:AG$100,'DATA 2'!$A$68:$A$100,$A9)</f>
        <v>41489.139810000001</v>
      </c>
      <c r="AH9" s="33">
        <f>SUMIFS('DATA 2'!AH$68:AH$100,'DATA 2'!$A$68:$A$100,$A9)</f>
        <v>43269.237300000001</v>
      </c>
      <c r="AI9" s="33">
        <f>SUMIFS('DATA 2'!AI$68:AI$100,'DATA 2'!$A$68:$A$100,$A9)</f>
        <v>44954.910219999998</v>
      </c>
      <c r="AJ9" s="33">
        <f>SUMIFS('DATA 2'!AJ$68:AJ$100,'DATA 2'!$A$68:$A$100,$A9)</f>
        <v>46570.140209999998</v>
      </c>
      <c r="AK9" s="33">
        <f>SUMIFS('DATA 2'!AK$68:AK$100,'DATA 2'!$A$68:$A$100,$A9)</f>
        <v>48130.06871</v>
      </c>
      <c r="AL9" s="33">
        <f>SUMIFS('DATA 2'!AL$68:AL$100,'DATA 2'!$A$68:$A$100,$A9)</f>
        <v>49645.423999999999</v>
      </c>
      <c r="AM9" s="33">
        <f>SUMIFS('DATA 2'!AM$68:AM$100,'DATA 2'!$A$68:$A$100,$A9)</f>
        <v>51124.911529999998</v>
      </c>
      <c r="AN9" s="33">
        <f>SUMIFS('DATA 2'!AN$68:AN$100,'DATA 2'!$A$68:$A$100,$A9)</f>
        <v>52576.517229999998</v>
      </c>
    </row>
    <row r="10" spans="1:40" x14ac:dyDescent="0.25">
      <c r="A10" s="35" t="s">
        <v>442</v>
      </c>
      <c r="C10" s="33">
        <f>SUMIFS('DATA 2'!C$68:C$100,'DATA 2'!$A$68:$A$100,$A10)</f>
        <v>638.72549079999999</v>
      </c>
      <c r="D10" s="33">
        <f>SUMIFS('DATA 2'!D$68:D$100,'DATA 2'!$A$68:$A$100,$A10)</f>
        <v>642.16949990000001</v>
      </c>
      <c r="E10" s="33">
        <f>SUMIFS('DATA 2'!E$68:E$100,'DATA 2'!$A$68:$A$100,$A10)</f>
        <v>636.36185920000003</v>
      </c>
      <c r="F10" s="33">
        <f>SUMIFS('DATA 2'!F$68:F$100,'DATA 2'!$A$68:$A$100,$A10)</f>
        <v>624.13570259999995</v>
      </c>
      <c r="G10" s="33">
        <f>SUMIFS('DATA 2'!G$68:G$100,'DATA 2'!$A$68:$A$100,$A10)</f>
        <v>606.78478210000003</v>
      </c>
      <c r="H10" s="33">
        <f>SUMIFS('DATA 2'!H$68:H$100,'DATA 2'!$A$68:$A$100,$A10)</f>
        <v>674.23782830000005</v>
      </c>
      <c r="I10" s="33">
        <f>SUMIFS('DATA 2'!I$68:I$100,'DATA 2'!$A$68:$A$100,$A10)</f>
        <v>766.34648719999996</v>
      </c>
      <c r="J10" s="33">
        <f>SUMIFS('DATA 2'!J$68:J$100,'DATA 2'!$A$68:$A$100,$A10)</f>
        <v>869.18520009999997</v>
      </c>
      <c r="K10" s="33">
        <f>SUMIFS('DATA 2'!K$68:K$100,'DATA 2'!$A$68:$A$100,$A10)</f>
        <v>982.02195519999998</v>
      </c>
      <c r="L10" s="33">
        <f>SUMIFS('DATA 2'!L$68:L$100,'DATA 2'!$A$68:$A$100,$A10)</f>
        <v>1106.6193940000001</v>
      </c>
      <c r="M10" s="33">
        <f>SUMIFS('DATA 2'!M$68:M$100,'DATA 2'!$A$68:$A$100,$A10)</f>
        <v>1243.721734</v>
      </c>
      <c r="N10" s="33">
        <f>SUMIFS('DATA 2'!N$68:N$100,'DATA 2'!$A$68:$A$100,$A10)</f>
        <v>1391.4228660000001</v>
      </c>
      <c r="O10" s="33">
        <f>SUMIFS('DATA 2'!O$68:O$100,'DATA 2'!$A$68:$A$100,$A10)</f>
        <v>1543.534523</v>
      </c>
      <c r="P10" s="33">
        <f>SUMIFS('DATA 2'!P$68:P$100,'DATA 2'!$A$68:$A$100,$A10)</f>
        <v>1630.389463</v>
      </c>
      <c r="Q10" s="33">
        <f>SUMIFS('DATA 2'!Q$68:Q$100,'DATA 2'!$A$68:$A$100,$A10)</f>
        <v>1692.487525</v>
      </c>
      <c r="R10" s="33">
        <f>SUMIFS('DATA 2'!R$68:R$100,'DATA 2'!$A$68:$A$100,$A10)</f>
        <v>1744.3405210000001</v>
      </c>
      <c r="S10" s="33">
        <f>SUMIFS('DATA 2'!S$68:S$100,'DATA 2'!$A$68:$A$100,$A10)</f>
        <v>1790.2026559999999</v>
      </c>
      <c r="T10" s="33">
        <f>SUMIFS('DATA 2'!T$68:T$100,'DATA 2'!$A$68:$A$100,$A10)</f>
        <v>1831.1708639999999</v>
      </c>
      <c r="U10" s="33">
        <f>SUMIFS('DATA 2'!U$68:U$100,'DATA 2'!$A$68:$A$100,$A10)</f>
        <v>1897.6193800000001</v>
      </c>
      <c r="V10" s="33">
        <f>SUMIFS('DATA 2'!V$68:V$100,'DATA 2'!$A$68:$A$100,$A10)</f>
        <v>1971.906819</v>
      </c>
      <c r="W10" s="33">
        <f>SUMIFS('DATA 2'!W$68:W$100,'DATA 2'!$A$68:$A$100,$A10)</f>
        <v>2047.441141</v>
      </c>
      <c r="X10" s="33">
        <f>SUMIFS('DATA 2'!X$68:X$100,'DATA 2'!$A$68:$A$100,$A10)</f>
        <v>2121.561968</v>
      </c>
      <c r="Y10" s="33">
        <f>SUMIFS('DATA 2'!Y$68:Y$100,'DATA 2'!$A$68:$A$100,$A10)</f>
        <v>2192.7871599999999</v>
      </c>
      <c r="Z10" s="33">
        <f>SUMIFS('DATA 2'!Z$68:Z$100,'DATA 2'!$A$68:$A$100,$A10)</f>
        <v>2259.9702889999999</v>
      </c>
      <c r="AA10" s="33">
        <f>SUMIFS('DATA 2'!AA$68:AA$100,'DATA 2'!$A$68:$A$100,$A10)</f>
        <v>2322.0502959999999</v>
      </c>
      <c r="AB10" s="33">
        <f>SUMIFS('DATA 2'!AB$68:AB$100,'DATA 2'!$A$68:$A$100,$A10)</f>
        <v>2377.9884379999999</v>
      </c>
      <c r="AC10" s="33">
        <f>SUMIFS('DATA 2'!AC$68:AC$100,'DATA 2'!$A$68:$A$100,$A10)</f>
        <v>2426.7661280000002</v>
      </c>
      <c r="AD10" s="33">
        <f>SUMIFS('DATA 2'!AD$68:AD$100,'DATA 2'!$A$68:$A$100,$A10)</f>
        <v>2467.403855</v>
      </c>
      <c r="AE10" s="33">
        <f>SUMIFS('DATA 2'!AE$68:AE$100,'DATA 2'!$A$68:$A$100,$A10)</f>
        <v>2559.2974479999998</v>
      </c>
      <c r="AF10" s="33">
        <f>SUMIFS('DATA 2'!AF$68:AF$100,'DATA 2'!$A$68:$A$100,$A10)</f>
        <v>2652.2695429999999</v>
      </c>
      <c r="AG10" s="33">
        <f>SUMIFS('DATA 2'!AG$68:AG$100,'DATA 2'!$A$68:$A$100,$A10)</f>
        <v>2734.7351749999998</v>
      </c>
      <c r="AH10" s="33">
        <f>SUMIFS('DATA 2'!AH$68:AH$100,'DATA 2'!$A$68:$A$100,$A10)</f>
        <v>2806.4649570000001</v>
      </c>
      <c r="AI10" s="33">
        <f>SUMIFS('DATA 2'!AI$68:AI$100,'DATA 2'!$A$68:$A$100,$A10)</f>
        <v>2869.4203419999999</v>
      </c>
      <c r="AJ10" s="33">
        <f>SUMIFS('DATA 2'!AJ$68:AJ$100,'DATA 2'!$A$68:$A$100,$A10)</f>
        <v>2925.3971029999998</v>
      </c>
      <c r="AK10" s="33">
        <f>SUMIFS('DATA 2'!AK$68:AK$100,'DATA 2'!$A$68:$A$100,$A10)</f>
        <v>2975.6758810000001</v>
      </c>
      <c r="AL10" s="33">
        <f>SUMIFS('DATA 2'!AL$68:AL$100,'DATA 2'!$A$68:$A$100,$A10)</f>
        <v>3021.14662</v>
      </c>
      <c r="AM10" s="33">
        <f>SUMIFS('DATA 2'!AM$68:AM$100,'DATA 2'!$A$68:$A$100,$A10)</f>
        <v>3062.4700990000001</v>
      </c>
      <c r="AN10" s="33">
        <f>SUMIFS('DATA 2'!AN$68:AN$100,'DATA 2'!$A$68:$A$100,$A10)</f>
        <v>3100.1923700000002</v>
      </c>
    </row>
    <row r="11" spans="1:40" x14ac:dyDescent="0.25">
      <c r="A11" s="35" t="s">
        <v>125</v>
      </c>
      <c r="C11" s="33">
        <f>SUMIFS('DATA 2'!C$68:C$100,'DATA 2'!$A$68:$A$100,$A11)</f>
        <v>4.3678165160000004</v>
      </c>
      <c r="D11" s="33">
        <f>SUMIFS('DATA 2'!D$68:D$100,'DATA 2'!$A$68:$A$100,$A11)</f>
        <v>8.8168380020000008</v>
      </c>
      <c r="E11" s="33">
        <f>SUMIFS('DATA 2'!E$68:E$100,'DATA 2'!$A$68:$A$100,$A11)</f>
        <v>17.848105950000001</v>
      </c>
      <c r="F11" s="33">
        <f>SUMIFS('DATA 2'!F$68:F$100,'DATA 2'!$A$68:$A$100,$A11)</f>
        <v>36.352737750000003</v>
      </c>
      <c r="G11" s="33">
        <f>SUMIFS('DATA 2'!G$68:G$100,'DATA 2'!$A$68:$A$100,$A11)</f>
        <v>74.473870419999997</v>
      </c>
      <c r="H11" s="33">
        <f>SUMIFS('DATA 2'!H$68:H$100,'DATA 2'!$A$68:$A$100,$A11)</f>
        <v>143.04568950000001</v>
      </c>
      <c r="I11" s="33">
        <f>SUMIFS('DATA 2'!I$68:I$100,'DATA 2'!$A$68:$A$100,$A11)</f>
        <v>267.78254989999999</v>
      </c>
      <c r="J11" s="33">
        <f>SUMIFS('DATA 2'!J$68:J$100,'DATA 2'!$A$68:$A$100,$A11)</f>
        <v>495.37208129999999</v>
      </c>
      <c r="K11" s="33">
        <f>SUMIFS('DATA 2'!K$68:K$100,'DATA 2'!$A$68:$A$100,$A11)</f>
        <v>910.55240300000003</v>
      </c>
      <c r="L11" s="33">
        <f>SUMIFS('DATA 2'!L$68:L$100,'DATA 2'!$A$68:$A$100,$A11)</f>
        <v>1664.742438</v>
      </c>
      <c r="M11" s="33">
        <f>SUMIFS('DATA 2'!M$68:M$100,'DATA 2'!$A$68:$A$100,$A11)</f>
        <v>3023.3043290000001</v>
      </c>
      <c r="N11" s="33">
        <f>SUMIFS('DATA 2'!N$68:N$100,'DATA 2'!$A$68:$A$100,$A11)</f>
        <v>5438.1231349999998</v>
      </c>
      <c r="O11" s="33">
        <f>SUMIFS('DATA 2'!O$68:O$100,'DATA 2'!$A$68:$A$100,$A11)</f>
        <v>9644.9096360000003</v>
      </c>
      <c r="P11" s="33">
        <f>SUMIFS('DATA 2'!P$68:P$100,'DATA 2'!$A$68:$A$100,$A11)</f>
        <v>10727.377399999999</v>
      </c>
      <c r="Q11" s="33">
        <f>SUMIFS('DATA 2'!Q$68:Q$100,'DATA 2'!$A$68:$A$100,$A11)</f>
        <v>11802.94188</v>
      </c>
      <c r="R11" s="33">
        <f>SUMIFS('DATA 2'!R$68:R$100,'DATA 2'!$A$68:$A$100,$A11)</f>
        <v>12875.02895</v>
      </c>
      <c r="S11" s="33">
        <f>SUMIFS('DATA 2'!S$68:S$100,'DATA 2'!$A$68:$A$100,$A11)</f>
        <v>13945.11383</v>
      </c>
      <c r="T11" s="33">
        <f>SUMIFS('DATA 2'!T$68:T$100,'DATA 2'!$A$68:$A$100,$A11)</f>
        <v>15013.3055</v>
      </c>
      <c r="U11" s="33">
        <f>SUMIFS('DATA 2'!U$68:U$100,'DATA 2'!$A$68:$A$100,$A11)</f>
        <v>17677.205709999998</v>
      </c>
      <c r="V11" s="33">
        <f>SUMIFS('DATA 2'!V$68:V$100,'DATA 2'!$A$68:$A$100,$A11)</f>
        <v>20758.57735</v>
      </c>
      <c r="W11" s="33">
        <f>SUMIFS('DATA 2'!W$68:W$100,'DATA 2'!$A$68:$A$100,$A11)</f>
        <v>24310.604200000002</v>
      </c>
      <c r="X11" s="33">
        <f>SUMIFS('DATA 2'!X$68:X$100,'DATA 2'!$A$68:$A$100,$A11)</f>
        <v>28390.385409999999</v>
      </c>
      <c r="Y11" s="33">
        <f>SUMIFS('DATA 2'!Y$68:Y$100,'DATA 2'!$A$68:$A$100,$A11)</f>
        <v>33058.637419999999</v>
      </c>
      <c r="Z11" s="33">
        <f>SUMIFS('DATA 2'!Z$68:Z$100,'DATA 2'!$A$68:$A$100,$A11)</f>
        <v>38379.18838</v>
      </c>
      <c r="AA11" s="33">
        <f>SUMIFS('DATA 2'!AA$68:AA$100,'DATA 2'!$A$68:$A$100,$A11)</f>
        <v>44418.269359999998</v>
      </c>
      <c r="AB11" s="33">
        <f>SUMIFS('DATA 2'!AB$68:AB$100,'DATA 2'!$A$68:$A$100,$A11)</f>
        <v>51243.598940000003</v>
      </c>
      <c r="AC11" s="33">
        <f>SUMIFS('DATA 2'!AC$68:AC$100,'DATA 2'!$A$68:$A$100,$A11)</f>
        <v>58923.260880000002</v>
      </c>
      <c r="AD11" s="33">
        <f>SUMIFS('DATA 2'!AD$68:AD$100,'DATA 2'!$A$68:$A$100,$A11)</f>
        <v>67524.395529999994</v>
      </c>
      <c r="AE11" s="33">
        <f>SUMIFS('DATA 2'!AE$68:AE$100,'DATA 2'!$A$68:$A$100,$A11)</f>
        <v>72840.005220000006</v>
      </c>
      <c r="AF11" s="33">
        <f>SUMIFS('DATA 2'!AF$68:AF$100,'DATA 2'!$A$68:$A$100,$A11)</f>
        <v>77561.993629999997</v>
      </c>
      <c r="AG11" s="33">
        <f>SUMIFS('DATA 2'!AG$68:AG$100,'DATA 2'!$A$68:$A$100,$A11)</f>
        <v>81887.870909999998</v>
      </c>
      <c r="AH11" s="33">
        <f>SUMIFS('DATA 2'!AH$68:AH$100,'DATA 2'!$A$68:$A$100,$A11)</f>
        <v>85942.288260000001</v>
      </c>
      <c r="AI11" s="33">
        <f>SUMIFS('DATA 2'!AI$68:AI$100,'DATA 2'!$A$68:$A$100,$A11)</f>
        <v>89804.029269999999</v>
      </c>
      <c r="AJ11" s="33">
        <f>SUMIFS('DATA 2'!AJ$68:AJ$100,'DATA 2'!$A$68:$A$100,$A11)</f>
        <v>93521.844870000001</v>
      </c>
      <c r="AK11" s="33">
        <f>SUMIFS('DATA 2'!AK$68:AK$100,'DATA 2'!$A$68:$A$100,$A11)</f>
        <v>97127.782070000001</v>
      </c>
      <c r="AL11" s="33">
        <f>SUMIFS('DATA 2'!AL$68:AL$100,'DATA 2'!$A$68:$A$100,$A11)</f>
        <v>100645.57950000001</v>
      </c>
      <c r="AM11" s="33">
        <f>SUMIFS('DATA 2'!AM$68:AM$100,'DATA 2'!$A$68:$A$100,$A11)</f>
        <v>104095.26639999999</v>
      </c>
      <c r="AN11" s="33">
        <f>SUMIFS('DATA 2'!AN$68:AN$100,'DATA 2'!$A$68:$A$100,$A11)</f>
        <v>107495.7098</v>
      </c>
    </row>
    <row r="12" spans="1:40" x14ac:dyDescent="0.25">
      <c r="A12" s="35" t="s">
        <v>443</v>
      </c>
      <c r="C12" s="33">
        <f>SUMIFS('DATA 2'!C$68:C$100,'DATA 2'!$A$68:$A$100,$A12)</f>
        <v>288.43088970000002</v>
      </c>
      <c r="D12" s="33">
        <f>SUMIFS('DATA 2'!D$68:D$100,'DATA 2'!$A$68:$A$100,$A12)</f>
        <v>354.76668050000001</v>
      </c>
      <c r="E12" s="33">
        <f>SUMIFS('DATA 2'!E$68:E$100,'DATA 2'!$A$68:$A$100,$A12)</f>
        <v>461.29636429999999</v>
      </c>
      <c r="F12" s="33">
        <f>SUMIFS('DATA 2'!F$68:F$100,'DATA 2'!$A$68:$A$100,$A12)</f>
        <v>610.78546819999997</v>
      </c>
      <c r="G12" s="33">
        <f>SUMIFS('DATA 2'!G$68:G$100,'DATA 2'!$A$68:$A$100,$A12)</f>
        <v>814.85518449999995</v>
      </c>
      <c r="H12" s="33">
        <f>SUMIFS('DATA 2'!H$68:H$100,'DATA 2'!$A$68:$A$100,$A12)</f>
        <v>1007.815655</v>
      </c>
      <c r="I12" s="33">
        <f>SUMIFS('DATA 2'!I$68:I$100,'DATA 2'!$A$68:$A$100,$A12)</f>
        <v>1188.3760110000001</v>
      </c>
      <c r="J12" s="33">
        <f>SUMIFS('DATA 2'!J$68:J$100,'DATA 2'!$A$68:$A$100,$A12)</f>
        <v>1364.927173</v>
      </c>
      <c r="K12" s="33">
        <f>SUMIFS('DATA 2'!K$68:K$100,'DATA 2'!$A$68:$A$100,$A12)</f>
        <v>1545.4304990000001</v>
      </c>
      <c r="L12" s="33">
        <f>SUMIFS('DATA 2'!L$68:L$100,'DATA 2'!$A$68:$A$100,$A12)</f>
        <v>1734.1085009999999</v>
      </c>
      <c r="M12" s="33">
        <f>SUMIFS('DATA 2'!M$68:M$100,'DATA 2'!$A$68:$A$100,$A12)</f>
        <v>1930.600001</v>
      </c>
      <c r="N12" s="33">
        <f>SUMIFS('DATA 2'!N$68:N$100,'DATA 2'!$A$68:$A$100,$A12)</f>
        <v>2129.2993000000001</v>
      </c>
      <c r="O12" s="33">
        <f>SUMIFS('DATA 2'!O$68:O$100,'DATA 2'!$A$68:$A$100,$A12)</f>
        <v>2317.9995450000001</v>
      </c>
      <c r="P12" s="33">
        <f>SUMIFS('DATA 2'!P$68:P$100,'DATA 2'!$A$68:$A$100,$A12)</f>
        <v>2452.2308840000001</v>
      </c>
      <c r="Q12" s="33">
        <f>SUMIFS('DATA 2'!Q$68:Q$100,'DATA 2'!$A$68:$A$100,$A12)</f>
        <v>2562.2130670000001</v>
      </c>
      <c r="R12" s="33">
        <f>SUMIFS('DATA 2'!R$68:R$100,'DATA 2'!$A$68:$A$100,$A12)</f>
        <v>2657.689081</v>
      </c>
      <c r="S12" s="33">
        <f>SUMIFS('DATA 2'!S$68:S$100,'DATA 2'!$A$68:$A$100,$A12)</f>
        <v>2741.114059</v>
      </c>
      <c r="T12" s="33">
        <f>SUMIFS('DATA 2'!T$68:T$100,'DATA 2'!$A$68:$A$100,$A12)</f>
        <v>2812.9005950000001</v>
      </c>
      <c r="U12" s="33">
        <f>SUMIFS('DATA 2'!U$68:U$100,'DATA 2'!$A$68:$A$100,$A12)</f>
        <v>2917.102222</v>
      </c>
      <c r="V12" s="33">
        <f>SUMIFS('DATA 2'!V$68:V$100,'DATA 2'!$A$68:$A$100,$A12)</f>
        <v>3027.8135969999998</v>
      </c>
      <c r="W12" s="33">
        <f>SUMIFS('DATA 2'!W$68:W$100,'DATA 2'!$A$68:$A$100,$A12)</f>
        <v>3135.216664</v>
      </c>
      <c r="X12" s="33">
        <f>SUMIFS('DATA 2'!X$68:X$100,'DATA 2'!$A$68:$A$100,$A12)</f>
        <v>3235.3229609999999</v>
      </c>
      <c r="Y12" s="33">
        <f>SUMIFS('DATA 2'!Y$68:Y$100,'DATA 2'!$A$68:$A$100,$A12)</f>
        <v>3325.9719399999999</v>
      </c>
      <c r="Z12" s="33">
        <f>SUMIFS('DATA 2'!Z$68:Z$100,'DATA 2'!$A$68:$A$100,$A12)</f>
        <v>3405.6052979999999</v>
      </c>
      <c r="AA12" s="33">
        <f>SUMIFS('DATA 2'!AA$68:AA$100,'DATA 2'!$A$68:$A$100,$A12)</f>
        <v>3472.904121</v>
      </c>
      <c r="AB12" s="33">
        <f>SUMIFS('DATA 2'!AB$68:AB$100,'DATA 2'!$A$68:$A$100,$A12)</f>
        <v>3526.697228</v>
      </c>
      <c r="AC12" s="33">
        <f>SUMIFS('DATA 2'!AC$68:AC$100,'DATA 2'!$A$68:$A$100,$A12)</f>
        <v>3565.9550840000002</v>
      </c>
      <c r="AD12" s="33">
        <f>SUMIFS('DATA 2'!AD$68:AD$100,'DATA 2'!$A$68:$A$100,$A12)</f>
        <v>3589.810524</v>
      </c>
      <c r="AE12" s="33">
        <f>SUMIFS('DATA 2'!AE$68:AE$100,'DATA 2'!$A$68:$A$100,$A12)</f>
        <v>2240.111191</v>
      </c>
      <c r="AF12" s="33">
        <f>SUMIFS('DATA 2'!AF$68:AF$100,'DATA 2'!$A$68:$A$100,$A12)</f>
        <v>1162.0488319999999</v>
      </c>
      <c r="AG12" s="33">
        <f>SUMIFS('DATA 2'!AG$68:AG$100,'DATA 2'!$A$68:$A$100,$A12)</f>
        <v>554.73597170000005</v>
      </c>
      <c r="AH12" s="33">
        <f>SUMIFS('DATA 2'!AH$68:AH$100,'DATA 2'!$A$68:$A$100,$A12)</f>
        <v>251.81404520000001</v>
      </c>
      <c r="AI12" s="33">
        <f>SUMIFS('DATA 2'!AI$68:AI$100,'DATA 2'!$A$68:$A$100,$A12)</f>
        <v>109.96492499999999</v>
      </c>
      <c r="AJ12" s="33">
        <f>SUMIFS('DATA 2'!AJ$68:AJ$100,'DATA 2'!$A$68:$A$100,$A12)</f>
        <v>46.455591550000001</v>
      </c>
      <c r="AK12" s="33">
        <f>SUMIFS('DATA 2'!AK$68:AK$100,'DATA 2'!$A$68:$A$100,$A12)</f>
        <v>19.083226209999999</v>
      </c>
      <c r="AL12" s="33">
        <f>SUMIFS('DATA 2'!AL$68:AL$100,'DATA 2'!$A$68:$A$100,$A12)</f>
        <v>7.6825082350000002</v>
      </c>
      <c r="AM12" s="33">
        <f>SUMIFS('DATA 2'!AM$68:AM$100,'DATA 2'!$A$68:$A$100,$A12)</f>
        <v>3.0735008119999998</v>
      </c>
      <c r="AN12" s="33">
        <f>SUMIFS('DATA 2'!AN$68:AN$100,'DATA 2'!$A$68:$A$100,$A12)</f>
        <v>1.2509473579999999</v>
      </c>
    </row>
    <row r="13" spans="1:40" x14ac:dyDescent="0.25">
      <c r="A13" s="35" t="s">
        <v>444</v>
      </c>
      <c r="C13" s="33">
        <f>SUMIFS('DATA 2'!C$68:C$100,'DATA 2'!$A$68:$A$100,$A13)</f>
        <v>514.10128280000004</v>
      </c>
      <c r="D13" s="33">
        <f>SUMIFS('DATA 2'!D$68:D$100,'DATA 2'!$A$68:$A$100,$A13)</f>
        <v>549.66874050000001</v>
      </c>
      <c r="E13" s="33">
        <f>SUMIFS('DATA 2'!E$68:E$100,'DATA 2'!$A$68:$A$100,$A13)</f>
        <v>591.51802190000001</v>
      </c>
      <c r="F13" s="33">
        <f>SUMIFS('DATA 2'!F$68:F$100,'DATA 2'!$A$68:$A$100,$A13)</f>
        <v>635.23719840000001</v>
      </c>
      <c r="G13" s="33">
        <f>SUMIFS('DATA 2'!G$68:G$100,'DATA 2'!$A$68:$A$100,$A13)</f>
        <v>679.42464930000006</v>
      </c>
      <c r="H13" s="33">
        <f>SUMIFS('DATA 2'!H$68:H$100,'DATA 2'!$A$68:$A$100,$A13)</f>
        <v>739.12060870000005</v>
      </c>
      <c r="I13" s="33">
        <f>SUMIFS('DATA 2'!I$68:I$100,'DATA 2'!$A$68:$A$100,$A13)</f>
        <v>790.0300704</v>
      </c>
      <c r="J13" s="33">
        <f>SUMIFS('DATA 2'!J$68:J$100,'DATA 2'!$A$68:$A$100,$A13)</f>
        <v>830.27716250000003</v>
      </c>
      <c r="K13" s="33">
        <f>SUMIFS('DATA 2'!K$68:K$100,'DATA 2'!$A$68:$A$100,$A13)</f>
        <v>862.99971459999995</v>
      </c>
      <c r="L13" s="33">
        <f>SUMIFS('DATA 2'!L$68:L$100,'DATA 2'!$A$68:$A$100,$A13)</f>
        <v>890.35656610000001</v>
      </c>
      <c r="M13" s="33">
        <f>SUMIFS('DATA 2'!M$68:M$100,'DATA 2'!$A$68:$A$100,$A13)</f>
        <v>912.43692020000003</v>
      </c>
      <c r="N13" s="33">
        <f>SUMIFS('DATA 2'!N$68:N$100,'DATA 2'!$A$68:$A$100,$A13)</f>
        <v>927.3503197</v>
      </c>
      <c r="O13" s="33">
        <f>SUMIFS('DATA 2'!O$68:O$100,'DATA 2'!$A$68:$A$100,$A13)</f>
        <v>931.333483</v>
      </c>
      <c r="P13" s="33">
        <f>SUMIFS('DATA 2'!P$68:P$100,'DATA 2'!$A$68:$A$100,$A13)</f>
        <v>937.66941629999997</v>
      </c>
      <c r="Q13" s="33">
        <f>SUMIFS('DATA 2'!Q$68:Q$100,'DATA 2'!$A$68:$A$100,$A13)</f>
        <v>943.86084189999997</v>
      </c>
      <c r="R13" s="33">
        <f>SUMIFS('DATA 2'!R$68:R$100,'DATA 2'!$A$68:$A$100,$A13)</f>
        <v>948.65385049999998</v>
      </c>
      <c r="S13" s="33">
        <f>SUMIFS('DATA 2'!S$68:S$100,'DATA 2'!$A$68:$A$100,$A13)</f>
        <v>951.58045679999998</v>
      </c>
      <c r="T13" s="33">
        <f>SUMIFS('DATA 2'!T$68:T$100,'DATA 2'!$A$68:$A$100,$A13)</f>
        <v>952.49074929999995</v>
      </c>
      <c r="U13" s="33">
        <f>SUMIFS('DATA 2'!U$68:U$100,'DATA 2'!$A$68:$A$100,$A13)</f>
        <v>909.09662379999997</v>
      </c>
      <c r="V13" s="33">
        <f>SUMIFS('DATA 2'!V$68:V$100,'DATA 2'!$A$68:$A$100,$A13)</f>
        <v>851.22408459999997</v>
      </c>
      <c r="W13" s="33">
        <f>SUMIFS('DATA 2'!W$68:W$100,'DATA 2'!$A$68:$A$100,$A13)</f>
        <v>789.37945950000005</v>
      </c>
      <c r="X13" s="33">
        <f>SUMIFS('DATA 2'!X$68:X$100,'DATA 2'!$A$68:$A$100,$A13)</f>
        <v>727.04636819999996</v>
      </c>
      <c r="Y13" s="33">
        <f>SUMIFS('DATA 2'!Y$68:Y$100,'DATA 2'!$A$68:$A$100,$A13)</f>
        <v>665.61673670000005</v>
      </c>
      <c r="Z13" s="33">
        <f>SUMIFS('DATA 2'!Z$68:Z$100,'DATA 2'!$A$68:$A$100,$A13)</f>
        <v>605.83768559999999</v>
      </c>
      <c r="AA13" s="33">
        <f>SUMIFS('DATA 2'!AA$68:AA$100,'DATA 2'!$A$68:$A$100,$A13)</f>
        <v>548.22360849999905</v>
      </c>
      <c r="AB13" s="33">
        <f>SUMIFS('DATA 2'!AB$68:AB$100,'DATA 2'!$A$68:$A$100,$A13)</f>
        <v>493.1723839</v>
      </c>
      <c r="AC13" s="33">
        <f>SUMIFS('DATA 2'!AC$68:AC$100,'DATA 2'!$A$68:$A$100,$A13)</f>
        <v>440.9987117</v>
      </c>
      <c r="AD13" s="33">
        <f>SUMIFS('DATA 2'!AD$68:AD$100,'DATA 2'!$A$68:$A$100,$A13)</f>
        <v>391.94489199999998</v>
      </c>
      <c r="AE13" s="33">
        <f>SUMIFS('DATA 2'!AE$68:AE$100,'DATA 2'!$A$68:$A$100,$A13)</f>
        <v>329.34634260000001</v>
      </c>
      <c r="AF13" s="33">
        <f>SUMIFS('DATA 2'!AF$68:AF$100,'DATA 2'!$A$68:$A$100,$A13)</f>
        <v>268.45656309999998</v>
      </c>
      <c r="AG13" s="33">
        <f>SUMIFS('DATA 2'!AG$68:AG$100,'DATA 2'!$A$68:$A$100,$A13)</f>
        <v>214.72184559999999</v>
      </c>
      <c r="AH13" s="33">
        <f>SUMIFS('DATA 2'!AH$68:AH$100,'DATA 2'!$A$68:$A$100,$A13)</f>
        <v>169.39133559999999</v>
      </c>
      <c r="AI13" s="33">
        <f>SUMIFS('DATA 2'!AI$68:AI$100,'DATA 2'!$A$68:$A$100,$A13)</f>
        <v>132.13726270000001</v>
      </c>
      <c r="AJ13" s="33">
        <f>SUMIFS('DATA 2'!AJ$68:AJ$100,'DATA 2'!$A$68:$A$100,$A13)</f>
        <v>102.0647226</v>
      </c>
      <c r="AK13" s="33">
        <f>SUMIFS('DATA 2'!AK$68:AK$100,'DATA 2'!$A$68:$A$100,$A13)</f>
        <v>78.125976460000004</v>
      </c>
      <c r="AL13" s="33">
        <f>SUMIFS('DATA 2'!AL$68:AL$100,'DATA 2'!$A$68:$A$100,$A13)</f>
        <v>59.295146389999999</v>
      </c>
      <c r="AM13" s="33">
        <f>SUMIFS('DATA 2'!AM$68:AM$100,'DATA 2'!$A$68:$A$100,$A13)</f>
        <v>44.63999742</v>
      </c>
      <c r="AN13" s="33">
        <f>SUMIFS('DATA 2'!AN$68:AN$100,'DATA 2'!$A$68:$A$100,$A13)</f>
        <v>33.3474863</v>
      </c>
    </row>
    <row r="14" spans="1:40" x14ac:dyDescent="0.25">
      <c r="A14" s="35" t="s">
        <v>445</v>
      </c>
      <c r="C14" s="33">
        <f>SUMIFS('DATA 2'!C$68:C$100,'DATA 2'!$A$68:$A$100,$A14)</f>
        <v>0.22515454670000001</v>
      </c>
      <c r="D14" s="33">
        <f>SUMIFS('DATA 2'!D$68:D$100,'DATA 2'!$A$68:$A$100,$A14)</f>
        <v>0.81286263049999996</v>
      </c>
      <c r="E14" s="33">
        <f>SUMIFS('DATA 2'!E$68:E$100,'DATA 2'!$A$68:$A$100,$A14)</f>
        <v>4.633607252</v>
      </c>
      <c r="F14" s="33">
        <f>SUMIFS('DATA 2'!F$68:F$100,'DATA 2'!$A$68:$A$100,$A14)</f>
        <v>31.46658352</v>
      </c>
      <c r="G14" s="33">
        <f>SUMIFS('DATA 2'!G$68:G$100,'DATA 2'!$A$68:$A$100,$A14)</f>
        <v>225.89724409999999</v>
      </c>
      <c r="H14" s="33">
        <f>SUMIFS('DATA 2'!H$68:H$100,'DATA 2'!$A$68:$A$100,$A14)</f>
        <v>529.23602119999998</v>
      </c>
      <c r="I14" s="33">
        <f>SUMIFS('DATA 2'!I$68:I$100,'DATA 2'!$A$68:$A$100,$A14)</f>
        <v>825.56369749999999</v>
      </c>
      <c r="J14" s="33">
        <f>SUMIFS('DATA 2'!J$68:J$100,'DATA 2'!$A$68:$A$100,$A14)</f>
        <v>1109.467402</v>
      </c>
      <c r="K14" s="33">
        <f>SUMIFS('DATA 2'!K$68:K$100,'DATA 2'!$A$68:$A$100,$A14)</f>
        <v>1401.271988</v>
      </c>
      <c r="L14" s="33">
        <f>SUMIFS('DATA 2'!L$68:L$100,'DATA 2'!$A$68:$A$100,$A14)</f>
        <v>1714.9146209999999</v>
      </c>
      <c r="M14" s="33">
        <f>SUMIFS('DATA 2'!M$68:M$100,'DATA 2'!$A$68:$A$100,$A14)</f>
        <v>2055.4240220000002</v>
      </c>
      <c r="N14" s="33">
        <f>SUMIFS('DATA 2'!N$68:N$100,'DATA 2'!$A$68:$A$100,$A14)</f>
        <v>2419.301794</v>
      </c>
      <c r="O14" s="33">
        <f>SUMIFS('DATA 2'!O$68:O$100,'DATA 2'!$A$68:$A$100,$A14)</f>
        <v>2792.8148190000002</v>
      </c>
      <c r="P14" s="33">
        <f>SUMIFS('DATA 2'!P$68:P$100,'DATA 2'!$A$68:$A$100,$A14)</f>
        <v>3001.3866159999998</v>
      </c>
      <c r="Q14" s="33">
        <f>SUMIFS('DATA 2'!Q$68:Q$100,'DATA 2'!$A$68:$A$100,$A14)</f>
        <v>3131.364384</v>
      </c>
      <c r="R14" s="33">
        <f>SUMIFS('DATA 2'!R$68:R$100,'DATA 2'!$A$68:$A$100,$A14)</f>
        <v>3217.868692</v>
      </c>
      <c r="S14" s="33">
        <f>SUMIFS('DATA 2'!S$68:S$100,'DATA 2'!$A$68:$A$100,$A14)</f>
        <v>3273.4226870000002</v>
      </c>
      <c r="T14" s="33">
        <f>SUMIFS('DATA 2'!T$68:T$100,'DATA 2'!$A$68:$A$100,$A14)</f>
        <v>3303.2788999999998</v>
      </c>
      <c r="U14" s="33">
        <f>SUMIFS('DATA 2'!U$68:U$100,'DATA 2'!$A$68:$A$100,$A14)</f>
        <v>3193.3019760000002</v>
      </c>
      <c r="V14" s="33">
        <f>SUMIFS('DATA 2'!V$68:V$100,'DATA 2'!$A$68:$A$100,$A14)</f>
        <v>3027.233831</v>
      </c>
      <c r="W14" s="33">
        <f>SUMIFS('DATA 2'!W$68:W$100,'DATA 2'!$A$68:$A$100,$A14)</f>
        <v>2837.3840949999999</v>
      </c>
      <c r="X14" s="33">
        <f>SUMIFS('DATA 2'!X$68:X$100,'DATA 2'!$A$68:$A$100,$A14)</f>
        <v>2636.6578530000002</v>
      </c>
      <c r="Y14" s="33">
        <f>SUMIFS('DATA 2'!Y$68:Y$100,'DATA 2'!$A$68:$A$100,$A14)</f>
        <v>2431.7094179999999</v>
      </c>
      <c r="Z14" s="33">
        <f>SUMIFS('DATA 2'!Z$68:Z$100,'DATA 2'!$A$68:$A$100,$A14)</f>
        <v>2226.9192370000001</v>
      </c>
      <c r="AA14" s="33">
        <f>SUMIFS('DATA 2'!AA$68:AA$100,'DATA 2'!$A$68:$A$100,$A14)</f>
        <v>2025.587642</v>
      </c>
      <c r="AB14" s="33">
        <f>SUMIFS('DATA 2'!AB$68:AB$100,'DATA 2'!$A$68:$A$100,$A14)</f>
        <v>1830.31476</v>
      </c>
      <c r="AC14" s="33">
        <f>SUMIFS('DATA 2'!AC$68:AC$100,'DATA 2'!$A$68:$A$100,$A14)</f>
        <v>1643.146088</v>
      </c>
      <c r="AD14" s="33">
        <f>SUMIFS('DATA 2'!AD$68:AD$100,'DATA 2'!$A$68:$A$100,$A14)</f>
        <v>1465.6505540000001</v>
      </c>
      <c r="AE14" s="33">
        <f>SUMIFS('DATA 2'!AE$68:AE$100,'DATA 2'!$A$68:$A$100,$A14)</f>
        <v>1374.124176</v>
      </c>
      <c r="AF14" s="33">
        <f>SUMIFS('DATA 2'!AF$68:AF$100,'DATA 2'!$A$68:$A$100,$A14)</f>
        <v>1299.66669</v>
      </c>
      <c r="AG14" s="33">
        <f>SUMIFS('DATA 2'!AG$68:AG$100,'DATA 2'!$A$68:$A$100,$A14)</f>
        <v>1226.683356</v>
      </c>
      <c r="AH14" s="33">
        <f>SUMIFS('DATA 2'!AH$68:AH$100,'DATA 2'!$A$68:$A$100,$A14)</f>
        <v>1153.5378149999999</v>
      </c>
      <c r="AI14" s="33">
        <f>SUMIFS('DATA 2'!AI$68:AI$100,'DATA 2'!$A$68:$A$100,$A14)</f>
        <v>1081.2962199999999</v>
      </c>
      <c r="AJ14" s="33">
        <f>SUMIFS('DATA 2'!AJ$68:AJ$100,'DATA 2'!$A$68:$A$100,$A14)</f>
        <v>1011.0853069999999</v>
      </c>
      <c r="AK14" s="33">
        <f>SUMIFS('DATA 2'!AK$68:AK$100,'DATA 2'!$A$68:$A$100,$A14)</f>
        <v>943.66246430000001</v>
      </c>
      <c r="AL14" s="33">
        <f>SUMIFS('DATA 2'!AL$68:AL$100,'DATA 2'!$A$68:$A$100,$A14)</f>
        <v>879.46869770000001</v>
      </c>
      <c r="AM14" s="33">
        <f>SUMIFS('DATA 2'!AM$68:AM$100,'DATA 2'!$A$68:$A$100,$A14)</f>
        <v>818.73344770000006</v>
      </c>
      <c r="AN14" s="33">
        <f>SUMIFS('DATA 2'!AN$68:AN$100,'DATA 2'!$A$68:$A$100,$A14)</f>
        <v>761.55173119999995</v>
      </c>
    </row>
    <row r="15" spans="1:40" x14ac:dyDescent="0.25">
      <c r="A15" s="35" t="s">
        <v>446</v>
      </c>
      <c r="C15" s="33">
        <f>SUMIFS('DATA 2'!C$68:C$100,'DATA 2'!$A$68:$A$100,$A15)</f>
        <v>2605.7253879999998</v>
      </c>
      <c r="D15" s="33">
        <f>SUMIFS('DATA 2'!D$68:D$100,'DATA 2'!$A$68:$A$100,$A15)</f>
        <v>2590.6136820000002</v>
      </c>
      <c r="E15" s="33">
        <f>SUMIFS('DATA 2'!E$68:E$100,'DATA 2'!$A$68:$A$100,$A15)</f>
        <v>2529.1542800000002</v>
      </c>
      <c r="F15" s="33">
        <f>SUMIFS('DATA 2'!F$68:F$100,'DATA 2'!$A$68:$A$100,$A15)</f>
        <v>2440.131887</v>
      </c>
      <c r="G15" s="33">
        <f>SUMIFS('DATA 2'!G$68:G$100,'DATA 2'!$A$68:$A$100,$A15)</f>
        <v>2331.160112</v>
      </c>
      <c r="H15" s="33">
        <f>SUMIFS('DATA 2'!H$68:H$100,'DATA 2'!$A$68:$A$100,$A15)</f>
        <v>2393.934479</v>
      </c>
      <c r="I15" s="33">
        <f>SUMIFS('DATA 2'!I$68:I$100,'DATA 2'!$A$68:$A$100,$A15)</f>
        <v>2455.6424499999998</v>
      </c>
      <c r="J15" s="33">
        <f>SUMIFS('DATA 2'!J$68:J$100,'DATA 2'!$A$68:$A$100,$A15)</f>
        <v>2486.1250970000001</v>
      </c>
      <c r="K15" s="33">
        <f>SUMIFS('DATA 2'!K$68:K$100,'DATA 2'!$A$68:$A$100,$A15)</f>
        <v>2489.972303</v>
      </c>
      <c r="L15" s="33">
        <f>SUMIFS('DATA 2'!L$68:L$100,'DATA 2'!$A$68:$A$100,$A15)</f>
        <v>2473.7079159999998</v>
      </c>
      <c r="M15" s="33">
        <f>SUMIFS('DATA 2'!M$68:M$100,'DATA 2'!$A$68:$A$100,$A15)</f>
        <v>2439.1800159999998</v>
      </c>
      <c r="N15" s="33">
        <f>SUMIFS('DATA 2'!N$68:N$100,'DATA 2'!$A$68:$A$100,$A15)</f>
        <v>2383.5296830000002</v>
      </c>
      <c r="O15" s="33">
        <f>SUMIFS('DATA 2'!O$68:O$100,'DATA 2'!$A$68:$A$100,$A15)</f>
        <v>2300.0281329999998</v>
      </c>
      <c r="P15" s="33">
        <f>SUMIFS('DATA 2'!P$68:P$100,'DATA 2'!$A$68:$A$100,$A15)</f>
        <v>2263.3244239999999</v>
      </c>
      <c r="Q15" s="33">
        <f>SUMIFS('DATA 2'!Q$68:Q$100,'DATA 2'!$A$68:$A$100,$A15)</f>
        <v>2240.1700930000002</v>
      </c>
      <c r="R15" s="33">
        <f>SUMIFS('DATA 2'!R$68:R$100,'DATA 2'!$A$68:$A$100,$A15)</f>
        <v>2219.020857</v>
      </c>
      <c r="S15" s="33">
        <f>SUMIFS('DATA 2'!S$68:S$100,'DATA 2'!$A$68:$A$100,$A15)</f>
        <v>2196.3721439999999</v>
      </c>
      <c r="T15" s="33">
        <f>SUMIFS('DATA 2'!T$68:T$100,'DATA 2'!$A$68:$A$100,$A15)</f>
        <v>2171.2528520000001</v>
      </c>
      <c r="U15" s="33">
        <f>SUMIFS('DATA 2'!U$68:U$100,'DATA 2'!$A$68:$A$100,$A15)</f>
        <v>2178.2233959999999</v>
      </c>
      <c r="V15" s="33">
        <f>SUMIFS('DATA 2'!V$68:V$100,'DATA 2'!$A$68:$A$100,$A15)</f>
        <v>2194.681345</v>
      </c>
      <c r="W15" s="33">
        <f>SUMIFS('DATA 2'!W$68:W$100,'DATA 2'!$A$68:$A$100,$A15)</f>
        <v>2212.883073</v>
      </c>
      <c r="X15" s="33">
        <f>SUMIFS('DATA 2'!X$68:X$100,'DATA 2'!$A$68:$A$100,$A15)</f>
        <v>2230.1598519999998</v>
      </c>
      <c r="Y15" s="33">
        <f>SUMIFS('DATA 2'!Y$68:Y$100,'DATA 2'!$A$68:$A$100,$A15)</f>
        <v>2245.3444890000001</v>
      </c>
      <c r="Z15" s="33">
        <f>SUMIFS('DATA 2'!Z$68:Z$100,'DATA 2'!$A$68:$A$100,$A15)</f>
        <v>2257.7080299999998</v>
      </c>
      <c r="AA15" s="33">
        <f>SUMIFS('DATA 2'!AA$68:AA$100,'DATA 2'!$A$68:$A$100,$A15)</f>
        <v>2266.645364</v>
      </c>
      <c r="AB15" s="33">
        <f>SUMIFS('DATA 2'!AB$68:AB$100,'DATA 2'!$A$68:$A$100,$A15)</f>
        <v>2271.587904</v>
      </c>
      <c r="AC15" s="33">
        <f>SUMIFS('DATA 2'!AC$68:AC$100,'DATA 2'!$A$68:$A$100,$A15)</f>
        <v>2271.9863570000002</v>
      </c>
      <c r="AD15" s="33">
        <f>SUMIFS('DATA 2'!AD$68:AD$100,'DATA 2'!$A$68:$A$100,$A15)</f>
        <v>2267.3160379999999</v>
      </c>
      <c r="AE15" s="33">
        <f>SUMIFS('DATA 2'!AE$68:AE$100,'DATA 2'!$A$68:$A$100,$A15)</f>
        <v>2313.5215750000002</v>
      </c>
      <c r="AF15" s="33">
        <f>SUMIFS('DATA 2'!AF$68:AF$100,'DATA 2'!$A$68:$A$100,$A15)</f>
        <v>2362.700233</v>
      </c>
      <c r="AG15" s="33">
        <f>SUMIFS('DATA 2'!AG$68:AG$100,'DATA 2'!$A$68:$A$100,$A15)</f>
        <v>2404.4981269999998</v>
      </c>
      <c r="AH15" s="33">
        <f>SUMIFS('DATA 2'!AH$68:AH$100,'DATA 2'!$A$68:$A$100,$A15)</f>
        <v>2439.148091</v>
      </c>
      <c r="AI15" s="33">
        <f>SUMIFS('DATA 2'!AI$68:AI$100,'DATA 2'!$A$68:$A$100,$A15)</f>
        <v>2468.7420000000002</v>
      </c>
      <c r="AJ15" s="33">
        <f>SUMIFS('DATA 2'!AJ$68:AJ$100,'DATA 2'!$A$68:$A$100,$A15)</f>
        <v>2495.092494</v>
      </c>
      <c r="AK15" s="33">
        <f>SUMIFS('DATA 2'!AK$68:AK$100,'DATA 2'!$A$68:$A$100,$A15)</f>
        <v>2519.4614000000001</v>
      </c>
      <c r="AL15" s="33">
        <f>SUMIFS('DATA 2'!AL$68:AL$100,'DATA 2'!$A$68:$A$100,$A15)</f>
        <v>2542.7023349999999</v>
      </c>
      <c r="AM15" s="33">
        <f>SUMIFS('DATA 2'!AM$68:AM$100,'DATA 2'!$A$68:$A$100,$A15)</f>
        <v>2565.4228149999999</v>
      </c>
      <c r="AN15" s="33">
        <f>SUMIFS('DATA 2'!AN$68:AN$100,'DATA 2'!$A$68:$A$100,$A15)</f>
        <v>2588.096634</v>
      </c>
    </row>
    <row r="16" spans="1:40" x14ac:dyDescent="0.25">
      <c r="A16" s="35" t="s">
        <v>449</v>
      </c>
      <c r="C16" s="33">
        <f>SUMIFS('DATA 2'!C$68:C$100,'DATA 2'!$A$68:$A$100,$A16)</f>
        <v>2831.6670730000001</v>
      </c>
      <c r="D16" s="33">
        <f>SUMIFS('DATA 2'!D$68:D$100,'DATA 2'!$A$68:$A$100,$A16)</f>
        <v>2830.3988020000002</v>
      </c>
      <c r="E16" s="33">
        <f>SUMIFS('DATA 2'!E$68:E$100,'DATA 2'!$A$68:$A$100,$A16)</f>
        <v>2765.6180180000001</v>
      </c>
      <c r="F16" s="33">
        <f>SUMIFS('DATA 2'!F$68:F$100,'DATA 2'!$A$68:$A$100,$A16)</f>
        <v>2659.7406860000001</v>
      </c>
      <c r="G16" s="33">
        <f>SUMIFS('DATA 2'!G$68:G$100,'DATA 2'!$A$68:$A$100,$A16)</f>
        <v>2529.2318740000001</v>
      </c>
      <c r="H16" s="33">
        <f>SUMIFS('DATA 2'!H$68:H$100,'DATA 2'!$A$68:$A$100,$A16)</f>
        <v>2585.3647059999998</v>
      </c>
      <c r="I16" s="33">
        <f>SUMIFS('DATA 2'!I$68:I$100,'DATA 2'!$A$68:$A$100,$A16)</f>
        <v>2646.1274250000001</v>
      </c>
      <c r="J16" s="33">
        <f>SUMIFS('DATA 2'!J$68:J$100,'DATA 2'!$A$68:$A$100,$A16)</f>
        <v>2680.84031</v>
      </c>
      <c r="K16" s="33">
        <f>SUMIFS('DATA 2'!K$68:K$100,'DATA 2'!$A$68:$A$100,$A16)</f>
        <v>2694.569242</v>
      </c>
      <c r="L16" s="33">
        <f>SUMIFS('DATA 2'!L$68:L$100,'DATA 2'!$A$68:$A$100,$A16)</f>
        <v>2693.850958</v>
      </c>
      <c r="M16" s="33">
        <f>SUMIFS('DATA 2'!M$68:M$100,'DATA 2'!$A$68:$A$100,$A16)</f>
        <v>2679.9998139999998</v>
      </c>
      <c r="N16" s="33">
        <f>SUMIFS('DATA 2'!N$68:N$100,'DATA 2'!$A$68:$A$100,$A16)</f>
        <v>2649.025353</v>
      </c>
      <c r="O16" s="33">
        <f>SUMIFS('DATA 2'!O$68:O$100,'DATA 2'!$A$68:$A$100,$A16)</f>
        <v>2592.22973</v>
      </c>
      <c r="P16" s="33">
        <f>SUMIFS('DATA 2'!P$68:P$100,'DATA 2'!$A$68:$A$100,$A16)</f>
        <v>2502.547431</v>
      </c>
      <c r="Q16" s="33">
        <f>SUMIFS('DATA 2'!Q$68:Q$100,'DATA 2'!$A$68:$A$100,$A16)</f>
        <v>2400.8937430000001</v>
      </c>
      <c r="R16" s="33">
        <f>SUMIFS('DATA 2'!R$68:R$100,'DATA 2'!$A$68:$A$100,$A16)</f>
        <v>2293.5942879999998</v>
      </c>
      <c r="S16" s="33">
        <f>SUMIFS('DATA 2'!S$68:S$100,'DATA 2'!$A$68:$A$100,$A16)</f>
        <v>2183.0089889999999</v>
      </c>
      <c r="T16" s="33">
        <f>SUMIFS('DATA 2'!T$68:T$100,'DATA 2'!$A$68:$A$100,$A16)</f>
        <v>2070.5424469999998</v>
      </c>
      <c r="U16" s="33">
        <f>SUMIFS('DATA 2'!U$68:U$100,'DATA 2'!$A$68:$A$100,$A16)</f>
        <v>2011.0124929999999</v>
      </c>
      <c r="V16" s="33">
        <f>SUMIFS('DATA 2'!V$68:V$100,'DATA 2'!$A$68:$A$100,$A16)</f>
        <v>1966.0307069999999</v>
      </c>
      <c r="W16" s="33">
        <f>SUMIFS('DATA 2'!W$68:W$100,'DATA 2'!$A$68:$A$100,$A16)</f>
        <v>1923.4625759999999</v>
      </c>
      <c r="X16" s="33">
        <f>SUMIFS('DATA 2'!X$68:X$100,'DATA 2'!$A$68:$A$100,$A16)</f>
        <v>1879.721771</v>
      </c>
      <c r="Y16" s="33">
        <f>SUMIFS('DATA 2'!Y$68:Y$100,'DATA 2'!$A$68:$A$100,$A16)</f>
        <v>1833.709151</v>
      </c>
      <c r="Z16" s="33">
        <f>SUMIFS('DATA 2'!Z$68:Z$100,'DATA 2'!$A$68:$A$100,$A16)</f>
        <v>1785.0652930000001</v>
      </c>
      <c r="AA16" s="33">
        <f>SUMIFS('DATA 2'!AA$68:AA$100,'DATA 2'!$A$68:$A$100,$A16)</f>
        <v>1733.6648319999999</v>
      </c>
      <c r="AB16" s="33">
        <f>SUMIFS('DATA 2'!AB$68:AB$100,'DATA 2'!$A$68:$A$100,$A16)</f>
        <v>1679.4742699999999</v>
      </c>
      <c r="AC16" s="33">
        <f>SUMIFS('DATA 2'!AC$68:AC$100,'DATA 2'!$A$68:$A$100,$A16)</f>
        <v>1622.5161579999999</v>
      </c>
      <c r="AD16" s="33">
        <f>SUMIFS('DATA 2'!AD$68:AD$100,'DATA 2'!$A$68:$A$100,$A16)</f>
        <v>1562.8637570000001</v>
      </c>
      <c r="AE16" s="33">
        <f>SUMIFS('DATA 2'!AE$68:AE$100,'DATA 2'!$A$68:$A$100,$A16)</f>
        <v>1229.555456</v>
      </c>
      <c r="AF16" s="33">
        <f>SUMIFS('DATA 2'!AF$68:AF$100,'DATA 2'!$A$68:$A$100,$A16)</f>
        <v>889.84425450000003</v>
      </c>
      <c r="AG16" s="33">
        <f>SUMIFS('DATA 2'!AG$68:AG$100,'DATA 2'!$A$68:$A$100,$A16)</f>
        <v>618.35655359999998</v>
      </c>
      <c r="AH16" s="33">
        <f>SUMIFS('DATA 2'!AH$68:AH$100,'DATA 2'!$A$68:$A$100,$A16)</f>
        <v>418.76028059999999</v>
      </c>
      <c r="AI16" s="33">
        <f>SUMIFS('DATA 2'!AI$68:AI$100,'DATA 2'!$A$68:$A$100,$A16)</f>
        <v>277.97367830000002</v>
      </c>
      <c r="AJ16" s="33">
        <f>SUMIFS('DATA 2'!AJ$68:AJ$100,'DATA 2'!$A$68:$A$100,$A16)</f>
        <v>181.35942660000001</v>
      </c>
      <c r="AK16" s="33">
        <f>SUMIFS('DATA 2'!AK$68:AK$100,'DATA 2'!$A$68:$A$100,$A16)</f>
        <v>116.4971276</v>
      </c>
      <c r="AL16" s="33">
        <f>SUMIFS('DATA 2'!AL$68:AL$100,'DATA 2'!$A$68:$A$100,$A16)</f>
        <v>73.782340439999999</v>
      </c>
      <c r="AM16" s="33">
        <f>SUMIFS('DATA 2'!AM$68:AM$100,'DATA 2'!$A$68:$A$100,$A16)</f>
        <v>46.143437540000001</v>
      </c>
      <c r="AN16" s="33">
        <f>SUMIFS('DATA 2'!AN$68:AN$100,'DATA 2'!$A$68:$A$100,$A16)</f>
        <v>28.548050669999999</v>
      </c>
    </row>
    <row r="17" spans="1:44" x14ac:dyDescent="0.25">
      <c r="A17" s="35" t="s">
        <v>450</v>
      </c>
      <c r="C17" s="33">
        <f>SUMIFS('DATA 2'!C$68:C$100,'DATA 2'!$A$68:$A$100,$A17)</f>
        <v>11781.592780000001</v>
      </c>
      <c r="D17" s="33">
        <f>SUMIFS('DATA 2'!D$68:D$100,'DATA 2'!$A$68:$A$100,$A17)</f>
        <v>12124.66877</v>
      </c>
      <c r="E17" s="33">
        <f>SUMIFS('DATA 2'!E$68:E$100,'DATA 2'!$A$68:$A$100,$A17)</f>
        <v>12231.37414</v>
      </c>
      <c r="F17" s="33">
        <f>SUMIFS('DATA 2'!F$68:F$100,'DATA 2'!$A$68:$A$100,$A17)</f>
        <v>12171.63286</v>
      </c>
      <c r="G17" s="33">
        <f>SUMIFS('DATA 2'!G$68:G$100,'DATA 2'!$A$68:$A$100,$A17)</f>
        <v>12009.877780000001</v>
      </c>
      <c r="H17" s="33">
        <f>SUMIFS('DATA 2'!H$68:H$100,'DATA 2'!$A$68:$A$100,$A17)</f>
        <v>12850.61368</v>
      </c>
      <c r="I17" s="33">
        <f>SUMIFS('DATA 2'!I$68:I$100,'DATA 2'!$A$68:$A$100,$A17)</f>
        <v>13359.48079</v>
      </c>
      <c r="J17" s="33">
        <f>SUMIFS('DATA 2'!J$68:J$100,'DATA 2'!$A$68:$A$100,$A17)</f>
        <v>13719.61022</v>
      </c>
      <c r="K17" s="33">
        <f>SUMIFS('DATA 2'!K$68:K$100,'DATA 2'!$A$68:$A$100,$A17)</f>
        <v>14019.37148</v>
      </c>
      <c r="L17" s="33">
        <f>SUMIFS('DATA 2'!L$68:L$100,'DATA 2'!$A$68:$A$100,$A17)</f>
        <v>14283.288930000001</v>
      </c>
      <c r="M17" s="33">
        <f>SUMIFS('DATA 2'!M$68:M$100,'DATA 2'!$A$68:$A$100,$A17)</f>
        <v>14497.089620000001</v>
      </c>
      <c r="N17" s="33">
        <f>SUMIFS('DATA 2'!N$68:N$100,'DATA 2'!$A$68:$A$100,$A17)</f>
        <v>14618.52944</v>
      </c>
      <c r="O17" s="33">
        <f>SUMIFS('DATA 2'!O$68:O$100,'DATA 2'!$A$68:$A$100,$A17)</f>
        <v>14579.050999999999</v>
      </c>
      <c r="P17" s="33">
        <f>SUMIFS('DATA 2'!P$68:P$100,'DATA 2'!$A$68:$A$100,$A17)</f>
        <v>15237.190909999999</v>
      </c>
      <c r="Q17" s="33">
        <f>SUMIFS('DATA 2'!Q$68:Q$100,'DATA 2'!$A$68:$A$100,$A17)</f>
        <v>15923.841420000001</v>
      </c>
      <c r="R17" s="33">
        <f>SUMIFS('DATA 2'!R$68:R$100,'DATA 2'!$A$68:$A$100,$A17)</f>
        <v>16628.186730000001</v>
      </c>
      <c r="S17" s="33">
        <f>SUMIFS('DATA 2'!S$68:S$100,'DATA 2'!$A$68:$A$100,$A17)</f>
        <v>17346.97984</v>
      </c>
      <c r="T17" s="33">
        <f>SUMIFS('DATA 2'!T$68:T$100,'DATA 2'!$A$68:$A$100,$A17)</f>
        <v>18079.414580000001</v>
      </c>
      <c r="U17" s="33">
        <f>SUMIFS('DATA 2'!U$68:U$100,'DATA 2'!$A$68:$A$100,$A17)</f>
        <v>18554.86967</v>
      </c>
      <c r="V17" s="33">
        <f>SUMIFS('DATA 2'!V$68:V$100,'DATA 2'!$A$68:$A$100,$A17)</f>
        <v>19011.337080000001</v>
      </c>
      <c r="W17" s="33">
        <f>SUMIFS('DATA 2'!W$68:W$100,'DATA 2'!$A$68:$A$100,$A17)</f>
        <v>19444.940050000001</v>
      </c>
      <c r="X17" s="33">
        <f>SUMIFS('DATA 2'!X$68:X$100,'DATA 2'!$A$68:$A$100,$A17)</f>
        <v>19851.22292</v>
      </c>
      <c r="Y17" s="33">
        <f>SUMIFS('DATA 2'!Y$68:Y$100,'DATA 2'!$A$68:$A$100,$A17)</f>
        <v>20225.274000000001</v>
      </c>
      <c r="Z17" s="33">
        <f>SUMIFS('DATA 2'!Z$68:Z$100,'DATA 2'!$A$68:$A$100,$A17)</f>
        <v>20561.834630000001</v>
      </c>
      <c r="AA17" s="33">
        <f>SUMIFS('DATA 2'!AA$68:AA$100,'DATA 2'!$A$68:$A$100,$A17)</f>
        <v>20855.42022</v>
      </c>
      <c r="AB17" s="33">
        <f>SUMIFS('DATA 2'!AB$68:AB$100,'DATA 2'!$A$68:$A$100,$A17)</f>
        <v>21100.458330000001</v>
      </c>
      <c r="AC17" s="33">
        <f>SUMIFS('DATA 2'!AC$68:AC$100,'DATA 2'!$A$68:$A$100,$A17)</f>
        <v>21291.44443</v>
      </c>
      <c r="AD17" s="33">
        <f>SUMIFS('DATA 2'!AD$68:AD$100,'DATA 2'!$A$68:$A$100,$A17)</f>
        <v>21423.113170000001</v>
      </c>
      <c r="AE17" s="33">
        <f>SUMIFS('DATA 2'!AE$68:AE$100,'DATA 2'!$A$68:$A$100,$A17)</f>
        <v>22872.755140000001</v>
      </c>
      <c r="AF17" s="33">
        <f>SUMIFS('DATA 2'!AF$68:AF$100,'DATA 2'!$A$68:$A$100,$A17)</f>
        <v>24159.425810000001</v>
      </c>
      <c r="AG17" s="33">
        <f>SUMIFS('DATA 2'!AG$68:AG$100,'DATA 2'!$A$68:$A$100,$A17)</f>
        <v>25350.13997</v>
      </c>
      <c r="AH17" s="33">
        <f>SUMIFS('DATA 2'!AH$68:AH$100,'DATA 2'!$A$68:$A$100,$A17)</f>
        <v>26488.291000000001</v>
      </c>
      <c r="AI17" s="33">
        <f>SUMIFS('DATA 2'!AI$68:AI$100,'DATA 2'!$A$68:$A$100,$A17)</f>
        <v>27602.334009999999</v>
      </c>
      <c r="AJ17" s="33">
        <f>SUMIFS('DATA 2'!AJ$68:AJ$100,'DATA 2'!$A$68:$A$100,$A17)</f>
        <v>28710.77807</v>
      </c>
      <c r="AK17" s="33">
        <f>SUMIFS('DATA 2'!AK$68:AK$100,'DATA 2'!$A$68:$A$100,$A17)</f>
        <v>29826.322670000001</v>
      </c>
      <c r="AL17" s="33">
        <f>SUMIFS('DATA 2'!AL$68:AL$100,'DATA 2'!$A$68:$A$100,$A17)</f>
        <v>30958.466219999998</v>
      </c>
      <c r="AM17" s="33">
        <f>SUMIFS('DATA 2'!AM$68:AM$100,'DATA 2'!$A$68:$A$100,$A17)</f>
        <v>32114.966369999998</v>
      </c>
      <c r="AN17" s="33">
        <f>SUMIFS('DATA 2'!AN$68:AN$100,'DATA 2'!$A$68:$A$100,$A17)</f>
        <v>33302.691120000003</v>
      </c>
    </row>
    <row r="18" spans="1:44" x14ac:dyDescent="0.25">
      <c r="A18" s="35" t="s">
        <v>447</v>
      </c>
      <c r="C18" s="33">
        <f>SUMIFS('DATA 2'!C$68:C$100,'DATA 2'!$A$68:$A$100,$A18)</f>
        <v>474.12527679999999</v>
      </c>
      <c r="D18" s="33">
        <f>SUMIFS('DATA 2'!D$68:D$100,'DATA 2'!$A$68:$A$100,$A18)</f>
        <v>530.16665490000003</v>
      </c>
      <c r="E18" s="33">
        <f>SUMIFS('DATA 2'!E$68:E$100,'DATA 2'!$A$68:$A$100,$A18)</f>
        <v>605.67529030000003</v>
      </c>
      <c r="F18" s="33">
        <f>SUMIFS('DATA 2'!F$68:F$100,'DATA 2'!$A$68:$A$100,$A18)</f>
        <v>694.87610710000001</v>
      </c>
      <c r="G18" s="33">
        <f>SUMIFS('DATA 2'!G$68:G$100,'DATA 2'!$A$68:$A$100,$A18)</f>
        <v>797.23492160000001</v>
      </c>
      <c r="H18" s="33">
        <f>SUMIFS('DATA 2'!H$68:H$100,'DATA 2'!$A$68:$A$100,$A18)</f>
        <v>636.74191429999996</v>
      </c>
      <c r="I18" s="33">
        <f>SUMIFS('DATA 2'!I$68:I$100,'DATA 2'!$A$68:$A$100,$A18)</f>
        <v>434.96609919999997</v>
      </c>
      <c r="J18" s="33">
        <f>SUMIFS('DATA 2'!J$68:J$100,'DATA 2'!$A$68:$A$100,$A18)</f>
        <v>275.76241429999999</v>
      </c>
      <c r="K18" s="33">
        <f>SUMIFS('DATA 2'!K$68:K$100,'DATA 2'!$A$68:$A$100,$A18)</f>
        <v>167.31127280000001</v>
      </c>
      <c r="L18" s="33">
        <f>SUMIFS('DATA 2'!L$68:L$100,'DATA 2'!$A$68:$A$100,$A18)</f>
        <v>98.264040969999996</v>
      </c>
      <c r="M18" s="33">
        <f>SUMIFS('DATA 2'!M$68:M$100,'DATA 2'!$A$68:$A$100,$A18)</f>
        <v>56.064437550000001</v>
      </c>
      <c r="N18" s="33">
        <f>SUMIFS('DATA 2'!N$68:N$100,'DATA 2'!$A$68:$A$100,$A18)</f>
        <v>31.072126359999999</v>
      </c>
      <c r="O18" s="33">
        <f>SUMIFS('DATA 2'!O$68:O$100,'DATA 2'!$A$68:$A$100,$A18)</f>
        <v>16.692751550000001</v>
      </c>
      <c r="P18" s="33">
        <f>SUMIFS('DATA 2'!P$68:P$100,'DATA 2'!$A$68:$A$100,$A18)</f>
        <v>11.898803210000001</v>
      </c>
      <c r="Q18" s="33">
        <f>SUMIFS('DATA 2'!Q$68:Q$100,'DATA 2'!$A$68:$A$100,$A18)</f>
        <v>9.2837774520000007</v>
      </c>
      <c r="R18" s="33">
        <f>SUMIFS('DATA 2'!R$68:R$100,'DATA 2'!$A$68:$A$100,$A18)</f>
        <v>7.4321459250000004</v>
      </c>
      <c r="S18" s="33">
        <f>SUMIFS('DATA 2'!S$68:S$100,'DATA 2'!$A$68:$A$100,$A18)</f>
        <v>5.987271131</v>
      </c>
      <c r="T18" s="33">
        <f>SUMIFS('DATA 2'!T$68:T$100,'DATA 2'!$A$68:$A$100,$A18)</f>
        <v>4.8255446070000003</v>
      </c>
      <c r="U18" s="33">
        <f>SUMIFS('DATA 2'!U$68:U$100,'DATA 2'!$A$68:$A$100,$A18)</f>
        <v>4.4287957479999998</v>
      </c>
      <c r="V18" s="33">
        <f>SUMIFS('DATA 2'!V$68:V$100,'DATA 2'!$A$68:$A$100,$A18)</f>
        <v>4.25929702</v>
      </c>
      <c r="W18" s="33">
        <f>SUMIFS('DATA 2'!W$68:W$100,'DATA 2'!$A$68:$A$100,$A18)</f>
        <v>4.1743903680000001</v>
      </c>
      <c r="X18" s="33">
        <f>SUMIFS('DATA 2'!X$68:X$100,'DATA 2'!$A$68:$A$100,$A18)</f>
        <v>4.1338736819999999</v>
      </c>
      <c r="Y18" s="33">
        <f>SUMIFS('DATA 2'!Y$68:Y$100,'DATA 2'!$A$68:$A$100,$A18)</f>
        <v>4.1253244179999999</v>
      </c>
      <c r="Z18" s="33">
        <f>SUMIFS('DATA 2'!Z$68:Z$100,'DATA 2'!$A$68:$A$100,$A18)</f>
        <v>4.144550271</v>
      </c>
      <c r="AA18" s="33">
        <f>SUMIFS('DATA 2'!AA$68:AA$100,'DATA 2'!$A$68:$A$100,$A18)</f>
        <v>4.1900652450000004</v>
      </c>
      <c r="AB18" s="33">
        <f>SUMIFS('DATA 2'!AB$68:AB$100,'DATA 2'!$A$68:$A$100,$A18)</f>
        <v>4.2614698190000002</v>
      </c>
      <c r="AC18" s="33">
        <f>SUMIFS('DATA 2'!AC$68:AC$100,'DATA 2'!$A$68:$A$100,$A18)</f>
        <v>4.3589603449999998</v>
      </c>
      <c r="AD18" s="33">
        <f>SUMIFS('DATA 2'!AD$68:AD$100,'DATA 2'!$A$68:$A$100,$A18)</f>
        <v>4.4831752600000003</v>
      </c>
      <c r="AE18" s="33">
        <f>SUMIFS('DATA 2'!AE$68:AE$100,'DATA 2'!$A$68:$A$100,$A18)</f>
        <v>4.6160410230000002</v>
      </c>
      <c r="AF18" s="33">
        <f>SUMIFS('DATA 2'!AF$68:AF$100,'DATA 2'!$A$68:$A$100,$A18)</f>
        <v>4.7422121089999898</v>
      </c>
      <c r="AG18" s="33">
        <f>SUMIFS('DATA 2'!AG$68:AG$100,'DATA 2'!$A$68:$A$100,$A18)</f>
        <v>4.8688718399999997</v>
      </c>
      <c r="AH18" s="33">
        <f>SUMIFS('DATA 2'!AH$68:AH$100,'DATA 2'!$A$68:$A$100,$A18)</f>
        <v>5.0061405829999899</v>
      </c>
      <c r="AI18" s="33">
        <f>SUMIFS('DATA 2'!AI$68:AI$100,'DATA 2'!$A$68:$A$100,$A18)</f>
        <v>5.1625067529999997</v>
      </c>
      <c r="AJ18" s="33">
        <f>SUMIFS('DATA 2'!AJ$68:AJ$100,'DATA 2'!$A$68:$A$100,$A18)</f>
        <v>5.3446414430000004</v>
      </c>
      <c r="AK18" s="33">
        <f>SUMIFS('DATA 2'!AK$68:AK$100,'DATA 2'!$A$68:$A$100,$A18)</f>
        <v>5.5581893779999998</v>
      </c>
      <c r="AL18" s="33">
        <f>SUMIFS('DATA 2'!AL$68:AL$100,'DATA 2'!$A$68:$A$100,$A18)</f>
        <v>5.808537544</v>
      </c>
      <c r="AM18" s="33">
        <f>SUMIFS('DATA 2'!AM$68:AM$100,'DATA 2'!$A$68:$A$100,$A18)</f>
        <v>6.1013836460000004</v>
      </c>
      <c r="AN18" s="33">
        <f>SUMIFS('DATA 2'!AN$68:AN$100,'DATA 2'!$A$68:$A$100,$A18)</f>
        <v>6.4431615449999997</v>
      </c>
    </row>
    <row r="19" spans="1:44" x14ac:dyDescent="0.25">
      <c r="A19" s="35" t="s">
        <v>448</v>
      </c>
      <c r="C19" s="33">
        <f>SUMIFS('DATA 2'!C$68:C$100,'DATA 2'!$A$68:$A$100,$A19)</f>
        <v>5981.2326210000001</v>
      </c>
      <c r="D19" s="33">
        <f>SUMIFS('DATA 2'!D$68:D$100,'DATA 2'!$A$68:$A$100,$A19)</f>
        <v>5857.3069420000002</v>
      </c>
      <c r="E19" s="33">
        <f>SUMIFS('DATA 2'!E$68:E$100,'DATA 2'!$A$68:$A$100,$A19)</f>
        <v>5562.8000039999997</v>
      </c>
      <c r="F19" s="33">
        <f>SUMIFS('DATA 2'!F$68:F$100,'DATA 2'!$A$68:$A$100,$A19)</f>
        <v>5187.2475350000004</v>
      </c>
      <c r="G19" s="33">
        <f>SUMIFS('DATA 2'!G$68:G$100,'DATA 2'!$A$68:$A$100,$A19)</f>
        <v>4775.1138199999896</v>
      </c>
      <c r="H19" s="33">
        <f>SUMIFS('DATA 2'!H$68:H$100,'DATA 2'!$A$68:$A$100,$A19)</f>
        <v>2821.1556639999999</v>
      </c>
      <c r="I19" s="33">
        <f>SUMIFS('DATA 2'!I$68:I$100,'DATA 2'!$A$68:$A$100,$A19)</f>
        <v>1376.69379</v>
      </c>
      <c r="J19" s="33">
        <f>SUMIFS('DATA 2'!J$68:J$100,'DATA 2'!$A$68:$A$100,$A19)</f>
        <v>611.79769910000005</v>
      </c>
      <c r="K19" s="33">
        <f>SUMIFS('DATA 2'!K$68:K$100,'DATA 2'!$A$68:$A$100,$A19)</f>
        <v>256.94200970000003</v>
      </c>
      <c r="L19" s="33">
        <f>SUMIFS('DATA 2'!L$68:L$100,'DATA 2'!$A$68:$A$100,$A19)</f>
        <v>103.7678007</v>
      </c>
      <c r="M19" s="33">
        <f>SUMIFS('DATA 2'!M$68:M$100,'DATA 2'!$A$68:$A$100,$A19)</f>
        <v>40.877572399999998</v>
      </c>
      <c r="N19" s="33">
        <f>SUMIFS('DATA 2'!N$68:N$100,'DATA 2'!$A$68:$A$100,$A19)</f>
        <v>16.04585028</v>
      </c>
      <c r="O19" s="33">
        <f>SUMIFS('DATA 2'!O$68:O$100,'DATA 2'!$A$68:$A$100,$A19)</f>
        <v>6.5086979830000002</v>
      </c>
      <c r="P19" s="33">
        <f>SUMIFS('DATA 2'!P$68:P$100,'DATA 2'!$A$68:$A$100,$A19)</f>
        <v>4.0454373329999997</v>
      </c>
      <c r="Q19" s="33">
        <f>SUMIFS('DATA 2'!Q$68:Q$100,'DATA 2'!$A$68:$A$100,$A19)</f>
        <v>2.8879740709999999</v>
      </c>
      <c r="R19" s="33">
        <f>SUMIFS('DATA 2'!R$68:R$100,'DATA 2'!$A$68:$A$100,$A19)</f>
        <v>2.1511191510000001</v>
      </c>
      <c r="S19" s="33">
        <f>SUMIFS('DATA 2'!S$68:S$100,'DATA 2'!$A$68:$A$100,$A19)</f>
        <v>1.624247185</v>
      </c>
      <c r="T19" s="33">
        <f>SUMIFS('DATA 2'!T$68:T$100,'DATA 2'!$A$68:$A$100,$A19)</f>
        <v>1.2325556360000001</v>
      </c>
      <c r="U19" s="33">
        <f>SUMIFS('DATA 2'!U$68:U$100,'DATA 2'!$A$68:$A$100,$A19)</f>
        <v>0.94761856820000001</v>
      </c>
      <c r="V19" s="33">
        <f>SUMIFS('DATA 2'!V$68:V$100,'DATA 2'!$A$68:$A$100,$A19)</f>
        <v>0.73242704189999996</v>
      </c>
      <c r="W19" s="33">
        <f>SUMIFS('DATA 2'!W$68:W$100,'DATA 2'!$A$68:$A$100,$A19)</f>
        <v>0.56761690799999998</v>
      </c>
      <c r="X19" s="33">
        <f>SUMIFS('DATA 2'!X$68:X$100,'DATA 2'!$A$68:$A$100,$A19)</f>
        <v>0.44068540509999998</v>
      </c>
      <c r="Y19" s="33">
        <f>SUMIFS('DATA 2'!Y$68:Y$100,'DATA 2'!$A$68:$A$100,$A19)</f>
        <v>0.3426371319</v>
      </c>
      <c r="Z19" s="33">
        <f>SUMIFS('DATA 2'!Z$68:Z$100,'DATA 2'!$A$68:$A$100,$A19)</f>
        <v>0.26674100160000003</v>
      </c>
      <c r="AA19" s="33">
        <f>SUMIFS('DATA 2'!AA$68:AA$100,'DATA 2'!$A$68:$A$100,$A19)</f>
        <v>0.20788906500000001</v>
      </c>
      <c r="AB19" s="33">
        <f>SUMIFS('DATA 2'!AB$68:AB$100,'DATA 2'!$A$68:$A$100,$A19)</f>
        <v>0.16218221990000001</v>
      </c>
      <c r="AC19" s="33">
        <f>SUMIFS('DATA 2'!AC$68:AC$100,'DATA 2'!$A$68:$A$100,$A19)</f>
        <v>0.12663413700000001</v>
      </c>
      <c r="AD19" s="33">
        <f>SUMIFS('DATA 2'!AD$68:AD$100,'DATA 2'!$A$68:$A$100,$A19)</f>
        <v>9.8951729399999896E-2</v>
      </c>
      <c r="AE19" s="33">
        <f>SUMIFS('DATA 2'!AE$68:AE$100,'DATA 2'!$A$68:$A$100,$A19)</f>
        <v>7.8582470099999996E-2</v>
      </c>
      <c r="AF19" s="33">
        <f>SUMIFS('DATA 2'!AF$68:AF$100,'DATA 2'!$A$68:$A$100,$A19)</f>
        <v>6.2566966500000001E-2</v>
      </c>
      <c r="AG19" s="33">
        <f>SUMIFS('DATA 2'!AG$68:AG$100,'DATA 2'!$A$68:$A$100,$A19)</f>
        <v>4.9805172299999999E-2</v>
      </c>
      <c r="AH19" s="33">
        <f>SUMIFS('DATA 2'!AH$68:AH$100,'DATA 2'!$A$68:$A$100,$A19)</f>
        <v>3.9646187200000002E-2</v>
      </c>
      <c r="AI19" s="33">
        <f>SUMIFS('DATA 2'!AI$68:AI$100,'DATA 2'!$A$68:$A$100,$A19)</f>
        <v>3.1580296299999998E-2</v>
      </c>
      <c r="AJ19" s="33">
        <f>SUMIFS('DATA 2'!AJ$68:AJ$100,'DATA 2'!$A$68:$A$100,$A19)</f>
        <v>2.5186109799999998E-2</v>
      </c>
      <c r="AK19" s="33">
        <f>SUMIFS('DATA 2'!AK$68:AK$100,'DATA 2'!$A$68:$A$100,$A19)</f>
        <v>2.01189783E-2</v>
      </c>
      <c r="AL19" s="33">
        <f>SUMIFS('DATA 2'!AL$68:AL$100,'DATA 2'!$A$68:$A$100,$A19)</f>
        <v>1.6101603200000002E-2</v>
      </c>
      <c r="AM19" s="33">
        <f>SUMIFS('DATA 2'!AM$68:AM$100,'DATA 2'!$A$68:$A$100,$A19)</f>
        <v>1.29133514E-2</v>
      </c>
      <c r="AN19" s="33">
        <f>SUMIFS('DATA 2'!AN$68:AN$100,'DATA 2'!$A$68:$A$100,$A19)</f>
        <v>1.0379775000000001E-2</v>
      </c>
    </row>
    <row r="20" spans="1:44" x14ac:dyDescent="0.25">
      <c r="A20" s="35" t="s">
        <v>458</v>
      </c>
      <c r="C20" s="33">
        <f>SUM(C2:C7)</f>
        <v>3459303.525200163</v>
      </c>
      <c r="D20" s="33">
        <f t="shared" ref="D20:AN20" si="1">SUM(D2:D7)</f>
        <v>3559367.4729686622</v>
      </c>
      <c r="E20" s="33">
        <f t="shared" si="1"/>
        <v>3660589.1194871012</v>
      </c>
      <c r="F20" s="33">
        <f t="shared" si="1"/>
        <v>3762949.7287414102</v>
      </c>
      <c r="G20" s="33">
        <f t="shared" si="1"/>
        <v>3867848.1709596994</v>
      </c>
      <c r="H20" s="33">
        <f t="shared" si="1"/>
        <v>3976733.6430058698</v>
      </c>
      <c r="I20" s="33">
        <f t="shared" si="1"/>
        <v>4088605.43957027</v>
      </c>
      <c r="J20" s="33">
        <f t="shared" si="1"/>
        <v>4203528.8602954</v>
      </c>
      <c r="K20" s="33">
        <f t="shared" si="1"/>
        <v>4321688.4086427707</v>
      </c>
      <c r="L20" s="33">
        <f t="shared" si="1"/>
        <v>4443438.4641355788</v>
      </c>
      <c r="M20" s="33">
        <f t="shared" si="1"/>
        <v>4569212.7570435293</v>
      </c>
      <c r="N20" s="33">
        <f t="shared" si="1"/>
        <v>4699498.2282984806</v>
      </c>
      <c r="O20" s="33">
        <f t="shared" si="1"/>
        <v>4834862.7751284428</v>
      </c>
      <c r="P20" s="33">
        <f t="shared" si="1"/>
        <v>4972367.7168045631</v>
      </c>
      <c r="Q20" s="33">
        <f t="shared" si="1"/>
        <v>5114215.683900333</v>
      </c>
      <c r="R20" s="33">
        <f t="shared" si="1"/>
        <v>5260331.0877665458</v>
      </c>
      <c r="S20" s="33">
        <f t="shared" si="1"/>
        <v>5410782.8505740557</v>
      </c>
      <c r="T20" s="33">
        <f t="shared" si="1"/>
        <v>5565665.2317308215</v>
      </c>
      <c r="U20" s="33">
        <f t="shared" si="1"/>
        <v>5725686.5275655258</v>
      </c>
      <c r="V20" s="33">
        <f t="shared" si="1"/>
        <v>5890325.1852749716</v>
      </c>
      <c r="W20" s="33">
        <f t="shared" si="1"/>
        <v>6059699.3176950067</v>
      </c>
      <c r="X20" s="33">
        <f t="shared" si="1"/>
        <v>6233880.7171904361</v>
      </c>
      <c r="Y20" s="33">
        <f t="shared" si="1"/>
        <v>6412909.8365081102</v>
      </c>
      <c r="Z20" s="33">
        <f t="shared" si="1"/>
        <v>6596804.8605972221</v>
      </c>
      <c r="AA20" s="33">
        <f t="shared" si="1"/>
        <v>6785569.5120488601</v>
      </c>
      <c r="AB20" s="33">
        <f t="shared" si="1"/>
        <v>6979201.1395189483</v>
      </c>
      <c r="AC20" s="33">
        <f t="shared" si="1"/>
        <v>7177699.2931272518</v>
      </c>
      <c r="AD20" s="33">
        <f t="shared" si="1"/>
        <v>7381075.055157179</v>
      </c>
      <c r="AE20" s="33">
        <f t="shared" si="1"/>
        <v>7585087.136083412</v>
      </c>
      <c r="AF20" s="33">
        <f t="shared" si="1"/>
        <v>7792063.2494987855</v>
      </c>
      <c r="AG20" s="33">
        <f t="shared" si="1"/>
        <v>8002549.9544582525</v>
      </c>
      <c r="AH20" s="33">
        <f t="shared" si="1"/>
        <v>8216777.4241048507</v>
      </c>
      <c r="AI20" s="33">
        <f t="shared" si="1"/>
        <v>8435019.0910691191</v>
      </c>
      <c r="AJ20" s="33">
        <f t="shared" si="1"/>
        <v>8657646.6910522338</v>
      </c>
      <c r="AK20" s="33">
        <f t="shared" si="1"/>
        <v>8885146.9332278483</v>
      </c>
      <c r="AL20" s="33">
        <f t="shared" si="1"/>
        <v>9118144.0800106525</v>
      </c>
      <c r="AM20" s="33">
        <f t="shared" si="1"/>
        <v>9357429.1152016278</v>
      </c>
      <c r="AN20" s="33">
        <f t="shared" si="1"/>
        <v>9603993.2802352477</v>
      </c>
    </row>
    <row r="21" spans="1:44" x14ac:dyDescent="0.25">
      <c r="A21" s="36" t="s">
        <v>453</v>
      </c>
      <c r="C21" s="33">
        <f>SUM(C8:C14)</f>
        <v>12966.955811362699</v>
      </c>
      <c r="D21" s="33">
        <f t="shared" ref="D21:AN21" si="2">SUM(D8:D14)</f>
        <v>13594.232479332501</v>
      </c>
      <c r="E21" s="33">
        <f t="shared" si="2"/>
        <v>14259.107199602002</v>
      </c>
      <c r="F21" s="33">
        <f t="shared" si="2"/>
        <v>14981.37698547</v>
      </c>
      <c r="G21" s="33">
        <f t="shared" si="2"/>
        <v>15932.44066842</v>
      </c>
      <c r="H21" s="33">
        <f t="shared" si="2"/>
        <v>17748.136280699997</v>
      </c>
      <c r="I21" s="33">
        <f t="shared" si="2"/>
        <v>19551.296116000001</v>
      </c>
      <c r="J21" s="33">
        <f t="shared" si="2"/>
        <v>21316.957239899999</v>
      </c>
      <c r="K21" s="33">
        <f t="shared" si="2"/>
        <v>23226.101247800001</v>
      </c>
      <c r="L21" s="33">
        <f t="shared" si="2"/>
        <v>25506.826180100001</v>
      </c>
      <c r="M21" s="33">
        <f t="shared" si="2"/>
        <v>28445.847938199986</v>
      </c>
      <c r="N21" s="33">
        <f t="shared" si="2"/>
        <v>32455.010154699998</v>
      </c>
      <c r="O21" s="33">
        <f t="shared" si="2"/>
        <v>38157.171503999998</v>
      </c>
      <c r="P21" s="33">
        <f t="shared" si="2"/>
        <v>40928.938443299994</v>
      </c>
      <c r="Q21" s="33">
        <f t="shared" si="2"/>
        <v>43853.555441899989</v>
      </c>
      <c r="R21" s="33">
        <f t="shared" si="2"/>
        <v>46905.842744499998</v>
      </c>
      <c r="S21" s="33">
        <f t="shared" si="2"/>
        <v>50089.250478800001</v>
      </c>
      <c r="T21" s="33">
        <f t="shared" si="2"/>
        <v>53416.451208300001</v>
      </c>
      <c r="U21" s="33">
        <f t="shared" si="2"/>
        <v>58023.267621799998</v>
      </c>
      <c r="V21" s="33">
        <f t="shared" si="2"/>
        <v>63097.4531116</v>
      </c>
      <c r="W21" s="33">
        <f t="shared" si="2"/>
        <v>68715.470019500004</v>
      </c>
      <c r="X21" s="33">
        <f t="shared" si="2"/>
        <v>74938.481030199997</v>
      </c>
      <c r="Y21" s="33">
        <f t="shared" si="2"/>
        <v>81823.536554699996</v>
      </c>
      <c r="Z21" s="33">
        <f t="shared" si="2"/>
        <v>89426.380719599983</v>
      </c>
      <c r="AA21" s="33">
        <f t="shared" si="2"/>
        <v>97801.660397500003</v>
      </c>
      <c r="AB21" s="33">
        <f t="shared" si="2"/>
        <v>107002.31200990001</v>
      </c>
      <c r="AC21" s="33">
        <f t="shared" si="2"/>
        <v>117078.6398017</v>
      </c>
      <c r="AD21" s="33">
        <f t="shared" si="2"/>
        <v>128077.25807499999</v>
      </c>
      <c r="AE21" s="33">
        <f t="shared" si="2"/>
        <v>134921.56220760001</v>
      </c>
      <c r="AF21" s="33">
        <f t="shared" si="2"/>
        <v>141181.37929809999</v>
      </c>
      <c r="AG21" s="33">
        <f t="shared" si="2"/>
        <v>147254.49771829997</v>
      </c>
      <c r="AH21" s="33">
        <f t="shared" si="2"/>
        <v>153163.32916279999</v>
      </c>
      <c r="AI21" s="33">
        <f t="shared" si="2"/>
        <v>158901.01485969999</v>
      </c>
      <c r="AJ21" s="33">
        <f t="shared" si="2"/>
        <v>164472.91322414999</v>
      </c>
      <c r="AK21" s="33">
        <f t="shared" si="2"/>
        <v>169894.33292797001</v>
      </c>
      <c r="AL21" s="33">
        <f t="shared" si="2"/>
        <v>175186.19282232504</v>
      </c>
      <c r="AM21" s="33">
        <f t="shared" si="2"/>
        <v>180372.504224932</v>
      </c>
      <c r="AN21" s="33">
        <f t="shared" si="2"/>
        <v>185479.48179485797</v>
      </c>
    </row>
    <row r="22" spans="1:44" x14ac:dyDescent="0.25">
      <c r="A22" s="36" t="s">
        <v>446</v>
      </c>
      <c r="C22" s="33">
        <f>C15</f>
        <v>2605.7253879999998</v>
      </c>
      <c r="D22" s="33">
        <f t="shared" ref="D22:AN22" si="3">D15</f>
        <v>2590.6136820000002</v>
      </c>
      <c r="E22" s="33">
        <f t="shared" si="3"/>
        <v>2529.1542800000002</v>
      </c>
      <c r="F22" s="33">
        <f t="shared" si="3"/>
        <v>2440.131887</v>
      </c>
      <c r="G22" s="33">
        <f t="shared" si="3"/>
        <v>2331.160112</v>
      </c>
      <c r="H22" s="33">
        <f t="shared" si="3"/>
        <v>2393.934479</v>
      </c>
      <c r="I22" s="33">
        <f t="shared" si="3"/>
        <v>2455.6424499999998</v>
      </c>
      <c r="J22" s="33">
        <f t="shared" si="3"/>
        <v>2486.1250970000001</v>
      </c>
      <c r="K22" s="33">
        <f t="shared" si="3"/>
        <v>2489.972303</v>
      </c>
      <c r="L22" s="33">
        <f t="shared" si="3"/>
        <v>2473.7079159999998</v>
      </c>
      <c r="M22" s="33">
        <f t="shared" si="3"/>
        <v>2439.1800159999998</v>
      </c>
      <c r="N22" s="33">
        <f t="shared" si="3"/>
        <v>2383.5296830000002</v>
      </c>
      <c r="O22" s="33">
        <f t="shared" si="3"/>
        <v>2300.0281329999998</v>
      </c>
      <c r="P22" s="33">
        <f t="shared" si="3"/>
        <v>2263.3244239999999</v>
      </c>
      <c r="Q22" s="33">
        <f t="shared" si="3"/>
        <v>2240.1700930000002</v>
      </c>
      <c r="R22" s="33">
        <f t="shared" si="3"/>
        <v>2219.020857</v>
      </c>
      <c r="S22" s="33">
        <f t="shared" si="3"/>
        <v>2196.3721439999999</v>
      </c>
      <c r="T22" s="33">
        <f t="shared" si="3"/>
        <v>2171.2528520000001</v>
      </c>
      <c r="U22" s="33">
        <f t="shared" si="3"/>
        <v>2178.2233959999999</v>
      </c>
      <c r="V22" s="33">
        <f t="shared" si="3"/>
        <v>2194.681345</v>
      </c>
      <c r="W22" s="33">
        <f t="shared" si="3"/>
        <v>2212.883073</v>
      </c>
      <c r="X22" s="33">
        <f t="shared" si="3"/>
        <v>2230.1598519999998</v>
      </c>
      <c r="Y22" s="33">
        <f t="shared" si="3"/>
        <v>2245.3444890000001</v>
      </c>
      <c r="Z22" s="33">
        <f t="shared" si="3"/>
        <v>2257.7080299999998</v>
      </c>
      <c r="AA22" s="33">
        <f t="shared" si="3"/>
        <v>2266.645364</v>
      </c>
      <c r="AB22" s="33">
        <f t="shared" si="3"/>
        <v>2271.587904</v>
      </c>
      <c r="AC22" s="33">
        <f t="shared" si="3"/>
        <v>2271.9863570000002</v>
      </c>
      <c r="AD22" s="33">
        <f t="shared" si="3"/>
        <v>2267.3160379999999</v>
      </c>
      <c r="AE22" s="33">
        <f t="shared" si="3"/>
        <v>2313.5215750000002</v>
      </c>
      <c r="AF22" s="33">
        <f t="shared" si="3"/>
        <v>2362.700233</v>
      </c>
      <c r="AG22" s="33">
        <f t="shared" si="3"/>
        <v>2404.4981269999998</v>
      </c>
      <c r="AH22" s="33">
        <f t="shared" si="3"/>
        <v>2439.148091</v>
      </c>
      <c r="AI22" s="33">
        <f t="shared" si="3"/>
        <v>2468.7420000000002</v>
      </c>
      <c r="AJ22" s="33">
        <f t="shared" si="3"/>
        <v>2495.092494</v>
      </c>
      <c r="AK22" s="33">
        <f t="shared" si="3"/>
        <v>2519.4614000000001</v>
      </c>
      <c r="AL22" s="33">
        <f t="shared" si="3"/>
        <v>2542.7023349999999</v>
      </c>
      <c r="AM22" s="33">
        <f t="shared" si="3"/>
        <v>2565.4228149999999</v>
      </c>
      <c r="AN22" s="33">
        <f t="shared" si="3"/>
        <v>2588.096634</v>
      </c>
    </row>
    <row r="23" spans="1:44" x14ac:dyDescent="0.25">
      <c r="A23" s="36" t="s">
        <v>241</v>
      </c>
      <c r="C23" s="33">
        <f>SUM(C16:C19)</f>
        <v>21068.6177508</v>
      </c>
      <c r="D23" s="33">
        <f t="shared" ref="D23:AN23" si="4">SUM(D16:D19)</f>
        <v>21342.541168899999</v>
      </c>
      <c r="E23" s="33">
        <f t="shared" si="4"/>
        <v>21165.467452299999</v>
      </c>
      <c r="F23" s="33">
        <f t="shared" si="4"/>
        <v>20713.497188100002</v>
      </c>
      <c r="G23" s="33">
        <f t="shared" si="4"/>
        <v>20111.458395599991</v>
      </c>
      <c r="H23" s="33">
        <f t="shared" si="4"/>
        <v>18893.875964300001</v>
      </c>
      <c r="I23" s="33">
        <f t="shared" si="4"/>
        <v>17817.2681042</v>
      </c>
      <c r="J23" s="33">
        <f t="shared" si="4"/>
        <v>17288.010643400001</v>
      </c>
      <c r="K23" s="33">
        <f t="shared" si="4"/>
        <v>17138.194004500001</v>
      </c>
      <c r="L23" s="33">
        <f t="shared" si="4"/>
        <v>17179.171729670001</v>
      </c>
      <c r="M23" s="33">
        <f t="shared" si="4"/>
        <v>17274.031443950003</v>
      </c>
      <c r="N23" s="33">
        <f t="shared" si="4"/>
        <v>17314.672769639998</v>
      </c>
      <c r="O23" s="33">
        <f t="shared" si="4"/>
        <v>17194.482179532999</v>
      </c>
      <c r="P23" s="33">
        <f t="shared" si="4"/>
        <v>17755.682581542998</v>
      </c>
      <c r="Q23" s="33">
        <f t="shared" si="4"/>
        <v>18336.906914523002</v>
      </c>
      <c r="R23" s="33">
        <f t="shared" si="4"/>
        <v>18931.364283076</v>
      </c>
      <c r="S23" s="33">
        <f t="shared" si="4"/>
        <v>19537.600347316002</v>
      </c>
      <c r="T23" s="33">
        <f t="shared" si="4"/>
        <v>20156.015127243001</v>
      </c>
      <c r="U23" s="33">
        <f t="shared" si="4"/>
        <v>20571.258577316199</v>
      </c>
      <c r="V23" s="33">
        <f t="shared" si="4"/>
        <v>20982.359511061903</v>
      </c>
      <c r="W23" s="33">
        <f t="shared" si="4"/>
        <v>21373.144633276002</v>
      </c>
      <c r="X23" s="33">
        <f t="shared" si="4"/>
        <v>21735.519250087102</v>
      </c>
      <c r="Y23" s="33">
        <f t="shared" si="4"/>
        <v>22063.451112549901</v>
      </c>
      <c r="Z23" s="33">
        <f t="shared" si="4"/>
        <v>22351.311214272602</v>
      </c>
      <c r="AA23" s="33">
        <f t="shared" si="4"/>
        <v>22593.483006309998</v>
      </c>
      <c r="AB23" s="33">
        <f t="shared" si="4"/>
        <v>22784.356252038902</v>
      </c>
      <c r="AC23" s="33">
        <f t="shared" si="4"/>
        <v>22918.446182481995</v>
      </c>
      <c r="AD23" s="33">
        <f t="shared" si="4"/>
        <v>22990.5590539894</v>
      </c>
      <c r="AE23" s="33">
        <f t="shared" si="4"/>
        <v>24107.005219493105</v>
      </c>
      <c r="AF23" s="33">
        <f t="shared" si="4"/>
        <v>25054.074843575498</v>
      </c>
      <c r="AG23" s="33">
        <f t="shared" si="4"/>
        <v>25973.4152006123</v>
      </c>
      <c r="AH23" s="33">
        <f t="shared" si="4"/>
        <v>26912.0970673702</v>
      </c>
      <c r="AI23" s="33">
        <f t="shared" si="4"/>
        <v>27885.501775349301</v>
      </c>
      <c r="AJ23" s="33">
        <f t="shared" si="4"/>
        <v>28897.507324152801</v>
      </c>
      <c r="AK23" s="33">
        <f t="shared" si="4"/>
        <v>29948.398105956301</v>
      </c>
      <c r="AL23" s="33">
        <f t="shared" si="4"/>
        <v>31038.073199587197</v>
      </c>
      <c r="AM23" s="33">
        <f t="shared" si="4"/>
        <v>32167.224104537396</v>
      </c>
      <c r="AN23" s="33">
        <f t="shared" si="4"/>
        <v>33337.692711989999</v>
      </c>
    </row>
    <row r="24" spans="1:44" x14ac:dyDescent="0.25">
      <c r="A24" s="35"/>
    </row>
    <row r="25" spans="1:44" ht="18.75" x14ac:dyDescent="0.3">
      <c r="A25" s="32" t="s">
        <v>456</v>
      </c>
    </row>
    <row r="26" spans="1:44" x14ac:dyDescent="0.25">
      <c r="A26" s="5" t="s">
        <v>234</v>
      </c>
      <c r="C26" s="33">
        <f>SUMIFS('DATA 2'!C$101:C$133,'DATA 2'!$A$101:$A$133,$A26)</f>
        <v>48872.667999999998</v>
      </c>
      <c r="D26" s="33">
        <f>SUMIFS('DATA 2'!D$101:D$133,'DATA 2'!$A$101:$A$133,$A26)</f>
        <v>50314.604760329996</v>
      </c>
      <c r="E26" s="33">
        <f>SUMIFS('DATA 2'!E$101:E$133,'DATA 2'!$A$101:$A$133,$A26)</f>
        <v>51804.129112800001</v>
      </c>
      <c r="F26" s="33">
        <f>SUMIFS('DATA 2'!F$101:F$133,'DATA 2'!$A$101:$A$133,$A26)</f>
        <v>53334.72109834</v>
      </c>
      <c r="G26" s="33">
        <f>SUMIFS('DATA 2'!G$101:G$133,'DATA 2'!$A$101:$A$133,$A26)</f>
        <v>54889.768905479999</v>
      </c>
      <c r="H26" s="33">
        <f>SUMIFS('DATA 2'!H$101:H$133,'DATA 2'!$A$101:$A$133,$A26)</f>
        <v>56462.873662800004</v>
      </c>
      <c r="I26" s="33">
        <f>SUMIFS('DATA 2'!I$101:I$133,'DATA 2'!$A$101:$A$133,$A26)</f>
        <v>58052.901686929996</v>
      </c>
      <c r="J26" s="33">
        <f>SUMIFS('DATA 2'!J$101:J$133,'DATA 2'!$A$101:$A$133,$A26)</f>
        <v>59662.34104241</v>
      </c>
      <c r="K26" s="33">
        <f>SUMIFS('DATA 2'!K$101:K$133,'DATA 2'!$A$101:$A$133,$A26)</f>
        <v>61294.576475230002</v>
      </c>
      <c r="L26" s="33">
        <f>SUMIFS('DATA 2'!L$101:L$133,'DATA 2'!$A$101:$A$133,$A26)</f>
        <v>62953.164318449999</v>
      </c>
      <c r="M26" s="33">
        <f>SUMIFS('DATA 2'!M$101:M$133,'DATA 2'!$A$101:$A$133,$A26)</f>
        <v>64641.581264519999</v>
      </c>
      <c r="N26" s="33">
        <f>SUMIFS('DATA 2'!N$101:N$133,'DATA 2'!$A$101:$A$133,$A26)</f>
        <v>66363.497574430003</v>
      </c>
      <c r="O26" s="33">
        <f>SUMIFS('DATA 2'!O$101:O$133,'DATA 2'!$A$101:$A$133,$A26)</f>
        <v>68123.138076379997</v>
      </c>
      <c r="P26" s="33">
        <f>SUMIFS('DATA 2'!P$101:P$133,'DATA 2'!$A$101:$A$133,$A26)</f>
        <v>69932.271109649999</v>
      </c>
      <c r="Q26" s="33">
        <f>SUMIFS('DATA 2'!Q$101:Q$133,'DATA 2'!$A$101:$A$133,$A26)</f>
        <v>71796.19564980999</v>
      </c>
      <c r="R26" s="33">
        <f>SUMIFS('DATA 2'!R$101:R$133,'DATA 2'!$A$101:$A$133,$A26)</f>
        <v>73716.260849090002</v>
      </c>
      <c r="S26" s="33">
        <f>SUMIFS('DATA 2'!S$101:S$133,'DATA 2'!$A$101:$A$133,$A26)</f>
        <v>75693.115694929991</v>
      </c>
      <c r="T26" s="33">
        <f>SUMIFS('DATA 2'!T$101:T$133,'DATA 2'!$A$101:$A$133,$A26)</f>
        <v>77727.543295260009</v>
      </c>
      <c r="U26" s="33">
        <f>SUMIFS('DATA 2'!U$101:U$133,'DATA 2'!$A$101:$A$133,$A26)</f>
        <v>79817.115598560005</v>
      </c>
      <c r="V26" s="33">
        <f>SUMIFS('DATA 2'!V$101:V$133,'DATA 2'!$A$101:$A$133,$A26)</f>
        <v>81961.945954980009</v>
      </c>
      <c r="W26" s="33">
        <f>SUMIFS('DATA 2'!W$101:W$133,'DATA 2'!$A$101:$A$133,$A26)</f>
        <v>84162.07022111</v>
      </c>
      <c r="X26" s="33">
        <f>SUMIFS('DATA 2'!X$101:X$133,'DATA 2'!$A$101:$A$133,$A26)</f>
        <v>86417.648194099995</v>
      </c>
      <c r="Y26" s="33">
        <f>SUMIFS('DATA 2'!Y$101:Y$133,'DATA 2'!$A$101:$A$133,$A26)</f>
        <v>88728.870114830002</v>
      </c>
      <c r="Z26" s="33">
        <f>SUMIFS('DATA 2'!Z$101:Z$133,'DATA 2'!$A$101:$A$133,$A26)</f>
        <v>91095.849579059912</v>
      </c>
      <c r="AA26" s="33">
        <f>SUMIFS('DATA 2'!AA$101:AA$133,'DATA 2'!$A$101:$A$133,$A26)</f>
        <v>93518.56352678001</v>
      </c>
      <c r="AB26" s="33">
        <f>SUMIFS('DATA 2'!AB$101:AB$133,'DATA 2'!$A$101:$A$133,$A26)</f>
        <v>95996.843693019997</v>
      </c>
      <c r="AC26" s="33">
        <f>SUMIFS('DATA 2'!AC$101:AC$133,'DATA 2'!$A$101:$A$133,$A26)</f>
        <v>98530.410891430001</v>
      </c>
      <c r="AD26" s="33">
        <f>SUMIFS('DATA 2'!AD$101:AD$133,'DATA 2'!$A$101:$A$133,$A26)</f>
        <v>101118.95121653999</v>
      </c>
      <c r="AE26" s="33">
        <f>SUMIFS('DATA 2'!AE$101:AE$133,'DATA 2'!$A$101:$A$133,$A26)</f>
        <v>103774.39846769</v>
      </c>
      <c r="AF26" s="33">
        <f>SUMIFS('DATA 2'!AF$101:AF$133,'DATA 2'!$A$101:$A$133,$A26)</f>
        <v>106504.18113490001</v>
      </c>
      <c r="AG26" s="33">
        <f>SUMIFS('DATA 2'!AG$101:AG$133,'DATA 2'!$A$101:$A$133,$A26)</f>
        <v>109310.61216630999</v>
      </c>
      <c r="AH26" s="33">
        <f>SUMIFS('DATA 2'!AH$101:AH$133,'DATA 2'!$A$101:$A$133,$A26)</f>
        <v>112193.92754404001</v>
      </c>
      <c r="AI26" s="33">
        <f>SUMIFS('DATA 2'!AI$101:AI$133,'DATA 2'!$A$101:$A$133,$A26)</f>
        <v>115154.07309302001</v>
      </c>
      <c r="AJ26" s="33">
        <f>SUMIFS('DATA 2'!AJ$101:AJ$133,'DATA 2'!$A$101:$A$133,$A26)</f>
        <v>118191.788428</v>
      </c>
      <c r="AK26" s="33">
        <f>SUMIFS('DATA 2'!AK$101:AK$133,'DATA 2'!$A$101:$A$133,$A26)</f>
        <v>121309.19479716</v>
      </c>
      <c r="AL26" s="33">
        <f>SUMIFS('DATA 2'!AL$101:AL$133,'DATA 2'!$A$101:$A$133,$A26)</f>
        <v>124510.18396793</v>
      </c>
      <c r="AM26" s="33">
        <f>SUMIFS('DATA 2'!AM$101:AM$133,'DATA 2'!$A$101:$A$133,$A26)</f>
        <v>127800.77213118</v>
      </c>
      <c r="AN26" s="33">
        <f>SUMIFS('DATA 2'!AN$101:AN$133,'DATA 2'!$A$101:$A$133,$A26)</f>
        <v>131189.48321358999</v>
      </c>
    </row>
    <row r="27" spans="1:44" x14ac:dyDescent="0.25">
      <c r="A27" s="5" t="s">
        <v>233</v>
      </c>
      <c r="C27" s="33">
        <f>SUMIFS('DATA 2'!C$101:C$133,'DATA 2'!$A$101:$A$133,$A27)</f>
        <v>788945.76410999999</v>
      </c>
      <c r="D27" s="33">
        <f>SUMIFS('DATA 2'!D$101:D$133,'DATA 2'!$A$101:$A$133,$A27)</f>
        <v>812009.61389799998</v>
      </c>
      <c r="E27" s="33">
        <f>SUMIFS('DATA 2'!E$101:E$133,'DATA 2'!$A$101:$A$133,$A27)</f>
        <v>835273.88807199989</v>
      </c>
      <c r="F27" s="33">
        <f>SUMIFS('DATA 2'!F$101:F$133,'DATA 2'!$A$101:$A$133,$A27)</f>
        <v>858662.34682999994</v>
      </c>
      <c r="G27" s="33">
        <f>SUMIFS('DATA 2'!G$101:G$133,'DATA 2'!$A$101:$A$133,$A27)</f>
        <v>882490.35418899998</v>
      </c>
      <c r="H27" s="33">
        <f>SUMIFS('DATA 2'!H$101:H$133,'DATA 2'!$A$101:$A$133,$A27)</f>
        <v>907075.26769499993</v>
      </c>
      <c r="I27" s="33">
        <f>SUMIFS('DATA 2'!I$101:I$133,'DATA 2'!$A$101:$A$133,$A27)</f>
        <v>932458.22738100006</v>
      </c>
      <c r="J27" s="33">
        <f>SUMIFS('DATA 2'!J$101:J$133,'DATA 2'!$A$101:$A$133,$A27)</f>
        <v>958630.9070270001</v>
      </c>
      <c r="K27" s="33">
        <f>SUMIFS('DATA 2'!K$101:K$133,'DATA 2'!$A$101:$A$133,$A27)</f>
        <v>985625.88794100005</v>
      </c>
      <c r="L27" s="33">
        <f>SUMIFS('DATA 2'!L$101:L$133,'DATA 2'!$A$101:$A$133,$A27)</f>
        <v>1013498.0816690002</v>
      </c>
      <c r="M27" s="33">
        <f>SUMIFS('DATA 2'!M$101:M$133,'DATA 2'!$A$101:$A$133,$A27)</f>
        <v>1042301.9768300001</v>
      </c>
      <c r="N27" s="33">
        <f>SUMIFS('DATA 2'!N$101:N$133,'DATA 2'!$A$101:$A$133,$A27)</f>
        <v>1072078.7575399999</v>
      </c>
      <c r="O27" s="33">
        <f>SUMIFS('DATA 2'!O$101:O$133,'DATA 2'!$A$101:$A$133,$A27)</f>
        <v>1102852.3653199999</v>
      </c>
      <c r="P27" s="33">
        <f>SUMIFS('DATA 2'!P$101:P$133,'DATA 2'!$A$101:$A$133,$A27)</f>
        <v>1134556.69172</v>
      </c>
      <c r="Q27" s="33">
        <f>SUMIFS('DATA 2'!Q$101:Q$133,'DATA 2'!$A$101:$A$133,$A27)</f>
        <v>1167113.14931</v>
      </c>
      <c r="R27" s="33">
        <f>SUMIFS('DATA 2'!R$101:R$133,'DATA 2'!$A$101:$A$133,$A27)</f>
        <v>1200478.02578</v>
      </c>
      <c r="S27" s="33">
        <f>SUMIFS('DATA 2'!S$101:S$133,'DATA 2'!$A$101:$A$133,$A27)</f>
        <v>1234636.5359499999</v>
      </c>
      <c r="T27" s="33">
        <f>SUMIFS('DATA 2'!T$101:T$133,'DATA 2'!$A$101:$A$133,$A27)</f>
        <v>1269585.6199599998</v>
      </c>
      <c r="U27" s="33">
        <f>SUMIFS('DATA 2'!U$101:U$133,'DATA 2'!$A$101:$A$133,$A27)</f>
        <v>1305216.77728</v>
      </c>
      <c r="V27" s="33">
        <f>SUMIFS('DATA 2'!V$101:V$133,'DATA 2'!$A$101:$A$133,$A27)</f>
        <v>1341542.5966400001</v>
      </c>
      <c r="W27" s="33">
        <f>SUMIFS('DATA 2'!W$101:W$133,'DATA 2'!$A$101:$A$133,$A27)</f>
        <v>1378569.1707400002</v>
      </c>
      <c r="X27" s="33">
        <f>SUMIFS('DATA 2'!X$101:X$133,'DATA 2'!$A$101:$A$133,$A27)</f>
        <v>1416298.4372299998</v>
      </c>
      <c r="Y27" s="33">
        <f>SUMIFS('DATA 2'!Y$101:Y$133,'DATA 2'!$A$101:$A$133,$A27)</f>
        <v>1454726.81067</v>
      </c>
      <c r="Z27" s="33">
        <f>SUMIFS('DATA 2'!Z$101:Z$133,'DATA 2'!$A$101:$A$133,$A27)</f>
        <v>1493844.5493399999</v>
      </c>
      <c r="AA27" s="33">
        <f>SUMIFS('DATA 2'!AA$101:AA$133,'DATA 2'!$A$101:$A$133,$A27)</f>
        <v>1533636.7041900002</v>
      </c>
      <c r="AB27" s="33">
        <f>SUMIFS('DATA 2'!AB$101:AB$133,'DATA 2'!$A$101:$A$133,$A27)</f>
        <v>1574085.01291</v>
      </c>
      <c r="AC27" s="33">
        <f>SUMIFS('DATA 2'!AC$101:AC$133,'DATA 2'!$A$101:$A$133,$A27)</f>
        <v>1615170.2649300001</v>
      </c>
      <c r="AD27" s="33">
        <f>SUMIFS('DATA 2'!AD$101:AD$133,'DATA 2'!$A$101:$A$133,$A27)</f>
        <v>1656874.9162600001</v>
      </c>
      <c r="AE27" s="33">
        <f>SUMIFS('DATA 2'!AE$101:AE$133,'DATA 2'!$A$101:$A$133,$A27)</f>
        <v>1699172.1659900001</v>
      </c>
      <c r="AF27" s="33">
        <f>SUMIFS('DATA 2'!AF$101:AF$133,'DATA 2'!$A$101:$A$133,$A27)</f>
        <v>1741953.6071699997</v>
      </c>
      <c r="AG27" s="33">
        <f>SUMIFS('DATA 2'!AG$101:AG$133,'DATA 2'!$A$101:$A$133,$A27)</f>
        <v>1785169.5763999999</v>
      </c>
      <c r="AH27" s="33">
        <f>SUMIFS('DATA 2'!AH$101:AH$133,'DATA 2'!$A$101:$A$133,$A27)</f>
        <v>1828848.71471</v>
      </c>
      <c r="AI27" s="33">
        <f>SUMIFS('DATA 2'!AI$101:AI$133,'DATA 2'!$A$101:$A$133,$A27)</f>
        <v>1873058.6111399997</v>
      </c>
      <c r="AJ27" s="33">
        <f>SUMIFS('DATA 2'!AJ$101:AJ$133,'DATA 2'!$A$101:$A$133,$A27)</f>
        <v>1917890.6920100001</v>
      </c>
      <c r="AK27" s="33">
        <f>SUMIFS('DATA 2'!AK$101:AK$133,'DATA 2'!$A$101:$A$133,$A27)</f>
        <v>1963458.0602200001</v>
      </c>
      <c r="AL27" s="33">
        <f>SUMIFS('DATA 2'!AL$101:AL$133,'DATA 2'!$A$101:$A$133,$A27)</f>
        <v>2009899.6812200001</v>
      </c>
      <c r="AM27" s="33">
        <f>SUMIFS('DATA 2'!AM$101:AM$133,'DATA 2'!$A$101:$A$133,$A27)</f>
        <v>2057387.47168</v>
      </c>
      <c r="AN27" s="33">
        <f>SUMIFS('DATA 2'!AN$101:AN$133,'DATA 2'!$A$101:$A$133,$A27)</f>
        <v>2106134.4444800001</v>
      </c>
    </row>
    <row r="28" spans="1:44" x14ac:dyDescent="0.25">
      <c r="A28" s="5" t="s">
        <v>235</v>
      </c>
      <c r="C28" s="33">
        <f>SUMIFS('DATA 2'!C$101:C$133,'DATA 2'!$A$101:$A$133,$A28)</f>
        <v>170296.54790999999</v>
      </c>
      <c r="D28" s="33">
        <f>SUMIFS('DATA 2'!D$101:D$133,'DATA 2'!$A$101:$A$133,$A28)</f>
        <v>175187.3395501</v>
      </c>
      <c r="E28" s="33">
        <f>SUMIFS('DATA 2'!E$101:E$133,'DATA 2'!$A$101:$A$133,$A28)</f>
        <v>180158.04553040001</v>
      </c>
      <c r="F28" s="33">
        <f>SUMIFS('DATA 2'!F$101:F$133,'DATA 2'!$A$101:$A$133,$A28)</f>
        <v>185237.93047250001</v>
      </c>
      <c r="G28" s="33">
        <f>SUMIFS('DATA 2'!G$101:G$133,'DATA 2'!$A$101:$A$133,$A28)</f>
        <v>190584.8237292</v>
      </c>
      <c r="H28" s="33">
        <f>SUMIFS('DATA 2'!H$101:H$133,'DATA 2'!$A$101:$A$133,$A28)</f>
        <v>196133.56967599981</v>
      </c>
      <c r="I28" s="33">
        <f>SUMIFS('DATA 2'!I$101:I$133,'DATA 2'!$A$101:$A$133,$A28)</f>
        <v>201818.7695734</v>
      </c>
      <c r="J28" s="33">
        <f>SUMIFS('DATA 2'!J$101:J$133,'DATA 2'!$A$101:$A$133,$A28)</f>
        <v>207624.11373350001</v>
      </c>
      <c r="K28" s="33">
        <f>SUMIFS('DATA 2'!K$101:K$133,'DATA 2'!$A$101:$A$133,$A28)</f>
        <v>213568.79993969999</v>
      </c>
      <c r="L28" s="33">
        <f>SUMIFS('DATA 2'!L$101:L$133,'DATA 2'!$A$101:$A$133,$A28)</f>
        <v>219690.9212822</v>
      </c>
      <c r="M28" s="33">
        <f>SUMIFS('DATA 2'!M$101:M$133,'DATA 2'!$A$101:$A$133,$A28)</f>
        <v>226036.68779739999</v>
      </c>
      <c r="N28" s="33">
        <f>SUMIFS('DATA 2'!N$101:N$133,'DATA 2'!$A$101:$A$133,$A28)</f>
        <v>232655.8423467</v>
      </c>
      <c r="O28" s="33">
        <f>SUMIFS('DATA 2'!O$101:O$133,'DATA 2'!$A$101:$A$133,$A28)</f>
        <v>239600.334508</v>
      </c>
      <c r="P28" s="33">
        <f>SUMIFS('DATA 2'!P$101:P$133,'DATA 2'!$A$101:$A$133,$A28)</f>
        <v>246729.314571</v>
      </c>
      <c r="Q28" s="33">
        <f>SUMIFS('DATA 2'!Q$101:Q$133,'DATA 2'!$A$101:$A$133,$A28)</f>
        <v>254088.05259599991</v>
      </c>
      <c r="R28" s="33">
        <f>SUMIFS('DATA 2'!R$101:R$133,'DATA 2'!$A$101:$A$133,$A28)</f>
        <v>261720.96030599999</v>
      </c>
      <c r="S28" s="33">
        <f>SUMIFS('DATA 2'!S$101:S$133,'DATA 2'!$A$101:$A$133,$A28)</f>
        <v>269658.47937300004</v>
      </c>
      <c r="T28" s="33">
        <f>SUMIFS('DATA 2'!T$101:T$133,'DATA 2'!$A$101:$A$133,$A28)</f>
        <v>277918.95701399999</v>
      </c>
      <c r="U28" s="33">
        <f>SUMIFS('DATA 2'!U$101:U$133,'DATA 2'!$A$101:$A$133,$A28)</f>
        <v>286523.03127400007</v>
      </c>
      <c r="V28" s="33">
        <f>SUMIFS('DATA 2'!V$101:V$133,'DATA 2'!$A$101:$A$133,$A28)</f>
        <v>295463.34966400004</v>
      </c>
      <c r="W28" s="33">
        <f>SUMIFS('DATA 2'!W$101:W$133,'DATA 2'!$A$101:$A$133,$A28)</f>
        <v>304736.94579700002</v>
      </c>
      <c r="X28" s="33">
        <f>SUMIFS('DATA 2'!X$101:X$133,'DATA 2'!$A$101:$A$133,$A28)</f>
        <v>314345.70498800004</v>
      </c>
      <c r="Y28" s="33">
        <f>SUMIFS('DATA 2'!Y$101:Y$133,'DATA 2'!$A$101:$A$133,$A28)</f>
        <v>324293.78917</v>
      </c>
      <c r="Z28" s="33">
        <f>SUMIFS('DATA 2'!Z$101:Z$133,'DATA 2'!$A$101:$A$133,$A28)</f>
        <v>334586.25101299991</v>
      </c>
      <c r="AA28" s="33">
        <f>SUMIFS('DATA 2'!AA$101:AA$133,'DATA 2'!$A$101:$A$133,$A28)</f>
        <v>345228.44297700003</v>
      </c>
      <c r="AB28" s="33">
        <f>SUMIFS('DATA 2'!AB$101:AB$133,'DATA 2'!$A$101:$A$133,$A28)</f>
        <v>356225.82213799999</v>
      </c>
      <c r="AC28" s="33">
        <f>SUMIFS('DATA 2'!AC$101:AC$133,'DATA 2'!$A$101:$A$133,$A28)</f>
        <v>367583.98311699997</v>
      </c>
      <c r="AD28" s="33">
        <f>SUMIFS('DATA 2'!AD$101:AD$133,'DATA 2'!$A$101:$A$133,$A28)</f>
        <v>379308.88527800003</v>
      </c>
      <c r="AE28" s="33">
        <f>SUMIFS('DATA 2'!AE$101:AE$133,'DATA 2'!$A$101:$A$133,$A28)</f>
        <v>391158.38683700003</v>
      </c>
      <c r="AF28" s="33">
        <f>SUMIFS('DATA 2'!AF$101:AF$133,'DATA 2'!$A$101:$A$133,$A28)</f>
        <v>403192.94701400003</v>
      </c>
      <c r="AG28" s="33">
        <f>SUMIFS('DATA 2'!AG$101:AG$133,'DATA 2'!$A$101:$A$133,$A28)</f>
        <v>415465.98389100004</v>
      </c>
      <c r="AH28" s="33">
        <f>SUMIFS('DATA 2'!AH$101:AH$133,'DATA 2'!$A$101:$A$133,$A28)</f>
        <v>428004.63702499995</v>
      </c>
      <c r="AI28" s="33">
        <f>SUMIFS('DATA 2'!AI$101:AI$133,'DATA 2'!$A$101:$A$133,$A28)</f>
        <v>440818.01610300003</v>
      </c>
      <c r="AJ28" s="33">
        <f>SUMIFS('DATA 2'!AJ$101:AJ$133,'DATA 2'!$A$101:$A$133,$A28)</f>
        <v>453908.78116899997</v>
      </c>
      <c r="AK28" s="33">
        <f>SUMIFS('DATA 2'!AK$101:AK$133,'DATA 2'!$A$101:$A$133,$A28)</f>
        <v>467281.51153899997</v>
      </c>
      <c r="AL28" s="33">
        <f>SUMIFS('DATA 2'!AL$101:AL$133,'DATA 2'!$A$101:$A$133,$A28)</f>
        <v>480947.92013699998</v>
      </c>
      <c r="AM28" s="33">
        <f>SUMIFS('DATA 2'!AM$101:AM$133,'DATA 2'!$A$101:$A$133,$A28)</f>
        <v>494930.14624299994</v>
      </c>
      <c r="AN28" s="33">
        <f>SUMIFS('DATA 2'!AN$101:AN$133,'DATA 2'!$A$101:$A$133,$A28)</f>
        <v>509263.13832100003</v>
      </c>
    </row>
    <row r="29" spans="1:44" x14ac:dyDescent="0.25">
      <c r="A29" s="5" t="s">
        <v>236</v>
      </c>
      <c r="C29" s="33">
        <f>SUMIFS('DATA 2'!C$101:C$133,'DATA 2'!$A$101:$A$133,$A29)</f>
        <v>2039518.4877000002</v>
      </c>
      <c r="D29" s="33">
        <f>SUMIFS('DATA 2'!D$101:D$133,'DATA 2'!$A$101:$A$133,$A29)</f>
        <v>2099174.4844</v>
      </c>
      <c r="E29" s="33">
        <f>SUMIFS('DATA 2'!E$101:E$133,'DATA 2'!$A$101:$A$133,$A29)</f>
        <v>2160031.3718999997</v>
      </c>
      <c r="F29" s="33">
        <f>SUMIFS('DATA 2'!F$101:F$133,'DATA 2'!$A$101:$A$133,$A29)</f>
        <v>2221738.9319000002</v>
      </c>
      <c r="G29" s="33">
        <f>SUMIFS('DATA 2'!G$101:G$133,'DATA 2'!$A$101:$A$133,$A29)</f>
        <v>2284375.0630999999</v>
      </c>
      <c r="H29" s="33">
        <f>SUMIFS('DATA 2'!H$101:H$133,'DATA 2'!$A$101:$A$133,$A29)</f>
        <v>2348332.8272000002</v>
      </c>
      <c r="I29" s="33">
        <f>SUMIFS('DATA 2'!I$101:I$133,'DATA 2'!$A$101:$A$133,$A29)</f>
        <v>2413720.1771</v>
      </c>
      <c r="J29" s="33">
        <f>SUMIFS('DATA 2'!J$101:J$133,'DATA 2'!$A$101:$A$133,$A29)</f>
        <v>2480618.4999000002</v>
      </c>
      <c r="K29" s="33">
        <f>SUMIFS('DATA 2'!K$101:K$133,'DATA 2'!$A$101:$A$133,$A29)</f>
        <v>2549192.1348000001</v>
      </c>
      <c r="L29" s="33">
        <f>SUMIFS('DATA 2'!L$101:L$133,'DATA 2'!$A$101:$A$133,$A29)</f>
        <v>2619640.7815999999</v>
      </c>
      <c r="M29" s="33">
        <f>SUMIFS('DATA 2'!M$101:M$133,'DATA 2'!$A$101:$A$133,$A29)</f>
        <v>2692153.0652000001</v>
      </c>
      <c r="N29" s="33">
        <f>SUMIFS('DATA 2'!N$101:N$133,'DATA 2'!$A$101:$A$133,$A29)</f>
        <v>2766887.3583</v>
      </c>
      <c r="O29" s="33">
        <f>SUMIFS('DATA 2'!O$101:O$133,'DATA 2'!$A$101:$A$133,$A29)</f>
        <v>2843967.4346000003</v>
      </c>
      <c r="P29" s="33">
        <f>SUMIFS('DATA 2'!P$101:P$133,'DATA 2'!$A$101:$A$133,$A29)</f>
        <v>2923875.6783000003</v>
      </c>
      <c r="Q29" s="33">
        <f>SUMIFS('DATA 2'!Q$101:Q$133,'DATA 2'!$A$101:$A$133,$A29)</f>
        <v>3006489.1676000003</v>
      </c>
      <c r="R29" s="33">
        <f>SUMIFS('DATA 2'!R$101:R$133,'DATA 2'!$A$101:$A$133,$A29)</f>
        <v>3091736.5282999999</v>
      </c>
      <c r="S29" s="33">
        <f>SUMIFS('DATA 2'!S$101:S$133,'DATA 2'!$A$101:$A$133,$A29)</f>
        <v>3179613.7404</v>
      </c>
      <c r="T29" s="33">
        <f>SUMIFS('DATA 2'!T$101:T$133,'DATA 2'!$A$101:$A$133,$A29)</f>
        <v>3270152.2242000001</v>
      </c>
      <c r="U29" s="33">
        <f>SUMIFS('DATA 2'!U$101:U$133,'DATA 2'!$A$101:$A$133,$A29)</f>
        <v>3363288.4706000001</v>
      </c>
      <c r="V29" s="33">
        <f>SUMIFS('DATA 2'!V$101:V$133,'DATA 2'!$A$101:$A$133,$A29)</f>
        <v>3459005.0773999998</v>
      </c>
      <c r="W29" s="33">
        <f>SUMIFS('DATA 2'!W$101:W$133,'DATA 2'!$A$101:$A$133,$A29)</f>
        <v>3557313.8547</v>
      </c>
      <c r="X29" s="33">
        <f>SUMIFS('DATA 2'!X$101:X$133,'DATA 2'!$A$101:$A$133,$A29)</f>
        <v>3658243.7656</v>
      </c>
      <c r="Y29" s="33">
        <f>SUMIFS('DATA 2'!Y$101:Y$133,'DATA 2'!$A$101:$A$133,$A29)</f>
        <v>3761823.8749000002</v>
      </c>
      <c r="Z29" s="33">
        <f>SUMIFS('DATA 2'!Z$101:Z$133,'DATA 2'!$A$101:$A$133,$A29)</f>
        <v>3868075.7475000001</v>
      </c>
      <c r="AA29" s="33">
        <f>SUMIFS('DATA 2'!AA$101:AA$133,'DATA 2'!$A$101:$A$133,$A29)</f>
        <v>3977012.5202000001</v>
      </c>
      <c r="AB29" s="33">
        <f>SUMIFS('DATA 2'!AB$101:AB$133,'DATA 2'!$A$101:$A$133,$A29)</f>
        <v>4088641.5700000003</v>
      </c>
      <c r="AC29" s="33">
        <f>SUMIFS('DATA 2'!AC$101:AC$133,'DATA 2'!$A$101:$A$133,$A29)</f>
        <v>4202969.1435000002</v>
      </c>
      <c r="AD29" s="33">
        <f>SUMIFS('DATA 2'!AD$101:AD$133,'DATA 2'!$A$101:$A$133,$A29)</f>
        <v>4320006.3744000001</v>
      </c>
      <c r="AE29" s="33">
        <f>SUMIFS('DATA 2'!AE$101:AE$133,'DATA 2'!$A$101:$A$133,$A29)</f>
        <v>4440218.2785</v>
      </c>
      <c r="AF29" s="33">
        <f>SUMIFS('DATA 2'!AF$101:AF$133,'DATA 2'!$A$101:$A$133,$A29)</f>
        <v>4563486.3032999998</v>
      </c>
      <c r="AG29" s="33">
        <f>SUMIFS('DATA 2'!AG$101:AG$133,'DATA 2'!$A$101:$A$133,$A29)</f>
        <v>4689722.6031999998</v>
      </c>
      <c r="AH29" s="33">
        <f>SUMIFS('DATA 2'!AH$101:AH$133,'DATA 2'!$A$101:$A$133,$A29)</f>
        <v>4818958.0855999999</v>
      </c>
      <c r="AI29" s="33">
        <f>SUMIFS('DATA 2'!AI$101:AI$133,'DATA 2'!$A$101:$A$133,$A29)</f>
        <v>4951304.2899000002</v>
      </c>
      <c r="AJ29" s="33">
        <f>SUMIFS('DATA 2'!AJ$101:AJ$133,'DATA 2'!$A$101:$A$133,$A29)</f>
        <v>5086945.2083000001</v>
      </c>
      <c r="AK29" s="33">
        <f>SUMIFS('DATA 2'!AK$101:AK$133,'DATA 2'!$A$101:$A$133,$A29)</f>
        <v>5226143.0532999998</v>
      </c>
      <c r="AL29" s="33">
        <f>SUMIFS('DATA 2'!AL$101:AL$133,'DATA 2'!$A$101:$A$133,$A29)</f>
        <v>5369252.2630000003</v>
      </c>
      <c r="AM29" s="33">
        <f>SUMIFS('DATA 2'!AM$101:AM$133,'DATA 2'!$A$101:$A$133,$A29)</f>
        <v>5516738.9679999994</v>
      </c>
      <c r="AN29" s="33">
        <f>SUMIFS('DATA 2'!AN$101:AN$133,'DATA 2'!$A$101:$A$133,$A29)</f>
        <v>5669203.9210000001</v>
      </c>
    </row>
    <row r="30" spans="1:44" x14ac:dyDescent="0.25">
      <c r="A30" s="34" t="s">
        <v>237</v>
      </c>
      <c r="C30" s="33">
        <f>SUMIFS('DATA 2'!C$101:C$133,'DATA 2'!$A$101:$A$133,$A30)</f>
        <v>375028.75852999999</v>
      </c>
      <c r="D30" s="33">
        <f>SUMIFS('DATA 2'!D$101:D$133,'DATA 2'!$A$101:$A$133,$A30)</f>
        <v>385154.04303</v>
      </c>
      <c r="E30" s="33">
        <f>SUMIFS('DATA 2'!E$101:E$133,'DATA 2'!$A$101:$A$133,$A30)</f>
        <v>395367.95594000001</v>
      </c>
      <c r="F30" s="33">
        <f>SUMIFS('DATA 2'!F$101:F$133,'DATA 2'!$A$101:$A$133,$A30)</f>
        <v>405840.79238</v>
      </c>
      <c r="G30" s="33">
        <f>SUMIFS('DATA 2'!G$101:G$133,'DATA 2'!$A$101:$A$133,$A30)</f>
        <v>417133.10186</v>
      </c>
      <c r="H30" s="33">
        <f>SUMIFS('DATA 2'!H$101:H$133,'DATA 2'!$A$101:$A$133,$A30)</f>
        <v>429099.50371999998</v>
      </c>
      <c r="I30" s="33">
        <f>SUMIFS('DATA 2'!I$101:I$133,'DATA 2'!$A$101:$A$133,$A30)</f>
        <v>441280.15909999999</v>
      </c>
      <c r="J30" s="33">
        <f>SUMIFS('DATA 2'!J$101:J$133,'DATA 2'!$A$101:$A$133,$A30)</f>
        <v>453546.69578000001</v>
      </c>
      <c r="K30" s="33">
        <f>SUMIFS('DATA 2'!K$101:K$133,'DATA 2'!$A$101:$A$133,$A30)</f>
        <v>465918.64522000001</v>
      </c>
      <c r="L30" s="33">
        <f>SUMIFS('DATA 2'!L$101:L$133,'DATA 2'!$A$101:$A$133,$A30)</f>
        <v>478433.24799</v>
      </c>
      <c r="M30" s="33">
        <f>SUMIFS('DATA 2'!M$101:M$133,'DATA 2'!$A$101:$A$133,$A30)</f>
        <v>491088.36167000001</v>
      </c>
      <c r="N30" s="33">
        <f>SUMIFS('DATA 2'!N$101:N$133,'DATA 2'!$A$101:$A$133,$A30)</f>
        <v>503820.21848999994</v>
      </c>
      <c r="O30" s="33">
        <f>SUMIFS('DATA 2'!O$101:O$133,'DATA 2'!$A$101:$A$133,$A30)</f>
        <v>516497.53399000003</v>
      </c>
      <c r="P30" s="33">
        <f>SUMIFS('DATA 2'!P$101:P$133,'DATA 2'!$A$101:$A$133,$A30)</f>
        <v>529383.25416999997</v>
      </c>
      <c r="Q30" s="33">
        <f>SUMIFS('DATA 2'!Q$101:Q$133,'DATA 2'!$A$101:$A$133,$A30)</f>
        <v>542513.44800000009</v>
      </c>
      <c r="R30" s="33">
        <f>SUMIFS('DATA 2'!R$101:R$133,'DATA 2'!$A$101:$A$133,$A30)</f>
        <v>555906.49826000002</v>
      </c>
      <c r="S30" s="33">
        <f>SUMIFS('DATA 2'!S$101:S$133,'DATA 2'!$A$101:$A$133,$A30)</f>
        <v>569574.07186999999</v>
      </c>
      <c r="T30" s="33">
        <f>SUMIFS('DATA 2'!T$101:T$133,'DATA 2'!$A$101:$A$133,$A30)</f>
        <v>583517.76373999997</v>
      </c>
      <c r="U30" s="33">
        <f>SUMIFS('DATA 2'!U$101:U$133,'DATA 2'!$A$101:$A$133,$A30)</f>
        <v>598065.81510000001</v>
      </c>
      <c r="V30" s="33">
        <f>SUMIFS('DATA 2'!V$101:V$133,'DATA 2'!$A$101:$A$133,$A30)</f>
        <v>613052.31052000006</v>
      </c>
      <c r="W30" s="33">
        <f>SUMIFS('DATA 2'!W$101:W$133,'DATA 2'!$A$101:$A$133,$A30)</f>
        <v>628382.51154999994</v>
      </c>
      <c r="X30" s="33">
        <f>SUMIFS('DATA 2'!X$101:X$133,'DATA 2'!$A$101:$A$133,$A30)</f>
        <v>644023.54768999992</v>
      </c>
      <c r="Y30" s="33">
        <f>SUMIFS('DATA 2'!Y$101:Y$133,'DATA 2'!$A$101:$A$133,$A30)</f>
        <v>659964.26144000003</v>
      </c>
      <c r="Z30" s="33">
        <f>SUMIFS('DATA 2'!Z$101:Z$133,'DATA 2'!$A$101:$A$133,$A30)</f>
        <v>676198.40847000002</v>
      </c>
      <c r="AA30" s="33">
        <f>SUMIFS('DATA 2'!AA$101:AA$133,'DATA 2'!$A$101:$A$133,$A30)</f>
        <v>692719.90532999998</v>
      </c>
      <c r="AB30" s="33">
        <f>SUMIFS('DATA 2'!AB$101:AB$133,'DATA 2'!$A$101:$A$133,$A30)</f>
        <v>709522.30541000003</v>
      </c>
      <c r="AC30" s="33">
        <f>SUMIFS('DATA 2'!AC$101:AC$133,'DATA 2'!$A$101:$A$133,$A30)</f>
        <v>726599.53622999997</v>
      </c>
      <c r="AD30" s="33">
        <f>SUMIFS('DATA 2'!AD$101:AD$133,'DATA 2'!$A$101:$A$133,$A30)</f>
        <v>743946.94689999998</v>
      </c>
      <c r="AE30" s="33">
        <f>SUMIFS('DATA 2'!AE$101:AE$133,'DATA 2'!$A$101:$A$133,$A30)</f>
        <v>761027.85541000008</v>
      </c>
      <c r="AF30" s="33">
        <f>SUMIFS('DATA 2'!AF$101:AF$133,'DATA 2'!$A$101:$A$133,$A30)</f>
        <v>778050.70663000003</v>
      </c>
      <c r="AG30" s="33">
        <f>SUMIFS('DATA 2'!AG$101:AG$133,'DATA 2'!$A$101:$A$133,$A30)</f>
        <v>795165.68174999987</v>
      </c>
      <c r="AH30" s="33">
        <f>SUMIFS('DATA 2'!AH$101:AH$133,'DATA 2'!$A$101:$A$133,$A30)</f>
        <v>812465.37095999997</v>
      </c>
      <c r="AI30" s="33">
        <f>SUMIFS('DATA 2'!AI$101:AI$133,'DATA 2'!$A$101:$A$133,$A30)</f>
        <v>830003.29032999999</v>
      </c>
      <c r="AJ30" s="33">
        <f>SUMIFS('DATA 2'!AJ$101:AJ$133,'DATA 2'!$A$101:$A$133,$A30)</f>
        <v>847816.84780999995</v>
      </c>
      <c r="AK30" s="33">
        <f>SUMIFS('DATA 2'!AK$101:AK$133,'DATA 2'!$A$101:$A$133,$A30)</f>
        <v>865942.47560000001</v>
      </c>
      <c r="AL30" s="33">
        <f>SUMIFS('DATA 2'!AL$101:AL$133,'DATA 2'!$A$101:$A$133,$A30)</f>
        <v>884424.34349</v>
      </c>
      <c r="AM30" s="33">
        <f>SUMIFS('DATA 2'!AM$101:AM$133,'DATA 2'!$A$101:$A$133,$A30)</f>
        <v>903319.59213999996</v>
      </c>
      <c r="AN30" s="33">
        <f>SUMIFS('DATA 2'!AN$101:AN$133,'DATA 2'!$A$101:$A$133,$A30)</f>
        <v>922701.92264</v>
      </c>
    </row>
    <row r="31" spans="1:44" x14ac:dyDescent="0.25">
      <c r="A31" s="5" t="s">
        <v>239</v>
      </c>
      <c r="C31" s="33">
        <f>SUM(C32:C43)</f>
        <v>36641.298950162702</v>
      </c>
      <c r="D31" s="33">
        <f t="shared" ref="D31:AN31" si="5">SUM(D32:D43)</f>
        <v>37527.387330232501</v>
      </c>
      <c r="E31" s="33">
        <f t="shared" si="5"/>
        <v>37953.728931902006</v>
      </c>
      <c r="F31" s="33">
        <f t="shared" si="5"/>
        <v>38135.006060569998</v>
      </c>
      <c r="G31" s="33">
        <f t="shared" si="5"/>
        <v>38375.059176019997</v>
      </c>
      <c r="H31" s="33">
        <f t="shared" si="5"/>
        <v>39561.076699800004</v>
      </c>
      <c r="I31" s="33">
        <f t="shared" si="5"/>
        <v>40803.035314200002</v>
      </c>
      <c r="J31" s="33">
        <f t="shared" si="5"/>
        <v>42509.365855600008</v>
      </c>
      <c r="K31" s="33">
        <f t="shared" si="5"/>
        <v>44770.414159499996</v>
      </c>
      <c r="L31" s="33">
        <f t="shared" si="5"/>
        <v>47722.363994300002</v>
      </c>
      <c r="M31" s="33">
        <f t="shared" si="5"/>
        <v>51653.103309929997</v>
      </c>
      <c r="N31" s="33">
        <f t="shared" si="5"/>
        <v>57084.293476439998</v>
      </c>
      <c r="O31" s="33">
        <f t="shared" si="5"/>
        <v>64851.889073705002</v>
      </c>
      <c r="P31" s="33">
        <f t="shared" si="5"/>
        <v>71005.289596513991</v>
      </c>
      <c r="Q31" s="33">
        <f t="shared" si="5"/>
        <v>78225.563627736992</v>
      </c>
      <c r="R31" s="33">
        <f t="shared" si="5"/>
        <v>86252.235825321011</v>
      </c>
      <c r="S31" s="33">
        <f t="shared" si="5"/>
        <v>95005.015407010011</v>
      </c>
      <c r="T31" s="33">
        <f t="shared" si="5"/>
        <v>104451.562714506</v>
      </c>
      <c r="U31" s="33">
        <f t="shared" si="5"/>
        <v>112594.8363043885</v>
      </c>
      <c r="V31" s="33">
        <f t="shared" si="5"/>
        <v>121093.06372333509</v>
      </c>
      <c r="W31" s="33">
        <f t="shared" si="5"/>
        <v>129974.66877316078</v>
      </c>
      <c r="X31" s="33">
        <f t="shared" si="5"/>
        <v>139241.1171809434</v>
      </c>
      <c r="Y31" s="33">
        <f t="shared" si="5"/>
        <v>148883.36695899113</v>
      </c>
      <c r="Z31" s="33">
        <f t="shared" si="5"/>
        <v>158886.4718116858</v>
      </c>
      <c r="AA31" s="33">
        <f t="shared" si="5"/>
        <v>169230.92050766526</v>
      </c>
      <c r="AB31" s="33">
        <f t="shared" si="5"/>
        <v>179893.25610041685</v>
      </c>
      <c r="AC31" s="33">
        <f t="shared" si="5"/>
        <v>190846.65398620188</v>
      </c>
      <c r="AD31" s="33">
        <f t="shared" si="5"/>
        <v>202061.62964292135</v>
      </c>
      <c r="AE31" s="33">
        <f t="shared" si="5"/>
        <v>212230.47854492645</v>
      </c>
      <c r="AF31" s="33">
        <f t="shared" si="5"/>
        <v>222540.12636062634</v>
      </c>
      <c r="AG31" s="33">
        <f t="shared" si="5"/>
        <v>232764.38907192223</v>
      </c>
      <c r="AH31" s="33">
        <f t="shared" si="5"/>
        <v>242806.42879006625</v>
      </c>
      <c r="AI31" s="33">
        <f t="shared" si="5"/>
        <v>252614.91197152011</v>
      </c>
      <c r="AJ31" s="33">
        <f t="shared" si="5"/>
        <v>262163.81384318951</v>
      </c>
      <c r="AK31" s="33">
        <f t="shared" si="5"/>
        <v>271452.28671535471</v>
      </c>
      <c r="AL31" s="33">
        <f t="shared" si="5"/>
        <v>280512.40495924617</v>
      </c>
      <c r="AM31" s="33">
        <f t="shared" si="5"/>
        <v>289420.81967498548</v>
      </c>
      <c r="AN31" s="33">
        <f t="shared" si="5"/>
        <v>298312.53013565572</v>
      </c>
      <c r="AO31" s="33"/>
      <c r="AP31" s="33"/>
      <c r="AQ31" s="33"/>
      <c r="AR31" s="33"/>
    </row>
    <row r="32" spans="1:44" x14ac:dyDescent="0.25">
      <c r="A32" s="35" t="s">
        <v>440</v>
      </c>
      <c r="C32" s="33">
        <f>SUMIFS('DATA 2'!C$101:C$133,'DATA 2'!$A$101:$A$133,$A32)</f>
        <v>10768.83088</v>
      </c>
      <c r="D32" s="33">
        <f>SUMIFS('DATA 2'!D$101:D$133,'DATA 2'!$A$101:$A$133,$A32)</f>
        <v>11093.90826</v>
      </c>
      <c r="E32" s="33">
        <f>SUMIFS('DATA 2'!E$101:E$133,'DATA 2'!$A$101:$A$133,$A32)</f>
        <v>11369.07538</v>
      </c>
      <c r="F32" s="33">
        <f>SUMIFS('DATA 2'!F$101:F$133,'DATA 2'!$A$101:$A$133,$A32)</f>
        <v>11576.888080000001</v>
      </c>
      <c r="G32" s="33">
        <f>SUMIFS('DATA 2'!G$101:G$133,'DATA 2'!$A$101:$A$133,$A32)</f>
        <v>11710.207710000001</v>
      </c>
      <c r="H32" s="33">
        <f>SUMIFS('DATA 2'!H$101:H$133,'DATA 2'!$A$101:$A$133,$A32)</f>
        <v>12632.78283</v>
      </c>
      <c r="I32" s="33">
        <f>SUMIFS('DATA 2'!I$101:I$133,'DATA 2'!$A$101:$A$133,$A32)</f>
        <v>13491.522849999999</v>
      </c>
      <c r="J32" s="33">
        <f>SUMIFS('DATA 2'!J$101:J$133,'DATA 2'!$A$101:$A$133,$A32)</f>
        <v>14095.61342</v>
      </c>
      <c r="K32" s="33">
        <f>SUMIFS('DATA 2'!K$101:K$133,'DATA 2'!$A$101:$A$133,$A32)</f>
        <v>14453.797259999999</v>
      </c>
      <c r="L32" s="33">
        <f>SUMIFS('DATA 2'!L$101:L$133,'DATA 2'!$A$101:$A$133,$A32)</f>
        <v>14597.332050000001</v>
      </c>
      <c r="M32" s="33">
        <f>SUMIFS('DATA 2'!M$101:M$133,'DATA 2'!$A$101:$A$133,$A32)</f>
        <v>14527.15314</v>
      </c>
      <c r="N32" s="33">
        <f>SUMIFS('DATA 2'!N$101:N$133,'DATA 2'!$A$101:$A$133,$A32)</f>
        <v>14205.236999999999</v>
      </c>
      <c r="O32" s="33">
        <f>SUMIFS('DATA 2'!O$101:O$133,'DATA 2'!$A$101:$A$133,$A32)</f>
        <v>13560.24764</v>
      </c>
      <c r="P32" s="33">
        <f>SUMIFS('DATA 2'!P$101:P$133,'DATA 2'!$A$101:$A$133,$A32)</f>
        <v>13934.585520000001</v>
      </c>
      <c r="Q32" s="33">
        <f>SUMIFS('DATA 2'!Q$101:Q$133,'DATA 2'!$A$101:$A$133,$A32)</f>
        <v>14639.26952</v>
      </c>
      <c r="R32" s="33">
        <f>SUMIFS('DATA 2'!R$101:R$133,'DATA 2'!$A$101:$A$133,$A32)</f>
        <v>15437.280720000001</v>
      </c>
      <c r="S32" s="33">
        <f>SUMIFS('DATA 2'!S$101:S$133,'DATA 2'!$A$101:$A$133,$A32)</f>
        <v>16240.439829999999</v>
      </c>
      <c r="T32" s="33">
        <f>SUMIFS('DATA 2'!T$101:T$133,'DATA 2'!$A$101:$A$133,$A32)</f>
        <v>17006.81078</v>
      </c>
      <c r="U32" s="33">
        <f>SUMIFS('DATA 2'!U$101:U$133,'DATA 2'!$A$101:$A$133,$A32)</f>
        <v>17729.77</v>
      </c>
      <c r="V32" s="33">
        <f>SUMIFS('DATA 2'!V$101:V$133,'DATA 2'!$A$101:$A$133,$A32)</f>
        <v>18434.51901</v>
      </c>
      <c r="W32" s="33">
        <f>SUMIFS('DATA 2'!W$101:W$133,'DATA 2'!$A$101:$A$133,$A32)</f>
        <v>19124.57401</v>
      </c>
      <c r="X32" s="33">
        <f>SUMIFS('DATA 2'!X$101:X$133,'DATA 2'!$A$101:$A$133,$A32)</f>
        <v>19796.290410000001</v>
      </c>
      <c r="Y32" s="33">
        <f>SUMIFS('DATA 2'!Y$101:Y$133,'DATA 2'!$A$101:$A$133,$A32)</f>
        <v>20443.914059999999</v>
      </c>
      <c r="Z32" s="33">
        <f>SUMIFS('DATA 2'!Z$101:Z$133,'DATA 2'!$A$101:$A$133,$A32)</f>
        <v>21061.063719999998</v>
      </c>
      <c r="AA32" s="33">
        <f>SUMIFS('DATA 2'!AA$101:AA$133,'DATA 2'!$A$101:$A$133,$A32)</f>
        <v>21641.205020000001</v>
      </c>
      <c r="AB32" s="33">
        <f>SUMIFS('DATA 2'!AB$101:AB$133,'DATA 2'!$A$101:$A$133,$A32)</f>
        <v>22177.8645</v>
      </c>
      <c r="AC32" s="33">
        <f>SUMIFS('DATA 2'!AC$101:AC$133,'DATA 2'!$A$101:$A$133,$A32)</f>
        <v>22664.789840000001</v>
      </c>
      <c r="AD32" s="33">
        <f>SUMIFS('DATA 2'!AD$101:AD$133,'DATA 2'!$A$101:$A$133,$A32)</f>
        <v>23096.106019999999</v>
      </c>
      <c r="AE32" s="33">
        <f>SUMIFS('DATA 2'!AE$101:AE$133,'DATA 2'!$A$101:$A$133,$A32)</f>
        <v>23920.957869999998</v>
      </c>
      <c r="AF32" s="33">
        <f>SUMIFS('DATA 2'!AF$101:AF$133,'DATA 2'!$A$101:$A$133,$A32)</f>
        <v>24867.816340000001</v>
      </c>
      <c r="AG32" s="33">
        <f>SUMIFS('DATA 2'!AG$101:AG$133,'DATA 2'!$A$101:$A$133,$A32)</f>
        <v>25836.01266</v>
      </c>
      <c r="AH32" s="33">
        <f>SUMIFS('DATA 2'!AH$101:AH$133,'DATA 2'!$A$101:$A$133,$A32)</f>
        <v>26784.971649999999</v>
      </c>
      <c r="AI32" s="33">
        <f>SUMIFS('DATA 2'!AI$101:AI$133,'DATA 2'!$A$101:$A$133,$A32)</f>
        <v>27691.334739999998</v>
      </c>
      <c r="AJ32" s="33">
        <f>SUMIFS('DATA 2'!AJ$101:AJ$133,'DATA 2'!$A$101:$A$133,$A32)</f>
        <v>28535.596310000001</v>
      </c>
      <c r="AK32" s="33">
        <f>SUMIFS('DATA 2'!AK$101:AK$133,'DATA 2'!$A$101:$A$133,$A32)</f>
        <v>29297.96688</v>
      </c>
      <c r="AL32" s="33">
        <f>SUMIFS('DATA 2'!AL$101:AL$133,'DATA 2'!$A$101:$A$133,$A32)</f>
        <v>29957.240010000001</v>
      </c>
      <c r="AM32" s="33">
        <f>SUMIFS('DATA 2'!AM$101:AM$133,'DATA 2'!$A$101:$A$133,$A32)</f>
        <v>30490.747960000001</v>
      </c>
      <c r="AN32" s="33">
        <f>SUMIFS('DATA 2'!AN$101:AN$133,'DATA 2'!$A$101:$A$133,$A32)</f>
        <v>30874.839329999999</v>
      </c>
    </row>
    <row r="33" spans="1:40" x14ac:dyDescent="0.25">
      <c r="A33" s="35" t="s">
        <v>441</v>
      </c>
      <c r="C33" s="33">
        <f>SUMIFS('DATA 2'!C$101:C$133,'DATA 2'!$A$101:$A$133,$A33)</f>
        <v>752.27429700000005</v>
      </c>
      <c r="D33" s="33">
        <f>SUMIFS('DATA 2'!D$101:D$133,'DATA 2'!$A$101:$A$133,$A33)</f>
        <v>944.08959779999998</v>
      </c>
      <c r="E33" s="33">
        <f>SUMIFS('DATA 2'!E$101:E$133,'DATA 2'!$A$101:$A$133,$A33)</f>
        <v>1178.373861</v>
      </c>
      <c r="F33" s="33">
        <f>SUMIFS('DATA 2'!F$101:F$133,'DATA 2'!$A$101:$A$133,$A33)</f>
        <v>1466.511215</v>
      </c>
      <c r="G33" s="33">
        <f>SUMIFS('DATA 2'!G$101:G$133,'DATA 2'!$A$101:$A$133,$A33)</f>
        <v>1820.7972279999999</v>
      </c>
      <c r="H33" s="33">
        <f>SUMIFS('DATA 2'!H$101:H$133,'DATA 2'!$A$101:$A$133,$A33)</f>
        <v>2438.0827519999998</v>
      </c>
      <c r="I33" s="33">
        <f>SUMIFS('DATA 2'!I$101:I$133,'DATA 2'!$A$101:$A$133,$A33)</f>
        <v>3137.2594610000001</v>
      </c>
      <c r="J33" s="33">
        <f>SUMIFS('DATA 2'!J$101:J$133,'DATA 2'!$A$101:$A$133,$A33)</f>
        <v>3948.9333620000002</v>
      </c>
      <c r="K33" s="33">
        <f>SUMIFS('DATA 2'!K$101:K$133,'DATA 2'!$A$101:$A$133,$A33)</f>
        <v>4905.7547249999998</v>
      </c>
      <c r="L33" s="33">
        <f>SUMIFS('DATA 2'!L$101:L$133,'DATA 2'!$A$101:$A$133,$A33)</f>
        <v>6032.5045719999998</v>
      </c>
      <c r="M33" s="33">
        <f>SUMIFS('DATA 2'!M$101:M$133,'DATA 2'!$A$101:$A$133,$A33)</f>
        <v>7333.5189689999997</v>
      </c>
      <c r="N33" s="33">
        <f>SUMIFS('DATA 2'!N$101:N$133,'DATA 2'!$A$101:$A$133,$A33)</f>
        <v>8773.1090370000002</v>
      </c>
      <c r="O33" s="33">
        <f>SUMIFS('DATA 2'!O$101:O$133,'DATA 2'!$A$101:$A$133,$A33)</f>
        <v>10246.08027</v>
      </c>
      <c r="P33" s="33">
        <f>SUMIFS('DATA 2'!P$101:P$133,'DATA 2'!$A$101:$A$133,$A33)</f>
        <v>12667.92247</v>
      </c>
      <c r="Q33" s="33">
        <f>SUMIFS('DATA 2'!Q$101:Q$133,'DATA 2'!$A$101:$A$133,$A33)</f>
        <v>15592.698909999999</v>
      </c>
      <c r="R33" s="33">
        <f>SUMIFS('DATA 2'!R$101:R$133,'DATA 2'!$A$101:$A$133,$A33)</f>
        <v>19077.091560000001</v>
      </c>
      <c r="S33" s="33">
        <f>SUMIFS('DATA 2'!S$101:S$133,'DATA 2'!$A$101:$A$133,$A33)</f>
        <v>23178.933010000001</v>
      </c>
      <c r="T33" s="33">
        <f>SUMIFS('DATA 2'!T$101:T$133,'DATA 2'!$A$101:$A$133,$A33)</f>
        <v>27952.397669999998</v>
      </c>
      <c r="U33" s="33">
        <f>SUMIFS('DATA 2'!U$101:U$133,'DATA 2'!$A$101:$A$133,$A33)</f>
        <v>32013.142110000001</v>
      </c>
      <c r="V33" s="33">
        <f>SUMIFS('DATA 2'!V$101:V$133,'DATA 2'!$A$101:$A$133,$A33)</f>
        <v>36491.545449999998</v>
      </c>
      <c r="W33" s="33">
        <f>SUMIFS('DATA 2'!W$101:W$133,'DATA 2'!$A$101:$A$133,$A33)</f>
        <v>41402.959849999999</v>
      </c>
      <c r="X33" s="33">
        <f>SUMIFS('DATA 2'!X$101:X$133,'DATA 2'!$A$101:$A$133,$A33)</f>
        <v>46761.314010000002</v>
      </c>
      <c r="Y33" s="33">
        <f>SUMIFS('DATA 2'!Y$101:Y$133,'DATA 2'!$A$101:$A$133,$A33)</f>
        <v>52578.162629999999</v>
      </c>
      <c r="Z33" s="33">
        <f>SUMIFS('DATA 2'!Z$101:Z$133,'DATA 2'!$A$101:$A$133,$A33)</f>
        <v>58862.044269999999</v>
      </c>
      <c r="AA33" s="33">
        <f>SUMIFS('DATA 2'!AA$101:AA$133,'DATA 2'!$A$101:$A$133,$A33)</f>
        <v>65618.053849999997</v>
      </c>
      <c r="AB33" s="33">
        <f>SUMIFS('DATA 2'!AB$101:AB$133,'DATA 2'!$A$101:$A$133,$A33)</f>
        <v>72847.580260000002</v>
      </c>
      <c r="AC33" s="33">
        <f>SUMIFS('DATA 2'!AC$101:AC$133,'DATA 2'!$A$101:$A$133,$A33)</f>
        <v>80548.191000000006</v>
      </c>
      <c r="AD33" s="33">
        <f>SUMIFS('DATA 2'!AD$101:AD$133,'DATA 2'!$A$101:$A$133,$A33)</f>
        <v>88713.667740000004</v>
      </c>
      <c r="AE33" s="33">
        <f>SUMIFS('DATA 2'!AE$101:AE$133,'DATA 2'!$A$101:$A$133,$A33)</f>
        <v>95320.068840000007</v>
      </c>
      <c r="AF33" s="33">
        <f>SUMIFS('DATA 2'!AF$101:AF$133,'DATA 2'!$A$101:$A$133,$A33)</f>
        <v>101933.0116</v>
      </c>
      <c r="AG33" s="33">
        <f>SUMIFS('DATA 2'!AG$101:AG$133,'DATA 2'!$A$101:$A$133,$A33)</f>
        <v>108490.9884</v>
      </c>
      <c r="AH33" s="33">
        <f>SUMIFS('DATA 2'!AH$101:AH$133,'DATA 2'!$A$101:$A$133,$A33)</f>
        <v>114925.9176</v>
      </c>
      <c r="AI33" s="33">
        <f>SUMIFS('DATA 2'!AI$101:AI$133,'DATA 2'!$A$101:$A$133,$A33)</f>
        <v>121160.622</v>
      </c>
      <c r="AJ33" s="33">
        <f>SUMIFS('DATA 2'!AJ$101:AJ$133,'DATA 2'!$A$101:$A$133,$A33)</f>
        <v>127108.1413</v>
      </c>
      <c r="AK33" s="33">
        <f>SUMIFS('DATA 2'!AK$101:AK$133,'DATA 2'!$A$101:$A$133,$A33)</f>
        <v>132671.69270000001</v>
      </c>
      <c r="AL33" s="33">
        <f>SUMIFS('DATA 2'!AL$101:AL$133,'DATA 2'!$A$101:$A$133,$A33)</f>
        <v>137745.27720000001</v>
      </c>
      <c r="AM33" s="33">
        <f>SUMIFS('DATA 2'!AM$101:AM$133,'DATA 2'!$A$101:$A$133,$A33)</f>
        <v>142215.1281</v>
      </c>
      <c r="AN33" s="33">
        <f>SUMIFS('DATA 2'!AN$101:AN$133,'DATA 2'!$A$101:$A$133,$A33)</f>
        <v>145962.24460000001</v>
      </c>
    </row>
    <row r="34" spans="1:40" x14ac:dyDescent="0.25">
      <c r="A34" s="35" t="s">
        <v>442</v>
      </c>
      <c r="C34" s="33">
        <f>SUMIFS('DATA 2'!C$101:C$133,'DATA 2'!$A$101:$A$133,$A34)</f>
        <v>638.72549079999999</v>
      </c>
      <c r="D34" s="33">
        <f>SUMIFS('DATA 2'!D$101:D$133,'DATA 2'!$A$101:$A$133,$A34)</f>
        <v>642.16949990000001</v>
      </c>
      <c r="E34" s="33">
        <f>SUMIFS('DATA 2'!E$101:E$133,'DATA 2'!$A$101:$A$133,$A34)</f>
        <v>636.36185920000003</v>
      </c>
      <c r="F34" s="33">
        <f>SUMIFS('DATA 2'!F$101:F$133,'DATA 2'!$A$101:$A$133,$A34)</f>
        <v>624.13570259999995</v>
      </c>
      <c r="G34" s="33">
        <f>SUMIFS('DATA 2'!G$101:G$133,'DATA 2'!$A$101:$A$133,$A34)</f>
        <v>606.78478210000003</v>
      </c>
      <c r="H34" s="33">
        <f>SUMIFS('DATA 2'!H$101:H$133,'DATA 2'!$A$101:$A$133,$A34)</f>
        <v>688.51458860000002</v>
      </c>
      <c r="I34" s="33">
        <f>SUMIFS('DATA 2'!I$101:I$133,'DATA 2'!$A$101:$A$133,$A34)</f>
        <v>799.29072329999997</v>
      </c>
      <c r="J34" s="33">
        <f>SUMIFS('DATA 2'!J$101:J$133,'DATA 2'!$A$101:$A$133,$A34)</f>
        <v>920.12148760000002</v>
      </c>
      <c r="K34" s="33">
        <f>SUMIFS('DATA 2'!K$101:K$133,'DATA 2'!$A$101:$A$133,$A34)</f>
        <v>1047.4706659999999</v>
      </c>
      <c r="L34" s="33">
        <f>SUMIFS('DATA 2'!L$101:L$133,'DATA 2'!$A$101:$A$133,$A34)</f>
        <v>1180.985772</v>
      </c>
      <c r="M34" s="33">
        <f>SUMIFS('DATA 2'!M$101:M$133,'DATA 2'!$A$101:$A$133,$A34)</f>
        <v>1318.3425400000001</v>
      </c>
      <c r="N34" s="33">
        <f>SUMIFS('DATA 2'!N$101:N$133,'DATA 2'!$A$101:$A$133,$A34)</f>
        <v>1452.275437</v>
      </c>
      <c r="O34" s="33">
        <f>SUMIFS('DATA 2'!O$101:O$133,'DATA 2'!$A$101:$A$133,$A34)</f>
        <v>1568.0541109999999</v>
      </c>
      <c r="P34" s="33">
        <f>SUMIFS('DATA 2'!P$101:P$133,'DATA 2'!$A$101:$A$133,$A34)</f>
        <v>1648.3017789999999</v>
      </c>
      <c r="Q34" s="33">
        <f>SUMIFS('DATA 2'!Q$101:Q$133,'DATA 2'!$A$101:$A$133,$A34)</f>
        <v>1710.450828</v>
      </c>
      <c r="R34" s="33">
        <f>SUMIFS('DATA 2'!R$101:R$133,'DATA 2'!$A$101:$A$133,$A34)</f>
        <v>1758.4499149999999</v>
      </c>
      <c r="S34" s="33">
        <f>SUMIFS('DATA 2'!S$101:S$133,'DATA 2'!$A$101:$A$133,$A34)</f>
        <v>1791.942213</v>
      </c>
      <c r="T34" s="33">
        <f>SUMIFS('DATA 2'!T$101:T$133,'DATA 2'!$A$101:$A$133,$A34)</f>
        <v>1809.707934</v>
      </c>
      <c r="U34" s="33">
        <f>SUMIFS('DATA 2'!U$101:U$133,'DATA 2'!$A$101:$A$133,$A34)</f>
        <v>1857.084282</v>
      </c>
      <c r="V34" s="33">
        <f>SUMIFS('DATA 2'!V$101:V$133,'DATA 2'!$A$101:$A$133,$A34)</f>
        <v>1911.137442</v>
      </c>
      <c r="W34" s="33">
        <f>SUMIFS('DATA 2'!W$101:W$133,'DATA 2'!$A$101:$A$133,$A34)</f>
        <v>1963.397379</v>
      </c>
      <c r="X34" s="33">
        <f>SUMIFS('DATA 2'!X$101:X$133,'DATA 2'!$A$101:$A$133,$A34)</f>
        <v>2010.684563</v>
      </c>
      <c r="Y34" s="33">
        <f>SUMIFS('DATA 2'!Y$101:Y$133,'DATA 2'!$A$101:$A$133,$A34)</f>
        <v>2051.5314060000001</v>
      </c>
      <c r="Z34" s="33">
        <f>SUMIFS('DATA 2'!Z$101:Z$133,'DATA 2'!$A$101:$A$133,$A34)</f>
        <v>2085.0754780000002</v>
      </c>
      <c r="AA34" s="33">
        <f>SUMIFS('DATA 2'!AA$101:AA$133,'DATA 2'!$A$101:$A$133,$A34)</f>
        <v>2110.719067</v>
      </c>
      <c r="AB34" s="33">
        <f>SUMIFS('DATA 2'!AB$101:AB$133,'DATA 2'!$A$101:$A$133,$A34)</f>
        <v>2128.0298269999998</v>
      </c>
      <c r="AC34" s="33">
        <f>SUMIFS('DATA 2'!AC$101:AC$133,'DATA 2'!$A$101:$A$133,$A34)</f>
        <v>2136.7164830000002</v>
      </c>
      <c r="AD34" s="33">
        <f>SUMIFS('DATA 2'!AD$101:AD$133,'DATA 2'!$A$101:$A$133,$A34)</f>
        <v>2136.6263469999999</v>
      </c>
      <c r="AE34" s="33">
        <f>SUMIFS('DATA 2'!AE$101:AE$133,'DATA 2'!$A$101:$A$133,$A34)</f>
        <v>2156.2192439999999</v>
      </c>
      <c r="AF34" s="33">
        <f>SUMIFS('DATA 2'!AF$101:AF$133,'DATA 2'!$A$101:$A$133,$A34)</f>
        <v>2176.925671</v>
      </c>
      <c r="AG34" s="33">
        <f>SUMIFS('DATA 2'!AG$101:AG$133,'DATA 2'!$A$101:$A$133,$A34)</f>
        <v>2192.084351</v>
      </c>
      <c r="AH34" s="33">
        <f>SUMIFS('DATA 2'!AH$101:AH$133,'DATA 2'!$A$101:$A$133,$A34)</f>
        <v>2199.2544379999999</v>
      </c>
      <c r="AI34" s="33">
        <f>SUMIFS('DATA 2'!AI$101:AI$133,'DATA 2'!$A$101:$A$133,$A34)</f>
        <v>2197.294551</v>
      </c>
      <c r="AJ34" s="33">
        <f>SUMIFS('DATA 2'!AJ$101:AJ$133,'DATA 2'!$A$101:$A$133,$A34)</f>
        <v>2185.481053</v>
      </c>
      <c r="AK34" s="33">
        <f>SUMIFS('DATA 2'!AK$101:AK$133,'DATA 2'!$A$101:$A$133,$A34)</f>
        <v>2163.2531330000002</v>
      </c>
      <c r="AL34" s="33">
        <f>SUMIFS('DATA 2'!AL$101:AL$133,'DATA 2'!$A$101:$A$133,$A34)</f>
        <v>2130.154626</v>
      </c>
      <c r="AM34" s="33">
        <f>SUMIFS('DATA 2'!AM$101:AM$133,'DATA 2'!$A$101:$A$133,$A34)</f>
        <v>2085.8410020000001</v>
      </c>
      <c r="AN34" s="33">
        <f>SUMIFS('DATA 2'!AN$101:AN$133,'DATA 2'!$A$101:$A$133,$A34)</f>
        <v>2030.11106</v>
      </c>
    </row>
    <row r="35" spans="1:40" x14ac:dyDescent="0.25">
      <c r="A35" s="35" t="s">
        <v>125</v>
      </c>
      <c r="C35" s="33">
        <f>SUMIFS('DATA 2'!C$101:C$133,'DATA 2'!$A$101:$A$133,$A35)</f>
        <v>4.3678165160000004</v>
      </c>
      <c r="D35" s="33">
        <f>SUMIFS('DATA 2'!D$101:D$133,'DATA 2'!$A$101:$A$133,$A35)</f>
        <v>8.8168380020000008</v>
      </c>
      <c r="E35" s="33">
        <f>SUMIFS('DATA 2'!E$101:E$133,'DATA 2'!$A$101:$A$133,$A35)</f>
        <v>17.848105950000001</v>
      </c>
      <c r="F35" s="33">
        <f>SUMIFS('DATA 2'!F$101:F$133,'DATA 2'!$A$101:$A$133,$A35)</f>
        <v>36.352737750000003</v>
      </c>
      <c r="G35" s="33">
        <f>SUMIFS('DATA 2'!G$101:G$133,'DATA 2'!$A$101:$A$133,$A35)</f>
        <v>74.473870419999997</v>
      </c>
      <c r="H35" s="33">
        <f>SUMIFS('DATA 2'!H$101:H$133,'DATA 2'!$A$101:$A$133,$A35)</f>
        <v>156.53148870000001</v>
      </c>
      <c r="I35" s="33">
        <f>SUMIFS('DATA 2'!I$101:I$133,'DATA 2'!$A$101:$A$133,$A35)</f>
        <v>317.75360089999998</v>
      </c>
      <c r="J35" s="33">
        <f>SUMIFS('DATA 2'!J$101:J$133,'DATA 2'!$A$101:$A$133,$A35)</f>
        <v>631.66418150000004</v>
      </c>
      <c r="K35" s="33">
        <f>SUMIFS('DATA 2'!K$101:K$133,'DATA 2'!$A$101:$A$133,$A35)</f>
        <v>1237.91578</v>
      </c>
      <c r="L35" s="33">
        <f>SUMIFS('DATA 2'!L$101:L$133,'DATA 2'!$A$101:$A$133,$A35)</f>
        <v>2396.3139040000001</v>
      </c>
      <c r="M35" s="33">
        <f>SUMIFS('DATA 2'!M$101:M$133,'DATA 2'!$A$101:$A$133,$A35)</f>
        <v>4574.9458500000001</v>
      </c>
      <c r="N35" s="33">
        <f>SUMIFS('DATA 2'!N$101:N$133,'DATA 2'!$A$101:$A$133,$A35)</f>
        <v>8575.8319979999997</v>
      </c>
      <c r="O35" s="33">
        <f>SUMIFS('DATA 2'!O$101:O$133,'DATA 2'!$A$101:$A$133,$A35)</f>
        <v>15663.91223</v>
      </c>
      <c r="P35" s="33">
        <f>SUMIFS('DATA 2'!P$101:P$133,'DATA 2'!$A$101:$A$133,$A35)</f>
        <v>18789.019090000002</v>
      </c>
      <c r="Q35" s="33">
        <f>SUMIFS('DATA 2'!Q$101:Q$133,'DATA 2'!$A$101:$A$133,$A35)</f>
        <v>22220.308669999999</v>
      </c>
      <c r="R35" s="33">
        <f>SUMIFS('DATA 2'!R$101:R$133,'DATA 2'!$A$101:$A$133,$A35)</f>
        <v>25943.657370000001</v>
      </c>
      <c r="S35" s="33">
        <f>SUMIFS('DATA 2'!S$101:S$133,'DATA 2'!$A$101:$A$133,$A35)</f>
        <v>29933.263309999998</v>
      </c>
      <c r="T35" s="33">
        <f>SUMIFS('DATA 2'!T$101:T$133,'DATA 2'!$A$101:$A$133,$A35)</f>
        <v>34151.411319999999</v>
      </c>
      <c r="U35" s="33">
        <f>SUMIFS('DATA 2'!U$101:U$133,'DATA 2'!$A$101:$A$133,$A35)</f>
        <v>37563.676209999998</v>
      </c>
      <c r="V35" s="33">
        <f>SUMIFS('DATA 2'!V$101:V$133,'DATA 2'!$A$101:$A$133,$A35)</f>
        <v>41051.610569999997</v>
      </c>
      <c r="W35" s="33">
        <f>SUMIFS('DATA 2'!W$101:W$133,'DATA 2'!$A$101:$A$133,$A35)</f>
        <v>44594.773399999998</v>
      </c>
      <c r="X35" s="33">
        <f>SUMIFS('DATA 2'!X$101:X$133,'DATA 2'!$A$101:$A$133,$A35)</f>
        <v>48172.033159999999</v>
      </c>
      <c r="Y35" s="33">
        <f>SUMIFS('DATA 2'!Y$101:Y$133,'DATA 2'!$A$101:$A$133,$A35)</f>
        <v>51761.316250000003</v>
      </c>
      <c r="Z35" s="33">
        <f>SUMIFS('DATA 2'!Z$101:Z$133,'DATA 2'!$A$101:$A$133,$A35)</f>
        <v>55339.687760000001</v>
      </c>
      <c r="AA35" s="33">
        <f>SUMIFS('DATA 2'!AA$101:AA$133,'DATA 2'!$A$101:$A$133,$A35)</f>
        <v>58883.623220000001</v>
      </c>
      <c r="AB35" s="33">
        <f>SUMIFS('DATA 2'!AB$101:AB$133,'DATA 2'!$A$101:$A$133,$A35)</f>
        <v>62369.385499999997</v>
      </c>
      <c r="AC35" s="33">
        <f>SUMIFS('DATA 2'!AC$101:AC$133,'DATA 2'!$A$101:$A$133,$A35)</f>
        <v>65773.45693</v>
      </c>
      <c r="AD35" s="33">
        <f>SUMIFS('DATA 2'!AD$101:AD$133,'DATA 2'!$A$101:$A$133,$A35)</f>
        <v>69073.005269999994</v>
      </c>
      <c r="AE35" s="33">
        <f>SUMIFS('DATA 2'!AE$101:AE$133,'DATA 2'!$A$101:$A$133,$A35)</f>
        <v>71984.244649999906</v>
      </c>
      <c r="AF35" s="33">
        <f>SUMIFS('DATA 2'!AF$101:AF$133,'DATA 2'!$A$101:$A$133,$A35)</f>
        <v>74685.207349999997</v>
      </c>
      <c r="AG35" s="33">
        <f>SUMIFS('DATA 2'!AG$101:AG$133,'DATA 2'!$A$101:$A$133,$A35)</f>
        <v>77143.512589999998</v>
      </c>
      <c r="AH35" s="33">
        <f>SUMIFS('DATA 2'!AH$101:AH$133,'DATA 2'!$A$101:$A$133,$A35)</f>
        <v>79326.419800000003</v>
      </c>
      <c r="AI35" s="33">
        <f>SUMIFS('DATA 2'!AI$101:AI$133,'DATA 2'!$A$101:$A$133,$A35)</f>
        <v>81199.473270000002</v>
      </c>
      <c r="AJ35" s="33">
        <f>SUMIFS('DATA 2'!AJ$101:AJ$133,'DATA 2'!$A$101:$A$133,$A35)</f>
        <v>82726.588650000005</v>
      </c>
      <c r="AK35" s="33">
        <f>SUMIFS('DATA 2'!AK$101:AK$133,'DATA 2'!$A$101:$A$133,$A35)</f>
        <v>83870.554170000003</v>
      </c>
      <c r="AL35" s="33">
        <f>SUMIFS('DATA 2'!AL$101:AL$133,'DATA 2'!$A$101:$A$133,$A35)</f>
        <v>84593.865900000004</v>
      </c>
      <c r="AM35" s="33">
        <f>SUMIFS('DATA 2'!AM$101:AM$133,'DATA 2'!$A$101:$A$133,$A35)</f>
        <v>84859.945399999997</v>
      </c>
      <c r="AN35" s="33">
        <f>SUMIFS('DATA 2'!AN$101:AN$133,'DATA 2'!$A$101:$A$133,$A35)</f>
        <v>84634.800589999999</v>
      </c>
    </row>
    <row r="36" spans="1:40" x14ac:dyDescent="0.25">
      <c r="A36" s="35" t="s">
        <v>443</v>
      </c>
      <c r="C36" s="33">
        <f>SUMIFS('DATA 2'!C$101:C$133,'DATA 2'!$A$101:$A$133,$A36)</f>
        <v>288.43088970000002</v>
      </c>
      <c r="D36" s="33">
        <f>SUMIFS('DATA 2'!D$101:D$133,'DATA 2'!$A$101:$A$133,$A36)</f>
        <v>354.76668050000001</v>
      </c>
      <c r="E36" s="33">
        <f>SUMIFS('DATA 2'!E$101:E$133,'DATA 2'!$A$101:$A$133,$A36)</f>
        <v>461.29636429999999</v>
      </c>
      <c r="F36" s="33">
        <f>SUMIFS('DATA 2'!F$101:F$133,'DATA 2'!$A$101:$A$133,$A36)</f>
        <v>610.78546819999997</v>
      </c>
      <c r="G36" s="33">
        <f>SUMIFS('DATA 2'!G$101:G$133,'DATA 2'!$A$101:$A$133,$A36)</f>
        <v>814.85518449999995</v>
      </c>
      <c r="H36" s="33">
        <f>SUMIFS('DATA 2'!H$101:H$133,'DATA 2'!$A$101:$A$133,$A36)</f>
        <v>1029.192616</v>
      </c>
      <c r="I36" s="33">
        <f>SUMIFS('DATA 2'!I$101:I$133,'DATA 2'!$A$101:$A$133,$A36)</f>
        <v>1239.4896329999999</v>
      </c>
      <c r="J36" s="33">
        <f>SUMIFS('DATA 2'!J$101:J$133,'DATA 2'!$A$101:$A$133,$A36)</f>
        <v>1444.738059</v>
      </c>
      <c r="K36" s="33">
        <f>SUMIFS('DATA 2'!K$101:K$133,'DATA 2'!$A$101:$A$133,$A36)</f>
        <v>1647.70562</v>
      </c>
      <c r="L36" s="33">
        <f>SUMIFS('DATA 2'!L$101:L$133,'DATA 2'!$A$101:$A$133,$A36)</f>
        <v>1848.9251919999999</v>
      </c>
      <c r="M36" s="33">
        <f>SUMIFS('DATA 2'!M$101:M$133,'DATA 2'!$A$101:$A$133,$A36)</f>
        <v>2043.2352510000001</v>
      </c>
      <c r="N36" s="33">
        <f>SUMIFS('DATA 2'!N$101:N$133,'DATA 2'!$A$101:$A$133,$A36)</f>
        <v>2217.3325639999998</v>
      </c>
      <c r="O36" s="33">
        <f>SUMIFS('DATA 2'!O$101:O$133,'DATA 2'!$A$101:$A$133,$A36)</f>
        <v>2347.6443519999998</v>
      </c>
      <c r="P36" s="33">
        <f>SUMIFS('DATA 2'!P$101:P$133,'DATA 2'!$A$101:$A$133,$A36)</f>
        <v>2593.4286160000001</v>
      </c>
      <c r="Q36" s="33">
        <f>SUMIFS('DATA 2'!Q$101:Q$133,'DATA 2'!$A$101:$A$133,$A36)</f>
        <v>2893.6791450000001</v>
      </c>
      <c r="R36" s="33">
        <f>SUMIFS('DATA 2'!R$101:R$133,'DATA 2'!$A$101:$A$133,$A36)</f>
        <v>3222.0222359999998</v>
      </c>
      <c r="S36" s="33">
        <f>SUMIFS('DATA 2'!S$101:S$133,'DATA 2'!$A$101:$A$133,$A36)</f>
        <v>3565.0455029999998</v>
      </c>
      <c r="T36" s="33">
        <f>SUMIFS('DATA 2'!T$101:T$133,'DATA 2'!$A$101:$A$133,$A36)</f>
        <v>3913.1497850000001</v>
      </c>
      <c r="U36" s="33">
        <f>SUMIFS('DATA 2'!U$101:U$133,'DATA 2'!$A$101:$A$133,$A36)</f>
        <v>4176.3447340000002</v>
      </c>
      <c r="V36" s="33">
        <f>SUMIFS('DATA 2'!V$101:V$133,'DATA 2'!$A$101:$A$133,$A36)</f>
        <v>4398.9650369999999</v>
      </c>
      <c r="W36" s="33">
        <f>SUMIFS('DATA 2'!W$101:W$133,'DATA 2'!$A$101:$A$133,$A36)</f>
        <v>4595.620336</v>
      </c>
      <c r="X36" s="33">
        <f>SUMIFS('DATA 2'!X$101:X$133,'DATA 2'!$A$101:$A$133,$A36)</f>
        <v>4769.2311120000004</v>
      </c>
      <c r="Y36" s="33">
        <f>SUMIFS('DATA 2'!Y$101:Y$133,'DATA 2'!$A$101:$A$133,$A36)</f>
        <v>4919.2419840000002</v>
      </c>
      <c r="Z36" s="33">
        <f>SUMIFS('DATA 2'!Z$101:Z$133,'DATA 2'!$A$101:$A$133,$A36)</f>
        <v>5044.3039609999896</v>
      </c>
      <c r="AA36" s="33">
        <f>SUMIFS('DATA 2'!AA$101:AA$133,'DATA 2'!$A$101:$A$133,$A36)</f>
        <v>5143.1391130000002</v>
      </c>
      <c r="AB36" s="33">
        <f>SUMIFS('DATA 2'!AB$101:AB$133,'DATA 2'!$A$101:$A$133,$A36)</f>
        <v>5214.8209939999997</v>
      </c>
      <c r="AC36" s="33">
        <f>SUMIFS('DATA 2'!AC$101:AC$133,'DATA 2'!$A$101:$A$133,$A36)</f>
        <v>5258.8651319999999</v>
      </c>
      <c r="AD36" s="33">
        <f>SUMIFS('DATA 2'!AD$101:AD$133,'DATA 2'!$A$101:$A$133,$A36)</f>
        <v>5275.2529619999896</v>
      </c>
      <c r="AE36" s="33">
        <f>SUMIFS('DATA 2'!AE$101:AE$133,'DATA 2'!$A$101:$A$133,$A36)</f>
        <v>5241.0202490000001</v>
      </c>
      <c r="AF36" s="33">
        <f>SUMIFS('DATA 2'!AF$101:AF$133,'DATA 2'!$A$101:$A$133,$A36)</f>
        <v>5169.7635090000003</v>
      </c>
      <c r="AG36" s="33">
        <f>SUMIFS('DATA 2'!AG$101:AG$133,'DATA 2'!$A$101:$A$133,$A36)</f>
        <v>5067.2448189999895</v>
      </c>
      <c r="AH36" s="33">
        <f>SUMIFS('DATA 2'!AH$101:AH$133,'DATA 2'!$A$101:$A$133,$A36)</f>
        <v>4936.6113789999999</v>
      </c>
      <c r="AI36" s="33">
        <f>SUMIFS('DATA 2'!AI$101:AI$133,'DATA 2'!$A$101:$A$133,$A36)</f>
        <v>4780.3288249999896</v>
      </c>
      <c r="AJ36" s="33">
        <f>SUMIFS('DATA 2'!AJ$101:AJ$133,'DATA 2'!$A$101:$A$133,$A36)</f>
        <v>4600.7347570000002</v>
      </c>
      <c r="AK36" s="33">
        <f>SUMIFS('DATA 2'!AK$101:AK$133,'DATA 2'!$A$101:$A$133,$A36)</f>
        <v>4400.1977360000001</v>
      </c>
      <c r="AL36" s="33">
        <f>SUMIFS('DATA 2'!AL$101:AL$133,'DATA 2'!$A$101:$A$133,$A36)</f>
        <v>4181.1685269999998</v>
      </c>
      <c r="AM36" s="33">
        <f>SUMIFS('DATA 2'!AM$101:AM$133,'DATA 2'!$A$101:$A$133,$A36)</f>
        <v>3946.2057960000002</v>
      </c>
      <c r="AN36" s="33">
        <f>SUMIFS('DATA 2'!AN$101:AN$133,'DATA 2'!$A$101:$A$133,$A36)</f>
        <v>3697.9978449999999</v>
      </c>
    </row>
    <row r="37" spans="1:40" x14ac:dyDescent="0.25">
      <c r="A37" s="35" t="s">
        <v>444</v>
      </c>
      <c r="C37" s="33">
        <f>SUMIFS('DATA 2'!C$101:C$133,'DATA 2'!$A$101:$A$133,$A37)</f>
        <v>514.10128280000004</v>
      </c>
      <c r="D37" s="33">
        <f>SUMIFS('DATA 2'!D$101:D$133,'DATA 2'!$A$101:$A$133,$A37)</f>
        <v>549.66874050000001</v>
      </c>
      <c r="E37" s="33">
        <f>SUMIFS('DATA 2'!E$101:E$133,'DATA 2'!$A$101:$A$133,$A37)</f>
        <v>591.51802190000001</v>
      </c>
      <c r="F37" s="33">
        <f>SUMIFS('DATA 2'!F$101:F$133,'DATA 2'!$A$101:$A$133,$A37)</f>
        <v>635.23719840000001</v>
      </c>
      <c r="G37" s="33">
        <f>SUMIFS('DATA 2'!G$101:G$133,'DATA 2'!$A$101:$A$133,$A37)</f>
        <v>679.42464930000006</v>
      </c>
      <c r="H37" s="33">
        <f>SUMIFS('DATA 2'!H$101:H$133,'DATA 2'!$A$101:$A$133,$A37)</f>
        <v>760.94055130000004</v>
      </c>
      <c r="I37" s="33">
        <f>SUMIFS('DATA 2'!I$101:I$133,'DATA 2'!$A$101:$A$133,$A37)</f>
        <v>840.02645859999996</v>
      </c>
      <c r="J37" s="33">
        <f>SUMIFS('DATA 2'!J$101:J$133,'DATA 2'!$A$101:$A$133,$A37)</f>
        <v>907.19734510000001</v>
      </c>
      <c r="K37" s="33">
        <f>SUMIFS('DATA 2'!K$101:K$133,'DATA 2'!$A$101:$A$133,$A37)</f>
        <v>962.63179479999997</v>
      </c>
      <c r="L37" s="33">
        <f>SUMIFS('DATA 2'!L$101:L$133,'DATA 2'!$A$101:$A$133,$A37)</f>
        <v>1007.2866780000001</v>
      </c>
      <c r="M37" s="33">
        <f>SUMIFS('DATA 2'!M$101:M$133,'DATA 2'!$A$101:$A$133,$A37)</f>
        <v>1039.8405680000001</v>
      </c>
      <c r="N37" s="33">
        <f>SUMIFS('DATA 2'!N$101:N$133,'DATA 2'!$A$101:$A$133,$A37)</f>
        <v>1055.8341929999999</v>
      </c>
      <c r="O37" s="33">
        <f>SUMIFS('DATA 2'!O$101:O$133,'DATA 2'!$A$101:$A$133,$A37)</f>
        <v>1047.583926</v>
      </c>
      <c r="P37" s="33">
        <f>SUMIFS('DATA 2'!P$101:P$133,'DATA 2'!$A$101:$A$133,$A37)</f>
        <v>1053.661515</v>
      </c>
      <c r="Q37" s="33">
        <f>SUMIFS('DATA 2'!Q$101:Q$133,'DATA 2'!$A$101:$A$133,$A37)</f>
        <v>1060.181609</v>
      </c>
      <c r="R37" s="33">
        <f>SUMIFS('DATA 2'!R$101:R$133,'DATA 2'!$A$101:$A$133,$A37)</f>
        <v>1061.3002019999999</v>
      </c>
      <c r="S37" s="33">
        <f>SUMIFS('DATA 2'!S$101:S$133,'DATA 2'!$A$101:$A$133,$A37)</f>
        <v>1054.693775</v>
      </c>
      <c r="T37" s="33">
        <f>SUMIFS('DATA 2'!T$101:T$133,'DATA 2'!$A$101:$A$133,$A37)</f>
        <v>1039.4624120000001</v>
      </c>
      <c r="U37" s="33">
        <f>SUMIFS('DATA 2'!U$101:U$133,'DATA 2'!$A$101:$A$133,$A37)</f>
        <v>1006.29425</v>
      </c>
      <c r="V37" s="33">
        <f>SUMIFS('DATA 2'!V$101:V$133,'DATA 2'!$A$101:$A$133,$A37)</f>
        <v>965.05133109999997</v>
      </c>
      <c r="W37" s="33">
        <f>SUMIFS('DATA 2'!W$101:W$133,'DATA 2'!$A$101:$A$133,$A37)</f>
        <v>919.33248730000003</v>
      </c>
      <c r="X37" s="33">
        <f>SUMIFS('DATA 2'!X$101:X$133,'DATA 2'!$A$101:$A$133,$A37)</f>
        <v>870.64119170000004</v>
      </c>
      <c r="Y37" s="33">
        <f>SUMIFS('DATA 2'!Y$101:Y$133,'DATA 2'!$A$101:$A$133,$A37)</f>
        <v>819.88877930000001</v>
      </c>
      <c r="Z37" s="33">
        <f>SUMIFS('DATA 2'!Z$101:Z$133,'DATA 2'!$A$101:$A$133,$A37)</f>
        <v>767.81312820000005</v>
      </c>
      <c r="AA37" s="33">
        <f>SUMIFS('DATA 2'!AA$101:AA$133,'DATA 2'!$A$101:$A$133,$A37)</f>
        <v>715.08528550000005</v>
      </c>
      <c r="AB37" s="33">
        <f>SUMIFS('DATA 2'!AB$101:AB$133,'DATA 2'!$A$101:$A$133,$A37)</f>
        <v>662.32964219999997</v>
      </c>
      <c r="AC37" s="33">
        <f>SUMIFS('DATA 2'!AC$101:AC$133,'DATA 2'!$A$101:$A$133,$A37)</f>
        <v>610.1218361</v>
      </c>
      <c r="AD37" s="33">
        <f>SUMIFS('DATA 2'!AD$101:AD$133,'DATA 2'!$A$101:$A$133,$A37)</f>
        <v>558.98227250000002</v>
      </c>
      <c r="AE37" s="33">
        <f>SUMIFS('DATA 2'!AE$101:AE$133,'DATA 2'!$A$101:$A$133,$A37)</f>
        <v>591.8967672</v>
      </c>
      <c r="AF37" s="33">
        <f>SUMIFS('DATA 2'!AF$101:AF$133,'DATA 2'!$A$101:$A$133,$A37)</f>
        <v>658.77441020000003</v>
      </c>
      <c r="AG37" s="33">
        <f>SUMIFS('DATA 2'!AG$101:AG$133,'DATA 2'!$A$101:$A$133,$A37)</f>
        <v>746.40964989999998</v>
      </c>
      <c r="AH37" s="33">
        <f>SUMIFS('DATA 2'!AH$101:AH$133,'DATA 2'!$A$101:$A$133,$A37)</f>
        <v>852.4309313</v>
      </c>
      <c r="AI37" s="33">
        <f>SUMIFS('DATA 2'!AI$101:AI$133,'DATA 2'!$A$101:$A$133,$A37)</f>
        <v>977.97151780000002</v>
      </c>
      <c r="AJ37" s="33">
        <f>SUMIFS('DATA 2'!AJ$101:AJ$133,'DATA 2'!$A$101:$A$133,$A37)</f>
        <v>1125.5160069999999</v>
      </c>
      <c r="AK37" s="33">
        <f>SUMIFS('DATA 2'!AK$101:AK$133,'DATA 2'!$A$101:$A$133,$A37)</f>
        <v>1298.1694970000001</v>
      </c>
      <c r="AL37" s="33">
        <f>SUMIFS('DATA 2'!AL$101:AL$133,'DATA 2'!$A$101:$A$133,$A37)</f>
        <v>1499.3449109999999</v>
      </c>
      <c r="AM37" s="33">
        <f>SUMIFS('DATA 2'!AM$101:AM$133,'DATA 2'!$A$101:$A$133,$A37)</f>
        <v>1732.5483400000001</v>
      </c>
      <c r="AN37" s="33">
        <f>SUMIFS('DATA 2'!AN$101:AN$133,'DATA 2'!$A$101:$A$133,$A37)</f>
        <v>2001.1503970000001</v>
      </c>
    </row>
    <row r="38" spans="1:40" x14ac:dyDescent="0.25">
      <c r="A38" s="35" t="s">
        <v>445</v>
      </c>
      <c r="C38" s="33">
        <f>SUMIFS('DATA 2'!C$101:C$133,'DATA 2'!$A$101:$A$133,$A38)</f>
        <v>0.22515454670000001</v>
      </c>
      <c r="D38" s="33">
        <f>SUMIFS('DATA 2'!D$101:D$133,'DATA 2'!$A$101:$A$133,$A38)</f>
        <v>0.81286263049999996</v>
      </c>
      <c r="E38" s="33">
        <f>SUMIFS('DATA 2'!E$101:E$133,'DATA 2'!$A$101:$A$133,$A38)</f>
        <v>4.633607252</v>
      </c>
      <c r="F38" s="33">
        <f>SUMIFS('DATA 2'!F$101:F$133,'DATA 2'!$A$101:$A$133,$A38)</f>
        <v>31.46658352</v>
      </c>
      <c r="G38" s="33">
        <f>SUMIFS('DATA 2'!G$101:G$133,'DATA 2'!$A$101:$A$133,$A38)</f>
        <v>225.89724409999999</v>
      </c>
      <c r="H38" s="33">
        <f>SUMIFS('DATA 2'!H$101:H$133,'DATA 2'!$A$101:$A$133,$A38)</f>
        <v>540.45306430000005</v>
      </c>
      <c r="I38" s="33">
        <f>SUMIFS('DATA 2'!I$101:I$133,'DATA 2'!$A$101:$A$133,$A38)</f>
        <v>860.50663480000003</v>
      </c>
      <c r="J38" s="33">
        <f>SUMIFS('DATA 2'!J$101:J$133,'DATA 2'!$A$101:$A$133,$A38)</f>
        <v>1172.206228</v>
      </c>
      <c r="K38" s="33">
        <f>SUMIFS('DATA 2'!K$101:K$133,'DATA 2'!$A$101:$A$133,$A38)</f>
        <v>1489.1256800000001</v>
      </c>
      <c r="L38" s="33">
        <f>SUMIFS('DATA 2'!L$101:L$133,'DATA 2'!$A$101:$A$133,$A38)</f>
        <v>1819.699102</v>
      </c>
      <c r="M38" s="33">
        <f>SUMIFS('DATA 2'!M$101:M$133,'DATA 2'!$A$101:$A$133,$A38)</f>
        <v>2161.8080049999999</v>
      </c>
      <c r="N38" s="33">
        <f>SUMIFS('DATA 2'!N$101:N$133,'DATA 2'!$A$101:$A$133,$A38)</f>
        <v>2500.622202</v>
      </c>
      <c r="O38" s="33">
        <f>SUMIFS('DATA 2'!O$101:O$133,'DATA 2'!$A$101:$A$133,$A38)</f>
        <v>2805.0862240000001</v>
      </c>
      <c r="P38" s="33">
        <f>SUMIFS('DATA 2'!P$101:P$133,'DATA 2'!$A$101:$A$133,$A38)</f>
        <v>3002.2434320000002</v>
      </c>
      <c r="Q38" s="33">
        <f>SUMIFS('DATA 2'!Q$101:Q$133,'DATA 2'!$A$101:$A$133,$A38)</f>
        <v>3136.7220609999999</v>
      </c>
      <c r="R38" s="33">
        <f>SUMIFS('DATA 2'!R$101:R$133,'DATA 2'!$A$101:$A$133,$A38)</f>
        <v>3222.8312019999998</v>
      </c>
      <c r="S38" s="33">
        <f>SUMIFS('DATA 2'!S$101:S$133,'DATA 2'!$A$101:$A$133,$A38)</f>
        <v>3264.0642579999999</v>
      </c>
      <c r="T38" s="33">
        <f>SUMIFS('DATA 2'!T$101:T$133,'DATA 2'!$A$101:$A$133,$A38)</f>
        <v>3261.7038699999998</v>
      </c>
      <c r="U38" s="33">
        <f>SUMIFS('DATA 2'!U$101:U$133,'DATA 2'!$A$101:$A$133,$A38)</f>
        <v>3126.1460269999998</v>
      </c>
      <c r="V38" s="33">
        <f>SUMIFS('DATA 2'!V$101:V$133,'DATA 2'!$A$101:$A$133,$A38)</f>
        <v>2936.9950429999999</v>
      </c>
      <c r="W38" s="33">
        <f>SUMIFS('DATA 2'!W$101:W$133,'DATA 2'!$A$101:$A$133,$A38)</f>
        <v>2725.3464410000001</v>
      </c>
      <c r="X38" s="33">
        <f>SUMIFS('DATA 2'!X$101:X$133,'DATA 2'!$A$101:$A$133,$A38)</f>
        <v>2504.3729720000001</v>
      </c>
      <c r="Y38" s="33">
        <f>SUMIFS('DATA 2'!Y$101:Y$133,'DATA 2'!$A$101:$A$133,$A38)</f>
        <v>2281.4044079999999</v>
      </c>
      <c r="Z38" s="33">
        <f>SUMIFS('DATA 2'!Z$101:Z$133,'DATA 2'!$A$101:$A$133,$A38)</f>
        <v>2061.4875470000002</v>
      </c>
      <c r="AA38" s="33">
        <f>SUMIFS('DATA 2'!AA$101:AA$133,'DATA 2'!$A$101:$A$133,$A38)</f>
        <v>1848.4275520000001</v>
      </c>
      <c r="AB38" s="33">
        <f>SUMIFS('DATA 2'!AB$101:AB$133,'DATA 2'!$A$101:$A$133,$A38)</f>
        <v>1645.1215460000001</v>
      </c>
      <c r="AC38" s="33">
        <f>SUMIFS('DATA 2'!AC$101:AC$133,'DATA 2'!$A$101:$A$133,$A38)</f>
        <v>1453.7033650000001</v>
      </c>
      <c r="AD38" s="33">
        <f>SUMIFS('DATA 2'!AD$101:AD$133,'DATA 2'!$A$101:$A$133,$A38)</f>
        <v>1275.6419719999999</v>
      </c>
      <c r="AE38" s="33">
        <f>SUMIFS('DATA 2'!AE$101:AE$133,'DATA 2'!$A$101:$A$133,$A38)</f>
        <v>1168.751295</v>
      </c>
      <c r="AF38" s="33">
        <f>SUMIFS('DATA 2'!AF$101:AF$133,'DATA 2'!$A$101:$A$133,$A38)</f>
        <v>1083.19273</v>
      </c>
      <c r="AG38" s="33">
        <f>SUMIFS('DATA 2'!AG$101:AG$133,'DATA 2'!$A$101:$A$133,$A38)</f>
        <v>1004.732886</v>
      </c>
      <c r="AH38" s="33">
        <f>SUMIFS('DATA 2'!AH$101:AH$133,'DATA 2'!$A$101:$A$133,$A38)</f>
        <v>929.66106500000001</v>
      </c>
      <c r="AI38" s="33">
        <f>SUMIFS('DATA 2'!AI$101:AI$133,'DATA 2'!$A$101:$A$133,$A38)</f>
        <v>857.11721360000001</v>
      </c>
      <c r="AJ38" s="33">
        <f>SUMIFS('DATA 2'!AJ$101:AJ$133,'DATA 2'!$A$101:$A$133,$A38)</f>
        <v>787.00300349999998</v>
      </c>
      <c r="AK38" s="33">
        <f>SUMIFS('DATA 2'!AK$101:AK$133,'DATA 2'!$A$101:$A$133,$A38)</f>
        <v>719.40681559999996</v>
      </c>
      <c r="AL38" s="33">
        <f>SUMIFS('DATA 2'!AL$101:AL$133,'DATA 2'!$A$101:$A$133,$A38)</f>
        <v>654.45017729999995</v>
      </c>
      <c r="AM38" s="33">
        <f>SUMIFS('DATA 2'!AM$101:AM$133,'DATA 2'!$A$101:$A$133,$A38)</f>
        <v>592.25157830000001</v>
      </c>
      <c r="AN38" s="33">
        <f>SUMIFS('DATA 2'!AN$101:AN$133,'DATA 2'!$A$101:$A$133,$A38)</f>
        <v>532.92214249999904</v>
      </c>
    </row>
    <row r="39" spans="1:40" x14ac:dyDescent="0.25">
      <c r="A39" s="35" t="s">
        <v>446</v>
      </c>
      <c r="C39" s="33">
        <f>SUMIFS('DATA 2'!C$101:C$133,'DATA 2'!$A$101:$A$133,$A39)</f>
        <v>2605.7253879999998</v>
      </c>
      <c r="D39" s="33">
        <f>SUMIFS('DATA 2'!D$101:D$133,'DATA 2'!$A$101:$A$133,$A39)</f>
        <v>2590.6136820000002</v>
      </c>
      <c r="E39" s="33">
        <f>SUMIFS('DATA 2'!E$101:E$133,'DATA 2'!$A$101:$A$133,$A39)</f>
        <v>2529.1542800000002</v>
      </c>
      <c r="F39" s="33">
        <f>SUMIFS('DATA 2'!F$101:F$133,'DATA 2'!$A$101:$A$133,$A39)</f>
        <v>2440.131887</v>
      </c>
      <c r="G39" s="33">
        <f>SUMIFS('DATA 2'!G$101:G$133,'DATA 2'!$A$101:$A$133,$A39)</f>
        <v>2331.160112</v>
      </c>
      <c r="H39" s="33">
        <f>SUMIFS('DATA 2'!H$101:H$133,'DATA 2'!$A$101:$A$133,$A39)</f>
        <v>2444.614928</v>
      </c>
      <c r="I39" s="33">
        <f>SUMIFS('DATA 2'!I$101:I$133,'DATA 2'!$A$101:$A$133,$A39)</f>
        <v>2561.2061990000002</v>
      </c>
      <c r="J39" s="33">
        <f>SUMIFS('DATA 2'!J$101:J$133,'DATA 2'!$A$101:$A$133,$A39)</f>
        <v>2631.9047740000001</v>
      </c>
      <c r="K39" s="33">
        <f>SUMIFS('DATA 2'!K$101:K$133,'DATA 2'!$A$101:$A$133,$A39)</f>
        <v>2656.2387050000002</v>
      </c>
      <c r="L39" s="33">
        <f>SUMIFS('DATA 2'!L$101:L$133,'DATA 2'!$A$101:$A$133,$A39)</f>
        <v>2640.6808769999998</v>
      </c>
      <c r="M39" s="33">
        <f>SUMIFS('DATA 2'!M$101:M$133,'DATA 2'!$A$101:$A$133,$A39)</f>
        <v>2586.8773169999999</v>
      </c>
      <c r="N39" s="33">
        <f>SUMIFS('DATA 2'!N$101:N$133,'DATA 2'!$A$101:$A$133,$A39)</f>
        <v>2489.8840329999998</v>
      </c>
      <c r="O39" s="33">
        <f>SUMIFS('DATA 2'!O$101:O$133,'DATA 2'!$A$101:$A$133,$A39)</f>
        <v>2339.456639</v>
      </c>
      <c r="P39" s="33">
        <f>SUMIFS('DATA 2'!P$101:P$133,'DATA 2'!$A$101:$A$133,$A39)</f>
        <v>2297.5262809999999</v>
      </c>
      <c r="Q39" s="33">
        <f>SUMIFS('DATA 2'!Q$101:Q$133,'DATA 2'!$A$101:$A$133,$A39)</f>
        <v>2281.6772460000002</v>
      </c>
      <c r="R39" s="33">
        <f>SUMIFS('DATA 2'!R$101:R$133,'DATA 2'!$A$101:$A$133,$A39)</f>
        <v>2263.7666899999999</v>
      </c>
      <c r="S39" s="33">
        <f>SUMIFS('DATA 2'!S$101:S$133,'DATA 2'!$A$101:$A$133,$A39)</f>
        <v>2234.4761939999999</v>
      </c>
      <c r="T39" s="33">
        <f>SUMIFS('DATA 2'!T$101:T$133,'DATA 2'!$A$101:$A$133,$A39)</f>
        <v>2190.6833889999998</v>
      </c>
      <c r="U39" s="33">
        <f>SUMIFS('DATA 2'!U$101:U$133,'DATA 2'!$A$101:$A$133,$A39)</f>
        <v>2191.24037</v>
      </c>
      <c r="V39" s="33">
        <f>SUMIFS('DATA 2'!V$101:V$133,'DATA 2'!$A$101:$A$133,$A39)</f>
        <v>2203.5259470000001</v>
      </c>
      <c r="W39" s="33">
        <f>SUMIFS('DATA 2'!W$101:W$133,'DATA 2'!$A$101:$A$133,$A39)</f>
        <v>2216.4373409999998</v>
      </c>
      <c r="X39" s="33">
        <f>SUMIFS('DATA 2'!X$101:X$133,'DATA 2'!$A$101:$A$133,$A39)</f>
        <v>2226.3539730000002</v>
      </c>
      <c r="Y39" s="33">
        <f>SUMIFS('DATA 2'!Y$101:Y$133,'DATA 2'!$A$101:$A$133,$A39)</f>
        <v>2231.958995</v>
      </c>
      <c r="Z39" s="33">
        <f>SUMIFS('DATA 2'!Z$101:Z$133,'DATA 2'!$A$101:$A$133,$A39)</f>
        <v>2232.6748680000001</v>
      </c>
      <c r="AA39" s="33">
        <f>SUMIFS('DATA 2'!AA$101:AA$133,'DATA 2'!$A$101:$A$133,$A39)</f>
        <v>2228.1860769999998</v>
      </c>
      <c r="AB39" s="33">
        <f>SUMIFS('DATA 2'!AB$101:AB$133,'DATA 2'!$A$101:$A$133,$A39)</f>
        <v>2218.2957719999999</v>
      </c>
      <c r="AC39" s="33">
        <f>SUMIFS('DATA 2'!AC$101:AC$133,'DATA 2'!$A$101:$A$133,$A39)</f>
        <v>2202.8856529999998</v>
      </c>
      <c r="AD39" s="33">
        <f>SUMIFS('DATA 2'!AD$101:AD$133,'DATA 2'!$A$101:$A$133,$A39)</f>
        <v>2181.907428</v>
      </c>
      <c r="AE39" s="33">
        <f>SUMIFS('DATA 2'!AE$101:AE$133,'DATA 2'!$A$101:$A$133,$A39)</f>
        <v>2533.4959829999998</v>
      </c>
      <c r="AF39" s="33">
        <f>SUMIFS('DATA 2'!AF$101:AF$133,'DATA 2'!$A$101:$A$133,$A39)</f>
        <v>3113.8048180000001</v>
      </c>
      <c r="AG39" s="33">
        <f>SUMIFS('DATA 2'!AG$101:AG$133,'DATA 2'!$A$101:$A$133,$A39)</f>
        <v>3913.7627210000001</v>
      </c>
      <c r="AH39" s="33">
        <f>SUMIFS('DATA 2'!AH$101:AH$133,'DATA 2'!$A$101:$A$133,$A39)</f>
        <v>4977.0695169999999</v>
      </c>
      <c r="AI39" s="33">
        <f>SUMIFS('DATA 2'!AI$101:AI$133,'DATA 2'!$A$101:$A$133,$A39)</f>
        <v>6380.0604800000001</v>
      </c>
      <c r="AJ39" s="33">
        <f>SUMIFS('DATA 2'!AJ$101:AJ$133,'DATA 2'!$A$101:$A$133,$A39)</f>
        <v>8230.2711999999901</v>
      </c>
      <c r="AK39" s="33">
        <f>SUMIFS('DATA 2'!AK$101:AK$133,'DATA 2'!$A$101:$A$133,$A39)</f>
        <v>10671.354729999999</v>
      </c>
      <c r="AL39" s="33">
        <f>SUMIFS('DATA 2'!AL$101:AL$133,'DATA 2'!$A$101:$A$133,$A39)</f>
        <v>13890.874449999999</v>
      </c>
      <c r="AM39" s="33">
        <f>SUMIFS('DATA 2'!AM$101:AM$133,'DATA 2'!$A$101:$A$133,$A39)</f>
        <v>18129.416389999999</v>
      </c>
      <c r="AN39" s="33">
        <f>SUMIFS('DATA 2'!AN$101:AN$133,'DATA 2'!$A$101:$A$133,$A39)</f>
        <v>23689.737059999999</v>
      </c>
    </row>
    <row r="40" spans="1:40" x14ac:dyDescent="0.25">
      <c r="A40" s="35" t="s">
        <v>449</v>
      </c>
      <c r="C40" s="33">
        <f>SUMIFS('DATA 2'!C$101:C$133,'DATA 2'!$A$101:$A$133,$A40)</f>
        <v>2831.6670730000001</v>
      </c>
      <c r="D40" s="33">
        <f>SUMIFS('DATA 2'!D$101:D$133,'DATA 2'!$A$101:$A$133,$A40)</f>
        <v>2830.3988020000002</v>
      </c>
      <c r="E40" s="33">
        <f>SUMIFS('DATA 2'!E$101:E$133,'DATA 2'!$A$101:$A$133,$A40)</f>
        <v>2765.6180180000001</v>
      </c>
      <c r="F40" s="33">
        <f>SUMIFS('DATA 2'!F$101:F$133,'DATA 2'!$A$101:$A$133,$A40)</f>
        <v>2659.7406860000001</v>
      </c>
      <c r="G40" s="33">
        <f>SUMIFS('DATA 2'!G$101:G$133,'DATA 2'!$A$101:$A$133,$A40)</f>
        <v>2529.2318740000001</v>
      </c>
      <c r="H40" s="33">
        <f>SUMIFS('DATA 2'!H$101:H$133,'DATA 2'!$A$101:$A$133,$A40)</f>
        <v>2038.3541439999999</v>
      </c>
      <c r="I40" s="33">
        <f>SUMIFS('DATA 2'!I$101:I$133,'DATA 2'!$A$101:$A$133,$A40)</f>
        <v>1494.8450640000001</v>
      </c>
      <c r="J40" s="33">
        <f>SUMIFS('DATA 2'!J$101:J$133,'DATA 2'!$A$101:$A$133,$A40)</f>
        <v>1034.822764</v>
      </c>
      <c r="K40" s="33">
        <f>SUMIFS('DATA 2'!K$101:K$133,'DATA 2'!$A$101:$A$133,$A40)</f>
        <v>688.34594660000005</v>
      </c>
      <c r="L40" s="33">
        <f>SUMIFS('DATA 2'!L$101:L$133,'DATA 2'!$A$101:$A$133,$A40)</f>
        <v>443.42045100000001</v>
      </c>
      <c r="M40" s="33">
        <f>SUMIFS('DATA 2'!M$101:M$133,'DATA 2'!$A$101:$A$133,$A40)</f>
        <v>277.1363326</v>
      </c>
      <c r="N40" s="33">
        <f>SUMIFS('DATA 2'!N$101:N$133,'DATA 2'!$A$101:$A$133,$A40)</f>
        <v>167.66166849999999</v>
      </c>
      <c r="O40" s="33">
        <f>SUMIFS('DATA 2'!O$101:O$133,'DATA 2'!$A$101:$A$133,$A40)</f>
        <v>97.612354550000006</v>
      </c>
      <c r="P40" s="33">
        <f>SUMIFS('DATA 2'!P$101:P$133,'DATA 2'!$A$101:$A$133,$A40)</f>
        <v>69.23311434</v>
      </c>
      <c r="Q40" s="33">
        <f>SUMIFS('DATA 2'!Q$101:Q$133,'DATA 2'!$A$101:$A$133,$A40)</f>
        <v>52.020765009999998</v>
      </c>
      <c r="R40" s="33">
        <f>SUMIFS('DATA 2'!R$101:R$133,'DATA 2'!$A$101:$A$133,$A40)</f>
        <v>39.48241625</v>
      </c>
      <c r="S40" s="33">
        <f>SUMIFS('DATA 2'!S$101:S$133,'DATA 2'!$A$101:$A$133,$A40)</f>
        <v>29.826695340000001</v>
      </c>
      <c r="T40" s="33">
        <f>SUMIFS('DATA 2'!T$101:T$133,'DATA 2'!$A$101:$A$133,$A40)</f>
        <v>22.323771969999999</v>
      </c>
      <c r="U40" s="33">
        <f>SUMIFS('DATA 2'!U$101:U$133,'DATA 2'!$A$101:$A$133,$A40)</f>
        <v>15.279952270000001</v>
      </c>
      <c r="V40" s="33">
        <f>SUMIFS('DATA 2'!V$101:V$133,'DATA 2'!$A$101:$A$133,$A40)</f>
        <v>10.089389990000001</v>
      </c>
      <c r="W40" s="33">
        <f>SUMIFS('DATA 2'!W$101:W$133,'DATA 2'!$A$101:$A$133,$A40)</f>
        <v>6.5468844500000003</v>
      </c>
      <c r="X40" s="33">
        <f>SUMIFS('DATA 2'!X$101:X$133,'DATA 2'!$A$101:$A$133,$A40)</f>
        <v>4.2022030690000003</v>
      </c>
      <c r="Y40" s="33">
        <f>SUMIFS('DATA 2'!Y$101:Y$133,'DATA 2'!$A$101:$A$133,$A40)</f>
        <v>2.6767882200000002</v>
      </c>
      <c r="Z40" s="33">
        <f>SUMIFS('DATA 2'!Z$101:Z$133,'DATA 2'!$A$101:$A$133,$A40)</f>
        <v>1.696626196</v>
      </c>
      <c r="AA40" s="33">
        <f>SUMIFS('DATA 2'!AA$101:AA$133,'DATA 2'!$A$101:$A$133,$A40)</f>
        <v>1.073000205</v>
      </c>
      <c r="AB40" s="33">
        <f>SUMIFS('DATA 2'!AB$101:AB$133,'DATA 2'!$A$101:$A$133,$A40)</f>
        <v>0.67923201079999995</v>
      </c>
      <c r="AC40" s="33">
        <f>SUMIFS('DATA 2'!AC$101:AC$133,'DATA 2'!$A$101:$A$133,$A40)</f>
        <v>0.43186536930000002</v>
      </c>
      <c r="AD40" s="33">
        <f>SUMIFS('DATA 2'!AD$101:AD$133,'DATA 2'!$A$101:$A$133,$A40)</f>
        <v>0.27679896599999998</v>
      </c>
      <c r="AE40" s="33">
        <f>SUMIFS('DATA 2'!AE$101:AE$133,'DATA 2'!$A$101:$A$133,$A40)</f>
        <v>0.20708028070000001</v>
      </c>
      <c r="AF40" s="33">
        <f>SUMIFS('DATA 2'!AF$101:AF$133,'DATA 2'!$A$101:$A$133,$A40)</f>
        <v>0.1630457672</v>
      </c>
      <c r="AG40" s="33">
        <f>SUMIFS('DATA 2'!AG$101:AG$133,'DATA 2'!$A$101:$A$133,$A40)</f>
        <v>0.13051372410000001</v>
      </c>
      <c r="AH40" s="33">
        <f>SUMIFS('DATA 2'!AH$101:AH$133,'DATA 2'!$A$101:$A$133,$A40)</f>
        <v>0.105103907</v>
      </c>
      <c r="AI40" s="33">
        <f>SUMIFS('DATA 2'!AI$101:AI$133,'DATA 2'!$A$101:$A$133,$A40)</f>
        <v>8.4872552300000001E-2</v>
      </c>
      <c r="AJ40" s="33">
        <f>SUMIFS('DATA 2'!AJ$101:AJ$133,'DATA 2'!$A$101:$A$133,$A40)</f>
        <v>6.8643401399999998E-2</v>
      </c>
      <c r="AK40" s="33">
        <f>SUMIFS('DATA 2'!AK$101:AK$133,'DATA 2'!$A$101:$A$133,$A40)</f>
        <v>5.5574750499999999E-2</v>
      </c>
      <c r="AL40" s="33">
        <f>SUMIFS('DATA 2'!AL$101:AL$133,'DATA 2'!$A$101:$A$133,$A40)</f>
        <v>4.5023177999999997E-2</v>
      </c>
      <c r="AM40" s="33">
        <f>SUMIFS('DATA 2'!AM$101:AM$133,'DATA 2'!$A$101:$A$133,$A40)</f>
        <v>3.64852596E-2</v>
      </c>
      <c r="AN40" s="33">
        <f>SUMIFS('DATA 2'!AN$101:AN$133,'DATA 2'!$A$101:$A$133,$A40)</f>
        <v>2.9563652499999999E-2</v>
      </c>
    </row>
    <row r="41" spans="1:40" x14ac:dyDescent="0.25">
      <c r="A41" s="35" t="s">
        <v>450</v>
      </c>
      <c r="C41" s="33">
        <f>SUMIFS('DATA 2'!C$101:C$133,'DATA 2'!$A$101:$A$133,$A41)</f>
        <v>11781.592780000001</v>
      </c>
      <c r="D41" s="33">
        <f>SUMIFS('DATA 2'!D$101:D$133,'DATA 2'!$A$101:$A$133,$A41)</f>
        <v>12124.66877</v>
      </c>
      <c r="E41" s="33">
        <f>SUMIFS('DATA 2'!E$101:E$133,'DATA 2'!$A$101:$A$133,$A41)</f>
        <v>12231.37414</v>
      </c>
      <c r="F41" s="33">
        <f>SUMIFS('DATA 2'!F$101:F$133,'DATA 2'!$A$101:$A$133,$A41)</f>
        <v>12171.63286</v>
      </c>
      <c r="G41" s="33">
        <f>SUMIFS('DATA 2'!G$101:G$133,'DATA 2'!$A$101:$A$133,$A41)</f>
        <v>12009.877780000001</v>
      </c>
      <c r="H41" s="33">
        <f>SUMIFS('DATA 2'!H$101:H$133,'DATA 2'!$A$101:$A$133,$A41)</f>
        <v>13300.82576</v>
      </c>
      <c r="I41" s="33">
        <f>SUMIFS('DATA 2'!I$101:I$133,'DATA 2'!$A$101:$A$133,$A41)</f>
        <v>14172.0332</v>
      </c>
      <c r="J41" s="33">
        <f>SUMIFS('DATA 2'!J$101:J$133,'DATA 2'!$A$101:$A$133,$A41)</f>
        <v>14782.962460000001</v>
      </c>
      <c r="K41" s="33">
        <f>SUMIFS('DATA 2'!K$101:K$133,'DATA 2'!$A$101:$A$133,$A41)</f>
        <v>15229.164870000001</v>
      </c>
      <c r="L41" s="33">
        <f>SUMIFS('DATA 2'!L$101:L$133,'DATA 2'!$A$101:$A$133,$A41)</f>
        <v>15539.778780000001</v>
      </c>
      <c r="M41" s="33">
        <f>SUMIFS('DATA 2'!M$101:M$133,'DATA 2'!$A$101:$A$133,$A41)</f>
        <v>15687.582350000001</v>
      </c>
      <c r="N41" s="33">
        <f>SUMIFS('DATA 2'!N$101:N$133,'DATA 2'!$A$101:$A$133,$A41)</f>
        <v>15597.35392</v>
      </c>
      <c r="O41" s="33">
        <f>SUMIFS('DATA 2'!O$101:O$133,'DATA 2'!$A$101:$A$133,$A41)</f>
        <v>15152.6062</v>
      </c>
      <c r="P41" s="33">
        <f>SUMIFS('DATA 2'!P$101:P$133,'DATA 2'!$A$101:$A$133,$A41)</f>
        <v>14933.21955</v>
      </c>
      <c r="Q41" s="33">
        <f>SUMIFS('DATA 2'!Q$101:Q$133,'DATA 2'!$A$101:$A$133,$A41)</f>
        <v>14626.23264</v>
      </c>
      <c r="R41" s="33">
        <f>SUMIFS('DATA 2'!R$101:R$133,'DATA 2'!$A$101:$A$133,$A41)</f>
        <v>14216.67542</v>
      </c>
      <c r="S41" s="33">
        <f>SUMIFS('DATA 2'!S$101:S$133,'DATA 2'!$A$101:$A$133,$A41)</f>
        <v>13704.69536</v>
      </c>
      <c r="T41" s="33">
        <f>SUMIFS('DATA 2'!T$101:T$133,'DATA 2'!$A$101:$A$133,$A41)</f>
        <v>13097.90746</v>
      </c>
      <c r="U41" s="33">
        <f>SUMIFS('DATA 2'!U$101:U$133,'DATA 2'!$A$101:$A$133,$A41)</f>
        <v>12910.538399999999</v>
      </c>
      <c r="V41" s="33">
        <f>SUMIFS('DATA 2'!V$101:V$133,'DATA 2'!$A$101:$A$133,$A41)</f>
        <v>12684.677799999999</v>
      </c>
      <c r="W41" s="33">
        <f>SUMIFS('DATA 2'!W$101:W$133,'DATA 2'!$A$101:$A$133,$A41)</f>
        <v>12420.971369999999</v>
      </c>
      <c r="X41" s="33">
        <f>SUMIFS('DATA 2'!X$101:X$133,'DATA 2'!$A$101:$A$133,$A41)</f>
        <v>12121.44153</v>
      </c>
      <c r="Y41" s="33">
        <f>SUMIFS('DATA 2'!Y$101:Y$133,'DATA 2'!$A$101:$A$133,$A41)</f>
        <v>11788.81839</v>
      </c>
      <c r="Z41" s="33">
        <f>SUMIFS('DATA 2'!Z$101:Z$133,'DATA 2'!$A$101:$A$133,$A41)</f>
        <v>11426.222159999999</v>
      </c>
      <c r="AA41" s="33">
        <f>SUMIFS('DATA 2'!AA$101:AA$133,'DATA 2'!$A$101:$A$133,$A41)</f>
        <v>11037.01532</v>
      </c>
      <c r="AB41" s="33">
        <f>SUMIFS('DATA 2'!AB$101:AB$133,'DATA 2'!$A$101:$A$133,$A41)</f>
        <v>10624.727220000001</v>
      </c>
      <c r="AC41" s="33">
        <f>SUMIFS('DATA 2'!AC$101:AC$133,'DATA 2'!$A$101:$A$133,$A41)</f>
        <v>10193.006020000001</v>
      </c>
      <c r="AD41" s="33">
        <f>SUMIFS('DATA 2'!AD$101:AD$133,'DATA 2'!$A$101:$A$133,$A41)</f>
        <v>9745.5781079999997</v>
      </c>
      <c r="AE41" s="33">
        <f>SUMIFS('DATA 2'!AE$101:AE$133,'DATA 2'!$A$101:$A$133,$A41)</f>
        <v>9308.950159</v>
      </c>
      <c r="AF41" s="33">
        <f>SUMIFS('DATA 2'!AF$101:AF$133,'DATA 2'!$A$101:$A$133,$A41)</f>
        <v>8846.7095140000001</v>
      </c>
      <c r="AG41" s="33">
        <f>SUMIFS('DATA 2'!AG$101:AG$133,'DATA 2'!$A$101:$A$133,$A41)</f>
        <v>8364.6440569999995</v>
      </c>
      <c r="AH41" s="33">
        <f>SUMIFS('DATA 2'!AH$101:AH$133,'DATA 2'!$A$101:$A$133,$A41)</f>
        <v>7868.9913470000001</v>
      </c>
      <c r="AI41" s="33">
        <f>SUMIFS('DATA 2'!AI$101:AI$133,'DATA 2'!$A$101:$A$133,$A41)</f>
        <v>7365.4781030000004</v>
      </c>
      <c r="AJ41" s="33">
        <f>SUMIFS('DATA 2'!AJ$101:AJ$133,'DATA 2'!$A$101:$A$133,$A41)</f>
        <v>6859.0954549999997</v>
      </c>
      <c r="AK41" s="33">
        <f>SUMIFS('DATA 2'!AK$101:AK$133,'DATA 2'!$A$101:$A$133,$A41)</f>
        <v>6354.1270020000002</v>
      </c>
      <c r="AL41" s="33">
        <f>SUMIFS('DATA 2'!AL$101:AL$133,'DATA 2'!$A$101:$A$133,$A41)</f>
        <v>5854.265778</v>
      </c>
      <c r="AM41" s="33">
        <f>SUMIFS('DATA 2'!AM$101:AM$133,'DATA 2'!$A$101:$A$133,$A41)</f>
        <v>5362.7530989999896</v>
      </c>
      <c r="AN41" s="33">
        <f>SUMIFS('DATA 2'!AN$101:AN$133,'DATA 2'!$A$101:$A$133,$A41)</f>
        <v>4882.5097740000001</v>
      </c>
    </row>
    <row r="42" spans="1:40" x14ac:dyDescent="0.25">
      <c r="A42" s="35" t="s">
        <v>447</v>
      </c>
      <c r="C42" s="33">
        <f>SUMIFS('DATA 2'!C$101:C$133,'DATA 2'!$A$101:$A$133,$A42)</f>
        <v>474.12527679999999</v>
      </c>
      <c r="D42" s="33">
        <f>SUMIFS('DATA 2'!D$101:D$133,'DATA 2'!$A$101:$A$133,$A42)</f>
        <v>530.16665490000003</v>
      </c>
      <c r="E42" s="33">
        <f>SUMIFS('DATA 2'!E$101:E$133,'DATA 2'!$A$101:$A$133,$A42)</f>
        <v>605.67529030000003</v>
      </c>
      <c r="F42" s="33">
        <f>SUMIFS('DATA 2'!F$101:F$133,'DATA 2'!$A$101:$A$133,$A42)</f>
        <v>694.87610710000001</v>
      </c>
      <c r="G42" s="33">
        <f>SUMIFS('DATA 2'!G$101:G$133,'DATA 2'!$A$101:$A$133,$A42)</f>
        <v>797.23492160000001</v>
      </c>
      <c r="H42" s="33">
        <f>SUMIFS('DATA 2'!H$101:H$133,'DATA 2'!$A$101:$A$133,$A42)</f>
        <v>650.18699289999995</v>
      </c>
      <c r="I42" s="33">
        <f>SUMIFS('DATA 2'!I$101:I$133,'DATA 2'!$A$101:$A$133,$A42)</f>
        <v>453.59579359999998</v>
      </c>
      <c r="J42" s="33">
        <f>SUMIFS('DATA 2'!J$101:J$133,'DATA 2'!$A$101:$A$133,$A42)</f>
        <v>291.85449419999998</v>
      </c>
      <c r="K42" s="33">
        <f>SUMIFS('DATA 2'!K$101:K$133,'DATA 2'!$A$101:$A$133,$A42)</f>
        <v>178.416822</v>
      </c>
      <c r="L42" s="33">
        <f>SUMIFS('DATA 2'!L$101:L$133,'DATA 2'!$A$101:$A$133,$A42)</f>
        <v>104.84895710000001</v>
      </c>
      <c r="M42" s="33">
        <f>SUMIFS('DATA 2'!M$101:M$133,'DATA 2'!$A$101:$A$133,$A42)</f>
        <v>59.429741110000002</v>
      </c>
      <c r="N42" s="33">
        <f>SUMIFS('DATA 2'!N$101:N$133,'DATA 2'!$A$101:$A$133,$A42)</f>
        <v>32.44444601</v>
      </c>
      <c r="O42" s="33">
        <f>SUMIFS('DATA 2'!O$101:O$133,'DATA 2'!$A$101:$A$133,$A42)</f>
        <v>16.977775189999999</v>
      </c>
      <c r="P42" s="33">
        <f>SUMIFS('DATA 2'!P$101:P$133,'DATA 2'!$A$101:$A$133,$A42)</f>
        <v>12.038316500000001</v>
      </c>
      <c r="Q42" s="33">
        <f>SUMIFS('DATA 2'!Q$101:Q$133,'DATA 2'!$A$101:$A$133,$A42)</f>
        <v>9.381292191</v>
      </c>
      <c r="R42" s="33">
        <f>SUMIFS('DATA 2'!R$101:R$133,'DATA 2'!$A$101:$A$133,$A42)</f>
        <v>7.4844296559999997</v>
      </c>
      <c r="S42" s="33">
        <f>SUMIFS('DATA 2'!S$101:S$133,'DATA 2'!$A$101:$A$133,$A42)</f>
        <v>5.981331172</v>
      </c>
      <c r="T42" s="33">
        <f>SUMIFS('DATA 2'!T$101:T$133,'DATA 2'!$A$101:$A$133,$A42)</f>
        <v>4.7556397549999998</v>
      </c>
      <c r="U42" s="33">
        <f>SUMIFS('DATA 2'!U$101:U$133,'DATA 2'!$A$101:$A$133,$A42)</f>
        <v>4.3602547410000003</v>
      </c>
      <c r="V42" s="33">
        <f>SUMIFS('DATA 2'!V$101:V$133,'DATA 2'!$A$101:$A$133,$A42)</f>
        <v>4.2043252840000003</v>
      </c>
      <c r="W42" s="33">
        <f>SUMIFS('DATA 2'!W$101:W$133,'DATA 2'!$A$101:$A$133,$A42)</f>
        <v>4.1335529979999999</v>
      </c>
      <c r="X42" s="33">
        <f>SUMIFS('DATA 2'!X$101:X$133,'DATA 2'!$A$101:$A$133,$A42)</f>
        <v>4.1049877329999997</v>
      </c>
      <c r="Y42" s="33">
        <f>SUMIFS('DATA 2'!Y$101:Y$133,'DATA 2'!$A$101:$A$133,$A42)</f>
        <v>4.1057849290000004</v>
      </c>
      <c r="Z42" s="33">
        <f>SUMIFS('DATA 2'!Z$101:Z$133,'DATA 2'!$A$101:$A$133,$A42)</f>
        <v>4.1320051189999898</v>
      </c>
      <c r="AA42" s="33">
        <f>SUMIFS('DATA 2'!AA$101:AA$133,'DATA 2'!$A$101:$A$133,$A42)</f>
        <v>4.1826145319999899</v>
      </c>
      <c r="AB42" s="33">
        <f>SUMIFS('DATA 2'!AB$101:AB$133,'DATA 2'!$A$101:$A$133,$A42)</f>
        <v>4.2577365299999999</v>
      </c>
      <c r="AC42" s="33">
        <f>SUMIFS('DATA 2'!AC$101:AC$133,'DATA 2'!$A$101:$A$133,$A42)</f>
        <v>4.3581430220000001</v>
      </c>
      <c r="AD42" s="33">
        <f>SUMIFS('DATA 2'!AD$101:AD$133,'DATA 2'!$A$101:$A$133,$A42)</f>
        <v>4.4851205959999998</v>
      </c>
      <c r="AE42" s="33">
        <f>SUMIFS('DATA 2'!AE$101:AE$133,'DATA 2'!$A$101:$A$133,$A42)</f>
        <v>4.5876376539999999</v>
      </c>
      <c r="AF42" s="33">
        <f>SUMIFS('DATA 2'!AF$101:AF$133,'DATA 2'!$A$101:$A$133,$A42)</f>
        <v>4.6947585089999997</v>
      </c>
      <c r="AG42" s="33">
        <f>SUMIFS('DATA 2'!AG$101:AG$133,'DATA 2'!$A$101:$A$133,$A42)</f>
        <v>4.8165479580000001</v>
      </c>
      <c r="AH42" s="33">
        <f>SUMIFS('DATA 2'!AH$101:AH$133,'DATA 2'!$A$101:$A$133,$A42)</f>
        <v>4.9561853339999997</v>
      </c>
      <c r="AI42" s="33">
        <f>SUMIFS('DATA 2'!AI$101:AI$133,'DATA 2'!$A$101:$A$133,$A42)</f>
        <v>5.1146590559999998</v>
      </c>
      <c r="AJ42" s="33">
        <f>SUMIFS('DATA 2'!AJ$101:AJ$133,'DATA 2'!$A$101:$A$133,$A42)</f>
        <v>5.2921238849999899</v>
      </c>
      <c r="AK42" s="33">
        <f>SUMIFS('DATA 2'!AK$101:AK$133,'DATA 2'!$A$101:$A$133,$A42)</f>
        <v>5.4882398749999899</v>
      </c>
      <c r="AL42" s="33">
        <f>SUMIFS('DATA 2'!AL$101:AL$133,'DATA 2'!$A$101:$A$133,$A42)</f>
        <v>5.7021938399999996</v>
      </c>
      <c r="AM42" s="33">
        <f>SUMIFS('DATA 2'!AM$101:AM$133,'DATA 2'!$A$101:$A$133,$A42)</f>
        <v>5.9326170999999999</v>
      </c>
      <c r="AN42" s="33">
        <f>SUMIFS('DATA 2'!AN$101:AN$133,'DATA 2'!$A$101:$A$133,$A42)</f>
        <v>6.1774695419999999</v>
      </c>
    </row>
    <row r="43" spans="1:40" x14ac:dyDescent="0.25">
      <c r="A43" s="35" t="s">
        <v>448</v>
      </c>
      <c r="C43" s="33">
        <f>SUMIFS('DATA 2'!C$101:C$133,'DATA 2'!$A$101:$A$133,$A43)</f>
        <v>5981.2326210000001</v>
      </c>
      <c r="D43" s="33">
        <f>SUMIFS('DATA 2'!D$101:D$133,'DATA 2'!$A$101:$A$133,$A43)</f>
        <v>5857.3069420000002</v>
      </c>
      <c r="E43" s="33">
        <f>SUMIFS('DATA 2'!E$101:E$133,'DATA 2'!$A$101:$A$133,$A43)</f>
        <v>5562.8000039999997</v>
      </c>
      <c r="F43" s="33">
        <f>SUMIFS('DATA 2'!F$101:F$133,'DATA 2'!$A$101:$A$133,$A43)</f>
        <v>5187.2475350000004</v>
      </c>
      <c r="G43" s="33">
        <f>SUMIFS('DATA 2'!G$101:G$133,'DATA 2'!$A$101:$A$133,$A43)</f>
        <v>4775.1138199999896</v>
      </c>
      <c r="H43" s="33">
        <f>SUMIFS('DATA 2'!H$101:H$133,'DATA 2'!$A$101:$A$133,$A43)</f>
        <v>2880.5969839999998</v>
      </c>
      <c r="I43" s="33">
        <f>SUMIFS('DATA 2'!I$101:I$133,'DATA 2'!$A$101:$A$133,$A43)</f>
        <v>1435.5056959999999</v>
      </c>
      <c r="J43" s="33">
        <f>SUMIFS('DATA 2'!J$101:J$133,'DATA 2'!$A$101:$A$133,$A43)</f>
        <v>647.3472802</v>
      </c>
      <c r="K43" s="33">
        <f>SUMIFS('DATA 2'!K$101:K$133,'DATA 2'!$A$101:$A$133,$A43)</f>
        <v>273.84629009999998</v>
      </c>
      <c r="L43" s="33">
        <f>SUMIFS('DATA 2'!L$101:L$133,'DATA 2'!$A$101:$A$133,$A43)</f>
        <v>110.5876592</v>
      </c>
      <c r="M43" s="33">
        <f>SUMIFS('DATA 2'!M$101:M$133,'DATA 2'!$A$101:$A$133,$A43)</f>
        <v>43.233246219999998</v>
      </c>
      <c r="N43" s="33">
        <f>SUMIFS('DATA 2'!N$101:N$133,'DATA 2'!$A$101:$A$133,$A43)</f>
        <v>16.706977930000001</v>
      </c>
      <c r="O43" s="33">
        <f>SUMIFS('DATA 2'!O$101:O$133,'DATA 2'!$A$101:$A$133,$A43)</f>
        <v>6.6273519649999999</v>
      </c>
      <c r="P43" s="33">
        <f>SUMIFS('DATA 2'!P$101:P$133,'DATA 2'!$A$101:$A$133,$A43)</f>
        <v>4.1099126740000003</v>
      </c>
      <c r="Q43" s="33">
        <f>SUMIFS('DATA 2'!Q$101:Q$133,'DATA 2'!$A$101:$A$133,$A43)</f>
        <v>2.940941536</v>
      </c>
      <c r="R43" s="33">
        <f>SUMIFS('DATA 2'!R$101:R$133,'DATA 2'!$A$101:$A$133,$A43)</f>
        <v>2.1936644150000002</v>
      </c>
      <c r="S43" s="33">
        <f>SUMIFS('DATA 2'!S$101:S$133,'DATA 2'!$A$101:$A$133,$A43)</f>
        <v>1.6539274980000001</v>
      </c>
      <c r="T43" s="33">
        <f>SUMIFS('DATA 2'!T$101:T$133,'DATA 2'!$A$101:$A$133,$A43)</f>
        <v>1.2486827810000001</v>
      </c>
      <c r="U43" s="33">
        <f>SUMIFS('DATA 2'!U$101:U$133,'DATA 2'!$A$101:$A$133,$A43)</f>
        <v>0.95971437749999999</v>
      </c>
      <c r="V43" s="33">
        <f>SUMIFS('DATA 2'!V$101:V$133,'DATA 2'!$A$101:$A$133,$A43)</f>
        <v>0.74237796109999998</v>
      </c>
      <c r="W43" s="33">
        <f>SUMIFS('DATA 2'!W$101:W$133,'DATA 2'!$A$101:$A$133,$A43)</f>
        <v>0.5757214128</v>
      </c>
      <c r="X43" s="33">
        <f>SUMIFS('DATA 2'!X$101:X$133,'DATA 2'!$A$101:$A$133,$A43)</f>
        <v>0.44706844140000002</v>
      </c>
      <c r="Y43" s="33">
        <f>SUMIFS('DATA 2'!Y$101:Y$133,'DATA 2'!$A$101:$A$133,$A43)</f>
        <v>0.34748354209999999</v>
      </c>
      <c r="Z43" s="33">
        <f>SUMIFS('DATA 2'!Z$101:Z$133,'DATA 2'!$A$101:$A$133,$A43)</f>
        <v>0.2702881708</v>
      </c>
      <c r="AA43" s="33">
        <f>SUMIFS('DATA 2'!AA$101:AA$133,'DATA 2'!$A$101:$A$133,$A43)</f>
        <v>0.2103884282</v>
      </c>
      <c r="AB43" s="33">
        <f>SUMIFS('DATA 2'!AB$101:AB$133,'DATA 2'!$A$101:$A$133,$A43)</f>
        <v>0.16387067599999999</v>
      </c>
      <c r="AC43" s="33">
        <f>SUMIFS('DATA 2'!AC$101:AC$133,'DATA 2'!$A$101:$A$133,$A43)</f>
        <v>0.12771871060000001</v>
      </c>
      <c r="AD43" s="33">
        <f>SUMIFS('DATA 2'!AD$101:AD$133,'DATA 2'!$A$101:$A$133,$A43)</f>
        <v>9.9603859399999994E-2</v>
      </c>
      <c r="AE43" s="33">
        <f>SUMIFS('DATA 2'!AE$101:AE$133,'DATA 2'!$A$101:$A$133,$A43)</f>
        <v>7.8769791800000002E-2</v>
      </c>
      <c r="AF43" s="33">
        <f>SUMIFS('DATA 2'!AF$101:AF$133,'DATA 2'!$A$101:$A$133,$A43)</f>
        <v>6.2614150100000002E-2</v>
      </c>
      <c r="AG43" s="33">
        <f>SUMIFS('DATA 2'!AG$101:AG$133,'DATA 2'!$A$101:$A$133,$A43)</f>
        <v>4.98763401E-2</v>
      </c>
      <c r="AH43" s="33">
        <f>SUMIFS('DATA 2'!AH$101:AH$133,'DATA 2'!$A$101:$A$133,$A43)</f>
        <v>3.97735252E-2</v>
      </c>
      <c r="AI43" s="33">
        <f>SUMIFS('DATA 2'!AI$101:AI$133,'DATA 2'!$A$101:$A$133,$A43)</f>
        <v>3.1739511800000002E-2</v>
      </c>
      <c r="AJ43" s="33">
        <f>SUMIFS('DATA 2'!AJ$101:AJ$133,'DATA 2'!$A$101:$A$133,$A43)</f>
        <v>2.5340403099999999E-2</v>
      </c>
      <c r="AK43" s="33">
        <f>SUMIFS('DATA 2'!AK$101:AK$133,'DATA 2'!$A$101:$A$133,$A43)</f>
        <v>2.0237129199999999E-2</v>
      </c>
      <c r="AL43" s="33">
        <f>SUMIFS('DATA 2'!AL$101:AL$133,'DATA 2'!$A$101:$A$133,$A43)</f>
        <v>1.6162928199999999E-2</v>
      </c>
      <c r="AM43" s="33">
        <f>SUMIFS('DATA 2'!AM$101:AM$133,'DATA 2'!$A$101:$A$133,$A43)</f>
        <v>1.2907325900000001E-2</v>
      </c>
      <c r="AN43" s="33">
        <f>SUMIFS('DATA 2'!AN$101:AN$133,'DATA 2'!$A$101:$A$133,$A43)</f>
        <v>1.03039612E-2</v>
      </c>
    </row>
    <row r="44" spans="1:40" x14ac:dyDescent="0.25">
      <c r="A44" s="35" t="s">
        <v>458</v>
      </c>
      <c r="C44" s="33">
        <f>SUM(C26:C31)</f>
        <v>3459303.525200163</v>
      </c>
      <c r="D44" s="33">
        <f t="shared" ref="D44:AN44" si="6">SUM(D26:D31)</f>
        <v>3559367.4729686622</v>
      </c>
      <c r="E44" s="33">
        <f t="shared" si="6"/>
        <v>3660589.1194871012</v>
      </c>
      <c r="F44" s="33">
        <f t="shared" si="6"/>
        <v>3762949.7287414102</v>
      </c>
      <c r="G44" s="33">
        <f t="shared" si="6"/>
        <v>3867848.1709596994</v>
      </c>
      <c r="H44" s="33">
        <f t="shared" si="6"/>
        <v>3976665.1186535996</v>
      </c>
      <c r="I44" s="33">
        <f t="shared" si="6"/>
        <v>4088133.27015553</v>
      </c>
      <c r="J44" s="33">
        <f t="shared" si="6"/>
        <v>4202591.9233385101</v>
      </c>
      <c r="K44" s="33">
        <f t="shared" si="6"/>
        <v>4320370.45853543</v>
      </c>
      <c r="L44" s="33">
        <f t="shared" si="6"/>
        <v>4441938.5608539507</v>
      </c>
      <c r="M44" s="33">
        <f t="shared" si="6"/>
        <v>4567874.7760718511</v>
      </c>
      <c r="N44" s="33">
        <f t="shared" si="6"/>
        <v>4698889.9677275699</v>
      </c>
      <c r="O44" s="33">
        <f t="shared" si="6"/>
        <v>4835892.6955680856</v>
      </c>
      <c r="P44" s="33">
        <f t="shared" si="6"/>
        <v>4975482.4994671633</v>
      </c>
      <c r="Q44" s="33">
        <f t="shared" si="6"/>
        <v>5120225.5767835462</v>
      </c>
      <c r="R44" s="33">
        <f t="shared" si="6"/>
        <v>5269810.5093204109</v>
      </c>
      <c r="S44" s="33">
        <f t="shared" si="6"/>
        <v>5424180.9586949404</v>
      </c>
      <c r="T44" s="33">
        <f t="shared" si="6"/>
        <v>5583353.6709237667</v>
      </c>
      <c r="U44" s="33">
        <f t="shared" si="6"/>
        <v>5745506.0461569494</v>
      </c>
      <c r="V44" s="33">
        <f t="shared" si="6"/>
        <v>5912118.343902315</v>
      </c>
      <c r="W44" s="33">
        <f t="shared" si="6"/>
        <v>6083139.2217812706</v>
      </c>
      <c r="X44" s="33">
        <f t="shared" si="6"/>
        <v>6258570.2208830435</v>
      </c>
      <c r="Y44" s="33">
        <f t="shared" si="6"/>
        <v>6438420.9732538201</v>
      </c>
      <c r="Z44" s="33">
        <f t="shared" si="6"/>
        <v>6622687.2777137458</v>
      </c>
      <c r="AA44" s="33">
        <f t="shared" si="6"/>
        <v>6811347.0567314457</v>
      </c>
      <c r="AB44" s="33">
        <f t="shared" si="6"/>
        <v>7004364.8102514381</v>
      </c>
      <c r="AC44" s="33">
        <f t="shared" si="6"/>
        <v>7201699.9926546318</v>
      </c>
      <c r="AD44" s="33">
        <f t="shared" si="6"/>
        <v>7403317.7036974616</v>
      </c>
      <c r="AE44" s="33">
        <f t="shared" si="6"/>
        <v>7607581.563749617</v>
      </c>
      <c r="AF44" s="33">
        <f t="shared" si="6"/>
        <v>7815727.8716095258</v>
      </c>
      <c r="AG44" s="33">
        <f t="shared" si="6"/>
        <v>8027598.8464792306</v>
      </c>
      <c r="AH44" s="33">
        <f t="shared" si="6"/>
        <v>8243277.1646291064</v>
      </c>
      <c r="AI44" s="33">
        <f t="shared" si="6"/>
        <v>8462953.1925375406</v>
      </c>
      <c r="AJ44" s="33">
        <f t="shared" si="6"/>
        <v>8686917.1315601896</v>
      </c>
      <c r="AK44" s="33">
        <f t="shared" si="6"/>
        <v>8915586.5821715146</v>
      </c>
      <c r="AL44" s="33">
        <f t="shared" si="6"/>
        <v>9149546.7967741769</v>
      </c>
      <c r="AM44" s="33">
        <f t="shared" si="6"/>
        <v>9389597.7698691655</v>
      </c>
      <c r="AN44" s="33">
        <f t="shared" si="6"/>
        <v>9636805.4397902451</v>
      </c>
    </row>
    <row r="45" spans="1:40" x14ac:dyDescent="0.25">
      <c r="A45" s="36" t="s">
        <v>453</v>
      </c>
      <c r="C45" s="33">
        <f>SUM(C32:C38)</f>
        <v>12966.955811362699</v>
      </c>
      <c r="D45" s="33">
        <f t="shared" ref="D45:AN45" si="7">SUM(D32:D38)</f>
        <v>13594.232479332501</v>
      </c>
      <c r="E45" s="33">
        <f t="shared" si="7"/>
        <v>14259.107199602002</v>
      </c>
      <c r="F45" s="33">
        <f t="shared" si="7"/>
        <v>14981.37698547</v>
      </c>
      <c r="G45" s="33">
        <f t="shared" si="7"/>
        <v>15932.44066842</v>
      </c>
      <c r="H45" s="33">
        <f t="shared" si="7"/>
        <v>18246.497890899998</v>
      </c>
      <c r="I45" s="33">
        <f t="shared" si="7"/>
        <v>20685.849361600001</v>
      </c>
      <c r="J45" s="33">
        <f t="shared" si="7"/>
        <v>23120.474083200002</v>
      </c>
      <c r="K45" s="33">
        <f t="shared" si="7"/>
        <v>25744.4015258</v>
      </c>
      <c r="L45" s="33">
        <f t="shared" si="7"/>
        <v>28883.047269999999</v>
      </c>
      <c r="M45" s="33">
        <f t="shared" si="7"/>
        <v>32998.844322999998</v>
      </c>
      <c r="N45" s="33">
        <f t="shared" si="7"/>
        <v>38780.242430999999</v>
      </c>
      <c r="O45" s="33">
        <f t="shared" si="7"/>
        <v>47238.608753</v>
      </c>
      <c r="P45" s="33">
        <f t="shared" si="7"/>
        <v>53689.162422000001</v>
      </c>
      <c r="Q45" s="33">
        <f t="shared" si="7"/>
        <v>61253.310743000002</v>
      </c>
      <c r="R45" s="33">
        <f t="shared" si="7"/>
        <v>69722.633205000006</v>
      </c>
      <c r="S45" s="33">
        <f t="shared" si="7"/>
        <v>79028.381899</v>
      </c>
      <c r="T45" s="33">
        <f t="shared" si="7"/>
        <v>89134.643770999988</v>
      </c>
      <c r="U45" s="33">
        <f t="shared" si="7"/>
        <v>97472.457613000006</v>
      </c>
      <c r="V45" s="33">
        <f t="shared" si="7"/>
        <v>106189.82388309999</v>
      </c>
      <c r="W45" s="33">
        <f t="shared" si="7"/>
        <v>115326.00390329999</v>
      </c>
      <c r="X45" s="33">
        <f t="shared" si="7"/>
        <v>124884.56741869998</v>
      </c>
      <c r="Y45" s="33">
        <f t="shared" si="7"/>
        <v>134855.45951730001</v>
      </c>
      <c r="Z45" s="33">
        <f t="shared" si="7"/>
        <v>145221.47586419998</v>
      </c>
      <c r="AA45" s="33">
        <f t="shared" si="7"/>
        <v>155960.25310750003</v>
      </c>
      <c r="AB45" s="33">
        <f t="shared" si="7"/>
        <v>167045.13226920002</v>
      </c>
      <c r="AC45" s="33">
        <f t="shared" si="7"/>
        <v>178445.84458609999</v>
      </c>
      <c r="AD45" s="33">
        <f t="shared" si="7"/>
        <v>190129.2825835</v>
      </c>
      <c r="AE45" s="33">
        <f t="shared" si="7"/>
        <v>200383.15891519992</v>
      </c>
      <c r="AF45" s="33">
        <f t="shared" si="7"/>
        <v>210574.69161020004</v>
      </c>
      <c r="AG45" s="33">
        <f t="shared" si="7"/>
        <v>220480.98535589999</v>
      </c>
      <c r="AH45" s="33">
        <f t="shared" si="7"/>
        <v>229955.26686330003</v>
      </c>
      <c r="AI45" s="33">
        <f t="shared" si="7"/>
        <v>238864.14211739998</v>
      </c>
      <c r="AJ45" s="33">
        <f t="shared" si="7"/>
        <v>247069.06108050002</v>
      </c>
      <c r="AK45" s="33">
        <f t="shared" si="7"/>
        <v>254421.24093159998</v>
      </c>
      <c r="AL45" s="33">
        <f t="shared" si="7"/>
        <v>260761.50135130002</v>
      </c>
      <c r="AM45" s="33">
        <f t="shared" si="7"/>
        <v>265922.66817630001</v>
      </c>
      <c r="AN45" s="33">
        <f t="shared" si="7"/>
        <v>269734.06596450001</v>
      </c>
    </row>
    <row r="46" spans="1:40" x14ac:dyDescent="0.25">
      <c r="A46" s="36" t="s">
        <v>446</v>
      </c>
      <c r="C46" s="33">
        <f>C39</f>
        <v>2605.7253879999998</v>
      </c>
      <c r="D46" s="33">
        <f t="shared" ref="D46:AN46" si="8">D39</f>
        <v>2590.6136820000002</v>
      </c>
      <c r="E46" s="33">
        <f t="shared" si="8"/>
        <v>2529.1542800000002</v>
      </c>
      <c r="F46" s="33">
        <f t="shared" si="8"/>
        <v>2440.131887</v>
      </c>
      <c r="G46" s="33">
        <f t="shared" si="8"/>
        <v>2331.160112</v>
      </c>
      <c r="H46" s="33">
        <f t="shared" si="8"/>
        <v>2444.614928</v>
      </c>
      <c r="I46" s="33">
        <f t="shared" si="8"/>
        <v>2561.2061990000002</v>
      </c>
      <c r="J46" s="33">
        <f t="shared" si="8"/>
        <v>2631.9047740000001</v>
      </c>
      <c r="K46" s="33">
        <f t="shared" si="8"/>
        <v>2656.2387050000002</v>
      </c>
      <c r="L46" s="33">
        <f t="shared" si="8"/>
        <v>2640.6808769999998</v>
      </c>
      <c r="M46" s="33">
        <f t="shared" si="8"/>
        <v>2586.8773169999999</v>
      </c>
      <c r="N46" s="33">
        <f t="shared" si="8"/>
        <v>2489.8840329999998</v>
      </c>
      <c r="O46" s="33">
        <f t="shared" si="8"/>
        <v>2339.456639</v>
      </c>
      <c r="P46" s="33">
        <f t="shared" si="8"/>
        <v>2297.5262809999999</v>
      </c>
      <c r="Q46" s="33">
        <f t="shared" si="8"/>
        <v>2281.6772460000002</v>
      </c>
      <c r="R46" s="33">
        <f t="shared" si="8"/>
        <v>2263.7666899999999</v>
      </c>
      <c r="S46" s="33">
        <f t="shared" si="8"/>
        <v>2234.4761939999999</v>
      </c>
      <c r="T46" s="33">
        <f t="shared" si="8"/>
        <v>2190.6833889999998</v>
      </c>
      <c r="U46" s="33">
        <f t="shared" si="8"/>
        <v>2191.24037</v>
      </c>
      <c r="V46" s="33">
        <f t="shared" si="8"/>
        <v>2203.5259470000001</v>
      </c>
      <c r="W46" s="33">
        <f t="shared" si="8"/>
        <v>2216.4373409999998</v>
      </c>
      <c r="X46" s="33">
        <f t="shared" si="8"/>
        <v>2226.3539730000002</v>
      </c>
      <c r="Y46" s="33">
        <f t="shared" si="8"/>
        <v>2231.958995</v>
      </c>
      <c r="Z46" s="33">
        <f t="shared" si="8"/>
        <v>2232.6748680000001</v>
      </c>
      <c r="AA46" s="33">
        <f t="shared" si="8"/>
        <v>2228.1860769999998</v>
      </c>
      <c r="AB46" s="33">
        <f t="shared" si="8"/>
        <v>2218.2957719999999</v>
      </c>
      <c r="AC46" s="33">
        <f t="shared" si="8"/>
        <v>2202.8856529999998</v>
      </c>
      <c r="AD46" s="33">
        <f t="shared" si="8"/>
        <v>2181.907428</v>
      </c>
      <c r="AE46" s="33">
        <f t="shared" si="8"/>
        <v>2533.4959829999998</v>
      </c>
      <c r="AF46" s="33">
        <f t="shared" si="8"/>
        <v>3113.8048180000001</v>
      </c>
      <c r="AG46" s="33">
        <f t="shared" si="8"/>
        <v>3913.7627210000001</v>
      </c>
      <c r="AH46" s="33">
        <f t="shared" si="8"/>
        <v>4977.0695169999999</v>
      </c>
      <c r="AI46" s="33">
        <f t="shared" si="8"/>
        <v>6380.0604800000001</v>
      </c>
      <c r="AJ46" s="33">
        <f t="shared" si="8"/>
        <v>8230.2711999999901</v>
      </c>
      <c r="AK46" s="33">
        <f t="shared" si="8"/>
        <v>10671.354729999999</v>
      </c>
      <c r="AL46" s="33">
        <f t="shared" si="8"/>
        <v>13890.874449999999</v>
      </c>
      <c r="AM46" s="33">
        <f t="shared" si="8"/>
        <v>18129.416389999999</v>
      </c>
      <c r="AN46" s="33">
        <f t="shared" si="8"/>
        <v>23689.737059999999</v>
      </c>
    </row>
    <row r="47" spans="1:40" x14ac:dyDescent="0.25">
      <c r="A47" s="36" t="s">
        <v>241</v>
      </c>
      <c r="C47" s="33">
        <f>SUM(C40:C43)</f>
        <v>21068.6177508</v>
      </c>
      <c r="D47" s="33">
        <f t="shared" ref="D47:AN47" si="9">SUM(D40:D43)</f>
        <v>21342.541168899999</v>
      </c>
      <c r="E47" s="33">
        <f t="shared" si="9"/>
        <v>21165.467452299999</v>
      </c>
      <c r="F47" s="33">
        <f t="shared" si="9"/>
        <v>20713.497188100002</v>
      </c>
      <c r="G47" s="33">
        <f t="shared" si="9"/>
        <v>20111.458395599991</v>
      </c>
      <c r="H47" s="33">
        <f t="shared" si="9"/>
        <v>18869.963880900003</v>
      </c>
      <c r="I47" s="33">
        <f t="shared" si="9"/>
        <v>17555.979753599997</v>
      </c>
      <c r="J47" s="33">
        <f t="shared" si="9"/>
        <v>16756.986998400003</v>
      </c>
      <c r="K47" s="33">
        <f t="shared" si="9"/>
        <v>16369.7739287</v>
      </c>
      <c r="L47" s="33">
        <f t="shared" si="9"/>
        <v>16198.635847300002</v>
      </c>
      <c r="M47" s="33">
        <f t="shared" si="9"/>
        <v>16067.381669929999</v>
      </c>
      <c r="N47" s="33">
        <f t="shared" si="9"/>
        <v>15814.167012440001</v>
      </c>
      <c r="O47" s="33">
        <f t="shared" si="9"/>
        <v>15273.823681705</v>
      </c>
      <c r="P47" s="33">
        <f t="shared" si="9"/>
        <v>15018.600893514</v>
      </c>
      <c r="Q47" s="33">
        <f t="shared" si="9"/>
        <v>14690.575638737</v>
      </c>
      <c r="R47" s="33">
        <f t="shared" si="9"/>
        <v>14265.835930321</v>
      </c>
      <c r="S47" s="33">
        <f t="shared" si="9"/>
        <v>13742.157314010001</v>
      </c>
      <c r="T47" s="33">
        <f t="shared" si="9"/>
        <v>13126.235554506</v>
      </c>
      <c r="U47" s="33">
        <f t="shared" si="9"/>
        <v>12931.1383213885</v>
      </c>
      <c r="V47" s="33">
        <f t="shared" si="9"/>
        <v>12699.713893235099</v>
      </c>
      <c r="W47" s="33">
        <f t="shared" si="9"/>
        <v>12432.2275288608</v>
      </c>
      <c r="X47" s="33">
        <f t="shared" si="9"/>
        <v>12130.1957892434</v>
      </c>
      <c r="Y47" s="33">
        <f t="shared" si="9"/>
        <v>11795.9484466911</v>
      </c>
      <c r="Z47" s="33">
        <f t="shared" si="9"/>
        <v>11432.321079485799</v>
      </c>
      <c r="AA47" s="33">
        <f t="shared" si="9"/>
        <v>11042.481323165201</v>
      </c>
      <c r="AB47" s="33">
        <f t="shared" si="9"/>
        <v>10629.828059216801</v>
      </c>
      <c r="AC47" s="33">
        <f t="shared" si="9"/>
        <v>10197.923747101902</v>
      </c>
      <c r="AD47" s="33">
        <f t="shared" si="9"/>
        <v>9750.4396314214009</v>
      </c>
      <c r="AE47" s="33">
        <f t="shared" si="9"/>
        <v>9313.8236467264996</v>
      </c>
      <c r="AF47" s="33">
        <f t="shared" si="9"/>
        <v>8851.6299324263</v>
      </c>
      <c r="AG47" s="33">
        <f t="shared" si="9"/>
        <v>8369.6409950221987</v>
      </c>
      <c r="AH47" s="33">
        <f t="shared" si="9"/>
        <v>7874.0924097662</v>
      </c>
      <c r="AI47" s="33">
        <f t="shared" si="9"/>
        <v>7370.7093741201006</v>
      </c>
      <c r="AJ47" s="33">
        <f t="shared" si="9"/>
        <v>6864.4815626894997</v>
      </c>
      <c r="AK47" s="33">
        <f t="shared" si="9"/>
        <v>6359.6910537546992</v>
      </c>
      <c r="AL47" s="33">
        <f t="shared" si="9"/>
        <v>5860.0291579462</v>
      </c>
      <c r="AM47" s="33">
        <f t="shared" si="9"/>
        <v>5368.7351086854906</v>
      </c>
      <c r="AN47" s="33">
        <f t="shared" si="9"/>
        <v>4888.7271111557002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4" sqref="F4"/>
    </sheetView>
  </sheetViews>
  <sheetFormatPr baseColWidth="10" defaultRowHeight="15" x14ac:dyDescent="0.25"/>
  <cols>
    <col min="1" max="1" width="40.28515625" bestFit="1" customWidth="1"/>
    <col min="2" max="2" width="66.42578125" style="13" hidden="1" customWidth="1"/>
    <col min="3" max="3" width="5.42578125" bestFit="1" customWidth="1"/>
    <col min="4" max="4" width="6" customWidth="1"/>
    <col min="5" max="6" width="6.42578125" bestFit="1" customWidth="1"/>
    <col min="7" max="8" width="7.140625" bestFit="1" customWidth="1"/>
  </cols>
  <sheetData>
    <row r="1" spans="1:8" x14ac:dyDescent="0.25">
      <c r="C1">
        <v>7</v>
      </c>
      <c r="D1">
        <v>9</v>
      </c>
      <c r="E1">
        <v>14</v>
      </c>
      <c r="F1">
        <v>19</v>
      </c>
      <c r="G1">
        <v>29</v>
      </c>
      <c r="H1">
        <v>39</v>
      </c>
    </row>
    <row r="2" spans="1:8" ht="18.75" x14ac:dyDescent="0.3">
      <c r="A2" s="15" t="s">
        <v>426</v>
      </c>
      <c r="B2" s="21"/>
      <c r="C2" s="6"/>
      <c r="D2" s="6"/>
      <c r="E2" s="6"/>
      <c r="F2" s="6"/>
      <c r="G2" s="6"/>
      <c r="H2" s="6"/>
    </row>
    <row r="3" spans="1:8" x14ac:dyDescent="0.25">
      <c r="A3" s="16"/>
      <c r="B3" s="25"/>
      <c r="C3" s="28">
        <v>2018</v>
      </c>
      <c r="D3" s="28">
        <v>2020</v>
      </c>
      <c r="E3" s="28">
        <v>2025</v>
      </c>
      <c r="F3" s="28">
        <v>2030</v>
      </c>
      <c r="G3" s="28">
        <v>2040</v>
      </c>
      <c r="H3" s="28">
        <v>2050</v>
      </c>
    </row>
    <row r="4" spans="1:8" ht="18.75" customHeight="1" x14ac:dyDescent="0.25">
      <c r="A4" s="26" t="s">
        <v>429</v>
      </c>
      <c r="B4" t="s">
        <v>0</v>
      </c>
      <c r="C4" s="29">
        <f>VLOOKUP($B4,DATA!$A$1:$AM$533,C$1,FALSE)</f>
        <v>1.26958043838554E-2</v>
      </c>
      <c r="D4" s="29">
        <f>VLOOKUP($B4,DATA!$A$1:$AM$533,D$1,FALSE)</f>
        <v>2.7217629590214901E-2</v>
      </c>
      <c r="E4" s="29">
        <f>VLOOKUP($B4,DATA!$A$1:$AM$533,E$1,FALSE)</f>
        <v>6.6181296121126096E-2</v>
      </c>
      <c r="F4" s="29">
        <f>VLOOKUP($B4,DATA!$A$1:$AM$533,F$1,FALSE)</f>
        <v>0.217698350380302</v>
      </c>
      <c r="G4" s="29">
        <f>VLOOKUP($B4,DATA!$A$1:$AM$533,G$1,FALSE)</f>
        <v>0.13261105409336699</v>
      </c>
      <c r="H4" s="29">
        <f>VLOOKUP($B4,DATA!$A$1:$AM$533,H$1,FALSE)</f>
        <v>0.14794304501088901</v>
      </c>
    </row>
    <row r="5" spans="1:8" ht="18.75" customHeight="1" x14ac:dyDescent="0.25">
      <c r="A5" s="26" t="s">
        <v>430</v>
      </c>
      <c r="B5" t="s">
        <v>2</v>
      </c>
      <c r="C5" s="29">
        <f>VLOOKUP($B5,DATA!$A$1:$AM$533,C$1,FALSE)</f>
        <v>1.97472577776469E-3</v>
      </c>
      <c r="D5" s="29">
        <f>VLOOKUP($B5,DATA!$A$1:$AM$533,D$1,FALSE)</f>
        <v>-8.3611677882400304E-4</v>
      </c>
      <c r="E5" s="29">
        <f>VLOOKUP($B5,DATA!$A$1:$AM$533,E$1,FALSE)</f>
        <v>2.9445928693805301E-2</v>
      </c>
      <c r="F5" s="29">
        <f>VLOOKUP($B5,DATA!$A$1:$AM$533,F$1,FALSE)</f>
        <v>0.181494187824737</v>
      </c>
      <c r="G5" s="29">
        <f>VLOOKUP($B5,DATA!$A$1:$AM$533,G$1,FALSE)</f>
        <v>6.8030085853232294E-2</v>
      </c>
      <c r="H5" s="29">
        <f>VLOOKUP($B5,DATA!$A$1:$AM$533,H$1,FALSE)</f>
        <v>0.118566594525315</v>
      </c>
    </row>
    <row r="6" spans="1:8" ht="18.75" customHeight="1" x14ac:dyDescent="0.25">
      <c r="A6" s="26" t="s">
        <v>431</v>
      </c>
      <c r="B6" t="s">
        <v>3</v>
      </c>
      <c r="C6" s="29">
        <f>VLOOKUP($B6,DATA!$A$1:$AM$533,C$1,FALSE)</f>
        <v>-1.72312269696162E-3</v>
      </c>
      <c r="D6" s="29">
        <f>VLOOKUP($B6,DATA!$A$1:$AM$533,D$1,FALSE)</f>
        <v>-2.22892962366882E-2</v>
      </c>
      <c r="E6" s="29">
        <f>VLOOKUP($B6,DATA!$A$1:$AM$533,E$1,FALSE)</f>
        <v>2.1301948947249901E-2</v>
      </c>
      <c r="F6" s="29">
        <f>VLOOKUP($B6,DATA!$A$1:$AM$533,F$1,FALSE)</f>
        <v>0.31781358141123001</v>
      </c>
      <c r="G6" s="29">
        <f>VLOOKUP($B6,DATA!$A$1:$AM$533,G$1,FALSE)</f>
        <v>0.30134699662644998</v>
      </c>
      <c r="H6" s="29">
        <f>VLOOKUP($B6,DATA!$A$1:$AM$533,H$1,FALSE)</f>
        <v>0.34165119695483898</v>
      </c>
    </row>
    <row r="7" spans="1:8" ht="18.75" customHeight="1" x14ac:dyDescent="0.25">
      <c r="A7" s="26" t="s">
        <v>432</v>
      </c>
      <c r="B7" t="s">
        <v>5</v>
      </c>
      <c r="C7" s="29">
        <f>VLOOKUP($B7,DATA!$A$1:$AM$533,C$1,FALSE)</f>
        <v>1.5635234552835401E-3</v>
      </c>
      <c r="D7" s="29">
        <f>VLOOKUP($B7,DATA!$A$1:$AM$533,D$1,FALSE)</f>
        <v>2.3547620395802898E-3</v>
      </c>
      <c r="E7" s="29">
        <f>VLOOKUP($B7,DATA!$A$1:$AM$533,E$1,FALSE)</f>
        <v>-1.8000290036068699E-2</v>
      </c>
      <c r="F7" s="29">
        <f>VLOOKUP($B7,DATA!$A$1:$AM$533,F$1,FALSE)</f>
        <v>-5.5502494237613602E-2</v>
      </c>
      <c r="G7" s="29">
        <f>VLOOKUP($B7,DATA!$A$1:$AM$533,G$1,FALSE)</f>
        <v>-0.17019097465789099</v>
      </c>
      <c r="H7" s="29">
        <f>VLOOKUP($B7,DATA!$A$1:$AM$533,H$1,FALSE)</f>
        <v>-0.30317857927664099</v>
      </c>
    </row>
    <row r="8" spans="1:8" ht="18.75" customHeight="1" x14ac:dyDescent="0.25">
      <c r="A8" s="26" t="s">
        <v>433</v>
      </c>
      <c r="B8" t="s">
        <v>6</v>
      </c>
      <c r="C8" s="29">
        <f>VLOOKUP($B8,DATA!$A$1:$AM$533,C$1,FALSE)</f>
        <v>-3.5423251583222001E-2</v>
      </c>
      <c r="D8" s="29">
        <f>VLOOKUP($B8,DATA!$A$1:$AM$533,D$1,FALSE)</f>
        <v>-0.100101541617236</v>
      </c>
      <c r="E8" s="29">
        <f>VLOOKUP($B8,DATA!$A$1:$AM$533,E$1,FALSE)</f>
        <v>-0.150617618764781</v>
      </c>
      <c r="F8" s="29">
        <f>VLOOKUP($B8,DATA!$A$1:$AM$533,F$1,FALSE)</f>
        <v>-0.15035164361905101</v>
      </c>
      <c r="G8" s="29">
        <f>VLOOKUP($B8,DATA!$A$1:$AM$533,G$1,FALSE)</f>
        <v>-0.23206239481003901</v>
      </c>
      <c r="H8" s="29">
        <f>VLOOKUP($B8,DATA!$A$1:$AM$533,H$1,FALSE)</f>
        <v>-0.24922132928367699</v>
      </c>
    </row>
    <row r="9" spans="1:8" ht="18.75" customHeight="1" x14ac:dyDescent="0.25">
      <c r="A9" s="26" t="s">
        <v>434</v>
      </c>
      <c r="B9" t="s">
        <v>12</v>
      </c>
      <c r="C9" s="29">
        <f>VLOOKUP($B9,DATA!$A$1:$AM$533,C$1,FALSE)</f>
        <v>1.9889799999998898E-3</v>
      </c>
      <c r="D9" s="29">
        <f>VLOOKUP($B9,DATA!$A$1:$AM$533,D$1,FALSE)</f>
        <v>7.9694299999995208E-3</v>
      </c>
      <c r="E9" s="29">
        <f>VLOOKUP($B9,DATA!$A$1:$AM$533,E$1,FALSE)</f>
        <v>-3.2878969999999799E-2</v>
      </c>
      <c r="F9" s="29">
        <f>VLOOKUP($B9,DATA!$A$1:$AM$533,F$1,FALSE)</f>
        <v>-0.165274319999999</v>
      </c>
      <c r="G9" s="29">
        <f>VLOOKUP($B9,DATA!$A$1:$AM$533,G$1,FALSE)</f>
        <v>-1.78308599999999E-2</v>
      </c>
      <c r="H9" s="29">
        <f>VLOOKUP($B9,DATA!$A$1:$AM$533,H$1,FALSE)</f>
        <v>2.2913709999999799E-2</v>
      </c>
    </row>
    <row r="10" spans="1:8" ht="18.75" customHeight="1" x14ac:dyDescent="0.25">
      <c r="A10" s="26" t="s">
        <v>435</v>
      </c>
      <c r="B10" t="s">
        <v>11</v>
      </c>
      <c r="C10" s="30">
        <f>VLOOKUP($B10,DATA!$A$1:$AM$533,C$1,FALSE)</f>
        <v>-1785</v>
      </c>
      <c r="D10" s="30">
        <f>VLOOKUP($B10,DATA!$A$1:$AM$533,D$1,FALSE)</f>
        <v>-8140.9399999976104</v>
      </c>
      <c r="E10" s="30">
        <f>VLOOKUP($B10,DATA!$A$1:$AM$533,E$1,FALSE)</f>
        <v>32077.219999998801</v>
      </c>
      <c r="F10" s="30">
        <f>VLOOKUP($B10,DATA!$A$1:$AM$533,F$1,FALSE)</f>
        <v>200617.359999999</v>
      </c>
      <c r="G10" s="30">
        <f>VLOOKUP($B10,DATA!$A$1:$AM$533,G$1,FALSE)</f>
        <v>37429.530000001098</v>
      </c>
      <c r="H10" s="30">
        <f>VLOOKUP($B10,DATA!$A$1:$AM$533,H$1,FALSE)</f>
        <v>-33622.319999992797</v>
      </c>
    </row>
    <row r="11" spans="1:8" ht="18.75" customHeight="1" x14ac:dyDescent="0.25">
      <c r="A11" s="26" t="s">
        <v>436</v>
      </c>
      <c r="B11" t="s">
        <v>9</v>
      </c>
      <c r="C11" s="29">
        <f>VLOOKUP($B11,DATA!$A$1:$AM$533,C$1,FALSE)</f>
        <v>4.20195798735978E-3</v>
      </c>
      <c r="D11" s="29">
        <f>VLOOKUP($B11,DATA!$A$1:$AM$533,D$1,FALSE)</f>
        <v>-9.9754719524280892E-3</v>
      </c>
      <c r="E11" s="29">
        <f>VLOOKUP($B11,DATA!$A$1:$AM$533,E$1,FALSE)</f>
        <v>-2.6169180868296199E-2</v>
      </c>
      <c r="F11" s="29">
        <f>VLOOKUP($B11,DATA!$A$1:$AM$533,F$1,FALSE)</f>
        <v>8.2767413159490197E-2</v>
      </c>
      <c r="G11" s="29">
        <f>VLOOKUP($B11,DATA!$A$1:$AM$533,G$1,FALSE)</f>
        <v>0.15454501862475201</v>
      </c>
      <c r="H11" s="29">
        <f>VLOOKUP($B11,DATA!$A$1:$AM$533,H$1,FALSE)</f>
        <v>5.03594733948231E-2</v>
      </c>
    </row>
    <row r="12" spans="1:8" ht="18.75" customHeight="1" x14ac:dyDescent="0.25">
      <c r="A12" s="26" t="s">
        <v>437</v>
      </c>
      <c r="B12" t="s">
        <v>7</v>
      </c>
      <c r="C12" s="29">
        <f>VLOOKUP($B12,DATA!$A$1:$AM$533,C$1,FALSE)</f>
        <v>-5.4214952441289299E-3</v>
      </c>
      <c r="D12" s="29">
        <f>VLOOKUP($B12,DATA!$A$1:$AM$533,D$1,FALSE)</f>
        <v>1.8996870219112299E-3</v>
      </c>
      <c r="E12" s="29">
        <f>VLOOKUP($B12,DATA!$A$1:$AM$533,E$1,FALSE)</f>
        <v>6.3748165813204402E-2</v>
      </c>
      <c r="F12" s="29">
        <f>VLOOKUP($B12,DATA!$A$1:$AM$533,F$1,FALSE)</f>
        <v>0.17189267737038799</v>
      </c>
      <c r="G12" s="29">
        <f>VLOOKUP($B12,DATA!$A$1:$AM$533,G$1,FALSE)</f>
        <v>0.40981952978820202</v>
      </c>
      <c r="H12" s="29">
        <f>VLOOKUP($B12,DATA!$A$1:$AM$533,H$1,FALSE)</f>
        <v>0.65868514293676494</v>
      </c>
    </row>
    <row r="13" spans="1:8" ht="18.75" customHeight="1" x14ac:dyDescent="0.25">
      <c r="A13" s="26" t="s">
        <v>438</v>
      </c>
      <c r="B13" t="s">
        <v>228</v>
      </c>
      <c r="C13" s="29">
        <f>VLOOKUP($B13,DATA!$A$1:$AM$533,C$1,FALSE)</f>
        <v>-4.5327055363642002E-3</v>
      </c>
      <c r="D13" s="29">
        <f>VLOOKUP($B13,DATA!$A$1:$AM$533,D$1,FALSE)</f>
        <v>-2.5985426296692898E-2</v>
      </c>
      <c r="E13" s="29">
        <f>VLOOKUP($B13,DATA!$A$1:$AM$533,E$1,FALSE)</f>
        <v>-0.25048097005488301</v>
      </c>
      <c r="F13" s="29">
        <f>VLOOKUP($B13,DATA!$A$1:$AM$533,F$1,FALSE)</f>
        <v>-1.10160538805952</v>
      </c>
      <c r="G13" s="29">
        <f>VLOOKUP($B13,DATA!$A$1:$AM$533,G$1,FALSE)</f>
        <v>-2.3937491879163</v>
      </c>
      <c r="H13" s="29">
        <f>VLOOKUP($B13,DATA!$A$1:$AM$533,H$1,FALSE)</f>
        <v>-2.1989709751482498</v>
      </c>
    </row>
    <row r="14" spans="1:8" ht="18.75" customHeight="1" x14ac:dyDescent="0.25">
      <c r="A14" s="27" t="s">
        <v>428</v>
      </c>
      <c r="B14" t="s">
        <v>229</v>
      </c>
      <c r="C14" s="29">
        <f>VLOOKUP($B14,DATA!$A$1:$AM$533,C$1,FALSE)</f>
        <v>-2.1379799999998702E-3</v>
      </c>
      <c r="D14" s="29">
        <f>VLOOKUP($B14,DATA!$A$1:$AM$533,D$1,FALSE)</f>
        <v>-7.7775800000002403E-3</v>
      </c>
      <c r="E14" s="29">
        <f>VLOOKUP($B14,DATA!$A$1:$AM$533,E$1,FALSE)</f>
        <v>-7.7180069999999795E-2</v>
      </c>
      <c r="F14" s="29">
        <f>VLOOKUP($B14,DATA!$A$1:$AM$533,F$1,FALSE)</f>
        <v>-0.24893381000000001</v>
      </c>
      <c r="G14" s="29">
        <f>VLOOKUP($B14,DATA!$A$1:$AM$533,G$1,FALSE)</f>
        <v>-0.17364982000000001</v>
      </c>
      <c r="H14" s="29">
        <f>VLOOKUP($B14,DATA!$A$1:$AM$533,H$1,FALSE)</f>
        <v>-0.10281155</v>
      </c>
    </row>
    <row r="15" spans="1:8" ht="18.75" customHeight="1" x14ac:dyDescent="0.25">
      <c r="A15" s="27" t="s">
        <v>439</v>
      </c>
      <c r="B15" t="s">
        <v>14</v>
      </c>
      <c r="C15" s="29">
        <f>VLOOKUP($B15,DATA!$A$1:$AM$533,C$1,FALSE)</f>
        <v>-1.3456690751918301</v>
      </c>
      <c r="D15" s="29">
        <f>VLOOKUP($B15,DATA!$A$1:$AM$533,D$1,FALSE)</f>
        <v>-3.5496077347941801</v>
      </c>
      <c r="E15" s="29">
        <f>VLOOKUP($B15,DATA!$A$1:$AM$533,E$1,FALSE)</f>
        <v>-6.0746184233334803</v>
      </c>
      <c r="F15" s="29">
        <f>VLOOKUP($B15,DATA!$A$1:$AM$533,F$1,FALSE)</f>
        <v>-8.9875740961239199</v>
      </c>
      <c r="G15" s="29">
        <f>VLOOKUP($B15,DATA!$A$1:$AM$533,G$1,FALSE)</f>
        <v>-10.2646611731383</v>
      </c>
      <c r="H15" s="29">
        <f>VLOOKUP($B15,DATA!$A$1:$AM$533,H$1,FALSE)</f>
        <v>-11.656951520583901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workbookViewId="0">
      <selection activeCell="C29" sqref="C29:I29"/>
    </sheetView>
  </sheetViews>
  <sheetFormatPr baseColWidth="10" defaultRowHeight="15" x14ac:dyDescent="0.25"/>
  <cols>
    <col min="1" max="1" width="28" customWidth="1"/>
    <col min="2" max="2" width="22" hidden="1" customWidth="1"/>
    <col min="3" max="9" width="10.85546875" customWidth="1"/>
    <col min="11" max="11" width="48.85546875" bestFit="1" customWidth="1"/>
    <col min="12" max="12" width="22" hidden="1" customWidth="1"/>
    <col min="13" max="13" width="9.85546875" bestFit="1" customWidth="1"/>
    <col min="21" max="21" width="27.42578125" customWidth="1"/>
  </cols>
  <sheetData>
    <row r="1" spans="1:28" ht="18.75" x14ac:dyDescent="0.3">
      <c r="A1" s="22" t="s">
        <v>230</v>
      </c>
      <c r="C1" s="6"/>
      <c r="D1" s="6"/>
      <c r="E1" s="6"/>
      <c r="F1" s="6"/>
      <c r="G1" s="6"/>
      <c r="H1" s="6"/>
      <c r="I1" s="6"/>
      <c r="J1" s="6"/>
      <c r="K1" s="15" t="s">
        <v>231</v>
      </c>
      <c r="L1" s="6"/>
      <c r="M1" s="6"/>
      <c r="N1" s="6"/>
      <c r="O1" s="6"/>
      <c r="P1" s="6"/>
      <c r="Q1" s="6"/>
      <c r="R1" s="6"/>
      <c r="S1" s="6"/>
      <c r="T1" s="6"/>
      <c r="U1" s="15" t="s">
        <v>461</v>
      </c>
      <c r="V1" s="6"/>
      <c r="W1" s="6"/>
      <c r="X1" s="6"/>
      <c r="Y1" s="6"/>
      <c r="Z1" s="6"/>
      <c r="AA1" s="6"/>
      <c r="AB1" s="6"/>
    </row>
    <row r="2" spans="1:28" x14ac:dyDescent="0.25">
      <c r="A2" s="44" t="s">
        <v>244</v>
      </c>
      <c r="B2" s="45"/>
      <c r="C2" s="45">
        <v>2</v>
      </c>
      <c r="D2" s="45">
        <v>7</v>
      </c>
      <c r="E2" s="45">
        <v>9</v>
      </c>
      <c r="F2" s="45">
        <v>14</v>
      </c>
      <c r="G2" s="45">
        <v>19</v>
      </c>
      <c r="H2" s="45">
        <v>29</v>
      </c>
      <c r="I2" s="45">
        <v>39</v>
      </c>
      <c r="J2" s="45"/>
      <c r="K2" s="44" t="s">
        <v>244</v>
      </c>
      <c r="L2" s="45"/>
      <c r="M2" s="45">
        <v>2</v>
      </c>
      <c r="N2" s="45">
        <v>7</v>
      </c>
      <c r="O2" s="45">
        <v>9</v>
      </c>
      <c r="P2" s="45">
        <v>14</v>
      </c>
      <c r="Q2" s="45">
        <v>19</v>
      </c>
      <c r="R2" s="45">
        <v>29</v>
      </c>
      <c r="S2" s="45">
        <v>39</v>
      </c>
      <c r="T2" s="45"/>
      <c r="U2" s="44" t="s">
        <v>245</v>
      </c>
      <c r="V2" s="45"/>
      <c r="W2" s="45"/>
      <c r="X2" s="45"/>
      <c r="Y2" s="45"/>
      <c r="Z2" s="45"/>
      <c r="AA2" s="45"/>
      <c r="AB2" s="45"/>
    </row>
    <row r="3" spans="1:28" ht="15.75" customHeight="1" x14ac:dyDescent="0.25">
      <c r="A3" s="49"/>
      <c r="B3" s="49"/>
      <c r="C3" s="50">
        <v>2013</v>
      </c>
      <c r="D3" s="50">
        <v>2018</v>
      </c>
      <c r="E3" s="50">
        <v>2020</v>
      </c>
      <c r="F3" s="50">
        <v>2025</v>
      </c>
      <c r="G3" s="50">
        <v>2030</v>
      </c>
      <c r="H3" s="50">
        <v>2040</v>
      </c>
      <c r="I3" s="50">
        <v>2050</v>
      </c>
      <c r="J3" s="45"/>
      <c r="K3" s="49"/>
      <c r="L3" s="49"/>
      <c r="M3" s="50">
        <v>2013</v>
      </c>
      <c r="N3" s="50">
        <v>2018</v>
      </c>
      <c r="O3" s="50">
        <v>2020</v>
      </c>
      <c r="P3" s="50">
        <v>2025</v>
      </c>
      <c r="Q3" s="50">
        <v>2030</v>
      </c>
      <c r="R3" s="50">
        <v>2040</v>
      </c>
      <c r="S3" s="50">
        <v>2050</v>
      </c>
      <c r="T3" s="45"/>
      <c r="U3" s="49"/>
      <c r="V3" s="50">
        <v>2018</v>
      </c>
      <c r="W3" s="50">
        <v>2020</v>
      </c>
      <c r="X3" s="50">
        <v>2025</v>
      </c>
      <c r="Y3" s="50">
        <v>2030</v>
      </c>
      <c r="Z3" s="50">
        <v>2040</v>
      </c>
      <c r="AA3" s="50">
        <v>2050</v>
      </c>
      <c r="AB3" s="53"/>
    </row>
    <row r="4" spans="1:28" ht="15.75" customHeight="1" x14ac:dyDescent="0.25">
      <c r="A4" s="40" t="s">
        <v>234</v>
      </c>
      <c r="B4" s="45" t="s">
        <v>73</v>
      </c>
      <c r="C4" s="97">
        <f>VLOOKUP($B4,DATA!$A$1:$AM$533,C$2,FALSE)</f>
        <v>158.6805803</v>
      </c>
      <c r="D4" s="97">
        <f>VLOOKUP($B4,DATA!$A$1:$AM$533,D$2,FALSE)</f>
        <v>182.0173432</v>
      </c>
      <c r="E4" s="97">
        <f>VLOOKUP($B4,DATA!$A$1:$AM$533,E$2,FALSE)</f>
        <v>191.24039920000001</v>
      </c>
      <c r="F4" s="97">
        <f>VLOOKUP($B4,DATA!$A$1:$AM$533,F$2,FALSE)</f>
        <v>213.06990260000001</v>
      </c>
      <c r="G4" s="97">
        <f>VLOOKUP($B4,DATA!$A$1:$AM$533,G$2,FALSE)</f>
        <v>238.10315560000001</v>
      </c>
      <c r="H4" s="97">
        <f>VLOOKUP($B4,DATA!$A$1:$AM$533,H$2,FALSE)</f>
        <v>305.1292196</v>
      </c>
      <c r="I4" s="97">
        <f>VLOOKUP($B4,DATA!$A$1:$AM$533,I$2,FALSE)</f>
        <v>401.35441739999999</v>
      </c>
      <c r="J4" s="45"/>
      <c r="K4" s="40" t="s">
        <v>234</v>
      </c>
      <c r="L4" s="45" t="s">
        <v>78</v>
      </c>
      <c r="M4" s="97">
        <f>VLOOKUP($L4,DATA!$A$1:$AM$533,M$2,FALSE)</f>
        <v>158.6805803</v>
      </c>
      <c r="N4" s="97">
        <f>VLOOKUP($L4,DATA!$A$1:$AM$533,N$2,FALSE)</f>
        <v>182.01211549999999</v>
      </c>
      <c r="O4" s="97">
        <f>VLOOKUP($L4,DATA!$A$1:$AM$533,O$2,FALSE)</f>
        <v>191.18616660000001</v>
      </c>
      <c r="P4" s="97">
        <f>VLOOKUP($L4,DATA!$A$1:$AM$533,P$2,FALSE)</f>
        <v>212.91105730000001</v>
      </c>
      <c r="Q4" s="97">
        <f>VLOOKUP($L4,DATA!$A$1:$AM$533,Q$2,FALSE)</f>
        <v>238.34306040000001</v>
      </c>
      <c r="R4" s="97">
        <f>VLOOKUP($L4,DATA!$A$1:$AM$533,R$2,FALSE)</f>
        <v>305.09026</v>
      </c>
      <c r="S4" s="97">
        <f>VLOOKUP($L4,DATA!$A$1:$AM$533,S$2,FALSE)</f>
        <v>400.15321770000003</v>
      </c>
      <c r="T4" s="45"/>
      <c r="U4" s="40" t="s">
        <v>234</v>
      </c>
      <c r="V4" s="48">
        <f t="shared" ref="V4:AA11" si="0">N4/D4-1</f>
        <v>-2.8720889493794033E-5</v>
      </c>
      <c r="W4" s="48">
        <f t="shared" si="0"/>
        <v>-2.8358338628697854E-4</v>
      </c>
      <c r="X4" s="48">
        <f t="shared" si="0"/>
        <v>-7.4550792046024217E-4</v>
      </c>
      <c r="Y4" s="48">
        <f t="shared" si="0"/>
        <v>1.0075666548621243E-3</v>
      </c>
      <c r="Z4" s="48">
        <f t="shared" si="0"/>
        <v>-1.2768229817872179E-4</v>
      </c>
      <c r="AA4" s="48">
        <f t="shared" si="0"/>
        <v>-2.9928652779790399E-3</v>
      </c>
      <c r="AB4" s="48"/>
    </row>
    <row r="5" spans="1:28" ht="15.75" customHeight="1" x14ac:dyDescent="0.25">
      <c r="A5" s="40" t="s">
        <v>233</v>
      </c>
      <c r="B5" s="45" t="s">
        <v>74</v>
      </c>
      <c r="C5" s="97">
        <f>VLOOKUP($B5,DATA!$A$1:$AM$533,C$2,FALSE)</f>
        <v>1535.2176030000001</v>
      </c>
      <c r="D5" s="97">
        <f>VLOOKUP($B5,DATA!$A$1:$AM$533,D$2,FALSE)</f>
        <v>1776.653411</v>
      </c>
      <c r="E5" s="97">
        <f>VLOOKUP($B5,DATA!$A$1:$AM$533,E$2,FALSE)</f>
        <v>1871.360064</v>
      </c>
      <c r="F5" s="97">
        <f>VLOOKUP($B5,DATA!$A$1:$AM$533,F$2,FALSE)</f>
        <v>2111.0579929999999</v>
      </c>
      <c r="G5" s="97">
        <f>VLOOKUP($B5,DATA!$A$1:$AM$533,G$2,FALSE)</f>
        <v>2387.262393</v>
      </c>
      <c r="H5" s="97">
        <f>VLOOKUP($B5,DATA!$A$1:$AM$533,H$2,FALSE)</f>
        <v>3057.6280980000001</v>
      </c>
      <c r="I5" s="97">
        <f>VLOOKUP($B5,DATA!$A$1:$AM$533,I$2,FALSE)</f>
        <v>3969.8738079999998</v>
      </c>
      <c r="J5" s="45"/>
      <c r="K5" s="40" t="s">
        <v>233</v>
      </c>
      <c r="L5" s="45" t="s">
        <v>79</v>
      </c>
      <c r="M5" s="97">
        <f>VLOOKUP($L5,DATA!$A$1:$AM$533,M$2,FALSE)</f>
        <v>1535.2176030000001</v>
      </c>
      <c r="N5" s="97">
        <f>VLOOKUP($L5,DATA!$A$1:$AM$533,N$2,FALSE)</f>
        <v>1776.5493100000001</v>
      </c>
      <c r="O5" s="97">
        <f>VLOOKUP($L5,DATA!$A$1:$AM$533,O$2,FALSE)</f>
        <v>1870.8308300000001</v>
      </c>
      <c r="P5" s="97">
        <f>VLOOKUP($L5,DATA!$A$1:$AM$533,P$2,FALSE)</f>
        <v>2110.0333249999999</v>
      </c>
      <c r="Q5" s="97">
        <f>VLOOKUP($L5,DATA!$A$1:$AM$533,Q$2,FALSE)</f>
        <v>2389.3672580000002</v>
      </c>
      <c r="R5" s="97">
        <f>VLOOKUP($L5,DATA!$A$1:$AM$533,R$2,FALSE)</f>
        <v>3056.4201990000001</v>
      </c>
      <c r="S5" s="97">
        <f>VLOOKUP($L5,DATA!$A$1:$AM$533,S$2,FALSE)</f>
        <v>3962.7132959999999</v>
      </c>
      <c r="T5" s="45"/>
      <c r="U5" s="40" t="s">
        <v>233</v>
      </c>
      <c r="V5" s="48">
        <f t="shared" si="0"/>
        <v>-5.8593870563283801E-5</v>
      </c>
      <c r="W5" s="48">
        <f t="shared" si="0"/>
        <v>-2.8280714662076711E-4</v>
      </c>
      <c r="X5" s="48">
        <f t="shared" si="0"/>
        <v>-4.8538126541175508E-4</v>
      </c>
      <c r="Y5" s="48">
        <f t="shared" si="0"/>
        <v>8.8170659671615859E-4</v>
      </c>
      <c r="Z5" s="48">
        <f t="shared" si="0"/>
        <v>-3.9504444663829297E-4</v>
      </c>
      <c r="AA5" s="48">
        <f t="shared" si="0"/>
        <v>-1.8037127491483673E-3</v>
      </c>
      <c r="AB5" s="48"/>
    </row>
    <row r="6" spans="1:28" ht="15.75" customHeight="1" x14ac:dyDescent="0.25">
      <c r="A6" s="40" t="s">
        <v>235</v>
      </c>
      <c r="B6" s="45" t="s">
        <v>75</v>
      </c>
      <c r="C6" s="97">
        <f>VLOOKUP($B6,DATA!$A$1:$AM$533,C$2,FALSE)</f>
        <v>806.7662934</v>
      </c>
      <c r="D6" s="97">
        <f>VLOOKUP($B6,DATA!$A$1:$AM$533,D$2,FALSE)</f>
        <v>946.21985670000004</v>
      </c>
      <c r="E6" s="97">
        <f>VLOOKUP($B6,DATA!$A$1:$AM$533,E$2,FALSE)</f>
        <v>994.2254203</v>
      </c>
      <c r="F6" s="97">
        <f>VLOOKUP($B6,DATA!$A$1:$AM$533,F$2,FALSE)</f>
        <v>1083.3270050000001</v>
      </c>
      <c r="G6" s="97">
        <f>VLOOKUP($B6,DATA!$A$1:$AM$533,G$2,FALSE)</f>
        <v>1187.1348230000001</v>
      </c>
      <c r="H6" s="97">
        <f>VLOOKUP($B6,DATA!$A$1:$AM$533,H$2,FALSE)</f>
        <v>1498.347334</v>
      </c>
      <c r="I6" s="97">
        <f>VLOOKUP($B6,DATA!$A$1:$AM$533,I$2,FALSE)</f>
        <v>2024.717345</v>
      </c>
      <c r="J6" s="45"/>
      <c r="K6" s="40" t="s">
        <v>235</v>
      </c>
      <c r="L6" s="45" t="s">
        <v>80</v>
      </c>
      <c r="M6" s="97">
        <f>VLOOKUP($L6,DATA!$A$1:$AM$533,M$2,FALSE)</f>
        <v>806.7662934</v>
      </c>
      <c r="N6" s="97">
        <f>VLOOKUP($L6,DATA!$A$1:$AM$533,N$2,FALSE)</f>
        <v>946.32149770000001</v>
      </c>
      <c r="O6" s="97">
        <f>VLOOKUP($L6,DATA!$A$1:$AM$533,O$2,FALSE)</f>
        <v>994.61082829999998</v>
      </c>
      <c r="P6" s="97">
        <f>VLOOKUP($L6,DATA!$A$1:$AM$533,P$2,FALSE)</f>
        <v>1083.8045480000001</v>
      </c>
      <c r="Q6" s="97">
        <f>VLOOKUP($L6,DATA!$A$1:$AM$533,Q$2,FALSE)</f>
        <v>1188.2775650000001</v>
      </c>
      <c r="R6" s="97">
        <f>VLOOKUP($L6,DATA!$A$1:$AM$533,R$2,FALSE)</f>
        <v>1497.8415279999999</v>
      </c>
      <c r="S6" s="97">
        <f>VLOOKUP($L6,DATA!$A$1:$AM$533,S$2,FALSE)</f>
        <v>2024.231855</v>
      </c>
      <c r="T6" s="45"/>
      <c r="U6" s="40" t="s">
        <v>235</v>
      </c>
      <c r="V6" s="48">
        <f t="shared" si="0"/>
        <v>1.0741795289992417E-4</v>
      </c>
      <c r="W6" s="48">
        <f t="shared" si="0"/>
        <v>3.8764649558409303E-4</v>
      </c>
      <c r="X6" s="48">
        <f t="shared" si="0"/>
        <v>4.4081149809427345E-4</v>
      </c>
      <c r="Y6" s="48">
        <f t="shared" si="0"/>
        <v>9.6260507051093569E-4</v>
      </c>
      <c r="Z6" s="48">
        <f t="shared" si="0"/>
        <v>-3.3757593351191328E-4</v>
      </c>
      <c r="AA6" s="48">
        <f t="shared" si="0"/>
        <v>-2.3978161751758709E-4</v>
      </c>
      <c r="AB6" s="48"/>
    </row>
    <row r="7" spans="1:28" ht="15.75" customHeight="1" x14ac:dyDescent="0.25">
      <c r="A7" s="40" t="s">
        <v>236</v>
      </c>
      <c r="B7" s="45" t="s">
        <v>76</v>
      </c>
      <c r="C7" s="97">
        <f>VLOOKUP($B7,DATA!$A$1:$AM$533,C$2,FALSE)</f>
        <v>191.8611679</v>
      </c>
      <c r="D7" s="97">
        <f>VLOOKUP($B7,DATA!$A$1:$AM$533,D$2,FALSE)</f>
        <v>220.21724169999999</v>
      </c>
      <c r="E7" s="97">
        <f>VLOOKUP($B7,DATA!$A$1:$AM$533,E$2,FALSE)</f>
        <v>230.82140649999999</v>
      </c>
      <c r="F7" s="97">
        <f>VLOOKUP($B7,DATA!$A$1:$AM$533,F$2,FALSE)</f>
        <v>255.776512</v>
      </c>
      <c r="G7" s="97">
        <f>VLOOKUP($B7,DATA!$A$1:$AM$533,G$2,FALSE)</f>
        <v>285.92455769999998</v>
      </c>
      <c r="H7" s="97">
        <f>VLOOKUP($B7,DATA!$A$1:$AM$533,H$2,FALSE)</f>
        <v>368.08906630000001</v>
      </c>
      <c r="I7" s="97">
        <f>VLOOKUP($B7,DATA!$A$1:$AM$533,I$2,FALSE)</f>
        <v>492.77873499999998</v>
      </c>
      <c r="J7" s="45"/>
      <c r="K7" s="40" t="s">
        <v>236</v>
      </c>
      <c r="L7" s="45" t="s">
        <v>81</v>
      </c>
      <c r="M7" s="97">
        <f>VLOOKUP($L7,DATA!$A$1:$AM$533,M$2,FALSE)</f>
        <v>191.8611679</v>
      </c>
      <c r="N7" s="97">
        <f>VLOOKUP($L7,DATA!$A$1:$AM$533,N$2,FALSE)</f>
        <v>220.1932784</v>
      </c>
      <c r="O7" s="97">
        <f>VLOOKUP($L7,DATA!$A$1:$AM$533,O$2,FALSE)</f>
        <v>230.6603691</v>
      </c>
      <c r="P7" s="97">
        <f>VLOOKUP($L7,DATA!$A$1:$AM$533,P$2,FALSE)</f>
        <v>255.24744949999999</v>
      </c>
      <c r="Q7" s="97">
        <f>VLOOKUP($L7,DATA!$A$1:$AM$533,Q$2,FALSE)</f>
        <v>285.7963676</v>
      </c>
      <c r="R7" s="97">
        <f>VLOOKUP($L7,DATA!$A$1:$AM$533,R$2,FALSE)</f>
        <v>367.5846315</v>
      </c>
      <c r="S7" s="97">
        <f>VLOOKUP($L7,DATA!$A$1:$AM$533,S$2,FALSE)</f>
        <v>489.13699559999998</v>
      </c>
      <c r="T7" s="45"/>
      <c r="U7" s="40" t="s">
        <v>236</v>
      </c>
      <c r="V7" s="48">
        <f t="shared" si="0"/>
        <v>-1.0881663858375301E-4</v>
      </c>
      <c r="W7" s="48">
        <f t="shared" si="0"/>
        <v>-6.9767099352635586E-4</v>
      </c>
      <c r="X7" s="48">
        <f t="shared" si="0"/>
        <v>-2.068456152846454E-3</v>
      </c>
      <c r="Y7" s="48">
        <f t="shared" si="0"/>
        <v>-4.4833539669053568E-4</v>
      </c>
      <c r="Z7" s="48">
        <f t="shared" si="0"/>
        <v>-1.3704150603290888E-3</v>
      </c>
      <c r="AA7" s="48">
        <f t="shared" si="0"/>
        <v>-7.390212160839349E-3</v>
      </c>
      <c r="AB7" s="48"/>
    </row>
    <row r="8" spans="1:28" ht="15.75" customHeight="1" x14ac:dyDescent="0.25">
      <c r="A8" s="41" t="s">
        <v>237</v>
      </c>
      <c r="B8" s="45" t="s">
        <v>246</v>
      </c>
      <c r="C8" s="97">
        <f>VLOOKUP($B8,DATA!$A$1:$AM$533,C$2,FALSE)</f>
        <v>989.40725499999996</v>
      </c>
      <c r="D8" s="97">
        <f>VLOOKUP($B8,DATA!$A$1:$AM$533,D$2,FALSE)</f>
        <v>1156.2349400000001</v>
      </c>
      <c r="E8" s="97">
        <f>VLOOKUP($B8,DATA!$A$1:$AM$533,E$2,FALSE)</f>
        <v>1216.8363400000001</v>
      </c>
      <c r="F8" s="97">
        <f>VLOOKUP($B8,DATA!$A$1:$AM$533,F$2,FALSE)</f>
        <v>1317.303715</v>
      </c>
      <c r="G8" s="97">
        <f>VLOOKUP($B8,DATA!$A$1:$AM$533,G$2,FALSE)</f>
        <v>1436.8404129999999</v>
      </c>
      <c r="H8" s="97">
        <f>VLOOKUP($B8,DATA!$A$1:$AM$533,H$2,FALSE)</f>
        <v>1756.474655</v>
      </c>
      <c r="I8" s="97">
        <f>VLOOKUP($B8,DATA!$A$1:$AM$533,I$2,FALSE)</f>
        <v>2380.506989</v>
      </c>
      <c r="J8" s="45"/>
      <c r="K8" s="41" t="s">
        <v>237</v>
      </c>
      <c r="L8" s="45" t="s">
        <v>248</v>
      </c>
      <c r="M8" s="97">
        <f>VLOOKUP($L8,DATA!$A$1:$AM$533,M$2,FALSE)</f>
        <v>989.40725499999996</v>
      </c>
      <c r="N8" s="97">
        <f>VLOOKUP($L8,DATA!$A$1:$AM$533,N$2,FALSE)</f>
        <v>1152.9211969999999</v>
      </c>
      <c r="O8" s="97">
        <f>VLOOKUP($L8,DATA!$A$1:$AM$533,O$2,FALSE)</f>
        <v>1207.3041989999999</v>
      </c>
      <c r="P8" s="97">
        <f>VLOOKUP($L8,DATA!$A$1:$AM$533,P$2,FALSE)</f>
        <v>1297.1235200000001</v>
      </c>
      <c r="Q8" s="97">
        <f>VLOOKUP($L8,DATA!$A$1:$AM$533,Q$2,FALSE)</f>
        <v>1396.546341</v>
      </c>
      <c r="R8" s="97">
        <f>VLOOKUP($L8,DATA!$A$1:$AM$533,R$2,FALSE)</f>
        <v>1696.2648449999999</v>
      </c>
      <c r="S8" s="97">
        <f>VLOOKUP($L8,DATA!$A$1:$AM$533,S$2,FALSE)</f>
        <v>2277.5401440000001</v>
      </c>
      <c r="T8" s="45"/>
      <c r="U8" s="41" t="s">
        <v>237</v>
      </c>
      <c r="V8" s="48">
        <f t="shared" si="0"/>
        <v>-2.8659772208580181E-3</v>
      </c>
      <c r="W8" s="48">
        <f t="shared" si="0"/>
        <v>-7.8335439916268346E-3</v>
      </c>
      <c r="X8" s="48">
        <f t="shared" si="0"/>
        <v>-1.531931836994771E-2</v>
      </c>
      <c r="Y8" s="48">
        <f t="shared" si="0"/>
        <v>-2.8043526362033E-2</v>
      </c>
      <c r="Z8" s="48">
        <f t="shared" si="0"/>
        <v>-3.4278780982467394E-2</v>
      </c>
      <c r="AA8" s="48">
        <f t="shared" si="0"/>
        <v>-4.3254166224168111E-2</v>
      </c>
      <c r="AB8" s="48"/>
    </row>
    <row r="9" spans="1:28" ht="15.75" customHeight="1" x14ac:dyDescent="0.25">
      <c r="A9" s="40" t="s">
        <v>239</v>
      </c>
      <c r="B9" s="45" t="s">
        <v>247</v>
      </c>
      <c r="C9" s="97">
        <f>VLOOKUP($B9,DATA!$A$1:$AM$533,C$2,FALSE)</f>
        <v>2168.3875360000002</v>
      </c>
      <c r="D9" s="97">
        <f>VLOOKUP($B9,DATA!$A$1:$AM$533,D$2,FALSE)</f>
        <v>2602.7795879999999</v>
      </c>
      <c r="E9" s="97">
        <f>VLOOKUP($B9,DATA!$A$1:$AM$533,E$2,FALSE)</f>
        <v>2805.449079</v>
      </c>
      <c r="F9" s="97">
        <f>VLOOKUP($B9,DATA!$A$1:$AM$533,F$2,FALSE)</f>
        <v>2879.8060569999998</v>
      </c>
      <c r="G9" s="97">
        <f>VLOOKUP($B9,DATA!$A$1:$AM$533,G$2,FALSE)</f>
        <v>3165.184722</v>
      </c>
      <c r="H9" s="97">
        <f>VLOOKUP($B9,DATA!$A$1:$AM$533,H$2,FALSE)</f>
        <v>3231.2158490000002</v>
      </c>
      <c r="I9" s="97">
        <f>VLOOKUP($B9,DATA!$A$1:$AM$533,I$2,FALSE)</f>
        <v>4130.1030909999999</v>
      </c>
      <c r="J9" s="45"/>
      <c r="K9" s="40" t="s">
        <v>239</v>
      </c>
      <c r="L9" s="45" t="s">
        <v>249</v>
      </c>
      <c r="M9" s="97">
        <f>VLOOKUP($L9,DATA!$A$1:$AM$533,M$2,FALSE)</f>
        <v>2168.3875360000002</v>
      </c>
      <c r="N9" s="97">
        <f>VLOOKUP($L9,DATA!$A$1:$AM$533,N$2,FALSE)</f>
        <v>2579.9626680000001</v>
      </c>
      <c r="O9" s="97">
        <f>VLOOKUP($L9,DATA!$A$1:$AM$533,O$2,FALSE)</f>
        <v>2742.4272209999999</v>
      </c>
      <c r="P9" s="97">
        <f>VLOOKUP($L9,DATA!$A$1:$AM$533,P$2,FALSE)</f>
        <v>2615.612435</v>
      </c>
      <c r="Q9" s="97">
        <f>VLOOKUP($L9,DATA!$A$1:$AM$533,Q$2,FALSE)</f>
        <v>2214.9234780000002</v>
      </c>
      <c r="R9" s="97">
        <f>VLOOKUP($L9,DATA!$A$1:$AM$533,R$2,FALSE)</f>
        <v>1680.4740449999999</v>
      </c>
      <c r="S9" s="97">
        <f>VLOOKUP($L9,DATA!$A$1:$AM$533,S$2,FALSE)</f>
        <v>1092.159952</v>
      </c>
      <c r="T9" s="45"/>
      <c r="U9" s="40" t="s">
        <v>239</v>
      </c>
      <c r="V9" s="48">
        <f t="shared" si="0"/>
        <v>-8.7663665817867553E-3</v>
      </c>
      <c r="W9" s="48">
        <f t="shared" si="0"/>
        <v>-2.2464089072849691E-2</v>
      </c>
      <c r="X9" s="48">
        <f t="shared" si="0"/>
        <v>-9.1740074425435414E-2</v>
      </c>
      <c r="Y9" s="48">
        <f t="shared" si="0"/>
        <v>-0.30022299722196111</v>
      </c>
      <c r="Z9" s="48">
        <f t="shared" si="0"/>
        <v>-0.47992516639825389</v>
      </c>
      <c r="AA9" s="48">
        <f t="shared" si="0"/>
        <v>-0.73556109183328866</v>
      </c>
      <c r="AB9" s="48"/>
    </row>
    <row r="10" spans="1:28" ht="15.75" customHeight="1" x14ac:dyDescent="0.25">
      <c r="A10" s="40" t="s">
        <v>238</v>
      </c>
      <c r="B10" s="45" t="s">
        <v>77</v>
      </c>
      <c r="C10" s="97">
        <f>VLOOKUP($B10,DATA!$A$1:$AM$533,C$2,FALSE)</f>
        <v>1941.100091</v>
      </c>
      <c r="D10" s="97">
        <f>VLOOKUP($B10,DATA!$A$1:$AM$533,D$2,FALSE)</f>
        <v>2274.2788999999998</v>
      </c>
      <c r="E10" s="97">
        <f>VLOOKUP($B10,DATA!$A$1:$AM$533,E$2,FALSE)</f>
        <v>2354.5008339999999</v>
      </c>
      <c r="F10" s="97">
        <f>VLOOKUP($B10,DATA!$A$1:$AM$533,F$2,FALSE)</f>
        <v>2473.3532300000002</v>
      </c>
      <c r="G10" s="97">
        <f>VLOOKUP($B10,DATA!$A$1:$AM$533,G$2,FALSE)</f>
        <v>2718.5157389999999</v>
      </c>
      <c r="H10" s="97">
        <f>VLOOKUP($B10,DATA!$A$1:$AM$533,H$2,FALSE)</f>
        <v>3490.776797</v>
      </c>
      <c r="I10" s="97">
        <f>VLOOKUP($B10,DATA!$A$1:$AM$533,I$2,FALSE)</f>
        <v>4892.79673</v>
      </c>
      <c r="J10" s="45"/>
      <c r="K10" s="40" t="s">
        <v>238</v>
      </c>
      <c r="L10" s="45" t="s">
        <v>253</v>
      </c>
      <c r="M10" s="97">
        <f>VLOOKUP($L10,DATA!$A$1:$AM$533,M$2,FALSE)</f>
        <v>1941.100091</v>
      </c>
      <c r="N10" s="97">
        <f>VLOOKUP($L10,DATA!$A$1:$AM$533,N$2,FALSE)</f>
        <v>2275.457789</v>
      </c>
      <c r="O10" s="97">
        <f>VLOOKUP($L10,DATA!$A$1:$AM$533,O$2,FALSE)</f>
        <v>2356.7347180000002</v>
      </c>
      <c r="P10" s="97">
        <f>VLOOKUP($L10,DATA!$A$1:$AM$533,P$2,FALSE)</f>
        <v>2473.8357729999998</v>
      </c>
      <c r="Q10" s="97">
        <f>VLOOKUP($L10,DATA!$A$1:$AM$533,Q$2,FALSE)</f>
        <v>2725.4354699999999</v>
      </c>
      <c r="R10" s="97">
        <f>VLOOKUP($L10,DATA!$A$1:$AM$533,R$2,FALSE)</f>
        <v>3493.8039819999999</v>
      </c>
      <c r="S10" s="97">
        <f>VLOOKUP($L10,DATA!$A$1:$AM$533,S$2,FALSE)</f>
        <v>4892.4257829999897</v>
      </c>
      <c r="T10" s="45"/>
      <c r="U10" s="40" t="s">
        <v>238</v>
      </c>
      <c r="V10" s="48">
        <f t="shared" si="0"/>
        <v>5.1835726919868819E-4</v>
      </c>
      <c r="W10" s="48">
        <f t="shared" si="0"/>
        <v>9.4877180238883696E-4</v>
      </c>
      <c r="X10" s="48">
        <f t="shared" si="0"/>
        <v>1.9509667852801726E-4</v>
      </c>
      <c r="Y10" s="48">
        <f t="shared" si="0"/>
        <v>2.5454077387632168E-3</v>
      </c>
      <c r="Z10" s="48">
        <f t="shared" si="0"/>
        <v>8.6719523362299711E-4</v>
      </c>
      <c r="AA10" s="48">
        <f t="shared" si="0"/>
        <v>-7.5814921501993204E-5</v>
      </c>
      <c r="AB10" s="48"/>
    </row>
    <row r="11" spans="1:28" x14ac:dyDescent="0.25">
      <c r="A11" s="40" t="s">
        <v>84</v>
      </c>
      <c r="B11" s="45"/>
      <c r="C11" s="43">
        <f t="shared" ref="C11:I11" si="1">SUM(C4:C8)</f>
        <v>3681.9328995999999</v>
      </c>
      <c r="D11" s="43">
        <f t="shared" si="1"/>
        <v>4281.3427926000004</v>
      </c>
      <c r="E11" s="43">
        <f t="shared" si="1"/>
        <v>4504.4836299999997</v>
      </c>
      <c r="F11" s="43">
        <f t="shared" si="1"/>
        <v>4980.5351276000001</v>
      </c>
      <c r="G11" s="43">
        <f t="shared" si="1"/>
        <v>5535.2653423000002</v>
      </c>
      <c r="H11" s="43">
        <f t="shared" si="1"/>
        <v>6985.6683729000006</v>
      </c>
      <c r="I11" s="43">
        <f t="shared" si="1"/>
        <v>9269.2312944000005</v>
      </c>
      <c r="J11" s="45"/>
      <c r="K11" s="40" t="s">
        <v>84</v>
      </c>
      <c r="L11" s="45"/>
      <c r="M11" s="43">
        <f t="shared" ref="M11:S11" si="2">SUM(M4:M8)</f>
        <v>3681.9328995999999</v>
      </c>
      <c r="N11" s="43">
        <f t="shared" si="2"/>
        <v>4277.9973985999995</v>
      </c>
      <c r="O11" s="43">
        <f t="shared" si="2"/>
        <v>4494.5923929999999</v>
      </c>
      <c r="P11" s="43">
        <f t="shared" si="2"/>
        <v>4959.1198998</v>
      </c>
      <c r="Q11" s="43">
        <f t="shared" si="2"/>
        <v>5498.3305920000003</v>
      </c>
      <c r="R11" s="43">
        <f t="shared" si="2"/>
        <v>6923.2014634999996</v>
      </c>
      <c r="S11" s="43">
        <f t="shared" si="2"/>
        <v>9153.7755082999993</v>
      </c>
      <c r="T11" s="45"/>
      <c r="U11" s="40" t="s">
        <v>84</v>
      </c>
      <c r="V11" s="56">
        <f t="shared" si="0"/>
        <v>-7.8138896184232198E-4</v>
      </c>
      <c r="W11" s="56">
        <f t="shared" si="0"/>
        <v>-2.1958647899448236E-3</v>
      </c>
      <c r="X11" s="56">
        <f t="shared" si="0"/>
        <v>-4.299784511372251E-3</v>
      </c>
      <c r="Y11" s="56">
        <f t="shared" si="0"/>
        <v>-6.6726250714211899E-3</v>
      </c>
      <c r="Z11" s="56">
        <f t="shared" si="0"/>
        <v>-8.942152141423354E-3</v>
      </c>
      <c r="AA11" s="56">
        <f t="shared" si="0"/>
        <v>-1.2455810242835708E-2</v>
      </c>
      <c r="AB11" s="56"/>
    </row>
    <row r="12" spans="1:28" x14ac:dyDescent="0.25">
      <c r="A12" s="44"/>
      <c r="B12" s="45"/>
      <c r="C12" s="45"/>
      <c r="D12" s="45"/>
      <c r="E12" s="45"/>
      <c r="F12" s="45"/>
      <c r="G12" s="45"/>
      <c r="H12" s="45"/>
      <c r="I12" s="45"/>
      <c r="J12" s="45"/>
      <c r="K12" s="44"/>
      <c r="L12" s="45"/>
      <c r="M12" s="45"/>
      <c r="N12" s="45"/>
      <c r="O12" s="45"/>
      <c r="P12" s="45"/>
      <c r="Q12" s="45"/>
      <c r="R12" s="45"/>
      <c r="S12" s="45"/>
      <c r="T12" s="45"/>
      <c r="U12" s="44"/>
      <c r="V12" s="45"/>
      <c r="W12" s="45"/>
      <c r="X12" s="45"/>
      <c r="Y12" s="45"/>
      <c r="Z12" s="45"/>
      <c r="AA12" s="45"/>
      <c r="AB12" s="45"/>
    </row>
    <row r="13" spans="1:28" x14ac:dyDescent="0.25">
      <c r="A13" s="44" t="s">
        <v>242</v>
      </c>
      <c r="B13" s="45"/>
      <c r="C13" s="45"/>
      <c r="D13" s="45"/>
      <c r="E13" s="45"/>
      <c r="F13" s="45"/>
      <c r="G13" s="45"/>
      <c r="H13" s="45"/>
      <c r="I13" s="45"/>
      <c r="J13" s="45"/>
      <c r="K13" s="44" t="s">
        <v>242</v>
      </c>
      <c r="L13" s="45"/>
      <c r="M13" s="45">
        <v>2</v>
      </c>
      <c r="N13" s="45">
        <v>7</v>
      </c>
      <c r="O13" s="45">
        <v>9</v>
      </c>
      <c r="P13" s="45">
        <v>14</v>
      </c>
      <c r="Q13" s="45">
        <v>19</v>
      </c>
      <c r="R13" s="45">
        <v>29</v>
      </c>
      <c r="S13" s="45">
        <v>39</v>
      </c>
      <c r="T13" s="45"/>
      <c r="U13" s="44" t="s">
        <v>243</v>
      </c>
      <c r="V13" s="45"/>
      <c r="W13" s="45"/>
      <c r="X13" s="45"/>
      <c r="Y13" s="45"/>
      <c r="Z13" s="45"/>
      <c r="AA13" s="45"/>
      <c r="AB13" s="45"/>
    </row>
    <row r="14" spans="1:28" ht="15.75" customHeight="1" x14ac:dyDescent="0.25">
      <c r="A14" s="49"/>
      <c r="B14" s="49"/>
      <c r="C14" s="50">
        <v>2013</v>
      </c>
      <c r="D14" s="50">
        <v>2018</v>
      </c>
      <c r="E14" s="50">
        <v>2020</v>
      </c>
      <c r="F14" s="50">
        <v>2025</v>
      </c>
      <c r="G14" s="50">
        <v>2030</v>
      </c>
      <c r="H14" s="50">
        <v>2040</v>
      </c>
      <c r="I14" s="50">
        <v>2050</v>
      </c>
      <c r="J14" s="45"/>
      <c r="K14" s="49"/>
      <c r="L14" s="49"/>
      <c r="M14" s="50">
        <v>2013</v>
      </c>
      <c r="N14" s="50">
        <v>2018</v>
      </c>
      <c r="O14" s="50">
        <v>2020</v>
      </c>
      <c r="P14" s="50">
        <v>2025</v>
      </c>
      <c r="Q14" s="50">
        <v>2030</v>
      </c>
      <c r="R14" s="50">
        <v>2040</v>
      </c>
      <c r="S14" s="50">
        <v>2050</v>
      </c>
      <c r="T14" s="45"/>
      <c r="U14" s="49"/>
      <c r="V14" s="50">
        <v>2018</v>
      </c>
      <c r="W14" s="50">
        <v>2020</v>
      </c>
      <c r="X14" s="50">
        <v>2025</v>
      </c>
      <c r="Y14" s="50">
        <v>2030</v>
      </c>
      <c r="Z14" s="50">
        <v>2040</v>
      </c>
      <c r="AA14" s="50">
        <v>2050</v>
      </c>
      <c r="AB14" s="53"/>
    </row>
    <row r="15" spans="1:28" ht="15.75" customHeight="1" x14ac:dyDescent="0.25">
      <c r="A15" s="40" t="s">
        <v>234</v>
      </c>
      <c r="B15" s="45" t="s">
        <v>27</v>
      </c>
      <c r="C15" s="97">
        <f>VLOOKUP($B15,DATA!$A$1:$AM$533,C$2,FALSE)</f>
        <v>10285.555549999999</v>
      </c>
      <c r="D15" s="97">
        <f>VLOOKUP($B15,DATA!$A$1:$AM$533,D$2,FALSE)</f>
        <v>11123.887779999999</v>
      </c>
      <c r="E15" s="97">
        <f>VLOOKUP($B15,DATA!$A$1:$AM$533,E$2,FALSE)</f>
        <v>11522.269410000001</v>
      </c>
      <c r="F15" s="97">
        <f>VLOOKUP($B15,DATA!$A$1:$AM$533,F$2,FALSE)</f>
        <v>13166.139150000001</v>
      </c>
      <c r="G15" s="97">
        <f>VLOOKUP($B15,DATA!$A$1:$AM$533,G$2,FALSE)</f>
        <v>15296.03638</v>
      </c>
      <c r="H15" s="97">
        <f>VLOOKUP($B15,DATA!$A$1:$AM$533,H$2,FALSE)</f>
        <v>20234.194230000001</v>
      </c>
      <c r="I15" s="97">
        <f>VLOOKUP($B15,DATA!$A$1:$AM$533,I$2,FALSE)</f>
        <v>25753.463749999999</v>
      </c>
      <c r="J15" s="45"/>
      <c r="K15" s="40" t="s">
        <v>234</v>
      </c>
      <c r="L15" s="45" t="s">
        <v>43</v>
      </c>
      <c r="M15" s="97">
        <f>VLOOKUP($L15,DATA!$A$1:$AM$533,M$2,FALSE)</f>
        <v>10285.555549999999</v>
      </c>
      <c r="N15" s="97">
        <f>VLOOKUP($L15,DATA!$A$1:$AM$533,N$2,FALSE)</f>
        <v>11109.391509999999</v>
      </c>
      <c r="O15" s="97">
        <f>VLOOKUP($L15,DATA!$A$1:$AM$533,O$2,FALSE)</f>
        <v>11460.061320000001</v>
      </c>
      <c r="P15" s="97">
        <f>VLOOKUP($L15,DATA!$A$1:$AM$533,P$2,FALSE)</f>
        <v>13044.1738</v>
      </c>
      <c r="Q15" s="97">
        <f>VLOOKUP($L15,DATA!$A$1:$AM$533,Q$2,FALSE)</f>
        <v>15241.20606</v>
      </c>
      <c r="R15" s="97">
        <f>VLOOKUP($L15,DATA!$A$1:$AM$533,R$2,FALSE)</f>
        <v>20140.533240000001</v>
      </c>
      <c r="S15" s="97">
        <f>VLOOKUP($L15,DATA!$A$1:$AM$533,S$2,FALSE)</f>
        <v>25141.52318</v>
      </c>
      <c r="T15" s="45"/>
      <c r="U15" s="40" t="s">
        <v>234</v>
      </c>
      <c r="V15" s="48">
        <f t="shared" ref="V15:AA20" si="3">N15/D15-1</f>
        <v>-1.303165789398153E-3</v>
      </c>
      <c r="W15" s="48">
        <f t="shared" si="3"/>
        <v>-5.3989442345455663E-3</v>
      </c>
      <c r="X15" s="48">
        <f t="shared" si="3"/>
        <v>-9.2635622797592188E-3</v>
      </c>
      <c r="Y15" s="48">
        <f t="shared" si="3"/>
        <v>-3.5846096752025769E-3</v>
      </c>
      <c r="Z15" s="48">
        <f t="shared" si="3"/>
        <v>-4.6288470366234735E-3</v>
      </c>
      <c r="AA15" s="48">
        <f t="shared" si="3"/>
        <v>-2.3761486064180382E-2</v>
      </c>
      <c r="AB15" s="48"/>
    </row>
    <row r="16" spans="1:28" ht="15.75" customHeight="1" x14ac:dyDescent="0.25">
      <c r="A16" s="40" t="s">
        <v>233</v>
      </c>
      <c r="B16" s="45" t="s">
        <v>28</v>
      </c>
      <c r="C16" s="97">
        <f>VLOOKUP($B16,DATA!$A$1:$AM$533,C$2,FALSE)</f>
        <v>147495.55559999999</v>
      </c>
      <c r="D16" s="97">
        <f>VLOOKUP($B16,DATA!$A$1:$AM$533,D$2,FALSE)</f>
        <v>161662.7555</v>
      </c>
      <c r="E16" s="97">
        <f>VLOOKUP($B16,DATA!$A$1:$AM$533,E$2,FALSE)</f>
        <v>168972.57029999999</v>
      </c>
      <c r="F16" s="97">
        <f>VLOOKUP($B16,DATA!$A$1:$AM$533,F$2,FALSE)</f>
        <v>194766.554</v>
      </c>
      <c r="G16" s="97">
        <f>VLOOKUP($B16,DATA!$A$1:$AM$533,G$2,FALSE)</f>
        <v>225849.6948</v>
      </c>
      <c r="H16" s="97">
        <f>VLOOKUP($B16,DATA!$A$1:$AM$533,H$2,FALSE)</f>
        <v>296322.05119999999</v>
      </c>
      <c r="I16" s="97">
        <f>VLOOKUP($B16,DATA!$A$1:$AM$533,I$2,FALSE)</f>
        <v>371344.99540000001</v>
      </c>
      <c r="J16" s="45"/>
      <c r="K16" s="40" t="s">
        <v>233</v>
      </c>
      <c r="L16" s="45" t="s">
        <v>44</v>
      </c>
      <c r="M16" s="97">
        <f>VLOOKUP($L16,DATA!$A$1:$AM$533,M$2,FALSE)</f>
        <v>147495.55559999999</v>
      </c>
      <c r="N16" s="97">
        <f>VLOOKUP($L16,DATA!$A$1:$AM$533,N$2,FALSE)</f>
        <v>161538.59390000001</v>
      </c>
      <c r="O16" s="97">
        <f>VLOOKUP($L16,DATA!$A$1:$AM$533,O$2,FALSE)</f>
        <v>168406.83</v>
      </c>
      <c r="P16" s="97">
        <f>VLOOKUP($L16,DATA!$A$1:$AM$533,P$2,FALSE)</f>
        <v>193546.90919999999</v>
      </c>
      <c r="Q16" s="97">
        <f>VLOOKUP($L16,DATA!$A$1:$AM$533,Q$2,FALSE)</f>
        <v>225206.03229999999</v>
      </c>
      <c r="R16" s="97">
        <f>VLOOKUP($L16,DATA!$A$1:$AM$533,R$2,FALSE)</f>
        <v>295073.9253</v>
      </c>
      <c r="S16" s="97">
        <f>VLOOKUP($L16,DATA!$A$1:$AM$533,S$2,FALSE)</f>
        <v>364770.91230000003</v>
      </c>
      <c r="T16" s="45"/>
      <c r="U16" s="40" t="s">
        <v>233</v>
      </c>
      <c r="V16" s="48">
        <f t="shared" si="3"/>
        <v>-7.6802847765389259E-4</v>
      </c>
      <c r="W16" s="48">
        <f t="shared" si="3"/>
        <v>-3.3481191591958614E-3</v>
      </c>
      <c r="X16" s="48">
        <f t="shared" si="3"/>
        <v>-6.2620854297191775E-3</v>
      </c>
      <c r="Y16" s="48">
        <f t="shared" si="3"/>
        <v>-2.8499595740875128E-3</v>
      </c>
      <c r="Z16" s="48">
        <f t="shared" si="3"/>
        <v>-4.2120587885562388E-3</v>
      </c>
      <c r="AA16" s="48">
        <f t="shared" si="3"/>
        <v>-1.770343799279861E-2</v>
      </c>
      <c r="AB16" s="48"/>
    </row>
    <row r="17" spans="1:28" ht="15.75" customHeight="1" x14ac:dyDescent="0.25">
      <c r="A17" s="40" t="s">
        <v>235</v>
      </c>
      <c r="B17" s="45" t="s">
        <v>29</v>
      </c>
      <c r="C17" s="97">
        <f>VLOOKUP($B17,DATA!$A$1:$AM$533,C$2,FALSE)</f>
        <v>1161.515942</v>
      </c>
      <c r="D17" s="97">
        <f>VLOOKUP($B17,DATA!$A$1:$AM$533,D$2,FALSE)</f>
        <v>1231.0381600000001</v>
      </c>
      <c r="E17" s="97">
        <f>VLOOKUP($B17,DATA!$A$1:$AM$533,E$2,FALSE)</f>
        <v>1276.5227789999999</v>
      </c>
      <c r="F17" s="97">
        <f>VLOOKUP($B17,DATA!$A$1:$AM$533,F$2,FALSE)</f>
        <v>1467.6038599999999</v>
      </c>
      <c r="G17" s="97">
        <f>VLOOKUP($B17,DATA!$A$1:$AM$533,G$2,FALSE)</f>
        <v>1704.2810500000001</v>
      </c>
      <c r="H17" s="97">
        <f>VLOOKUP($B17,DATA!$A$1:$AM$533,H$2,FALSE)</f>
        <v>2255.0312530000001</v>
      </c>
      <c r="I17" s="97">
        <f>VLOOKUP($B17,DATA!$A$1:$AM$533,I$2,FALSE)</f>
        <v>2883.8017450000002</v>
      </c>
      <c r="J17" s="45"/>
      <c r="K17" s="40" t="s">
        <v>235</v>
      </c>
      <c r="L17" s="45" t="s">
        <v>45</v>
      </c>
      <c r="M17" s="97">
        <f>VLOOKUP($L17,DATA!$A$1:$AM$533,M$2,FALSE)</f>
        <v>1161.515942</v>
      </c>
      <c r="N17" s="97">
        <f>VLOOKUP($L17,DATA!$A$1:$AM$533,N$2,FALSE)</f>
        <v>1229.1957239999999</v>
      </c>
      <c r="O17" s="97">
        <f>VLOOKUP($L17,DATA!$A$1:$AM$533,O$2,FALSE)</f>
        <v>1268.81213</v>
      </c>
      <c r="P17" s="97">
        <f>VLOOKUP($L17,DATA!$A$1:$AM$533,P$2,FALSE)</f>
        <v>1452.0658539999999</v>
      </c>
      <c r="Q17" s="97">
        <f>VLOOKUP($L17,DATA!$A$1:$AM$533,Q$2,FALSE)</f>
        <v>1695.002823</v>
      </c>
      <c r="R17" s="97">
        <f>VLOOKUP($L17,DATA!$A$1:$AM$533,R$2,FALSE)</f>
        <v>2239.2616509999998</v>
      </c>
      <c r="S17" s="97">
        <f>VLOOKUP($L17,DATA!$A$1:$AM$533,S$2,FALSE)</f>
        <v>2802.5192200000001</v>
      </c>
      <c r="T17" s="45"/>
      <c r="U17" s="40" t="s">
        <v>235</v>
      </c>
      <c r="V17" s="48">
        <f t="shared" si="3"/>
        <v>-1.4966522240058566E-3</v>
      </c>
      <c r="W17" s="48">
        <f t="shared" si="3"/>
        <v>-6.0403536285034143E-3</v>
      </c>
      <c r="X17" s="48">
        <f t="shared" si="3"/>
        <v>-1.0587329744417562E-2</v>
      </c>
      <c r="Y17" s="48">
        <f t="shared" si="3"/>
        <v>-5.4440709764390638E-3</v>
      </c>
      <c r="Z17" s="48">
        <f t="shared" si="3"/>
        <v>-6.9930746986415215E-3</v>
      </c>
      <c r="AA17" s="48">
        <f t="shared" si="3"/>
        <v>-2.8185892161598725E-2</v>
      </c>
      <c r="AB17" s="48"/>
    </row>
    <row r="18" spans="1:28" ht="15.75" customHeight="1" x14ac:dyDescent="0.25">
      <c r="A18" s="40" t="s">
        <v>236</v>
      </c>
      <c r="B18" s="45" t="s">
        <v>30</v>
      </c>
      <c r="C18" s="97">
        <f>VLOOKUP($B18,DATA!$A$1:$AM$533,C$2,FALSE)</f>
        <v>23979.722119999999</v>
      </c>
      <c r="D18" s="97">
        <f>VLOOKUP($B18,DATA!$A$1:$AM$533,D$2,FALSE)</f>
        <v>25979.850030000001</v>
      </c>
      <c r="E18" s="97">
        <f>VLOOKUP($B18,DATA!$A$1:$AM$533,E$2,FALSE)</f>
        <v>26933.18534</v>
      </c>
      <c r="F18" s="97">
        <f>VLOOKUP($B18,DATA!$A$1:$AM$533,F$2,FALSE)</f>
        <v>30484.712029999999</v>
      </c>
      <c r="G18" s="97">
        <f>VLOOKUP($B18,DATA!$A$1:$AM$533,G$2,FALSE)</f>
        <v>35125.839599999999</v>
      </c>
      <c r="H18" s="97">
        <f>VLOOKUP($B18,DATA!$A$1:$AM$533,H$2,FALSE)</f>
        <v>46413.045319999997</v>
      </c>
      <c r="I18" s="97">
        <f>VLOOKUP($B18,DATA!$A$1:$AM$533,I$2,FALSE)</f>
        <v>60588.769220000002</v>
      </c>
      <c r="J18" s="45"/>
      <c r="K18" s="40" t="s">
        <v>236</v>
      </c>
      <c r="L18" s="45" t="s">
        <v>46</v>
      </c>
      <c r="M18" s="97">
        <f>VLOOKUP($L18,DATA!$A$1:$AM$533,M$2,FALSE)</f>
        <v>23979.722119999999</v>
      </c>
      <c r="N18" s="97">
        <f>VLOOKUP($L18,DATA!$A$1:$AM$533,N$2,FALSE)</f>
        <v>25953.19973</v>
      </c>
      <c r="O18" s="97">
        <f>VLOOKUP($L18,DATA!$A$1:$AM$533,O$2,FALSE)</f>
        <v>26813.8747</v>
      </c>
      <c r="P18" s="97">
        <f>VLOOKUP($L18,DATA!$A$1:$AM$533,P$2,FALSE)</f>
        <v>30230.777279999998</v>
      </c>
      <c r="Q18" s="97">
        <f>VLOOKUP($L18,DATA!$A$1:$AM$533,Q$2,FALSE)</f>
        <v>34990.804320000003</v>
      </c>
      <c r="R18" s="97">
        <f>VLOOKUP($L18,DATA!$A$1:$AM$533,R$2,FALSE)</f>
        <v>46199.918899999997</v>
      </c>
      <c r="S18" s="97">
        <f>VLOOKUP($L18,DATA!$A$1:$AM$533,S$2,FALSE)</f>
        <v>59215.555800000002</v>
      </c>
      <c r="T18" s="45"/>
      <c r="U18" s="40" t="s">
        <v>236</v>
      </c>
      <c r="V18" s="48">
        <f t="shared" si="3"/>
        <v>-1.0258065373444092E-3</v>
      </c>
      <c r="W18" s="48">
        <f t="shared" si="3"/>
        <v>-4.429874836334502E-3</v>
      </c>
      <c r="X18" s="48">
        <f t="shared" si="3"/>
        <v>-8.3299048306607615E-3</v>
      </c>
      <c r="Y18" s="48">
        <f t="shared" si="3"/>
        <v>-3.8443288911447215E-3</v>
      </c>
      <c r="Z18" s="48">
        <f t="shared" si="3"/>
        <v>-4.5919507873395382E-3</v>
      </c>
      <c r="AA18" s="48">
        <f t="shared" si="3"/>
        <v>-2.2664487786735021E-2</v>
      </c>
      <c r="AB18" s="48"/>
    </row>
    <row r="19" spans="1:28" ht="15.75" customHeight="1" x14ac:dyDescent="0.25">
      <c r="A19" s="40" t="s">
        <v>238</v>
      </c>
      <c r="B19" s="45" t="s">
        <v>144</v>
      </c>
      <c r="C19" s="97">
        <f>VLOOKUP($B19,DATA!$A$1:$AM$533,C$2,FALSE)</f>
        <v>54227.928500000002</v>
      </c>
      <c r="D19" s="97">
        <f>VLOOKUP($B19,DATA!$A$1:$AM$533,D$2,FALSE)</f>
        <v>57483.550810000001</v>
      </c>
      <c r="E19" s="97">
        <f>VLOOKUP($B19,DATA!$A$1:$AM$533,E$2,FALSE)</f>
        <v>59627.239710000002</v>
      </c>
      <c r="F19" s="97">
        <f>VLOOKUP($B19,DATA!$A$1:$AM$533,F$2,FALSE)</f>
        <v>66603.063859999995</v>
      </c>
      <c r="G19" s="97">
        <f>VLOOKUP($B19,DATA!$A$1:$AM$533,G$2,FALSE)</f>
        <v>75713.670660000003</v>
      </c>
      <c r="H19" s="97">
        <f>VLOOKUP($B19,DATA!$A$1:$AM$533,H$2,FALSE)</f>
        <v>99350.971409999998</v>
      </c>
      <c r="I19" s="97">
        <f>VLOOKUP($B19,DATA!$A$1:$AM$533,I$2,FALSE)</f>
        <v>132574.8248</v>
      </c>
      <c r="J19" s="45"/>
      <c r="K19" s="40" t="s">
        <v>238</v>
      </c>
      <c r="L19" s="45" t="s">
        <v>145</v>
      </c>
      <c r="M19" s="97">
        <f>VLOOKUP($L19,DATA!$A$1:$AM$533,M$2,FALSE)</f>
        <v>54227.928500000002</v>
      </c>
      <c r="N19" s="97">
        <f>VLOOKUP($L19,DATA!$A$1:$AM$533,N$2,FALSE)</f>
        <v>57358.39748</v>
      </c>
      <c r="O19" s="97">
        <f>VLOOKUP($L19,DATA!$A$1:$AM$533,O$2,FALSE)</f>
        <v>59162.166100000002</v>
      </c>
      <c r="P19" s="97">
        <f>VLOOKUP($L19,DATA!$A$1:$AM$533,P$2,FALSE)</f>
        <v>66022.43333</v>
      </c>
      <c r="Q19" s="97">
        <f>VLOOKUP($L19,DATA!$A$1:$AM$533,Q$2,FALSE)</f>
        <v>75695.917910000004</v>
      </c>
      <c r="R19" s="97">
        <f>VLOOKUP($L19,DATA!$A$1:$AM$533,R$2,FALSE)</f>
        <v>98857.829979999995</v>
      </c>
      <c r="S19" s="97">
        <f>VLOOKUP($L19,DATA!$A$1:$AM$533,S$2,FALSE)</f>
        <v>129174.6231</v>
      </c>
      <c r="T19" s="45"/>
      <c r="U19" s="40" t="s">
        <v>238</v>
      </c>
      <c r="V19" s="48">
        <f t="shared" si="3"/>
        <v>-2.1772024907380505E-3</v>
      </c>
      <c r="W19" s="48">
        <f t="shared" si="3"/>
        <v>-7.7996837060025914E-3</v>
      </c>
      <c r="X19" s="48">
        <f t="shared" si="3"/>
        <v>-8.7177750744392712E-3</v>
      </c>
      <c r="Y19" s="48">
        <f t="shared" si="3"/>
        <v>-2.344721877205469E-4</v>
      </c>
      <c r="Z19" s="48">
        <f t="shared" si="3"/>
        <v>-4.9636296756970788E-3</v>
      </c>
      <c r="AA19" s="48">
        <f t="shared" si="3"/>
        <v>-2.5647416129943923E-2</v>
      </c>
      <c r="AB19" s="48"/>
    </row>
    <row r="20" spans="1:28" x14ac:dyDescent="0.25">
      <c r="A20" s="40" t="s">
        <v>84</v>
      </c>
      <c r="B20" s="45"/>
      <c r="C20" s="43">
        <f t="shared" ref="C20:I20" si="4">SUM(C15:C19)</f>
        <v>237150.27771199998</v>
      </c>
      <c r="D20" s="43">
        <f t="shared" si="4"/>
        <v>257481.08227999997</v>
      </c>
      <c r="E20" s="43">
        <f t="shared" si="4"/>
        <v>268331.78753899998</v>
      </c>
      <c r="F20" s="43">
        <f t="shared" si="4"/>
        <v>306488.07290000003</v>
      </c>
      <c r="G20" s="43">
        <f t="shared" si="4"/>
        <v>353689.52249</v>
      </c>
      <c r="H20" s="43">
        <f t="shared" si="4"/>
        <v>464575.29341300001</v>
      </c>
      <c r="I20" s="43">
        <f t="shared" si="4"/>
        <v>593145.85491500003</v>
      </c>
      <c r="J20" s="98"/>
      <c r="K20" s="40" t="s">
        <v>84</v>
      </c>
      <c r="L20" s="45"/>
      <c r="M20" s="43">
        <f t="shared" ref="M20:S20" si="5">SUM(M15:M19)</f>
        <v>237150.27771199998</v>
      </c>
      <c r="N20" s="43">
        <f t="shared" si="5"/>
        <v>257188.77834399999</v>
      </c>
      <c r="O20" s="43">
        <f t="shared" si="5"/>
        <v>267111.74424999999</v>
      </c>
      <c r="P20" s="43">
        <f t="shared" si="5"/>
        <v>304296.35946399998</v>
      </c>
      <c r="Q20" s="43">
        <f t="shared" si="5"/>
        <v>352828.96341299999</v>
      </c>
      <c r="R20" s="43">
        <f t="shared" si="5"/>
        <v>462511.469071</v>
      </c>
      <c r="S20" s="43">
        <f t="shared" si="5"/>
        <v>581105.13360000006</v>
      </c>
      <c r="T20" s="45"/>
      <c r="U20" s="40" t="s">
        <v>84</v>
      </c>
      <c r="V20" s="56">
        <f t="shared" si="3"/>
        <v>-1.1352443193559658E-3</v>
      </c>
      <c r="W20" s="56">
        <f t="shared" si="3"/>
        <v>-4.5467713690934275E-3</v>
      </c>
      <c r="X20" s="56">
        <f t="shared" si="3"/>
        <v>-7.1510562067292893E-3</v>
      </c>
      <c r="Y20" s="56">
        <f t="shared" si="3"/>
        <v>-2.433091800236542E-3</v>
      </c>
      <c r="Z20" s="56">
        <f t="shared" si="3"/>
        <v>-4.4423893634939482E-3</v>
      </c>
      <c r="AA20" s="56">
        <f t="shared" si="3"/>
        <v>-2.0299764746270488E-2</v>
      </c>
      <c r="AB20" s="56"/>
    </row>
    <row r="21" spans="1:28" x14ac:dyDescent="0.25">
      <c r="A21" s="40"/>
      <c r="B21" s="45"/>
      <c r="C21" s="43"/>
      <c r="D21" s="43"/>
      <c r="E21" s="43"/>
      <c r="F21" s="43"/>
      <c r="G21" s="43"/>
      <c r="H21" s="43"/>
      <c r="I21" s="43"/>
      <c r="J21" s="45"/>
      <c r="K21" s="40"/>
      <c r="L21" s="45"/>
      <c r="M21" s="43"/>
      <c r="N21" s="43"/>
      <c r="O21" s="43"/>
      <c r="P21" s="43"/>
      <c r="Q21" s="43"/>
      <c r="R21" s="43"/>
      <c r="S21" s="43"/>
      <c r="T21" s="45"/>
      <c r="U21" s="40"/>
      <c r="V21" s="45"/>
      <c r="W21" s="45"/>
      <c r="X21" s="45"/>
      <c r="Y21" s="45"/>
      <c r="Z21" s="45"/>
      <c r="AA21" s="45"/>
      <c r="AB21" s="45"/>
    </row>
    <row r="22" spans="1:28" x14ac:dyDescent="0.25">
      <c r="A22" s="44" t="s">
        <v>252</v>
      </c>
      <c r="B22" s="45"/>
      <c r="C22" s="45"/>
      <c r="D22" s="45"/>
      <c r="E22" s="45"/>
      <c r="F22" s="45"/>
      <c r="G22" s="45"/>
      <c r="H22" s="45"/>
      <c r="I22" s="45"/>
      <c r="J22" s="45"/>
      <c r="K22" s="44" t="s">
        <v>226</v>
      </c>
      <c r="L22" s="45"/>
      <c r="M22" s="45">
        <v>2</v>
      </c>
      <c r="N22" s="45">
        <v>7</v>
      </c>
      <c r="O22" s="45">
        <v>9</v>
      </c>
      <c r="P22" s="45">
        <v>14</v>
      </c>
      <c r="Q22" s="45">
        <v>19</v>
      </c>
      <c r="R22" s="45">
        <v>29</v>
      </c>
      <c r="S22" s="45">
        <v>39</v>
      </c>
      <c r="T22" s="45"/>
      <c r="U22" s="44" t="s">
        <v>226</v>
      </c>
      <c r="V22" s="45"/>
      <c r="W22" s="45"/>
      <c r="X22" s="45"/>
      <c r="Y22" s="45"/>
      <c r="Z22" s="45"/>
      <c r="AA22" s="45"/>
      <c r="AB22" s="45"/>
    </row>
    <row r="23" spans="1:28" ht="15.75" customHeight="1" x14ac:dyDescent="0.25">
      <c r="A23" s="49"/>
      <c r="B23" s="49"/>
      <c r="C23" s="50">
        <v>2013</v>
      </c>
      <c r="D23" s="50">
        <v>2018</v>
      </c>
      <c r="E23" s="50">
        <v>2020</v>
      </c>
      <c r="F23" s="50">
        <v>2025</v>
      </c>
      <c r="G23" s="50">
        <v>2030</v>
      </c>
      <c r="H23" s="50">
        <v>2040</v>
      </c>
      <c r="I23" s="50">
        <v>2050</v>
      </c>
      <c r="J23" s="45"/>
      <c r="K23" s="49"/>
      <c r="L23" s="49"/>
      <c r="M23" s="50">
        <v>2013</v>
      </c>
      <c r="N23" s="50">
        <v>2018</v>
      </c>
      <c r="O23" s="50">
        <v>2020</v>
      </c>
      <c r="P23" s="50">
        <v>2025</v>
      </c>
      <c r="Q23" s="50">
        <v>2030</v>
      </c>
      <c r="R23" s="50">
        <v>2040</v>
      </c>
      <c r="S23" s="50">
        <v>2050</v>
      </c>
      <c r="T23" s="45"/>
      <c r="U23" s="49"/>
      <c r="V23" s="50">
        <v>2018</v>
      </c>
      <c r="W23" s="50">
        <v>2020</v>
      </c>
      <c r="X23" s="50">
        <v>2025</v>
      </c>
      <c r="Y23" s="50">
        <v>2030</v>
      </c>
      <c r="Z23" s="50">
        <v>2040</v>
      </c>
      <c r="AA23" s="50">
        <v>2050</v>
      </c>
      <c r="AB23" s="53"/>
    </row>
    <row r="24" spans="1:28" ht="15.75" customHeight="1" x14ac:dyDescent="0.25">
      <c r="A24" s="40" t="s">
        <v>234</v>
      </c>
      <c r="B24" s="45" t="s">
        <v>88</v>
      </c>
      <c r="C24" s="97">
        <f>VLOOKUP($B24,DATA!$A$1:$AM$533,C$2,FALSE)/1000000</f>
        <v>8.8146629269999899</v>
      </c>
      <c r="D24" s="97">
        <f>VLOOKUP($B24,DATA!$A$1:$AM$533,D$2,FALSE)/1000000</f>
        <v>10.28689952</v>
      </c>
      <c r="E24" s="97">
        <f>VLOOKUP($B24,DATA!$A$1:$AM$533,E$2,FALSE)/1000000</f>
        <v>10.851264710000001</v>
      </c>
      <c r="F24" s="97">
        <f>VLOOKUP($B24,DATA!$A$1:$AM$533,F$2,FALSE)/1000000</f>
        <v>12.00415377</v>
      </c>
      <c r="G24" s="97">
        <f>VLOOKUP($B24,DATA!$A$1:$AM$533,G$2,FALSE)/1000000</f>
        <v>13.26238481</v>
      </c>
      <c r="H24" s="97">
        <f>VLOOKUP($B24,DATA!$A$1:$AM$533,H$2,FALSE)/1000000</f>
        <v>16.830795429999998</v>
      </c>
      <c r="I24" s="97">
        <f>VLOOKUP($B24,DATA!$A$1:$AM$533,I$2,FALSE)/1000000</f>
        <v>22.363320649999999</v>
      </c>
      <c r="J24" s="45"/>
      <c r="K24" s="40" t="s">
        <v>234</v>
      </c>
      <c r="L24" s="45" t="s">
        <v>94</v>
      </c>
      <c r="M24" s="97">
        <f>VLOOKUP($L24,DATA!$A$1:$AM$533,M$22,FALSE)/1000000</f>
        <v>8.8146629269999899</v>
      </c>
      <c r="N24" s="97">
        <f>VLOOKUP($L24,DATA!$A$1:$AM$533,N$22,FALSE)/1000000</f>
        <v>10.290302650000001</v>
      </c>
      <c r="O24" s="97">
        <f>VLOOKUP($L24,DATA!$A$1:$AM$533,O$22,FALSE)/1000000</f>
        <v>10.86356385</v>
      </c>
      <c r="P24" s="97">
        <f>VLOOKUP($L24,DATA!$A$1:$AM$533,P$22,FALSE)/1000000</f>
        <v>12.024459779999999</v>
      </c>
      <c r="Q24" s="97">
        <f>VLOOKUP($L24,DATA!$A$1:$AM$533,Q$22,FALSE)/1000000</f>
        <v>13.294068660000001</v>
      </c>
      <c r="R24" s="97">
        <f>VLOOKUP($L24,DATA!$A$1:$AM$533,R$22,FALSE)/1000000</f>
        <v>16.852402429999998</v>
      </c>
      <c r="S24" s="97">
        <f>VLOOKUP($L24,DATA!$A$1:$AM$533,S$22,FALSE)/1000000</f>
        <v>22.435904839999999</v>
      </c>
      <c r="T24" s="45"/>
      <c r="U24" s="40" t="s">
        <v>234</v>
      </c>
      <c r="V24" s="48">
        <f t="shared" ref="V24:AA31" si="6">N24/D24-1</f>
        <v>3.3082174015452992E-4</v>
      </c>
      <c r="W24" s="48">
        <f t="shared" si="6"/>
        <v>1.1334291742661762E-3</v>
      </c>
      <c r="X24" s="48">
        <f t="shared" si="6"/>
        <v>1.6915819631322382E-3</v>
      </c>
      <c r="Y24" s="48">
        <f t="shared" si="6"/>
        <v>2.3890009567593129E-3</v>
      </c>
      <c r="Z24" s="48">
        <f t="shared" si="6"/>
        <v>1.2837777091323499E-3</v>
      </c>
      <c r="AA24" s="48">
        <f t="shared" si="6"/>
        <v>3.2456803323615002E-3</v>
      </c>
      <c r="AB24" s="48"/>
    </row>
    <row r="25" spans="1:28" ht="15.75" customHeight="1" x14ac:dyDescent="0.25">
      <c r="A25" s="40" t="s">
        <v>233</v>
      </c>
      <c r="B25" s="45" t="s">
        <v>89</v>
      </c>
      <c r="C25" s="97">
        <f>VLOOKUP($B25,DATA!$A$1:$AM$533,C$2,FALSE)/1000000</f>
        <v>68.248372930000002</v>
      </c>
      <c r="D25" s="97">
        <f>VLOOKUP($B25,DATA!$A$1:$AM$533,D$2,FALSE)/1000000</f>
        <v>81.237547400000011</v>
      </c>
      <c r="E25" s="97">
        <f>VLOOKUP($B25,DATA!$A$1:$AM$533,E$2,FALSE)/1000000</f>
        <v>85.912192900000008</v>
      </c>
      <c r="F25" s="97">
        <f>VLOOKUP($B25,DATA!$A$1:$AM$533,F$2,FALSE)/1000000</f>
        <v>95.735968430000014</v>
      </c>
      <c r="G25" s="97">
        <f>VLOOKUP($B25,DATA!$A$1:$AM$533,G$2,FALSE)/1000000</f>
        <v>106.67490840000001</v>
      </c>
      <c r="H25" s="97">
        <f>VLOOKUP($B25,DATA!$A$1:$AM$533,H$2,FALSE)/1000000</f>
        <v>134.82138559999999</v>
      </c>
      <c r="I25" s="97">
        <f>VLOOKUP($B25,DATA!$A$1:$AM$533,I$2,FALSE)/1000000</f>
        <v>178.10491240000002</v>
      </c>
      <c r="J25" s="45"/>
      <c r="K25" s="40" t="s">
        <v>233</v>
      </c>
      <c r="L25" s="45" t="s">
        <v>95</v>
      </c>
      <c r="M25" s="97">
        <f>VLOOKUP($L25,DATA!$A$1:$AM$533,M$22,FALSE)/1000000</f>
        <v>68.248372930000002</v>
      </c>
      <c r="N25" s="97">
        <f>VLOOKUP($L25,DATA!$A$1:$AM$533,N$22,FALSE)/1000000</f>
        <v>81.265244909999993</v>
      </c>
      <c r="O25" s="97">
        <f>VLOOKUP($L25,DATA!$A$1:$AM$533,O$22,FALSE)/1000000</f>
        <v>86.029523990000001</v>
      </c>
      <c r="P25" s="97">
        <f>VLOOKUP($L25,DATA!$A$1:$AM$533,P$22,FALSE)/1000000</f>
        <v>95.979255780000003</v>
      </c>
      <c r="Q25" s="97">
        <f>VLOOKUP($L25,DATA!$A$1:$AM$533,Q$22,FALSE)/1000000</f>
        <v>106.97268529999999</v>
      </c>
      <c r="R25" s="97">
        <f>VLOOKUP($L25,DATA!$A$1:$AM$533,R$22,FALSE)/1000000</f>
        <v>135.04065840000001</v>
      </c>
      <c r="S25" s="97">
        <f>VLOOKUP($L25,DATA!$A$1:$AM$533,S$22,FALSE)/1000000</f>
        <v>179.24105950000001</v>
      </c>
      <c r="T25" s="45"/>
      <c r="U25" s="40" t="s">
        <v>233</v>
      </c>
      <c r="V25" s="48">
        <f t="shared" si="6"/>
        <v>3.4094468489564989E-4</v>
      </c>
      <c r="W25" s="48">
        <f t="shared" si="6"/>
        <v>1.3657094067727193E-3</v>
      </c>
      <c r="X25" s="48">
        <f t="shared" si="6"/>
        <v>2.5412324541103093E-3</v>
      </c>
      <c r="Y25" s="48">
        <f t="shared" si="6"/>
        <v>2.791442753186324E-3</v>
      </c>
      <c r="Z25" s="48">
        <f t="shared" si="6"/>
        <v>1.6263947965242664E-3</v>
      </c>
      <c r="AA25" s="48">
        <f t="shared" si="6"/>
        <v>6.37908906997664E-3</v>
      </c>
      <c r="AB25" s="48"/>
    </row>
    <row r="26" spans="1:28" ht="15.75" customHeight="1" x14ac:dyDescent="0.25">
      <c r="A26" s="40" t="s">
        <v>235</v>
      </c>
      <c r="B26" s="45" t="s">
        <v>90</v>
      </c>
      <c r="C26" s="97">
        <f>VLOOKUP($B26,DATA!$A$1:$AM$533,C$2,FALSE)/1000000</f>
        <v>57.504410180000001</v>
      </c>
      <c r="D26" s="97">
        <f>VLOOKUP($B26,DATA!$A$1:$AM$533,D$2,FALSE)/1000000</f>
        <v>67.476429909999993</v>
      </c>
      <c r="E26" s="97">
        <f>VLOOKUP($B26,DATA!$A$1:$AM$533,E$2,FALSE)/1000000</f>
        <v>70.905244409999995</v>
      </c>
      <c r="F26" s="97">
        <f>VLOOKUP($B26,DATA!$A$1:$AM$533,F$2,FALSE)/1000000</f>
        <v>77.243862780000001</v>
      </c>
      <c r="G26" s="97">
        <f>VLOOKUP($B26,DATA!$A$1:$AM$533,G$2,FALSE)/1000000</f>
        <v>84.621739340000005</v>
      </c>
      <c r="H26" s="97">
        <f>VLOOKUP($B26,DATA!$A$1:$AM$533,H$2,FALSE)/1000000</f>
        <v>106.7796012</v>
      </c>
      <c r="I26" s="97">
        <f>VLOOKUP($B26,DATA!$A$1:$AM$533,I$2,FALSE)/1000000</f>
        <v>144.3264614</v>
      </c>
      <c r="J26" s="45"/>
      <c r="K26" s="40" t="s">
        <v>235</v>
      </c>
      <c r="L26" s="45" t="s">
        <v>96</v>
      </c>
      <c r="M26" s="97">
        <f>VLOOKUP($L26,DATA!$A$1:$AM$533,M$22,FALSE)/1000000</f>
        <v>57.504410180000001</v>
      </c>
      <c r="N26" s="97">
        <f>VLOOKUP($L26,DATA!$A$1:$AM$533,N$22,FALSE)/1000000</f>
        <v>67.484208420000002</v>
      </c>
      <c r="O26" s="97">
        <f>VLOOKUP($L26,DATA!$A$1:$AM$533,O$22,FALSE)/1000000</f>
        <v>70.9349232</v>
      </c>
      <c r="P26" s="97">
        <f>VLOOKUP($L26,DATA!$A$1:$AM$533,P$22,FALSE)/1000000</f>
        <v>77.282177840000003</v>
      </c>
      <c r="Q26" s="97">
        <f>VLOOKUP($L26,DATA!$A$1:$AM$533,Q$22,FALSE)/1000000</f>
        <v>84.706048530000004</v>
      </c>
      <c r="R26" s="97">
        <f>VLOOKUP($L26,DATA!$A$1:$AM$533,R$22,FALSE)/1000000</f>
        <v>106.7473806</v>
      </c>
      <c r="S26" s="97">
        <f>VLOOKUP($L26,DATA!$A$1:$AM$533,S$22,FALSE)/1000000</f>
        <v>144.31262040000001</v>
      </c>
      <c r="T26" s="45"/>
      <c r="U26" s="40" t="s">
        <v>235</v>
      </c>
      <c r="V26" s="48">
        <f t="shared" si="6"/>
        <v>1.1527743851269534E-4</v>
      </c>
      <c r="W26" s="48">
        <f t="shared" si="6"/>
        <v>4.1856974398668534E-4</v>
      </c>
      <c r="X26" s="48">
        <f t="shared" si="6"/>
        <v>4.9602723920116887E-4</v>
      </c>
      <c r="Y26" s="48">
        <f t="shared" si="6"/>
        <v>9.9630651245830038E-4</v>
      </c>
      <c r="Z26" s="48">
        <f t="shared" si="6"/>
        <v>-3.0174864522725109E-4</v>
      </c>
      <c r="AA26" s="48">
        <f t="shared" si="6"/>
        <v>-9.5900639880741601E-5</v>
      </c>
      <c r="AB26" s="48"/>
    </row>
    <row r="27" spans="1:28" ht="15.75" customHeight="1" x14ac:dyDescent="0.25">
      <c r="A27" s="40" t="s">
        <v>236</v>
      </c>
      <c r="B27" s="45" t="s">
        <v>91</v>
      </c>
      <c r="C27" s="97">
        <f>VLOOKUP($B27,DATA!$A$1:$AM$533,C$2,FALSE)/1000000</f>
        <v>6.8336132440000004</v>
      </c>
      <c r="D27" s="97">
        <f>VLOOKUP($B27,DATA!$A$1:$AM$533,D$2,FALSE)/1000000</f>
        <v>8.2017732250000002</v>
      </c>
      <c r="E27" s="97">
        <f>VLOOKUP($B27,DATA!$A$1:$AM$533,E$2,FALSE)/1000000</f>
        <v>8.6667319660000004</v>
      </c>
      <c r="F27" s="97">
        <f>VLOOKUP($B27,DATA!$A$1:$AM$533,F$2,FALSE)/1000000</f>
        <v>9.4551035289999898</v>
      </c>
      <c r="G27" s="97">
        <f>VLOOKUP($B27,DATA!$A$1:$AM$533,G$2,FALSE)/1000000</f>
        <v>10.324389550000001</v>
      </c>
      <c r="H27" s="97">
        <f>VLOOKUP($B27,DATA!$A$1:$AM$533,H$2,FALSE)/1000000</f>
        <v>13.01553586</v>
      </c>
      <c r="I27" s="97">
        <f>VLOOKUP($B27,DATA!$A$1:$AM$533,I$2,FALSE)/1000000</f>
        <v>17.781430370000002</v>
      </c>
      <c r="J27" s="45"/>
      <c r="K27" s="40" t="s">
        <v>236</v>
      </c>
      <c r="L27" s="45" t="s">
        <v>97</v>
      </c>
      <c r="M27" s="97">
        <f>VLOOKUP($L27,DATA!$A$1:$AM$533,M$22,FALSE)/1000000</f>
        <v>6.8336132440000004</v>
      </c>
      <c r="N27" s="97">
        <f>VLOOKUP($L27,DATA!$A$1:$AM$533,N$22,FALSE)/1000000</f>
        <v>8.2064808859999996</v>
      </c>
      <c r="O27" s="97">
        <f>VLOOKUP($L27,DATA!$A$1:$AM$533,O$22,FALSE)/1000000</f>
        <v>8.6842611510000012</v>
      </c>
      <c r="P27" s="97">
        <f>VLOOKUP($L27,DATA!$A$1:$AM$533,P$22,FALSE)/1000000</f>
        <v>9.4801347969999998</v>
      </c>
      <c r="Q27" s="97">
        <f>VLOOKUP($L27,DATA!$A$1:$AM$533,Q$22,FALSE)/1000000</f>
        <v>10.347519070000001</v>
      </c>
      <c r="R27" s="97">
        <f>VLOOKUP($L27,DATA!$A$1:$AM$533,R$22,FALSE)/1000000</f>
        <v>13.032488619999999</v>
      </c>
      <c r="S27" s="97">
        <f>VLOOKUP($L27,DATA!$A$1:$AM$533,S$22,FALSE)/1000000</f>
        <v>17.86542584</v>
      </c>
      <c r="T27" s="45"/>
      <c r="U27" s="40" t="s">
        <v>236</v>
      </c>
      <c r="V27" s="48">
        <f t="shared" si="6"/>
        <v>5.7398087838489431E-4</v>
      </c>
      <c r="W27" s="48">
        <f t="shared" si="6"/>
        <v>2.0225830300011349E-3</v>
      </c>
      <c r="X27" s="48">
        <f t="shared" si="6"/>
        <v>2.6473816942602646E-3</v>
      </c>
      <c r="Y27" s="48">
        <f t="shared" si="6"/>
        <v>2.2402796686413762E-3</v>
      </c>
      <c r="Z27" s="48">
        <f t="shared" si="6"/>
        <v>1.3025018856196446E-3</v>
      </c>
      <c r="AA27" s="48">
        <f t="shared" si="6"/>
        <v>4.7237746487318599E-3</v>
      </c>
      <c r="AB27" s="48"/>
    </row>
    <row r="28" spans="1:28" ht="15.75" customHeight="1" x14ac:dyDescent="0.25">
      <c r="A28" s="41" t="s">
        <v>237</v>
      </c>
      <c r="B28" s="45" t="s">
        <v>136</v>
      </c>
      <c r="C28" s="97">
        <f>VLOOKUP($B28,DATA!$A$1:$AM$533,C$2,FALSE)/1000000</f>
        <v>41.882012060000001</v>
      </c>
      <c r="D28" s="97">
        <f>VLOOKUP($B28,DATA!$A$1:$AM$533,D$2,FALSE)/1000000</f>
        <v>48.929666399999995</v>
      </c>
      <c r="E28" s="97">
        <f>VLOOKUP($B28,DATA!$A$1:$AM$533,E$2,FALSE)/1000000</f>
        <v>51.497514680000002</v>
      </c>
      <c r="F28" s="97">
        <f>VLOOKUP($B28,DATA!$A$1:$AM$533,F$2,FALSE)/1000000</f>
        <v>55.786583560000004</v>
      </c>
      <c r="G28" s="97">
        <f>VLOOKUP($B28,DATA!$A$1:$AM$533,G$2,FALSE)/1000000</f>
        <v>60.88072124</v>
      </c>
      <c r="H28" s="97">
        <f>VLOOKUP($B28,DATA!$A$1:$AM$533,H$2,FALSE)/1000000</f>
        <v>74.580151180000001</v>
      </c>
      <c r="I28" s="97">
        <f>VLOOKUP($B28,DATA!$A$1:$AM$533,I$2,FALSE)/1000000</f>
        <v>100.98308400000001</v>
      </c>
      <c r="J28" s="45"/>
      <c r="K28" s="41" t="s">
        <v>237</v>
      </c>
      <c r="L28" s="45" t="s">
        <v>92</v>
      </c>
      <c r="M28" s="97">
        <f>VLOOKUP($L28,DATA!$A$1:$AM$533,M$22,FALSE)/1000000</f>
        <v>41.882012060000001</v>
      </c>
      <c r="N28" s="97">
        <f>VLOOKUP($L28,DATA!$A$1:$AM$533,N$22,FALSE)/1000000</f>
        <v>48.780731039999999</v>
      </c>
      <c r="O28" s="97">
        <f>VLOOKUP($L28,DATA!$A$1:$AM$533,O$22,FALSE)/1000000</f>
        <v>51.070783380000002</v>
      </c>
      <c r="P28" s="97">
        <f>VLOOKUP($L28,DATA!$A$1:$AM$533,P$22,FALSE)/1000000</f>
        <v>54.905200030000003</v>
      </c>
      <c r="Q28" s="97">
        <f>VLOOKUP($L28,DATA!$A$1:$AM$533,Q$22,FALSE)/1000000</f>
        <v>59.177800179999998</v>
      </c>
      <c r="R28" s="97">
        <f>VLOOKUP($L28,DATA!$A$1:$AM$533,R$22,FALSE)/1000000</f>
        <v>72.059476369999999</v>
      </c>
      <c r="S28" s="97">
        <f>VLOOKUP($L28,DATA!$A$1:$AM$533,S$22,FALSE)/1000000</f>
        <v>96.747899219999994</v>
      </c>
      <c r="T28" s="45"/>
      <c r="U28" s="41" t="s">
        <v>237</v>
      </c>
      <c r="V28" s="48">
        <f t="shared" si="6"/>
        <v>-3.0438662463473376E-3</v>
      </c>
      <c r="W28" s="48">
        <f t="shared" si="6"/>
        <v>-8.2864445527451869E-3</v>
      </c>
      <c r="X28" s="48">
        <f t="shared" si="6"/>
        <v>-1.5799202491976416E-2</v>
      </c>
      <c r="Y28" s="48">
        <f t="shared" si="6"/>
        <v>-2.7971433736582396E-2</v>
      </c>
      <c r="Z28" s="48">
        <f t="shared" si="6"/>
        <v>-3.3798199254334138E-2</v>
      </c>
      <c r="AA28" s="48">
        <f t="shared" si="6"/>
        <v>-4.1939546825486285E-2</v>
      </c>
      <c r="AB28" s="48"/>
    </row>
    <row r="29" spans="1:28" ht="15.75" customHeight="1" x14ac:dyDescent="0.25">
      <c r="A29" s="40" t="s">
        <v>239</v>
      </c>
      <c r="B29" s="45" t="s">
        <v>134</v>
      </c>
      <c r="C29" s="97">
        <f>VLOOKUP($B29,DATA!$A$1:$AM$533,C$2,FALSE)/1000000</f>
        <v>125.9668058</v>
      </c>
      <c r="D29" s="97">
        <f>VLOOKUP($B29,DATA!$A$1:$AM$533,D$2,FALSE)/1000000</f>
        <v>126.80559409999999</v>
      </c>
      <c r="E29" s="97">
        <f>VLOOKUP($B29,DATA!$A$1:$AM$533,E$2,FALSE)/1000000</f>
        <v>124.88050890000001</v>
      </c>
      <c r="F29" s="97">
        <f>VLOOKUP($B29,DATA!$A$1:$AM$533,F$2,FALSE)/1000000</f>
        <v>123.1261757</v>
      </c>
      <c r="G29" s="97">
        <f>VLOOKUP($B29,DATA!$A$1:$AM$533,G$2,FALSE)/1000000</f>
        <v>127.77253040000001</v>
      </c>
      <c r="H29" s="97">
        <f>VLOOKUP($B29,DATA!$A$1:$AM$533,H$2,FALSE)/1000000</f>
        <v>126.2494471</v>
      </c>
      <c r="I29" s="97">
        <f>VLOOKUP($B29,DATA!$A$1:$AM$533,I$2,FALSE)/1000000</f>
        <v>140.51994780000001</v>
      </c>
      <c r="J29" s="48"/>
      <c r="K29" s="40" t="s">
        <v>239</v>
      </c>
      <c r="L29" s="45" t="s">
        <v>93</v>
      </c>
      <c r="M29" s="97">
        <f>VLOOKUP($L29,DATA!$A$1:$AM$533,M$22,FALSE)/1000000</f>
        <v>125.9668058</v>
      </c>
      <c r="N29" s="97">
        <f>VLOOKUP($L29,DATA!$A$1:$AM$533,N$22,FALSE)/1000000</f>
        <v>120.2476769</v>
      </c>
      <c r="O29" s="97">
        <f>VLOOKUP($L29,DATA!$A$1:$AM$533,O$22,FALSE)/1000000</f>
        <v>107.05554359999999</v>
      </c>
      <c r="P29" s="97">
        <f>VLOOKUP($L29,DATA!$A$1:$AM$533,P$22,FALSE)/1000000</f>
        <v>91.388965589999998</v>
      </c>
      <c r="Q29" s="97">
        <f>VLOOKUP($L29,DATA!$A$1:$AM$533,Q$22,FALSE)/1000000</f>
        <v>77.004205650000003</v>
      </c>
      <c r="R29" s="97">
        <f>VLOOKUP($L29,DATA!$A$1:$AM$533,R$22,FALSE)/1000000</f>
        <v>57.377742979999994</v>
      </c>
      <c r="S29" s="97">
        <f>VLOOKUP($L29,DATA!$A$1:$AM$533,S$22,FALSE)/1000000</f>
        <v>36.450104709999998</v>
      </c>
      <c r="T29" s="45"/>
      <c r="U29" s="40" t="s">
        <v>239</v>
      </c>
      <c r="V29" s="48">
        <f t="shared" si="6"/>
        <v>-5.1716308310722936E-2</v>
      </c>
      <c r="W29" s="48">
        <f t="shared" si="6"/>
        <v>-0.14273616801380618</v>
      </c>
      <c r="X29" s="48">
        <f t="shared" si="6"/>
        <v>-0.25776168170226055</v>
      </c>
      <c r="Y29" s="48">
        <f t="shared" si="6"/>
        <v>-0.39733364120649839</v>
      </c>
      <c r="Z29" s="48">
        <f t="shared" si="6"/>
        <v>-0.54552083753244418</v>
      </c>
      <c r="AA29" s="48">
        <f t="shared" si="6"/>
        <v>-0.74060547786511499</v>
      </c>
      <c r="AB29" s="48"/>
    </row>
    <row r="30" spans="1:28" ht="15.75" customHeight="1" x14ac:dyDescent="0.25">
      <c r="A30" s="40" t="s">
        <v>238</v>
      </c>
      <c r="B30" s="45" t="s">
        <v>250</v>
      </c>
      <c r="C30" s="97">
        <f>VLOOKUP($B30,DATA!$A$1:$AM$533,C$2,FALSE)/1000000</f>
        <v>121.404962</v>
      </c>
      <c r="D30" s="97">
        <f>VLOOKUP($B30,DATA!$A$1:$AM$533,D$2,FALSE)/1000000</f>
        <v>143.76738880000002</v>
      </c>
      <c r="E30" s="97">
        <f>VLOOKUP($B30,DATA!$A$1:$AM$533,E$2,FALSE)/1000000</f>
        <v>148.80305999999999</v>
      </c>
      <c r="F30" s="97">
        <f>VLOOKUP($B30,DATA!$A$1:$AM$533,F$2,FALSE)/1000000</f>
        <v>155.2871591</v>
      </c>
      <c r="G30" s="97">
        <f>VLOOKUP($B30,DATA!$A$1:$AM$533,G$2,FALSE)/1000000</f>
        <v>170.03459080000002</v>
      </c>
      <c r="H30" s="97">
        <f>VLOOKUP($B30,DATA!$A$1:$AM$533,H$2,FALSE)/1000000</f>
        <v>217.7903981</v>
      </c>
      <c r="I30" s="97">
        <f>VLOOKUP($B30,DATA!$A$1:$AM$533,I$2,FALSE)/1000000</f>
        <v>306.97612670000001</v>
      </c>
      <c r="J30" s="45"/>
      <c r="K30" s="40" t="s">
        <v>238</v>
      </c>
      <c r="L30" s="45" t="s">
        <v>251</v>
      </c>
      <c r="M30" s="97">
        <f>VLOOKUP($L30,DATA!$A$1:$AM$533,M$22,FALSE)/1000000</f>
        <v>121.404962</v>
      </c>
      <c r="N30" s="97">
        <f>VLOOKUP($L30,DATA!$A$1:$AM$533,N$22,FALSE)/1000000</f>
        <v>143.88121180000002</v>
      </c>
      <c r="O30" s="97">
        <f>VLOOKUP($L30,DATA!$A$1:$AM$533,O$22,FALSE)/1000000</f>
        <v>149.07604930000002</v>
      </c>
      <c r="P30" s="97">
        <f>VLOOKUP($L30,DATA!$A$1:$AM$533,P$22,FALSE)/1000000</f>
        <v>155.46601050000001</v>
      </c>
      <c r="Q30" s="97">
        <f>VLOOKUP($L30,DATA!$A$1:$AM$533,Q$22,FALSE)/1000000</f>
        <v>170.51879480000002</v>
      </c>
      <c r="R30" s="97">
        <f>VLOOKUP($L30,DATA!$A$1:$AM$533,R$22,FALSE)/1000000</f>
        <v>218.12409339999999</v>
      </c>
      <c r="S30" s="97">
        <f>VLOOKUP($L30,DATA!$A$1:$AM$533,S$22,FALSE)/1000000</f>
        <v>307.800996</v>
      </c>
      <c r="T30" s="45"/>
      <c r="U30" s="40" t="s">
        <v>238</v>
      </c>
      <c r="V30" s="48">
        <f t="shared" si="6"/>
        <v>7.9171640349073868E-4</v>
      </c>
      <c r="W30" s="48">
        <f t="shared" si="6"/>
        <v>1.8345677837541263E-3</v>
      </c>
      <c r="X30" s="48">
        <f t="shared" si="6"/>
        <v>1.1517462296082304E-3</v>
      </c>
      <c r="Y30" s="48">
        <f t="shared" si="6"/>
        <v>2.8476793911278442E-3</v>
      </c>
      <c r="Z30" s="48">
        <f t="shared" si="6"/>
        <v>1.5321855458787503E-3</v>
      </c>
      <c r="AA30" s="48">
        <f t="shared" si="6"/>
        <v>2.6870796399294239E-3</v>
      </c>
      <c r="AB30" s="48"/>
    </row>
    <row r="31" spans="1:28" x14ac:dyDescent="0.25">
      <c r="A31" s="40" t="s">
        <v>84</v>
      </c>
      <c r="B31" s="45"/>
      <c r="C31" s="43">
        <f>SUM(C24:C30)</f>
        <v>430.65483914099997</v>
      </c>
      <c r="D31" s="43">
        <f>SUM(D24:D30)</f>
        <v>486.70529935500008</v>
      </c>
      <c r="E31" s="43">
        <f t="shared" ref="E31:I31" si="7">SUM(E24:E30)</f>
        <v>501.51651756599995</v>
      </c>
      <c r="F31" s="43">
        <f t="shared" si="7"/>
        <v>528.63900686900001</v>
      </c>
      <c r="G31" s="43">
        <f t="shared" si="7"/>
        <v>573.57126454000002</v>
      </c>
      <c r="H31" s="43">
        <f t="shared" si="7"/>
        <v>690.06731446999993</v>
      </c>
      <c r="I31" s="43">
        <f t="shared" si="7"/>
        <v>911.05528332000006</v>
      </c>
      <c r="J31" s="45"/>
      <c r="K31" s="40" t="s">
        <v>84</v>
      </c>
      <c r="L31" s="45"/>
      <c r="M31" s="43">
        <f>SUM(M24:M30)</f>
        <v>430.65483914099997</v>
      </c>
      <c r="N31" s="43">
        <f t="shared" ref="N31:S31" si="8">SUM(N24:N30)</f>
        <v>480.15585660600004</v>
      </c>
      <c r="O31" s="43">
        <f t="shared" si="8"/>
        <v>483.71464847100003</v>
      </c>
      <c r="P31" s="43">
        <f t="shared" si="8"/>
        <v>496.52620431700007</v>
      </c>
      <c r="Q31" s="43">
        <f t="shared" si="8"/>
        <v>522.02112219000003</v>
      </c>
      <c r="R31" s="43">
        <f t="shared" si="8"/>
        <v>619.23424279999995</v>
      </c>
      <c r="S31" s="43">
        <f t="shared" si="8"/>
        <v>804.85401051000008</v>
      </c>
      <c r="T31" s="45"/>
      <c r="U31" s="40" t="s">
        <v>84</v>
      </c>
      <c r="V31" s="56">
        <f t="shared" si="6"/>
        <v>-1.3456690851074815E-2</v>
      </c>
      <c r="W31" s="56">
        <f t="shared" si="6"/>
        <v>-3.5496077340378296E-2</v>
      </c>
      <c r="X31" s="56">
        <f t="shared" si="6"/>
        <v>-6.0746184323771768E-2</v>
      </c>
      <c r="Y31" s="56">
        <f t="shared" si="6"/>
        <v>-8.9875740883467725E-2</v>
      </c>
      <c r="Z31" s="56">
        <f t="shared" si="6"/>
        <v>-0.10264661169237188</v>
      </c>
      <c r="AA31" s="56">
        <f t="shared" si="6"/>
        <v>-0.11656951532401982</v>
      </c>
      <c r="AB31" s="56"/>
    </row>
    <row r="32" spans="1:28" x14ac:dyDescent="0.25">
      <c r="A32" s="40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</row>
    <row r="33" spans="10:20" x14ac:dyDescent="0.25">
      <c r="J33" s="6"/>
      <c r="T33" s="6"/>
    </row>
    <row r="34" spans="10:20" x14ac:dyDescent="0.25">
      <c r="J34" s="1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workbookViewId="0">
      <selection activeCell="E37" sqref="E37"/>
    </sheetView>
  </sheetViews>
  <sheetFormatPr baseColWidth="10" defaultColWidth="11.42578125" defaultRowHeight="12.75" x14ac:dyDescent="0.2"/>
  <cols>
    <col min="1" max="1" width="17.7109375" style="46" customWidth="1"/>
    <col min="2" max="9" width="11.42578125" style="46"/>
    <col min="10" max="10" width="18.85546875" style="46" customWidth="1"/>
    <col min="11" max="18" width="11.42578125" style="46"/>
    <col min="19" max="19" width="18.7109375" style="46" customWidth="1"/>
    <col min="20" max="26" width="11.42578125" style="46"/>
    <col min="27" max="27" width="18.28515625" style="46" customWidth="1"/>
    <col min="28" max="16384" width="11.42578125" style="46"/>
  </cols>
  <sheetData>
    <row r="1" spans="1:36" s="38" customFormat="1" ht="18.75" x14ac:dyDescent="0.3">
      <c r="A1" s="15" t="s">
        <v>230</v>
      </c>
      <c r="J1" s="15" t="s">
        <v>231</v>
      </c>
      <c r="S1" s="15" t="s">
        <v>232</v>
      </c>
      <c r="AA1" s="15" t="s">
        <v>461</v>
      </c>
    </row>
    <row r="2" spans="1:36" x14ac:dyDescent="0.2">
      <c r="A2" s="44" t="s">
        <v>427</v>
      </c>
      <c r="B2" s="45"/>
      <c r="C2" s="45"/>
      <c r="D2" s="45"/>
      <c r="E2" s="45"/>
      <c r="F2" s="45"/>
      <c r="G2" s="45"/>
      <c r="H2" s="45"/>
      <c r="I2" s="45"/>
      <c r="J2" s="44" t="s">
        <v>427</v>
      </c>
      <c r="K2" s="45"/>
      <c r="L2" s="45"/>
      <c r="M2" s="45"/>
      <c r="N2" s="45"/>
      <c r="O2" s="45"/>
      <c r="P2" s="45"/>
      <c r="Q2" s="45"/>
      <c r="R2" s="45"/>
      <c r="S2" s="44" t="s">
        <v>427</v>
      </c>
      <c r="T2" s="45"/>
      <c r="U2" s="45"/>
      <c r="V2" s="45"/>
      <c r="W2" s="45"/>
      <c r="X2" s="45"/>
      <c r="Y2" s="45"/>
      <c r="Z2" s="45"/>
      <c r="AA2" s="44" t="s">
        <v>427</v>
      </c>
      <c r="AB2" s="45"/>
      <c r="AC2" s="45"/>
      <c r="AD2" s="45"/>
      <c r="AE2" s="45"/>
      <c r="AF2" s="45"/>
      <c r="AG2" s="45"/>
      <c r="AH2" s="45"/>
      <c r="AI2" s="45"/>
      <c r="AJ2" s="45"/>
    </row>
    <row r="3" spans="1:36" ht="13.5" customHeight="1" x14ac:dyDescent="0.2">
      <c r="A3" s="49"/>
      <c r="B3" s="50">
        <v>2013</v>
      </c>
      <c r="C3" s="50">
        <v>2018</v>
      </c>
      <c r="D3" s="50">
        <v>2020</v>
      </c>
      <c r="E3" s="50">
        <v>2025</v>
      </c>
      <c r="F3" s="50">
        <v>2030</v>
      </c>
      <c r="G3" s="50">
        <v>2040</v>
      </c>
      <c r="H3" s="50">
        <v>2050</v>
      </c>
      <c r="I3" s="45"/>
      <c r="J3" s="49"/>
      <c r="K3" s="50">
        <v>2013</v>
      </c>
      <c r="L3" s="50">
        <v>2018</v>
      </c>
      <c r="M3" s="50">
        <v>2020</v>
      </c>
      <c r="N3" s="50">
        <v>2025</v>
      </c>
      <c r="O3" s="50">
        <v>2030</v>
      </c>
      <c r="P3" s="50">
        <v>2040</v>
      </c>
      <c r="Q3" s="50">
        <v>2050</v>
      </c>
      <c r="R3" s="45"/>
      <c r="S3" s="49"/>
      <c r="T3" s="50">
        <v>2018</v>
      </c>
      <c r="U3" s="50">
        <v>2020</v>
      </c>
      <c r="V3" s="50">
        <v>2025</v>
      </c>
      <c r="W3" s="50">
        <v>2030</v>
      </c>
      <c r="X3" s="50">
        <v>2040</v>
      </c>
      <c r="Y3" s="50">
        <v>2050</v>
      </c>
      <c r="Z3" s="45"/>
      <c r="AA3" s="49"/>
      <c r="AB3" s="50">
        <v>2018</v>
      </c>
      <c r="AC3" s="50">
        <v>2020</v>
      </c>
      <c r="AD3" s="50">
        <v>2025</v>
      </c>
      <c r="AE3" s="50">
        <v>2030</v>
      </c>
      <c r="AF3" s="50">
        <v>2040</v>
      </c>
      <c r="AG3" s="50">
        <v>2050</v>
      </c>
      <c r="AH3" s="53"/>
      <c r="AI3" s="53"/>
    </row>
    <row r="4" spans="1:36" ht="13.5" customHeight="1" x14ac:dyDescent="0.2">
      <c r="A4" s="40" t="s">
        <v>234</v>
      </c>
      <c r="B4" s="43">
        <f>SUMIFS('DATA 2'!$C$134:$C$152,'DATA 2'!$A$134:$A$152,$A4)</f>
        <v>354446.67499999999</v>
      </c>
      <c r="C4" s="43">
        <f>SUMIFS('DATA 2'!$H$134:$H$152,'DATA 2'!$A$134:$A$152,$A4)</f>
        <v>410367.00919000001</v>
      </c>
      <c r="D4" s="43">
        <f>SUMIFS('DATA 2'!$J$134:$J$152,'DATA 2'!$A$134:$A$152,$A4)</f>
        <v>433277.86875700002</v>
      </c>
      <c r="E4" s="43">
        <f>SUMIFS('DATA 2'!$O$134:$O$152,'DATA 2'!$A$134:$A$152,$A4)</f>
        <v>492720.75329899997</v>
      </c>
      <c r="F4" s="43">
        <f>SUMIFS('DATA 2'!$T$134:$T$152,'DATA 2'!$A$134:$A$152,$A4)</f>
        <v>561338.48089200002</v>
      </c>
      <c r="G4" s="43">
        <f>SUMIFS('DATA 2'!$AD$134:$AD$152,'DATA 2'!$A$134:$A$152,$A4)</f>
        <v>738161.67634300003</v>
      </c>
      <c r="H4" s="43">
        <f>SUMIFS('DATA 2'!$AN$134:$AN$152,'DATA 2'!$A$134:$A$152,$A4)</f>
        <v>972886.1865539999</v>
      </c>
      <c r="I4" s="45"/>
      <c r="J4" s="40" t="s">
        <v>234</v>
      </c>
      <c r="K4" s="43">
        <f>SUMIFS('DATA 2'!$C$153:$C$171,'DATA 2'!$A$153:$A$171,$A4)</f>
        <v>354446.67499999999</v>
      </c>
      <c r="L4" s="43">
        <f>SUMIFS('DATA 2'!$H$153:$H$171,'DATA 2'!$A$153:$A$171,$A4)</f>
        <v>410367.95931199996</v>
      </c>
      <c r="M4" s="43">
        <f>SUMIFS('DATA 2'!$J$153:$J$171,'DATA 2'!$A$153:$A$171,$A4)</f>
        <v>433272.50633599999</v>
      </c>
      <c r="N4" s="43">
        <f>SUMIFS('DATA 2'!$O$153:$O$171,'DATA 2'!$A$153:$A$171,$A4)</f>
        <v>492901.64027599996</v>
      </c>
      <c r="O4" s="43">
        <f>SUMIFS('DATA 2'!$T$153:$T$171,'DATA 2'!$A$153:$A$171,$A4)</f>
        <v>562282.62755500001</v>
      </c>
      <c r="P4" s="43">
        <f>SUMIFS('DATA 2'!$AD$153:$AD$171,'DATA 2'!$A$153:$A$171,$A4)</f>
        <v>738577.271052</v>
      </c>
      <c r="Q4" s="43">
        <f>SUMIFS('DATA 2'!$AN$153:$AN$171,'DATA 2'!$A$153:$A$171,$A4)</f>
        <v>974021.39971300005</v>
      </c>
      <c r="R4" s="45"/>
      <c r="S4" s="40" t="s">
        <v>234</v>
      </c>
      <c r="T4" s="43">
        <f>L4-C4</f>
        <v>0.95012199995107949</v>
      </c>
      <c r="U4" s="43">
        <f t="shared" ref="U4:Y4" si="0">M4-D4</f>
        <v>-5.3624210000270978</v>
      </c>
      <c r="V4" s="43">
        <f t="shared" si="0"/>
        <v>180.88697699998738</v>
      </c>
      <c r="W4" s="43">
        <f t="shared" si="0"/>
        <v>944.14666299999226</v>
      </c>
      <c r="X4" s="43">
        <f t="shared" si="0"/>
        <v>415.59470899996813</v>
      </c>
      <c r="Y4" s="43">
        <f t="shared" si="0"/>
        <v>1135.2131590001518</v>
      </c>
      <c r="Z4" s="45"/>
      <c r="AA4" s="40" t="s">
        <v>234</v>
      </c>
      <c r="AB4" s="48">
        <f t="shared" ref="AB4:AG10" si="1">L4/C4-1</f>
        <v>2.3152982053797899E-6</v>
      </c>
      <c r="AC4" s="48">
        <f t="shared" si="1"/>
        <v>-1.2376401812064231E-5</v>
      </c>
      <c r="AD4" s="48">
        <f t="shared" si="1"/>
        <v>3.6711864842065012E-4</v>
      </c>
      <c r="AE4" s="48">
        <f t="shared" si="1"/>
        <v>1.6819560659724342E-3</v>
      </c>
      <c r="AF4" s="48">
        <f t="shared" si="1"/>
        <v>5.6301312072837284E-4</v>
      </c>
      <c r="AG4" s="48">
        <f t="shared" si="1"/>
        <v>1.1668509376427938E-3</v>
      </c>
      <c r="AH4" s="48"/>
      <c r="AI4" s="48"/>
    </row>
    <row r="5" spans="1:36" ht="13.5" customHeight="1" x14ac:dyDescent="0.2">
      <c r="A5" s="40" t="s">
        <v>233</v>
      </c>
      <c r="B5" s="43">
        <f>SUMIFS('DATA 2'!$C$134:$C$152,'DATA 2'!$A$134:$A$152,$A5)</f>
        <v>5232990.3926000008</v>
      </c>
      <c r="C5" s="43">
        <f>SUMIFS('DATA 2'!$H$134:$H$152,'DATA 2'!$A$134:$A$152,$A5)</f>
        <v>6060512.0088162003</v>
      </c>
      <c r="D5" s="43">
        <f>SUMIFS('DATA 2'!$J$134:$J$152,'DATA 2'!$A$134:$A$152,$A5)</f>
        <v>6391020.4999555005</v>
      </c>
      <c r="E5" s="43">
        <f>SUMIFS('DATA 2'!$O$134:$O$152,'DATA 2'!$A$134:$A$152,$A5)</f>
        <v>7254221.2067102008</v>
      </c>
      <c r="F5" s="43">
        <f>SUMIFS('DATA 2'!$T$134:$T$152,'DATA 2'!$A$134:$A$152,$A5)</f>
        <v>8290370.3592133988</v>
      </c>
      <c r="G5" s="43">
        <f>SUMIFS('DATA 2'!$AD$134:$AD$152,'DATA 2'!$A$134:$A$152,$A5)</f>
        <v>11031977.730394902</v>
      </c>
      <c r="H5" s="43">
        <f>SUMIFS('DATA 2'!$AN$134:$AN$152,'DATA 2'!$A$134:$A$152,$A5)</f>
        <v>14819589.318231001</v>
      </c>
      <c r="I5" s="45"/>
      <c r="J5" s="40" t="s">
        <v>233</v>
      </c>
      <c r="K5" s="43">
        <f>SUMIFS('DATA 2'!$C$153:$C$171,'DATA 2'!$A$153:$A$171,$A5)</f>
        <v>5232990.3926000008</v>
      </c>
      <c r="L5" s="43">
        <f>SUMIFS('DATA 2'!$H$153:$H$171,'DATA 2'!$A$153:$A$171,$A5)</f>
        <v>6060465.0646997998</v>
      </c>
      <c r="M5" s="43">
        <f>SUMIFS('DATA 2'!$J$153:$J$171,'DATA 2'!$A$153:$A$171,$A5)</f>
        <v>6390546.7511464003</v>
      </c>
      <c r="N5" s="43">
        <f>SUMIFS('DATA 2'!$O$153:$O$171,'DATA 2'!$A$153:$A$171,$A5)</f>
        <v>7256382.8327497002</v>
      </c>
      <c r="O5" s="43">
        <f>SUMIFS('DATA 2'!$T$153:$T$171,'DATA 2'!$A$153:$A$171,$A5)</f>
        <v>8306634.7337297993</v>
      </c>
      <c r="P5" s="43">
        <f>SUMIFS('DATA 2'!$AD$153:$AD$171,'DATA 2'!$A$153:$A$171,$A5)</f>
        <v>11043391.68664</v>
      </c>
      <c r="Q5" s="43">
        <f>SUMIFS('DATA 2'!$AN$153:$AN$171,'DATA 2'!$A$153:$A$171,$A5)</f>
        <v>14843109.529575</v>
      </c>
      <c r="R5" s="45"/>
      <c r="S5" s="40" t="s">
        <v>233</v>
      </c>
      <c r="T5" s="43">
        <f t="shared" ref="T5:T10" si="2">L5-C5</f>
        <v>-46.944116400554776</v>
      </c>
      <c r="U5" s="43">
        <f t="shared" ref="U5:U10" si="3">M5-D5</f>
        <v>-473.74880910012871</v>
      </c>
      <c r="V5" s="43">
        <f t="shared" ref="V5:V10" si="4">N5-E5</f>
        <v>2161.6260394994169</v>
      </c>
      <c r="W5" s="43">
        <f t="shared" ref="W5:W10" si="5">O5-F5</f>
        <v>16264.374516400509</v>
      </c>
      <c r="X5" s="43">
        <f t="shared" ref="X5:X10" si="6">P5-G5</f>
        <v>11413.956245098263</v>
      </c>
      <c r="Y5" s="43">
        <f t="shared" ref="Y5:Y10" si="7">Q5-H5</f>
        <v>23520.211343998089</v>
      </c>
      <c r="Z5" s="45"/>
      <c r="AA5" s="40" t="s">
        <v>233</v>
      </c>
      <c r="AB5" s="48">
        <f t="shared" si="1"/>
        <v>-7.7458994112156176E-6</v>
      </c>
      <c r="AC5" s="48">
        <f t="shared" si="1"/>
        <v>-7.4127255436540196E-5</v>
      </c>
      <c r="AD5" s="48">
        <f t="shared" si="1"/>
        <v>2.9798182022622299E-4</v>
      </c>
      <c r="AE5" s="48">
        <f t="shared" si="1"/>
        <v>1.9618393161802139E-3</v>
      </c>
      <c r="AF5" s="48">
        <f t="shared" si="1"/>
        <v>1.0346246633230471E-3</v>
      </c>
      <c r="AG5" s="48">
        <f t="shared" si="1"/>
        <v>1.5871027758551648E-3</v>
      </c>
      <c r="AH5" s="48"/>
      <c r="AI5" s="48"/>
    </row>
    <row r="6" spans="1:36" ht="13.5" customHeight="1" x14ac:dyDescent="0.2">
      <c r="A6" s="40" t="s">
        <v>235</v>
      </c>
      <c r="B6" s="43">
        <f>SUMIFS('DATA 2'!$C$134:$C$152,'DATA 2'!$A$134:$A$152,$A6)</f>
        <v>725910.16899999988</v>
      </c>
      <c r="C6" s="43">
        <f>SUMIFS('DATA 2'!$H$134:$H$152,'DATA 2'!$A$134:$A$152,$A6)</f>
        <v>845774.51639090001</v>
      </c>
      <c r="D6" s="43">
        <f>SUMIFS('DATA 2'!$J$134:$J$152,'DATA 2'!$A$134:$A$152,$A6)</f>
        <v>891243.65864089993</v>
      </c>
      <c r="E6" s="43">
        <f>SUMIFS('DATA 2'!$O$134:$O$152,'DATA 2'!$A$134:$A$152,$A6)</f>
        <v>996692.69002450001</v>
      </c>
      <c r="F6" s="43">
        <f>SUMIFS('DATA 2'!$T$134:$T$152,'DATA 2'!$A$134:$A$152,$A6)</f>
        <v>1122432.8335384</v>
      </c>
      <c r="G6" s="43">
        <f>SUMIFS('DATA 2'!$AD$134:$AD$152,'DATA 2'!$A$134:$A$152,$A6)</f>
        <v>1474517.0611990001</v>
      </c>
      <c r="H6" s="43">
        <f>SUMIFS('DATA 2'!$AN$134:$AN$152,'DATA 2'!$A$134:$A$152,$A6)</f>
        <v>1991817.7405554</v>
      </c>
      <c r="I6" s="45"/>
      <c r="J6" s="40" t="s">
        <v>235</v>
      </c>
      <c r="K6" s="43">
        <f>SUMIFS('DATA 2'!$C$153:$C$171,'DATA 2'!$A$153:$A$171,$A6)</f>
        <v>725910.16899999988</v>
      </c>
      <c r="L6" s="43">
        <f>SUMIFS('DATA 2'!$H$153:$H$171,'DATA 2'!$A$153:$A$171,$A6)</f>
        <v>845842.54786200006</v>
      </c>
      <c r="M6" s="43">
        <f>SUMIFS('DATA 2'!$J$153:$J$171,'DATA 2'!$A$153:$A$171,$A6)</f>
        <v>891484.77944139997</v>
      </c>
      <c r="N6" s="43">
        <f>SUMIFS('DATA 2'!$O$153:$O$171,'DATA 2'!$A$153:$A$171,$A6)</f>
        <v>997351.76171799994</v>
      </c>
      <c r="O6" s="43">
        <f>SUMIFS('DATA 2'!$T$153:$T$171,'DATA 2'!$A$153:$A$171,$A6)</f>
        <v>1124810.798316</v>
      </c>
      <c r="P6" s="43">
        <f>SUMIFS('DATA 2'!$AD$153:$AD$171,'DATA 2'!$A$153:$A$171,$A6)</f>
        <v>1476173.8593585999</v>
      </c>
      <c r="Q6" s="43">
        <f>SUMIFS('DATA 2'!$AN$153:$AN$171,'DATA 2'!$A$153:$A$171,$A6)</f>
        <v>1995651.0337205001</v>
      </c>
      <c r="R6" s="45"/>
      <c r="S6" s="40" t="s">
        <v>235</v>
      </c>
      <c r="T6" s="43">
        <f t="shared" si="2"/>
        <v>68.03147110005375</v>
      </c>
      <c r="U6" s="43">
        <f t="shared" si="3"/>
        <v>241.12080050003715</v>
      </c>
      <c r="V6" s="43">
        <f t="shared" si="4"/>
        <v>659.07169349992182</v>
      </c>
      <c r="W6" s="43">
        <f t="shared" si="5"/>
        <v>2377.9647776000202</v>
      </c>
      <c r="X6" s="43">
        <f t="shared" si="6"/>
        <v>1656.7981595997699</v>
      </c>
      <c r="Y6" s="43">
        <f t="shared" si="7"/>
        <v>3833.2931651000399</v>
      </c>
      <c r="Z6" s="45"/>
      <c r="AA6" s="40" t="s">
        <v>235</v>
      </c>
      <c r="AB6" s="48">
        <f t="shared" si="1"/>
        <v>8.0436889243751253E-5</v>
      </c>
      <c r="AC6" s="48">
        <f t="shared" si="1"/>
        <v>2.7054419760785819E-4</v>
      </c>
      <c r="AD6" s="48">
        <f t="shared" si="1"/>
        <v>6.6125868093180884E-4</v>
      </c>
      <c r="AE6" s="48">
        <f t="shared" si="1"/>
        <v>2.118580913303747E-3</v>
      </c>
      <c r="AF6" s="48">
        <f t="shared" si="1"/>
        <v>1.123620881166687E-3</v>
      </c>
      <c r="AG6" s="48">
        <f t="shared" si="1"/>
        <v>1.9245200437019161E-3</v>
      </c>
      <c r="AH6" s="48"/>
      <c r="AI6" s="48"/>
    </row>
    <row r="7" spans="1:36" ht="13.5" customHeight="1" x14ac:dyDescent="0.2">
      <c r="A7" s="40" t="s">
        <v>236</v>
      </c>
      <c r="B7" s="43">
        <f>SUMIFS('DATA 2'!$C$134:$C$152,'DATA 2'!$A$134:$A$152,$A7)</f>
        <v>4156742.693</v>
      </c>
      <c r="C7" s="43">
        <f>SUMIFS('DATA 2'!$H$134:$H$152,'DATA 2'!$A$134:$A$152,$A7)</f>
        <v>4813789.8674959997</v>
      </c>
      <c r="D7" s="43">
        <f>SUMIFS('DATA 2'!$J$134:$J$152,'DATA 2'!$A$134:$A$152,$A7)</f>
        <v>5080809.9767730003</v>
      </c>
      <c r="E7" s="43">
        <f>SUMIFS('DATA 2'!$O$134:$O$152,'DATA 2'!$A$134:$A$152,$A7)</f>
        <v>5779391.9423749996</v>
      </c>
      <c r="F7" s="43">
        <f>SUMIFS('DATA 2'!$T$134:$T$152,'DATA 2'!$A$134:$A$152,$A7)</f>
        <v>6589038.6049870001</v>
      </c>
      <c r="G7" s="43">
        <f>SUMIFS('DATA 2'!$AD$134:$AD$152,'DATA 2'!$A$134:$A$152,$A7)</f>
        <v>8647163.8687500004</v>
      </c>
      <c r="H7" s="43">
        <f>SUMIFS('DATA 2'!$AN$134:$AN$152,'DATA 2'!$A$134:$A$152,$A7)</f>
        <v>11339070.80703</v>
      </c>
      <c r="I7" s="45"/>
      <c r="J7" s="40" t="s">
        <v>236</v>
      </c>
      <c r="K7" s="43">
        <f>SUMIFS('DATA 2'!$C$153:$C$171,'DATA 2'!$A$153:$A$171,$A7)</f>
        <v>4156742.693</v>
      </c>
      <c r="L7" s="43">
        <f>SUMIFS('DATA 2'!$H$153:$H$171,'DATA 2'!$A$153:$A$171,$A7)</f>
        <v>4813759.0470470004</v>
      </c>
      <c r="M7" s="43">
        <f>SUMIFS('DATA 2'!$J$153:$J$171,'DATA 2'!$A$153:$A$171,$A7)</f>
        <v>5080433.4758120002</v>
      </c>
      <c r="N7" s="43">
        <f>SUMIFS('DATA 2'!$O$153:$O$171,'DATA 2'!$A$153:$A$171,$A7)</f>
        <v>5780676.6995590003</v>
      </c>
      <c r="O7" s="43">
        <f>SUMIFS('DATA 2'!$T$153:$T$171,'DATA 2'!$A$153:$A$171,$A7)</f>
        <v>6599071.5409019999</v>
      </c>
      <c r="P7" s="43">
        <f>SUMIFS('DATA 2'!$AD$153:$AD$171,'DATA 2'!$A$153:$A$171,$A7)</f>
        <v>8648390.6606220007</v>
      </c>
      <c r="Q7" s="43">
        <f>SUMIFS('DATA 2'!$AN$153:$AN$171,'DATA 2'!$A$153:$A$171,$A7)</f>
        <v>11346177.277449999</v>
      </c>
      <c r="R7" s="45"/>
      <c r="S7" s="40" t="s">
        <v>236</v>
      </c>
      <c r="T7" s="43">
        <f t="shared" si="2"/>
        <v>-30.820448999293149</v>
      </c>
      <c r="U7" s="43">
        <f t="shared" si="3"/>
        <v>-376.50096100009978</v>
      </c>
      <c r="V7" s="43">
        <f t="shared" si="4"/>
        <v>1284.7571840006858</v>
      </c>
      <c r="W7" s="43">
        <f t="shared" si="5"/>
        <v>10032.935914999805</v>
      </c>
      <c r="X7" s="43">
        <f t="shared" si="6"/>
        <v>1226.7918720003217</v>
      </c>
      <c r="Y7" s="43">
        <f t="shared" si="7"/>
        <v>7106.470419999212</v>
      </c>
      <c r="Z7" s="45"/>
      <c r="AA7" s="40" t="s">
        <v>236</v>
      </c>
      <c r="AB7" s="48">
        <f t="shared" si="1"/>
        <v>-6.4025331075745484E-6</v>
      </c>
      <c r="AC7" s="48">
        <f t="shared" si="1"/>
        <v>-7.4102547176768674E-5</v>
      </c>
      <c r="AD7" s="48">
        <f t="shared" si="1"/>
        <v>2.2229971540443927E-4</v>
      </c>
      <c r="AE7" s="48">
        <f t="shared" si="1"/>
        <v>1.5226706833082471E-3</v>
      </c>
      <c r="AF7" s="48">
        <f t="shared" si="1"/>
        <v>1.4187216648386958E-4</v>
      </c>
      <c r="AG7" s="48">
        <f t="shared" si="1"/>
        <v>6.2672422996001842E-4</v>
      </c>
      <c r="AH7" s="48"/>
      <c r="AI7" s="48"/>
    </row>
    <row r="8" spans="1:36" ht="13.5" customHeight="1" x14ac:dyDescent="0.2">
      <c r="A8" s="41" t="s">
        <v>425</v>
      </c>
      <c r="B8" s="43">
        <f>SUMIFS('DATA 2'!$C$134:$C$152,'DATA 2'!$A$134:$A$152,$A8)</f>
        <v>372725.1164</v>
      </c>
      <c r="C8" s="43">
        <f>SUMIFS('DATA 2'!$H$134:$H$152,'DATA 2'!$A$134:$A$152,$A8)</f>
        <v>441306.9227</v>
      </c>
      <c r="D8" s="43">
        <f>SUMIFS('DATA 2'!$J$134:$J$152,'DATA 2'!$A$134:$A$152,$A8)</f>
        <v>456817.77743000002</v>
      </c>
      <c r="E8" s="43">
        <f>SUMIFS('DATA 2'!$O$134:$O$152,'DATA 2'!$A$134:$A$152,$A8)</f>
        <v>477008.32180999999</v>
      </c>
      <c r="F8" s="43">
        <f>SUMIFS('DATA 2'!$T$134:$T$152,'DATA 2'!$A$134:$A$152,$A8)</f>
        <v>522449.21192999999</v>
      </c>
      <c r="G8" s="43">
        <f>SUMIFS('DATA 2'!$AD$134:$AD$152,'DATA 2'!$A$134:$A$152,$A8)</f>
        <v>669298.70874999999</v>
      </c>
      <c r="H8" s="43">
        <f>SUMIFS('DATA 2'!$AN$134:$AN$152,'DATA 2'!$A$134:$A$152,$A8)</f>
        <v>943031.41759000008</v>
      </c>
      <c r="I8" s="45"/>
      <c r="J8" s="41" t="s">
        <v>425</v>
      </c>
      <c r="K8" s="43">
        <f>SUMIFS('DATA 2'!$C$153:$C$171,'DATA 2'!$A$153:$A$171,$A8)</f>
        <v>372725.1164</v>
      </c>
      <c r="L8" s="43">
        <f>SUMIFS('DATA 2'!$H$153:$H$171,'DATA 2'!$A$153:$A$171,$A8)</f>
        <v>441652.11737999995</v>
      </c>
      <c r="M8" s="43">
        <f>SUMIFS('DATA 2'!$J$153:$J$171,'DATA 2'!$A$153:$A$171,$A8)</f>
        <v>457645.76828999998</v>
      </c>
      <c r="N8" s="43">
        <f>SUMIFS('DATA 2'!$O$153:$O$171,'DATA 2'!$A$153:$A$171,$A8)</f>
        <v>477557.88193999999</v>
      </c>
      <c r="O8" s="43">
        <f>SUMIFS('DATA 2'!$T$153:$T$171,'DATA 2'!$A$153:$A$171,$A8)</f>
        <v>523947.52979</v>
      </c>
      <c r="P8" s="43">
        <f>SUMIFS('DATA 2'!$AD$153:$AD$171,'DATA 2'!$A$153:$A$171,$A8)</f>
        <v>670325.33768</v>
      </c>
      <c r="Q8" s="43">
        <f>SUMIFS('DATA 2'!$AN$153:$AN$171,'DATA 2'!$A$153:$A$171,$A8)</f>
        <v>945568.23505999998</v>
      </c>
      <c r="R8" s="45"/>
      <c r="S8" s="41" t="s">
        <v>425</v>
      </c>
      <c r="T8" s="43">
        <f t="shared" si="2"/>
        <v>345.19467999995686</v>
      </c>
      <c r="U8" s="43">
        <f t="shared" si="3"/>
        <v>827.99085999996169</v>
      </c>
      <c r="V8" s="43">
        <f t="shared" si="4"/>
        <v>549.56012999999803</v>
      </c>
      <c r="W8" s="43">
        <f t="shared" si="5"/>
        <v>1498.3178600000101</v>
      </c>
      <c r="X8" s="43">
        <f t="shared" si="6"/>
        <v>1026.6289300000062</v>
      </c>
      <c r="Y8" s="43">
        <f t="shared" si="7"/>
        <v>2536.8174699998926</v>
      </c>
      <c r="Z8" s="45"/>
      <c r="AA8" s="41" t="s">
        <v>425</v>
      </c>
      <c r="AB8" s="48">
        <f t="shared" si="1"/>
        <v>7.8220998186018242E-4</v>
      </c>
      <c r="AC8" s="48">
        <f t="shared" si="1"/>
        <v>1.8125189099646999E-3</v>
      </c>
      <c r="AD8" s="48">
        <f t="shared" si="1"/>
        <v>1.1520975732974836E-3</v>
      </c>
      <c r="AE8" s="48">
        <f t="shared" si="1"/>
        <v>2.8678727535351722E-3</v>
      </c>
      <c r="AF8" s="48">
        <f t="shared" si="1"/>
        <v>1.5338875102828275E-3</v>
      </c>
      <c r="AG8" s="48">
        <f t="shared" si="1"/>
        <v>2.6900667598996897E-3</v>
      </c>
      <c r="AH8" s="48"/>
      <c r="AI8" s="48"/>
    </row>
    <row r="9" spans="1:36" ht="13.5" customHeight="1" x14ac:dyDescent="0.2">
      <c r="A9" s="40" t="s">
        <v>424</v>
      </c>
      <c r="B9" s="43">
        <f>SUMIFS('DATA 2'!$C$134:$C$152,'DATA 2'!$A$134:$A$152,$A9)</f>
        <v>37854.733</v>
      </c>
      <c r="C9" s="43">
        <f>SUMIFS('DATA 2'!$H$134:$H$152,'DATA 2'!$A$134:$A$152,$A9)</f>
        <v>40127.376089999998</v>
      </c>
      <c r="D9" s="43">
        <f>SUMIFS('DATA 2'!$J$134:$J$152,'DATA 2'!$A$134:$A$152,$A9)</f>
        <v>41623.8148</v>
      </c>
      <c r="E9" s="43">
        <f>SUMIFS('DATA 2'!$O$134:$O$152,'DATA 2'!$A$134:$A$152,$A9)</f>
        <v>46493.408170000002</v>
      </c>
      <c r="F9" s="43">
        <f>SUMIFS('DATA 2'!$T$134:$T$152,'DATA 2'!$A$134:$A$152,$A9)</f>
        <v>52853.223100000003</v>
      </c>
      <c r="G9" s="43">
        <f>SUMIFS('DATA 2'!$AD$134:$AD$152,'DATA 2'!$A$134:$A$152,$A9)</f>
        <v>69353.645189999996</v>
      </c>
      <c r="H9" s="43">
        <f>SUMIFS('DATA 2'!$AN$134:$AN$152,'DATA 2'!$A$134:$A$152,$A9)</f>
        <v>92546.125700000004</v>
      </c>
      <c r="I9" s="45"/>
      <c r="J9" s="40" t="s">
        <v>424</v>
      </c>
      <c r="K9" s="43">
        <f>SUMIFS('DATA 2'!$C$153:$C$171,'DATA 2'!$A$153:$A$171,$A9)</f>
        <v>37854.733</v>
      </c>
      <c r="L9" s="43">
        <f>SUMIFS('DATA 2'!$H$153:$H$171,'DATA 2'!$A$153:$A$171,$A9)</f>
        <v>40040.010719999998</v>
      </c>
      <c r="M9" s="43">
        <f>SUMIFS('DATA 2'!$J$153:$J$171,'DATA 2'!$A$153:$A$171,$A9)</f>
        <v>41299.162259999997</v>
      </c>
      <c r="N9" s="43">
        <f>SUMIFS('DATA 2'!$O$153:$O$171,'DATA 2'!$A$153:$A$171,$A9)</f>
        <v>46088.089240000001</v>
      </c>
      <c r="O9" s="43">
        <f>SUMIFS('DATA 2'!$T$153:$T$171,'DATA 2'!$A$153:$A$171,$A9)</f>
        <v>52840.830560000002</v>
      </c>
      <c r="P9" s="43">
        <f>SUMIFS('DATA 2'!$AD$153:$AD$171,'DATA 2'!$A$153:$A$171,$A9)</f>
        <v>69009.399529999995</v>
      </c>
      <c r="Q9" s="43">
        <f>SUMIFS('DATA 2'!$AN$153:$AN$171,'DATA 2'!$A$153:$A$171,$A9)</f>
        <v>90172.555319999999</v>
      </c>
      <c r="R9" s="45"/>
      <c r="S9" s="40" t="s">
        <v>424</v>
      </c>
      <c r="T9" s="43">
        <f t="shared" si="2"/>
        <v>-87.36536999999953</v>
      </c>
      <c r="U9" s="43">
        <f t="shared" si="3"/>
        <v>-324.65254000000277</v>
      </c>
      <c r="V9" s="43">
        <f t="shared" si="4"/>
        <v>-405.31893000000127</v>
      </c>
      <c r="W9" s="43">
        <f t="shared" si="5"/>
        <v>-12.392540000000736</v>
      </c>
      <c r="X9" s="43">
        <f t="shared" si="6"/>
        <v>-344.2456600000005</v>
      </c>
      <c r="Y9" s="43">
        <f t="shared" si="7"/>
        <v>-2373.5703800000047</v>
      </c>
      <c r="Z9" s="45"/>
      <c r="AA9" s="40" t="s">
        <v>424</v>
      </c>
      <c r="AB9" s="48">
        <f t="shared" si="1"/>
        <v>-2.1772011657091861E-3</v>
      </c>
      <c r="AC9" s="48">
        <f t="shared" si="1"/>
        <v>-7.7996825029118533E-3</v>
      </c>
      <c r="AD9" s="48">
        <f t="shared" si="1"/>
        <v>-8.7177719585103119E-3</v>
      </c>
      <c r="AE9" s="48">
        <f t="shared" si="1"/>
        <v>-2.3447084724714795E-4</v>
      </c>
      <c r="AF9" s="48">
        <f t="shared" si="1"/>
        <v>-4.9636274929301116E-3</v>
      </c>
      <c r="AG9" s="48">
        <f t="shared" si="1"/>
        <v>-2.5647431073389626E-2</v>
      </c>
      <c r="AH9" s="48"/>
      <c r="AI9" s="48"/>
    </row>
    <row r="10" spans="1:36" ht="13.5" customHeight="1" x14ac:dyDescent="0.2">
      <c r="A10" s="44" t="s">
        <v>240</v>
      </c>
      <c r="B10" s="43">
        <f>SUM(B4:B9)</f>
        <v>10880669.778999999</v>
      </c>
      <c r="C10" s="43">
        <f t="shared" ref="C10:H10" si="8">SUM(C4:C9)</f>
        <v>12611877.7006831</v>
      </c>
      <c r="D10" s="43">
        <f t="shared" si="8"/>
        <v>13294793.596356399</v>
      </c>
      <c r="E10" s="43">
        <f t="shared" si="8"/>
        <v>15046528.322388701</v>
      </c>
      <c r="F10" s="43">
        <f t="shared" si="8"/>
        <v>17138482.713660799</v>
      </c>
      <c r="G10" s="43">
        <f t="shared" si="8"/>
        <v>22630472.690626901</v>
      </c>
      <c r="H10" s="43">
        <f t="shared" si="8"/>
        <v>30158941.5956604</v>
      </c>
      <c r="I10" s="45"/>
      <c r="J10" s="44" t="s">
        <v>240</v>
      </c>
      <c r="K10" s="43">
        <f>SUM(K4:K9)</f>
        <v>10880669.778999999</v>
      </c>
      <c r="L10" s="43">
        <f t="shared" ref="L10:Q10" si="9">SUM(L4:L9)</f>
        <v>12612126.7470208</v>
      </c>
      <c r="M10" s="43">
        <f>SUM(M4:M9)</f>
        <v>13294682.443285799</v>
      </c>
      <c r="N10" s="43">
        <f t="shared" si="9"/>
        <v>15050958.905482698</v>
      </c>
      <c r="O10" s="43">
        <f t="shared" si="9"/>
        <v>17169588.0608528</v>
      </c>
      <c r="P10" s="43">
        <f t="shared" si="9"/>
        <v>22645868.214882601</v>
      </c>
      <c r="Q10" s="43">
        <f t="shared" si="9"/>
        <v>30194700.030838497</v>
      </c>
      <c r="R10" s="45"/>
      <c r="S10" s="44" t="s">
        <v>240</v>
      </c>
      <c r="T10" s="43">
        <f t="shared" si="2"/>
        <v>249.04633769951761</v>
      </c>
      <c r="U10" s="43">
        <f t="shared" si="3"/>
        <v>-111.15307060070336</v>
      </c>
      <c r="V10" s="43">
        <f t="shared" si="4"/>
        <v>4430.5830939970911</v>
      </c>
      <c r="W10" s="43">
        <f t="shared" si="5"/>
        <v>31105.347192000598</v>
      </c>
      <c r="X10" s="43">
        <f t="shared" si="6"/>
        <v>15395.524255700409</v>
      </c>
      <c r="Y10" s="43">
        <f t="shared" si="7"/>
        <v>35758.435178097337</v>
      </c>
      <c r="Z10" s="45"/>
      <c r="AA10" s="44" t="s">
        <v>240</v>
      </c>
      <c r="AB10" s="57">
        <f t="shared" si="1"/>
        <v>1.9746967391487402E-5</v>
      </c>
      <c r="AC10" s="57">
        <f t="shared" si="1"/>
        <v>-8.3606465790531104E-6</v>
      </c>
      <c r="AD10" s="57">
        <f t="shared" si="1"/>
        <v>2.9445882791478972E-4</v>
      </c>
      <c r="AE10" s="57">
        <f t="shared" si="1"/>
        <v>1.8149417140180812E-3</v>
      </c>
      <c r="AF10" s="57">
        <f t="shared" si="1"/>
        <v>6.8030060468315945E-4</v>
      </c>
      <c r="AG10" s="57">
        <f t="shared" si="1"/>
        <v>1.1856661171174565E-3</v>
      </c>
      <c r="AH10" s="56"/>
      <c r="AI10" s="56"/>
    </row>
    <row r="11" spans="1:36" x14ac:dyDescent="0.2">
      <c r="A11" s="55"/>
      <c r="B11" s="45"/>
      <c r="C11" s="43"/>
      <c r="D11" s="43"/>
      <c r="E11" s="43"/>
      <c r="F11" s="43"/>
      <c r="G11" s="43"/>
      <c r="H11" s="43"/>
      <c r="I11" s="43"/>
      <c r="J11" s="45"/>
      <c r="K11" s="55"/>
      <c r="L11" s="45"/>
      <c r="M11" s="43"/>
      <c r="N11" s="43"/>
      <c r="O11" s="43"/>
      <c r="P11" s="43"/>
      <c r="Q11" s="43"/>
      <c r="R11" s="43"/>
      <c r="S11" s="43"/>
      <c r="T11" s="45"/>
      <c r="U11" s="55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</row>
    <row r="12" spans="1:36" x14ac:dyDescent="0.2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workbookViewId="0">
      <selection activeCell="B10" sqref="B10:B21"/>
    </sheetView>
  </sheetViews>
  <sheetFormatPr baseColWidth="10" defaultColWidth="11.42578125" defaultRowHeight="15" x14ac:dyDescent="0.25"/>
  <cols>
    <col min="1" max="1" width="26.42578125" style="37" customWidth="1"/>
    <col min="2" max="9" width="11.42578125" style="37"/>
    <col min="10" max="10" width="26.42578125" style="37" customWidth="1"/>
    <col min="11" max="18" width="11.42578125" style="37"/>
    <col min="19" max="19" width="29.140625" style="37" customWidth="1"/>
    <col min="20" max="26" width="11.42578125" style="37"/>
    <col min="27" max="27" width="26.85546875" style="37" customWidth="1"/>
    <col min="28" max="16384" width="11.42578125" style="37"/>
  </cols>
  <sheetData>
    <row r="1" spans="1:33" s="38" customFormat="1" ht="18.75" x14ac:dyDescent="0.3">
      <c r="A1" s="15" t="s">
        <v>230</v>
      </c>
      <c r="J1" s="15" t="s">
        <v>231</v>
      </c>
      <c r="S1" s="15" t="s">
        <v>232</v>
      </c>
      <c r="AA1" s="15" t="s">
        <v>461</v>
      </c>
    </row>
    <row r="2" spans="1:33" s="45" customFormat="1" ht="13.5" customHeight="1" x14ac:dyDescent="0.2">
      <c r="A2" s="44" t="s">
        <v>227</v>
      </c>
      <c r="J2" s="44" t="s">
        <v>227</v>
      </c>
      <c r="S2" s="44" t="s">
        <v>227</v>
      </c>
      <c r="AA2" s="44" t="s">
        <v>227</v>
      </c>
    </row>
    <row r="3" spans="1:33" s="46" customFormat="1" ht="13.5" customHeight="1" x14ac:dyDescent="0.2">
      <c r="A3" s="49"/>
      <c r="B3" s="50">
        <v>2013</v>
      </c>
      <c r="C3" s="50">
        <v>2018</v>
      </c>
      <c r="D3" s="50">
        <v>2020</v>
      </c>
      <c r="E3" s="50">
        <v>2025</v>
      </c>
      <c r="F3" s="50">
        <v>2030</v>
      </c>
      <c r="G3" s="50">
        <v>2040</v>
      </c>
      <c r="H3" s="50">
        <v>2050</v>
      </c>
      <c r="I3" s="45"/>
      <c r="J3" s="49"/>
      <c r="K3" s="50">
        <v>2013</v>
      </c>
      <c r="L3" s="50">
        <v>2018</v>
      </c>
      <c r="M3" s="50">
        <v>2020</v>
      </c>
      <c r="N3" s="50">
        <v>2025</v>
      </c>
      <c r="O3" s="50">
        <v>2030</v>
      </c>
      <c r="P3" s="50">
        <v>2040</v>
      </c>
      <c r="Q3" s="50">
        <v>2050</v>
      </c>
      <c r="R3" s="45"/>
      <c r="S3" s="49"/>
      <c r="T3" s="50">
        <v>2018</v>
      </c>
      <c r="U3" s="50">
        <v>2020</v>
      </c>
      <c r="V3" s="50">
        <v>2025</v>
      </c>
      <c r="W3" s="50">
        <v>2030</v>
      </c>
      <c r="X3" s="50">
        <v>2040</v>
      </c>
      <c r="Y3" s="50">
        <v>2050</v>
      </c>
      <c r="Z3" s="53"/>
      <c r="AA3" s="49"/>
      <c r="AB3" s="50">
        <v>2018</v>
      </c>
      <c r="AC3" s="50">
        <v>2020</v>
      </c>
      <c r="AD3" s="50">
        <v>2025</v>
      </c>
      <c r="AE3" s="50">
        <v>2030</v>
      </c>
      <c r="AF3" s="50">
        <v>2040</v>
      </c>
      <c r="AG3" s="50">
        <v>2050</v>
      </c>
    </row>
    <row r="4" spans="1:33" s="46" customFormat="1" ht="13.5" customHeight="1" x14ac:dyDescent="0.2">
      <c r="A4" s="40" t="s">
        <v>234</v>
      </c>
      <c r="B4" s="43">
        <f>SUMIFS('DATA 2'!$C$68:$C$100,'DATA 2'!$A$68:$A$100,$A4)</f>
        <v>48872.667999999998</v>
      </c>
      <c r="C4" s="43">
        <f>SUMIFS('DATA 2'!$H$68:$H$100,'DATA 2'!$A$68:$A$100,$A4)</f>
        <v>56463.066004369997</v>
      </c>
      <c r="D4" s="43">
        <f>SUMIFS('DATA 2'!$J$68:$J$100,'DATA 2'!$A$68:$A$100,$A4)</f>
        <v>59665.372306699996</v>
      </c>
      <c r="E4" s="43">
        <f>SUMIFS('DATA 2'!$O$68:$O$100,'DATA 2'!$A$68:$A$100,$A4)</f>
        <v>68116.764630909995</v>
      </c>
      <c r="F4" s="43">
        <f>SUMIFS('DATA 2'!$T$68:$T$100,'DATA 2'!$A$68:$A$100,$A4)</f>
        <v>77621.507312279995</v>
      </c>
      <c r="G4" s="43">
        <f>SUMIFS('DATA 2'!$AD$68:$AD$100,'DATA 2'!$A$68:$A$100,$A4)</f>
        <v>101024.52505819</v>
      </c>
      <c r="H4" s="43">
        <f>SUMIFS('DATA 2'!$AN$68:$AN$100,'DATA 2'!$A$68:$A$100,$A4)</f>
        <v>131080.53709239999</v>
      </c>
      <c r="I4" s="45"/>
      <c r="J4" s="40" t="s">
        <v>234</v>
      </c>
      <c r="K4" s="43">
        <f>SUMIFS('DATA 2'!$C$101:$C$133,'DATA 2'!$A$101:$A$133,$J4)</f>
        <v>48872.667999999998</v>
      </c>
      <c r="L4" s="43">
        <f>SUMIFS('DATA 2'!$H$101:$H$133,'DATA 2'!$A$101:$A$133,$J4)</f>
        <v>56462.873662800004</v>
      </c>
      <c r="M4" s="43">
        <f>SUMIFS('DATA 2'!$J$101:$J$133,'DATA 2'!$A$101:$A$133,$J4)</f>
        <v>59662.34104241</v>
      </c>
      <c r="N4" s="43">
        <f>SUMIFS('DATA 2'!$O$101:$O$133,'DATA 2'!$A$101:$A$133,$J4)</f>
        <v>68123.138076379997</v>
      </c>
      <c r="O4" s="43">
        <f>SUMIFS('DATA 2'!$T$101:$T$133,'DATA 2'!$A$101:$A$133,$J4)</f>
        <v>77727.543295260009</v>
      </c>
      <c r="P4" s="43">
        <f>SUMIFS('DATA 2'!AD$101:$AD$133,'DATA 2'!$A$101:$A$133,$J4)</f>
        <v>101118.95121653999</v>
      </c>
      <c r="Q4" s="43">
        <f>SUMIFS('DATA 2'!$AN$101:$AN$133,'DATA 2'!$A$101:$A$133,$J4)</f>
        <v>131189.48321358999</v>
      </c>
      <c r="R4" s="45"/>
      <c r="S4" s="40" t="s">
        <v>234</v>
      </c>
      <c r="T4" s="47">
        <f t="shared" ref="T4:Y4" si="0">L4-C4</f>
        <v>-0.19234156999300467</v>
      </c>
      <c r="U4" s="47">
        <f t="shared" si="0"/>
        <v>-3.0312642899953062</v>
      </c>
      <c r="V4" s="47">
        <f t="shared" si="0"/>
        <v>6.3734454700024799</v>
      </c>
      <c r="W4" s="47">
        <f t="shared" si="0"/>
        <v>106.03598298001452</v>
      </c>
      <c r="X4" s="47">
        <f t="shared" si="0"/>
        <v>94.426158349990146</v>
      </c>
      <c r="Y4" s="47">
        <f t="shared" si="0"/>
        <v>108.94612119000521</v>
      </c>
      <c r="Z4" s="47"/>
      <c r="AA4" s="40" t="s">
        <v>234</v>
      </c>
      <c r="AB4" s="48">
        <f t="shared" ref="AB4:AB25" si="1">L4/C4-1</f>
        <v>-3.4065024024920731E-6</v>
      </c>
      <c r="AC4" s="48">
        <f t="shared" ref="AC4:AC25" si="2">M4/D4-1</f>
        <v>-5.0804414232330508E-5</v>
      </c>
      <c r="AD4" s="48">
        <f t="shared" ref="AD4:AD25" si="3">N4/E4-1</f>
        <v>9.3566473753359247E-5</v>
      </c>
      <c r="AE4" s="48">
        <f t="shared" ref="AE4:AE25" si="4">O4/F4-1</f>
        <v>1.3660644665585142E-3</v>
      </c>
      <c r="AF4" s="48">
        <f t="shared" ref="AF4:AF25" si="5">P4/G4-1</f>
        <v>9.3468549637432119E-4</v>
      </c>
      <c r="AG4" s="48">
        <f t="shared" ref="AG4:AG25" si="6">Q4/H4-1</f>
        <v>8.3113880677188057E-4</v>
      </c>
    </row>
    <row r="5" spans="1:33" s="46" customFormat="1" ht="13.5" customHeight="1" x14ac:dyDescent="0.2">
      <c r="A5" s="40" t="s">
        <v>233</v>
      </c>
      <c r="B5" s="43">
        <f>SUMIFS('DATA 2'!$C$68:$C$100,'DATA 2'!$A$68:$A$100,$A5)</f>
        <v>788945.76410999999</v>
      </c>
      <c r="C5" s="43">
        <f>SUMIFS('DATA 2'!$H$68:$H$100,'DATA 2'!$A$68:$A$100,$A5)</f>
        <v>907081.99883799977</v>
      </c>
      <c r="D5" s="43">
        <f>SUMIFS('DATA 2'!$J$68:$J$100,'DATA 2'!$A$68:$A$100,$A5)</f>
        <v>958699.19306299998</v>
      </c>
      <c r="E5" s="43">
        <f>SUMIFS('DATA 2'!$O$68:$O$100,'DATA 2'!$A$68:$A$100,$A5)</f>
        <v>1102965.91686</v>
      </c>
      <c r="F5" s="43">
        <f>SUMIFS('DATA 2'!$T$68:$T$100,'DATA 2'!$A$68:$A$100,$A5)</f>
        <v>1268960.1016200001</v>
      </c>
      <c r="G5" s="43">
        <f>SUMIFS('DATA 2'!$AD$68:$AD$100,'DATA 2'!$A$68:$A$100,$A5)</f>
        <v>1657306.6222899999</v>
      </c>
      <c r="H5" s="43">
        <f>SUMIFS('DATA 2'!$AN$68:$AN$100,'DATA 2'!$A$68:$A$100,$A5)</f>
        <v>2107454.0553000001</v>
      </c>
      <c r="I5" s="45"/>
      <c r="J5" s="40" t="s">
        <v>233</v>
      </c>
      <c r="K5" s="43">
        <f>SUMIFS('DATA 2'!$C$101:$C$133,'DATA 2'!$A$101:$A$133,$J5)</f>
        <v>788945.76410999999</v>
      </c>
      <c r="L5" s="43">
        <f>SUMIFS('DATA 2'!$H$101:$H$133,'DATA 2'!$A$101:$A$133,$J5)</f>
        <v>907075.26769499993</v>
      </c>
      <c r="M5" s="43">
        <f>SUMIFS('DATA 2'!$J$101:$J$133,'DATA 2'!$A$101:$A$133,$J5)</f>
        <v>958630.9070270001</v>
      </c>
      <c r="N5" s="43">
        <f>SUMIFS('DATA 2'!$O$101:$O$133,'DATA 2'!$A$101:$A$133,$J5)</f>
        <v>1102852.3653199999</v>
      </c>
      <c r="O5" s="43">
        <f>SUMIFS('DATA 2'!$T$101:$T$133,'DATA 2'!$A$101:$A$133,$J5)</f>
        <v>1269585.6199599998</v>
      </c>
      <c r="P5" s="43">
        <f>SUMIFS('DATA 2'!AD$101:$AD$133,'DATA 2'!$A$101:$A$133,$J5)</f>
        <v>1656874.9162600001</v>
      </c>
      <c r="Q5" s="43">
        <f>SUMIFS('DATA 2'!$AN$101:$AN$133,'DATA 2'!$A$101:$A$133,$J5)</f>
        <v>2106134.4444800001</v>
      </c>
      <c r="R5" s="45"/>
      <c r="S5" s="40" t="s">
        <v>233</v>
      </c>
      <c r="T5" s="47">
        <f t="shared" ref="T5:T25" si="7">L5-C5</f>
        <v>-6.731142999837175</v>
      </c>
      <c r="U5" s="47">
        <f t="shared" ref="U5:U25" si="8">M5-D5</f>
        <v>-68.286035999888554</v>
      </c>
      <c r="V5" s="47">
        <f t="shared" ref="V5:V25" si="9">N5-E5</f>
        <v>-113.55154000013135</v>
      </c>
      <c r="W5" s="47">
        <f t="shared" ref="W5:W25" si="10">O5-F5</f>
        <v>625.51833999971859</v>
      </c>
      <c r="X5" s="47">
        <f t="shared" ref="X5:X25" si="11">P5-G5</f>
        <v>-431.70602999976836</v>
      </c>
      <c r="Y5" s="47">
        <f t="shared" ref="Y5:Y25" si="12">Q5-H5</f>
        <v>-1319.6108200000599</v>
      </c>
      <c r="Z5" s="47"/>
      <c r="AA5" s="40" t="s">
        <v>233</v>
      </c>
      <c r="AB5" s="48">
        <f t="shared" si="1"/>
        <v>-7.4206554737665797E-6</v>
      </c>
      <c r="AC5" s="48">
        <f t="shared" si="2"/>
        <v>-7.1227801685891379E-5</v>
      </c>
      <c r="AD5" s="48">
        <f t="shared" si="3"/>
        <v>-1.0295108694147181E-4</v>
      </c>
      <c r="AE5" s="48">
        <f t="shared" si="4"/>
        <v>4.9293775210212942E-4</v>
      </c>
      <c r="AF5" s="48">
        <f t="shared" si="5"/>
        <v>-2.6048651721621852E-4</v>
      </c>
      <c r="AG5" s="48">
        <f t="shared" si="6"/>
        <v>-6.2616350599975501E-4</v>
      </c>
    </row>
    <row r="6" spans="1:33" s="46" customFormat="1" ht="13.5" customHeight="1" x14ac:dyDescent="0.2">
      <c r="A6" s="40" t="s">
        <v>235</v>
      </c>
      <c r="B6" s="43">
        <f>SUMIFS('DATA 2'!$C$68:$C$100,'DATA 2'!$A$68:$A$100,$A6)</f>
        <v>170296.54790999999</v>
      </c>
      <c r="C6" s="43">
        <f>SUMIFS('DATA 2'!$H$68:$H$100,'DATA 2'!$A$68:$A$100,$A6)</f>
        <v>196152.2842195</v>
      </c>
      <c r="D6" s="43">
        <f>SUMIFS('DATA 2'!$J$68:$J$100,'DATA 2'!$A$68:$A$100,$A6)</f>
        <v>207690.42670539999</v>
      </c>
      <c r="E6" s="43">
        <f>SUMIFS('DATA 2'!$O$68:$O$100,'DATA 2'!$A$68:$A$100,$A6)</f>
        <v>239763.68440100001</v>
      </c>
      <c r="F6" s="43">
        <f>SUMIFS('DATA 2'!$T$68:$T$100,'DATA 2'!$A$68:$A$100,$A6)</f>
        <v>278126.52240099997</v>
      </c>
      <c r="G6" s="43">
        <f>SUMIFS('DATA 2'!$AD$68:$AD$100,'DATA 2'!$A$68:$A$100,$A6)</f>
        <v>380079.33690200001</v>
      </c>
      <c r="H6" s="43">
        <f>SUMIFS('DATA 2'!$AN$68:$AN$100,'DATA 2'!$A$68:$A$100,$A6)</f>
        <v>510468.68065200001</v>
      </c>
      <c r="I6" s="45"/>
      <c r="J6" s="40" t="s">
        <v>235</v>
      </c>
      <c r="K6" s="43">
        <f>SUMIFS('DATA 2'!$C$101:$C$133,'DATA 2'!$A$101:$A$133,$J6)</f>
        <v>170296.54790999999</v>
      </c>
      <c r="L6" s="43">
        <f>SUMIFS('DATA 2'!$H$101:$H$133,'DATA 2'!$A$101:$A$133,$J6)</f>
        <v>196133.56967599981</v>
      </c>
      <c r="M6" s="43">
        <f>SUMIFS('DATA 2'!$J$101:$J$133,'DATA 2'!$A$101:$A$133,$J6)</f>
        <v>207624.11373350001</v>
      </c>
      <c r="N6" s="43">
        <f>SUMIFS('DATA 2'!$O$101:$O$133,'DATA 2'!$A$101:$A$133,$J6)</f>
        <v>239600.334508</v>
      </c>
      <c r="O6" s="43">
        <f>SUMIFS('DATA 2'!$T$101:$T$133,'DATA 2'!$A$101:$A$133,$J6)</f>
        <v>277918.95701399999</v>
      </c>
      <c r="P6" s="43">
        <f>SUMIFS('DATA 2'!AD$101:$AD$133,'DATA 2'!$A$101:$A$133,$J6)</f>
        <v>379308.88527800003</v>
      </c>
      <c r="Q6" s="43">
        <f>SUMIFS('DATA 2'!$AN$101:$AN$133,'DATA 2'!$A$101:$A$133,$J6)</f>
        <v>509263.13832100003</v>
      </c>
      <c r="R6" s="45"/>
      <c r="S6" s="40" t="s">
        <v>235</v>
      </c>
      <c r="T6" s="47">
        <f t="shared" si="7"/>
        <v>-18.714543500187574</v>
      </c>
      <c r="U6" s="47">
        <f t="shared" si="8"/>
        <v>-66.312971899984404</v>
      </c>
      <c r="V6" s="47">
        <f t="shared" si="9"/>
        <v>-163.34989300000598</v>
      </c>
      <c r="W6" s="47">
        <f t="shared" si="10"/>
        <v>-207.56538699998055</v>
      </c>
      <c r="X6" s="47">
        <f t="shared" si="11"/>
        <v>-770.45162399997935</v>
      </c>
      <c r="Y6" s="47">
        <f t="shared" si="12"/>
        <v>-1205.5423309999751</v>
      </c>
      <c r="Z6" s="47"/>
      <c r="AA6" s="40" t="s">
        <v>235</v>
      </c>
      <c r="AB6" s="48">
        <f t="shared" si="1"/>
        <v>-9.54082363845421E-5</v>
      </c>
      <c r="AC6" s="48">
        <f t="shared" si="2"/>
        <v>-3.19287571179383E-4</v>
      </c>
      <c r="AD6" s="48">
        <f t="shared" si="3"/>
        <v>-6.8129539053463084E-4</v>
      </c>
      <c r="AE6" s="48">
        <f t="shared" si="4"/>
        <v>-7.4629842996676299E-4</v>
      </c>
      <c r="AF6" s="48">
        <f t="shared" si="5"/>
        <v>-2.0270810570232056E-3</v>
      </c>
      <c r="AG6" s="48">
        <f t="shared" si="6"/>
        <v>-2.3616381899477235E-3</v>
      </c>
    </row>
    <row r="7" spans="1:33" s="46" customFormat="1" ht="13.5" customHeight="1" x14ac:dyDescent="0.2">
      <c r="A7" s="40" t="s">
        <v>236</v>
      </c>
      <c r="B7" s="43">
        <f>SUMIFS('DATA 2'!$C$68:$C$100,'DATA 2'!$A$68:$A$100,$A7)</f>
        <v>2039518.4877000002</v>
      </c>
      <c r="C7" s="43">
        <f>SUMIFS('DATA 2'!$H$68:$H$100,'DATA 2'!$A$68:$A$100,$A7)</f>
        <v>2348439.8834000002</v>
      </c>
      <c r="D7" s="43">
        <f>SUMIFS('DATA 2'!$J$68:$J$100,'DATA 2'!$A$68:$A$100,$A7)</f>
        <v>2481086.6587</v>
      </c>
      <c r="E7" s="43">
        <f>SUMIFS('DATA 2'!$O$68:$O$100,'DATA 2'!$A$68:$A$100,$A7)</f>
        <v>2844862.8062</v>
      </c>
      <c r="F7" s="43">
        <f>SUMIFS('DATA 2'!$T$68:$T$100,'DATA 2'!$A$68:$A$100,$A7)</f>
        <v>3269713.8888999997</v>
      </c>
      <c r="G7" s="43">
        <f>SUMIFS('DATA 2'!$AD$68:$AD$100,'DATA 2'!$A$68:$A$100,$A7)</f>
        <v>4321819.7335000001</v>
      </c>
      <c r="H7" s="43">
        <f>SUMIFS('DATA 2'!$AN$68:$AN$100,'DATA 2'!$A$68:$A$100,$A7)</f>
        <v>5672038.5010000002</v>
      </c>
      <c r="I7" s="45"/>
      <c r="J7" s="40" t="s">
        <v>236</v>
      </c>
      <c r="K7" s="43">
        <f>SUMIFS('DATA 2'!$C$101:$C$133,'DATA 2'!$A$101:$A$133,$J7)</f>
        <v>2039518.4877000002</v>
      </c>
      <c r="L7" s="43">
        <f>SUMIFS('DATA 2'!$H$101:$H$133,'DATA 2'!$A$101:$A$133,$J7)</f>
        <v>2348332.8272000002</v>
      </c>
      <c r="M7" s="43">
        <f>SUMIFS('DATA 2'!$J$101:$J$133,'DATA 2'!$A$101:$A$133,$J7)</f>
        <v>2480618.4999000002</v>
      </c>
      <c r="N7" s="43">
        <f>SUMIFS('DATA 2'!$O$101:$O$133,'DATA 2'!$A$101:$A$133,$J7)</f>
        <v>2843967.4346000003</v>
      </c>
      <c r="O7" s="43">
        <f>SUMIFS('DATA 2'!$T$101:$T$133,'DATA 2'!$A$101:$A$133,$J7)</f>
        <v>3270152.2242000001</v>
      </c>
      <c r="P7" s="43">
        <f>SUMIFS('DATA 2'!AD$101:$AD$133,'DATA 2'!$A$101:$A$133,$J7)</f>
        <v>4320006.3744000001</v>
      </c>
      <c r="Q7" s="43">
        <f>SUMIFS('DATA 2'!$AN$101:$AN$133,'DATA 2'!$A$101:$A$133,$J7)</f>
        <v>5669203.9210000001</v>
      </c>
      <c r="R7" s="45"/>
      <c r="S7" s="40" t="s">
        <v>236</v>
      </c>
      <c r="T7" s="47">
        <f t="shared" si="7"/>
        <v>-107.0561999999918</v>
      </c>
      <c r="U7" s="47">
        <f t="shared" si="8"/>
        <v>-468.15879999985918</v>
      </c>
      <c r="V7" s="47">
        <f t="shared" si="9"/>
        <v>-895.37159999972209</v>
      </c>
      <c r="W7" s="47">
        <f t="shared" si="10"/>
        <v>438.33530000038445</v>
      </c>
      <c r="X7" s="47">
        <f t="shared" si="11"/>
        <v>-1813.3591000000015</v>
      </c>
      <c r="Y7" s="47">
        <f t="shared" si="12"/>
        <v>-2834.5800000000745</v>
      </c>
      <c r="Z7" s="47"/>
      <c r="AA7" s="40" t="s">
        <v>236</v>
      </c>
      <c r="AB7" s="48">
        <f t="shared" si="1"/>
        <v>-4.5586093455840526E-5</v>
      </c>
      <c r="AC7" s="48">
        <f t="shared" si="2"/>
        <v>-1.8869103114893537E-4</v>
      </c>
      <c r="AD7" s="48">
        <f t="shared" si="3"/>
        <v>-3.147327871306782E-4</v>
      </c>
      <c r="AE7" s="48">
        <f t="shared" si="4"/>
        <v>1.3405922196696451E-4</v>
      </c>
      <c r="AF7" s="48">
        <f t="shared" si="5"/>
        <v>-4.1958230833738508E-4</v>
      </c>
      <c r="AG7" s="48">
        <f t="shared" si="6"/>
        <v>-4.9974625516036042E-4</v>
      </c>
    </row>
    <row r="8" spans="1:33" s="46" customFormat="1" ht="13.5" customHeight="1" x14ac:dyDescent="0.2">
      <c r="A8" s="41" t="s">
        <v>237</v>
      </c>
      <c r="B8" s="43">
        <f>SUMIFS('DATA 2'!$C$68:$C$100,'DATA 2'!$A$68:$A$100,$A8)</f>
        <v>375028.75852999999</v>
      </c>
      <c r="C8" s="43">
        <f>SUMIFS('DATA 2'!$H$68:$H$100,'DATA 2'!$A$68:$A$100,$A8)</f>
        <v>429560.46382</v>
      </c>
      <c r="D8" s="43">
        <f>SUMIFS('DATA 2'!$J$68:$J$100,'DATA 2'!$A$68:$A$100,$A8)</f>
        <v>455296.11653999996</v>
      </c>
      <c r="E8" s="43">
        <f>SUMIFS('DATA 2'!$O$68:$O$100,'DATA 2'!$A$68:$A$100,$A8)</f>
        <v>521501.92122000002</v>
      </c>
      <c r="F8" s="43">
        <f>SUMIFS('DATA 2'!$T$68:$T$100,'DATA 2'!$A$68:$A$100,$A8)</f>
        <v>595499.49231</v>
      </c>
      <c r="G8" s="43">
        <f>SUMIFS('DATA 2'!$AD$68:$AD$100,'DATA 2'!$A$68:$A$100,$A8)</f>
        <v>767509.70423999999</v>
      </c>
      <c r="H8" s="43">
        <f>SUMIFS('DATA 2'!$AN$68:$AN$100,'DATA 2'!$A$68:$A$100,$A8)</f>
        <v>961546.23505000002</v>
      </c>
      <c r="I8" s="45"/>
      <c r="J8" s="41" t="s">
        <v>237</v>
      </c>
      <c r="K8" s="43">
        <f>SUMIFS('DATA 2'!$C$101:$C$133,'DATA 2'!$A$101:$A$133,$J8)</f>
        <v>375028.75852999999</v>
      </c>
      <c r="L8" s="43">
        <f>SUMIFS('DATA 2'!$H$101:$H$133,'DATA 2'!$A$101:$A$133,$J8)</f>
        <v>429099.50371999998</v>
      </c>
      <c r="M8" s="43">
        <f>SUMIFS('DATA 2'!$J$101:$J$133,'DATA 2'!$A$101:$A$133,$J8)</f>
        <v>453546.69578000001</v>
      </c>
      <c r="N8" s="43">
        <f>SUMIFS('DATA 2'!$O$101:$O$133,'DATA 2'!$A$101:$A$133,$J8)</f>
        <v>516497.53399000003</v>
      </c>
      <c r="O8" s="43">
        <f>SUMIFS('DATA 2'!$T$101:$T$133,'DATA 2'!$A$101:$A$133,$J8)</f>
        <v>583517.76373999997</v>
      </c>
      <c r="P8" s="43">
        <f>SUMIFS('DATA 2'!AD$101:$AD$133,'DATA 2'!$A$101:$A$133,$J8)</f>
        <v>743946.94689999998</v>
      </c>
      <c r="Q8" s="43">
        <f>SUMIFS('DATA 2'!$AN$101:$AN$133,'DATA 2'!$A$101:$A$133,$J8)</f>
        <v>922701.92264</v>
      </c>
      <c r="R8" s="45"/>
      <c r="S8" s="41" t="s">
        <v>237</v>
      </c>
      <c r="T8" s="47">
        <f t="shared" si="7"/>
        <v>-460.9601000000257</v>
      </c>
      <c r="U8" s="47">
        <f t="shared" si="8"/>
        <v>-1749.42075999995</v>
      </c>
      <c r="V8" s="47">
        <f t="shared" si="9"/>
        <v>-5004.387229999993</v>
      </c>
      <c r="W8" s="47">
        <f t="shared" si="10"/>
        <v>-11981.728570000036</v>
      </c>
      <c r="X8" s="47">
        <f t="shared" si="11"/>
        <v>-23562.757340000011</v>
      </c>
      <c r="Y8" s="47">
        <f t="shared" si="12"/>
        <v>-38844.312410000013</v>
      </c>
      <c r="Z8" s="47"/>
      <c r="AA8" s="41" t="s">
        <v>237</v>
      </c>
      <c r="AB8" s="48">
        <f t="shared" si="1"/>
        <v>-1.0730971279357959E-3</v>
      </c>
      <c r="AC8" s="48">
        <f t="shared" si="2"/>
        <v>-3.842380148758151E-3</v>
      </c>
      <c r="AD8" s="48">
        <f t="shared" si="3"/>
        <v>-9.5961050695513306E-3</v>
      </c>
      <c r="AE8" s="48">
        <f t="shared" si="4"/>
        <v>-2.0120468152746485E-2</v>
      </c>
      <c r="AF8" s="48">
        <f t="shared" si="5"/>
        <v>-3.0700272856265975E-2</v>
      </c>
      <c r="AG8" s="48">
        <f t="shared" si="6"/>
        <v>-4.0397758312662013E-2</v>
      </c>
    </row>
    <row r="9" spans="1:33" s="46" customFormat="1" ht="13.5" customHeight="1" x14ac:dyDescent="0.2">
      <c r="A9" s="40" t="s">
        <v>239</v>
      </c>
      <c r="B9" s="43">
        <f>SUM(B10:B21)</f>
        <v>36641.298950162702</v>
      </c>
      <c r="C9" s="43">
        <f t="shared" ref="C9:G9" si="13">SUM(C10:C21)</f>
        <v>39035.946723999994</v>
      </c>
      <c r="D9" s="43">
        <f t="shared" si="13"/>
        <v>41091.092980300004</v>
      </c>
      <c r="E9" s="43">
        <f t="shared" si="13"/>
        <v>57651.681816532997</v>
      </c>
      <c r="F9" s="43">
        <f t="shared" si="13"/>
        <v>75743.719187543</v>
      </c>
      <c r="G9" s="43">
        <f t="shared" si="13"/>
        <v>153335.13316698937</v>
      </c>
      <c r="H9" s="43">
        <f>SUM(H10:H21)</f>
        <v>221405.27114084797</v>
      </c>
      <c r="I9" s="45"/>
      <c r="J9" s="40" t="s">
        <v>239</v>
      </c>
      <c r="K9" s="43">
        <f>SUM(K10:K21)</f>
        <v>36641.298950162702</v>
      </c>
      <c r="L9" s="43">
        <f t="shared" ref="L9:Q9" si="14">SUM(L10:L21)</f>
        <v>39561.076699800004</v>
      </c>
      <c r="M9" s="43">
        <f t="shared" si="14"/>
        <v>42509.365855600008</v>
      </c>
      <c r="N9" s="43">
        <f t="shared" si="14"/>
        <v>64851.889073705002</v>
      </c>
      <c r="O9" s="43">
        <f t="shared" si="14"/>
        <v>104451.562714506</v>
      </c>
      <c r="P9" s="43">
        <f t="shared" si="14"/>
        <v>202061.62964292135</v>
      </c>
      <c r="Q9" s="43">
        <f t="shared" si="14"/>
        <v>298312.53013565572</v>
      </c>
      <c r="R9" s="43"/>
      <c r="S9" s="40" t="s">
        <v>239</v>
      </c>
      <c r="T9" s="47">
        <f t="shared" si="7"/>
        <v>525.12997580000956</v>
      </c>
      <c r="U9" s="47">
        <f t="shared" si="8"/>
        <v>1418.2728753000047</v>
      </c>
      <c r="V9" s="47">
        <f t="shared" si="9"/>
        <v>7200.2072571720055</v>
      </c>
      <c r="W9" s="47">
        <f t="shared" si="10"/>
        <v>28707.843526962999</v>
      </c>
      <c r="X9" s="47">
        <f t="shared" si="11"/>
        <v>48726.496475931985</v>
      </c>
      <c r="Y9" s="47">
        <f t="shared" si="12"/>
        <v>76907.258994807751</v>
      </c>
      <c r="Z9" s="47"/>
      <c r="AA9" s="40" t="s">
        <v>239</v>
      </c>
      <c r="AB9" s="48">
        <f t="shared" si="1"/>
        <v>1.3452471884770612E-2</v>
      </c>
      <c r="AC9" s="48">
        <f t="shared" si="2"/>
        <v>3.451533586560851E-2</v>
      </c>
      <c r="AD9" s="48">
        <f t="shared" si="3"/>
        <v>0.12489153881209369</v>
      </c>
      <c r="AE9" s="48">
        <f t="shared" si="4"/>
        <v>0.37901285855638789</v>
      </c>
      <c r="AF9" s="48">
        <f t="shared" si="5"/>
        <v>0.31777776866614427</v>
      </c>
      <c r="AG9" s="48">
        <f t="shared" si="6"/>
        <v>0.34735965678921366</v>
      </c>
    </row>
    <row r="10" spans="1:33" s="46" customFormat="1" ht="13.5" customHeight="1" x14ac:dyDescent="0.2">
      <c r="A10" s="42" t="s">
        <v>440</v>
      </c>
      <c r="B10" s="43">
        <f>SUMIFS('DATA 2'!$C$68:$C$100,'DATA 2'!$A$68:$A$100,$A10)</f>
        <v>10768.83088</v>
      </c>
      <c r="C10" s="43">
        <f>SUMIFS('DATA 2'!$H$68:$H$100,'DATA 2'!$A$68:$A$100,$A10)</f>
        <v>12370.862590000001</v>
      </c>
      <c r="D10" s="43">
        <f>SUMIFS('DATA 2'!$J$68:$J$100,'DATA 2'!$A$68:$A$100,$A10)</f>
        <v>13315.0782</v>
      </c>
      <c r="E10" s="43">
        <f>SUMIFS('DATA 2'!$O$68:$O$100,'DATA 2'!$A$68:$A$100,$A10)</f>
        <v>13336.101919999999</v>
      </c>
      <c r="F10" s="43">
        <f>SUMIFS('DATA 2'!$T$68:$T$100,'DATA 2'!$A$68:$A$100,$A10)</f>
        <v>14867.01971</v>
      </c>
      <c r="G10" s="43">
        <f>SUMIFS('DATA 2'!$AD$68:$AD$100,'DATA 2'!$A$68:$A$100,$A10)</f>
        <v>17597.023819999999</v>
      </c>
      <c r="H10" s="43">
        <f>SUMIFS('DATA 2'!$AN$68:$AN$100,'DATA 2'!$A$68:$A$100,$A10)</f>
        <v>21510.912230000002</v>
      </c>
      <c r="I10" s="45"/>
      <c r="J10" s="42" t="s">
        <v>440</v>
      </c>
      <c r="K10" s="43">
        <f>SUMIFS('DATA 2'!$C$101:$C$133,'DATA 2'!$A$101:$A$133,$J10)</f>
        <v>10768.83088</v>
      </c>
      <c r="L10" s="43">
        <f>SUMIFS('DATA 2'!$H$101:$H$133,'DATA 2'!$A$101:$A$133,$J10)</f>
        <v>12632.78283</v>
      </c>
      <c r="M10" s="43">
        <f>SUMIFS('DATA 2'!$J$101:$J$133,'DATA 2'!$A$101:$A$133,$J10)</f>
        <v>14095.61342</v>
      </c>
      <c r="N10" s="43">
        <f>SUMIFS('DATA 2'!$O$101:$O$133,'DATA 2'!$A$101:$A$133,$J10)</f>
        <v>13560.24764</v>
      </c>
      <c r="O10" s="43">
        <f>SUMIFS('DATA 2'!$T$101:$T$133,'DATA 2'!$A$101:$A$133,$J10)</f>
        <v>17006.81078</v>
      </c>
      <c r="P10" s="43">
        <f>SUMIFS('DATA 2'!AD$101:$AD$133,'DATA 2'!$A$101:$A$133,$J10)</f>
        <v>23096.106019999999</v>
      </c>
      <c r="Q10" s="43">
        <f>SUMIFS('DATA 2'!$AN$101:$AN$133,'DATA 2'!$A$101:$A$133,$J10)</f>
        <v>30874.839329999999</v>
      </c>
      <c r="R10" s="45"/>
      <c r="S10" s="42" t="s">
        <v>440</v>
      </c>
      <c r="T10" s="47">
        <f t="shared" si="7"/>
        <v>261.92023999999947</v>
      </c>
      <c r="U10" s="47">
        <f t="shared" si="8"/>
        <v>780.53521999999975</v>
      </c>
      <c r="V10" s="47">
        <f t="shared" si="9"/>
        <v>224.14572000000044</v>
      </c>
      <c r="W10" s="47">
        <f t="shared" si="10"/>
        <v>2139.7910699999993</v>
      </c>
      <c r="X10" s="47">
        <f t="shared" si="11"/>
        <v>5499.0822000000007</v>
      </c>
      <c r="Y10" s="47">
        <f t="shared" si="12"/>
        <v>9363.9270999999972</v>
      </c>
      <c r="Z10" s="47"/>
      <c r="AA10" s="42" t="s">
        <v>440</v>
      </c>
      <c r="AB10" s="48">
        <f t="shared" si="1"/>
        <v>2.1172350601624368E-2</v>
      </c>
      <c r="AC10" s="48">
        <f t="shared" si="2"/>
        <v>5.8620400742370293E-2</v>
      </c>
      <c r="AD10" s="48">
        <f t="shared" si="3"/>
        <v>1.6807439036128802E-2</v>
      </c>
      <c r="AE10" s="48">
        <f t="shared" si="4"/>
        <v>0.14392871683359054</v>
      </c>
      <c r="AF10" s="48">
        <f t="shared" si="5"/>
        <v>0.31250069649561918</v>
      </c>
      <c r="AG10" s="48">
        <f t="shared" si="6"/>
        <v>0.43531055307550748</v>
      </c>
    </row>
    <row r="11" spans="1:33" s="46" customFormat="1" ht="13.5" customHeight="1" x14ac:dyDescent="0.2">
      <c r="A11" s="42" t="s">
        <v>441</v>
      </c>
      <c r="B11" s="43">
        <f>SUMIFS('DATA 2'!$C$68:$C$100,'DATA 2'!$A$68:$A$100,$A11)</f>
        <v>752.27429700000005</v>
      </c>
      <c r="C11" s="43">
        <f>SUMIFS('DATA 2'!$H$68:$H$100,'DATA 2'!$A$68:$A$100,$A11)</f>
        <v>2283.817888</v>
      </c>
      <c r="D11" s="43">
        <f>SUMIFS('DATA 2'!$J$68:$J$100,'DATA 2'!$A$68:$A$100,$A11)</f>
        <v>3332.6500209999999</v>
      </c>
      <c r="E11" s="43">
        <f>SUMIFS('DATA 2'!$O$68:$O$100,'DATA 2'!$A$68:$A$100,$A11)</f>
        <v>7590.477578</v>
      </c>
      <c r="F11" s="43">
        <f>SUMIFS('DATA 2'!$T$68:$T$100,'DATA 2'!$A$68:$A$100,$A11)</f>
        <v>14636.284890000001</v>
      </c>
      <c r="G11" s="43">
        <f>SUMIFS('DATA 2'!$AD$68:$AD$100,'DATA 2'!$A$68:$A$100,$A11)</f>
        <v>35041.028899999998</v>
      </c>
      <c r="H11" s="43">
        <f>SUMIFS('DATA 2'!$AN$68:$AN$100,'DATA 2'!$A$68:$A$100,$A11)</f>
        <v>52576.517229999998</v>
      </c>
      <c r="I11" s="45"/>
      <c r="J11" s="42" t="s">
        <v>441</v>
      </c>
      <c r="K11" s="43">
        <f>SUMIFS('DATA 2'!$C$101:$C$133,'DATA 2'!$A$101:$A$133,$J11)</f>
        <v>752.27429700000005</v>
      </c>
      <c r="L11" s="43">
        <f>SUMIFS('DATA 2'!$H$101:$H$133,'DATA 2'!$A$101:$A$133,$J11)</f>
        <v>2438.0827519999998</v>
      </c>
      <c r="M11" s="43">
        <f>SUMIFS('DATA 2'!$J$101:$J$133,'DATA 2'!$A$101:$A$133,$J11)</f>
        <v>3948.9333620000002</v>
      </c>
      <c r="N11" s="43">
        <f>SUMIFS('DATA 2'!$O$101:$O$133,'DATA 2'!$A$101:$A$133,$J11)</f>
        <v>10246.08027</v>
      </c>
      <c r="O11" s="43">
        <f>SUMIFS('DATA 2'!$T$101:$T$133,'DATA 2'!$A$101:$A$133,$J11)</f>
        <v>27952.397669999998</v>
      </c>
      <c r="P11" s="43">
        <f>SUMIFS('DATA 2'!AD$101:$AD$133,'DATA 2'!$A$101:$A$133,$J11)</f>
        <v>88713.667740000004</v>
      </c>
      <c r="Q11" s="43">
        <f>SUMIFS('DATA 2'!$AN$101:$AN$133,'DATA 2'!$A$101:$A$133,$J11)</f>
        <v>145962.24460000001</v>
      </c>
      <c r="R11" s="45"/>
      <c r="S11" s="42" t="s">
        <v>441</v>
      </c>
      <c r="T11" s="47">
        <f t="shared" si="7"/>
        <v>154.26486399999976</v>
      </c>
      <c r="U11" s="47">
        <f t="shared" si="8"/>
        <v>616.28334100000029</v>
      </c>
      <c r="V11" s="47">
        <f t="shared" si="9"/>
        <v>2655.6026920000004</v>
      </c>
      <c r="W11" s="47">
        <f t="shared" si="10"/>
        <v>13316.112779999998</v>
      </c>
      <c r="X11" s="47">
        <f t="shared" si="11"/>
        <v>53672.638840000007</v>
      </c>
      <c r="Y11" s="47">
        <f t="shared" si="12"/>
        <v>93385.727370000008</v>
      </c>
      <c r="Z11" s="47"/>
      <c r="AA11" s="42" t="s">
        <v>441</v>
      </c>
      <c r="AB11" s="48">
        <f t="shared" si="1"/>
        <v>6.7546919923240356E-2</v>
      </c>
      <c r="AC11" s="48">
        <f t="shared" si="2"/>
        <v>0.18492291033160368</v>
      </c>
      <c r="AD11" s="48">
        <f t="shared" si="3"/>
        <v>0.34985976372513305</v>
      </c>
      <c r="AE11" s="48">
        <f t="shared" si="4"/>
        <v>0.90980142024278376</v>
      </c>
      <c r="AF11" s="48">
        <f t="shared" si="5"/>
        <v>1.5317084151030738</v>
      </c>
      <c r="AG11" s="48">
        <f t="shared" si="6"/>
        <v>1.77618701827428</v>
      </c>
    </row>
    <row r="12" spans="1:33" s="46" customFormat="1" ht="13.5" customHeight="1" x14ac:dyDescent="0.2">
      <c r="A12" s="42" t="s">
        <v>442</v>
      </c>
      <c r="B12" s="43">
        <f>SUMIFS('DATA 2'!$C$68:$C$100,'DATA 2'!$A$68:$A$100,$A12)</f>
        <v>638.72549079999999</v>
      </c>
      <c r="C12" s="43">
        <f>SUMIFS('DATA 2'!$H$68:$H$100,'DATA 2'!$A$68:$A$100,$A12)</f>
        <v>674.23782830000005</v>
      </c>
      <c r="D12" s="43">
        <f>SUMIFS('DATA 2'!$J$68:$J$100,'DATA 2'!$A$68:$A$100,$A12)</f>
        <v>869.18520009999997</v>
      </c>
      <c r="E12" s="43">
        <f>SUMIFS('DATA 2'!$O$68:$O$100,'DATA 2'!$A$68:$A$100,$A12)</f>
        <v>1543.534523</v>
      </c>
      <c r="F12" s="43">
        <f>SUMIFS('DATA 2'!$T$68:$T$100,'DATA 2'!$A$68:$A$100,$A12)</f>
        <v>1831.1708639999999</v>
      </c>
      <c r="G12" s="43">
        <f>SUMIFS('DATA 2'!$AD$68:$AD$100,'DATA 2'!$A$68:$A$100,$A12)</f>
        <v>2467.403855</v>
      </c>
      <c r="H12" s="43">
        <f>SUMIFS('DATA 2'!$AN$68:$AN$100,'DATA 2'!$A$68:$A$100,$A12)</f>
        <v>3100.1923700000002</v>
      </c>
      <c r="I12" s="45"/>
      <c r="J12" s="42" t="s">
        <v>442</v>
      </c>
      <c r="K12" s="43">
        <f>SUMIFS('DATA 2'!$C$101:$C$133,'DATA 2'!$A$101:$A$133,$J12)</f>
        <v>638.72549079999999</v>
      </c>
      <c r="L12" s="43">
        <f>SUMIFS('DATA 2'!$H$101:$H$133,'DATA 2'!$A$101:$A$133,$J12)</f>
        <v>688.51458860000002</v>
      </c>
      <c r="M12" s="43">
        <f>SUMIFS('DATA 2'!$J$101:$J$133,'DATA 2'!$A$101:$A$133,$J12)</f>
        <v>920.12148760000002</v>
      </c>
      <c r="N12" s="43">
        <f>SUMIFS('DATA 2'!$O$101:$O$133,'DATA 2'!$A$101:$A$133,$J12)</f>
        <v>1568.0541109999999</v>
      </c>
      <c r="O12" s="43">
        <f>SUMIFS('DATA 2'!$T$101:$T$133,'DATA 2'!$A$101:$A$133,$J12)</f>
        <v>1809.707934</v>
      </c>
      <c r="P12" s="43">
        <f>SUMIFS('DATA 2'!AD$101:$AD$133,'DATA 2'!$A$101:$A$133,$J12)</f>
        <v>2136.6263469999999</v>
      </c>
      <c r="Q12" s="43">
        <f>SUMIFS('DATA 2'!$AN$101:$AN$133,'DATA 2'!$A$101:$A$133,$J12)</f>
        <v>2030.11106</v>
      </c>
      <c r="R12" s="45"/>
      <c r="S12" s="42" t="s">
        <v>442</v>
      </c>
      <c r="T12" s="47">
        <f t="shared" si="7"/>
        <v>14.276760299999978</v>
      </c>
      <c r="U12" s="47">
        <f t="shared" si="8"/>
        <v>50.936287500000049</v>
      </c>
      <c r="V12" s="47">
        <f t="shared" si="9"/>
        <v>24.519587999999885</v>
      </c>
      <c r="W12" s="47">
        <f t="shared" si="10"/>
        <v>-21.462929999999915</v>
      </c>
      <c r="X12" s="47">
        <f t="shared" si="11"/>
        <v>-330.77750800000013</v>
      </c>
      <c r="Y12" s="47">
        <f t="shared" si="12"/>
        <v>-1070.0813100000003</v>
      </c>
      <c r="Z12" s="47"/>
      <c r="AA12" s="42" t="s">
        <v>442</v>
      </c>
      <c r="AB12" s="48">
        <f t="shared" si="1"/>
        <v>2.1174665230512035E-2</v>
      </c>
      <c r="AC12" s="48">
        <f t="shared" si="2"/>
        <v>5.8602341013330506E-2</v>
      </c>
      <c r="AD12" s="48">
        <f t="shared" si="3"/>
        <v>1.588535120830592E-2</v>
      </c>
      <c r="AE12" s="48">
        <f t="shared" si="4"/>
        <v>-1.1720877839393129E-2</v>
      </c>
      <c r="AF12" s="48">
        <f t="shared" si="5"/>
        <v>-0.13405892486132964</v>
      </c>
      <c r="AG12" s="48">
        <f t="shared" si="6"/>
        <v>-0.34516610012816729</v>
      </c>
    </row>
    <row r="13" spans="1:33" s="46" customFormat="1" ht="13.5" customHeight="1" x14ac:dyDescent="0.2">
      <c r="A13" s="42" t="s">
        <v>125</v>
      </c>
      <c r="B13" s="43">
        <f>SUMIFS('DATA 2'!$C$68:$C$100,'DATA 2'!$A$68:$A$100,$A13)</f>
        <v>4.3678165160000004</v>
      </c>
      <c r="C13" s="43">
        <f>SUMIFS('DATA 2'!$H$68:$H$100,'DATA 2'!$A$68:$A$100,$A13)</f>
        <v>143.04568950000001</v>
      </c>
      <c r="D13" s="43">
        <f>SUMIFS('DATA 2'!$J$68:$J$100,'DATA 2'!$A$68:$A$100,$A13)</f>
        <v>495.37208129999999</v>
      </c>
      <c r="E13" s="43">
        <f>SUMIFS('DATA 2'!$O$68:$O$100,'DATA 2'!$A$68:$A$100,$A13)</f>
        <v>9644.9096360000003</v>
      </c>
      <c r="F13" s="43">
        <f>SUMIFS('DATA 2'!$T$68:$T$100,'DATA 2'!$A$68:$A$100,$A13)</f>
        <v>15013.3055</v>
      </c>
      <c r="G13" s="43">
        <f>SUMIFS('DATA 2'!$AD$68:$AD$100,'DATA 2'!$A$68:$A$100,$A13)</f>
        <v>67524.395529999994</v>
      </c>
      <c r="H13" s="43">
        <f>SUMIFS('DATA 2'!$AN$68:$AN$100,'DATA 2'!$A$68:$A$100,$A13)</f>
        <v>107495.7098</v>
      </c>
      <c r="I13" s="45"/>
      <c r="J13" s="42" t="s">
        <v>125</v>
      </c>
      <c r="K13" s="43">
        <f>SUMIFS('DATA 2'!$C$101:$C$133,'DATA 2'!$A$101:$A$133,$J13)</f>
        <v>4.3678165160000004</v>
      </c>
      <c r="L13" s="43">
        <f>SUMIFS('DATA 2'!$H$101:$H$133,'DATA 2'!$A$101:$A$133,$J13)</f>
        <v>156.53148870000001</v>
      </c>
      <c r="M13" s="43">
        <f>SUMIFS('DATA 2'!$J$101:$J$133,'DATA 2'!$A$101:$A$133,$J13)</f>
        <v>631.66418150000004</v>
      </c>
      <c r="N13" s="43">
        <f>SUMIFS('DATA 2'!$O$101:$O$133,'DATA 2'!$A$101:$A$133,$J13)</f>
        <v>15663.91223</v>
      </c>
      <c r="O13" s="43">
        <f>SUMIFS('DATA 2'!$T$101:$T$133,'DATA 2'!$A$101:$A$133,$J13)</f>
        <v>34151.411319999999</v>
      </c>
      <c r="P13" s="43">
        <f>SUMIFS('DATA 2'!AD$101:$AD$133,'DATA 2'!$A$101:$A$133,$J13)</f>
        <v>69073.005269999994</v>
      </c>
      <c r="Q13" s="43">
        <f>SUMIFS('DATA 2'!$AN$101:$AN$133,'DATA 2'!$A$101:$A$133,$J13)</f>
        <v>84634.800589999999</v>
      </c>
      <c r="R13" s="45"/>
      <c r="S13" s="42" t="s">
        <v>125</v>
      </c>
      <c r="T13" s="47">
        <f t="shared" si="7"/>
        <v>13.485799200000002</v>
      </c>
      <c r="U13" s="47">
        <f t="shared" si="8"/>
        <v>136.29210020000005</v>
      </c>
      <c r="V13" s="47">
        <f t="shared" si="9"/>
        <v>6019.0025939999996</v>
      </c>
      <c r="W13" s="47">
        <f t="shared" si="10"/>
        <v>19138.105819999997</v>
      </c>
      <c r="X13" s="47">
        <f t="shared" si="11"/>
        <v>1548.6097399999999</v>
      </c>
      <c r="Y13" s="47">
        <f t="shared" si="12"/>
        <v>-22860.909209999998</v>
      </c>
      <c r="Z13" s="47"/>
      <c r="AA13" s="42" t="s">
        <v>125</v>
      </c>
      <c r="AB13" s="48">
        <f t="shared" si="1"/>
        <v>9.4276166217507784E-2</v>
      </c>
      <c r="AC13" s="48">
        <f t="shared" si="2"/>
        <v>0.27513076603414954</v>
      </c>
      <c r="AD13" s="48">
        <f t="shared" si="3"/>
        <v>0.62406002971078522</v>
      </c>
      <c r="AE13" s="48">
        <f t="shared" si="4"/>
        <v>1.2747429818170288</v>
      </c>
      <c r="AF13" s="48">
        <f t="shared" si="5"/>
        <v>2.2934077792847063E-2</v>
      </c>
      <c r="AG13" s="48">
        <f t="shared" si="6"/>
        <v>-0.2126681078950371</v>
      </c>
    </row>
    <row r="14" spans="1:33" s="46" customFormat="1" ht="13.5" customHeight="1" x14ac:dyDescent="0.2">
      <c r="A14" s="42" t="s">
        <v>443</v>
      </c>
      <c r="B14" s="43">
        <f>SUMIFS('DATA 2'!$C$68:$C$100,'DATA 2'!$A$68:$A$100,$A14)</f>
        <v>288.43088970000002</v>
      </c>
      <c r="C14" s="43">
        <f>SUMIFS('DATA 2'!$H$68:$H$100,'DATA 2'!$A$68:$A$100,$A14)</f>
        <v>1007.815655</v>
      </c>
      <c r="D14" s="43">
        <f>SUMIFS('DATA 2'!$J$68:$J$100,'DATA 2'!$A$68:$A$100,$A14)</f>
        <v>1364.927173</v>
      </c>
      <c r="E14" s="43">
        <f>SUMIFS('DATA 2'!$O$68:$O$100,'DATA 2'!$A$68:$A$100,$A14)</f>
        <v>2317.9995450000001</v>
      </c>
      <c r="F14" s="43">
        <f>SUMIFS('DATA 2'!$T$68:$T$100,'DATA 2'!$A$68:$A$100,$A14)</f>
        <v>2812.9005950000001</v>
      </c>
      <c r="G14" s="43">
        <f>SUMIFS('DATA 2'!$AD$68:$AD$100,'DATA 2'!$A$68:$A$100,$A14)</f>
        <v>3589.810524</v>
      </c>
      <c r="H14" s="43">
        <f>SUMIFS('DATA 2'!$AN$68:$AN$100,'DATA 2'!$A$68:$A$100,$A14)</f>
        <v>1.2509473579999999</v>
      </c>
      <c r="I14" s="45"/>
      <c r="J14" s="42" t="s">
        <v>443</v>
      </c>
      <c r="K14" s="43">
        <f>SUMIFS('DATA 2'!$C$101:$C$133,'DATA 2'!$A$101:$A$133,$J14)</f>
        <v>288.43088970000002</v>
      </c>
      <c r="L14" s="43">
        <f>SUMIFS('DATA 2'!$H$101:$H$133,'DATA 2'!$A$101:$A$133,$J14)</f>
        <v>1029.192616</v>
      </c>
      <c r="M14" s="43">
        <f>SUMIFS('DATA 2'!$J$101:$J$133,'DATA 2'!$A$101:$A$133,$J14)</f>
        <v>1444.738059</v>
      </c>
      <c r="N14" s="43">
        <f>SUMIFS('DATA 2'!$O$101:$O$133,'DATA 2'!$A$101:$A$133,$J14)</f>
        <v>2347.6443519999998</v>
      </c>
      <c r="O14" s="43">
        <f>SUMIFS('DATA 2'!$T$101:$T$133,'DATA 2'!$A$101:$A$133,$J14)</f>
        <v>3913.1497850000001</v>
      </c>
      <c r="P14" s="43">
        <f>SUMIFS('DATA 2'!AD$101:$AD$133,'DATA 2'!$A$101:$A$133,$J14)</f>
        <v>5275.2529619999896</v>
      </c>
      <c r="Q14" s="43">
        <f>SUMIFS('DATA 2'!$AN$101:$AN$133,'DATA 2'!$A$101:$A$133,$J14)</f>
        <v>3697.9978449999999</v>
      </c>
      <c r="R14" s="45"/>
      <c r="S14" s="42" t="s">
        <v>443</v>
      </c>
      <c r="T14" s="47">
        <f t="shared" si="7"/>
        <v>21.376961000000051</v>
      </c>
      <c r="U14" s="47">
        <f t="shared" si="8"/>
        <v>79.810885999999982</v>
      </c>
      <c r="V14" s="47">
        <f t="shared" si="9"/>
        <v>29.644806999999673</v>
      </c>
      <c r="W14" s="47">
        <f t="shared" si="10"/>
        <v>1100.24919</v>
      </c>
      <c r="X14" s="47">
        <f t="shared" si="11"/>
        <v>1685.4424379999896</v>
      </c>
      <c r="Y14" s="47">
        <f t="shared" si="12"/>
        <v>3696.746897642</v>
      </c>
      <c r="Z14" s="47"/>
      <c r="AA14" s="42" t="s">
        <v>443</v>
      </c>
      <c r="AB14" s="48">
        <f t="shared" si="1"/>
        <v>2.1211181721522365E-2</v>
      </c>
      <c r="AC14" s="48">
        <f t="shared" si="2"/>
        <v>5.8472633250155059E-2</v>
      </c>
      <c r="AD14" s="48">
        <f t="shared" si="3"/>
        <v>1.2788961526737364E-2</v>
      </c>
      <c r="AE14" s="48">
        <f t="shared" si="4"/>
        <v>0.39114399988244153</v>
      </c>
      <c r="AF14" s="48">
        <f t="shared" si="5"/>
        <v>0.4695073533078733</v>
      </c>
      <c r="AG14" s="48">
        <f t="shared" si="6"/>
        <v>2955.1578441736474</v>
      </c>
    </row>
    <row r="15" spans="1:33" s="46" customFormat="1" ht="13.5" customHeight="1" x14ac:dyDescent="0.2">
      <c r="A15" s="42" t="s">
        <v>444</v>
      </c>
      <c r="B15" s="43">
        <f>SUMIFS('DATA 2'!$C$68:$C$100,'DATA 2'!$A$68:$A$100,$A15)</f>
        <v>514.10128280000004</v>
      </c>
      <c r="C15" s="43">
        <f>SUMIFS('DATA 2'!$H$68:$H$100,'DATA 2'!$A$68:$A$100,$A15)</f>
        <v>739.12060870000005</v>
      </c>
      <c r="D15" s="43">
        <f>SUMIFS('DATA 2'!$J$68:$J$100,'DATA 2'!$A$68:$A$100,$A15)</f>
        <v>830.27716250000003</v>
      </c>
      <c r="E15" s="43">
        <f>SUMIFS('DATA 2'!$O$68:$O$100,'DATA 2'!$A$68:$A$100,$A15)</f>
        <v>931.333483</v>
      </c>
      <c r="F15" s="43">
        <f>SUMIFS('DATA 2'!$T$68:$T$100,'DATA 2'!$A$68:$A$100,$A15)</f>
        <v>952.49074929999995</v>
      </c>
      <c r="G15" s="43">
        <f>SUMIFS('DATA 2'!$AD$68:$AD$100,'DATA 2'!$A$68:$A$100,$A15)</f>
        <v>391.94489199999998</v>
      </c>
      <c r="H15" s="43">
        <f>SUMIFS('DATA 2'!$AN$68:$AN$100,'DATA 2'!$A$68:$A$100,$A15)</f>
        <v>33.3474863</v>
      </c>
      <c r="I15" s="45"/>
      <c r="J15" s="42" t="s">
        <v>444</v>
      </c>
      <c r="K15" s="43">
        <f>SUMIFS('DATA 2'!$C$101:$C$133,'DATA 2'!$A$101:$A$133,$J15)</f>
        <v>514.10128280000004</v>
      </c>
      <c r="L15" s="43">
        <f>SUMIFS('DATA 2'!$H$101:$H$133,'DATA 2'!$A$101:$A$133,$J15)</f>
        <v>760.94055130000004</v>
      </c>
      <c r="M15" s="43">
        <f>SUMIFS('DATA 2'!$J$101:$J$133,'DATA 2'!$A$101:$A$133,$J15)</f>
        <v>907.19734510000001</v>
      </c>
      <c r="N15" s="43">
        <f>SUMIFS('DATA 2'!$O$101:$O$133,'DATA 2'!$A$101:$A$133,$J15)</f>
        <v>1047.583926</v>
      </c>
      <c r="O15" s="43">
        <f>SUMIFS('DATA 2'!$T$101:$T$133,'DATA 2'!$A$101:$A$133,$J15)</f>
        <v>1039.4624120000001</v>
      </c>
      <c r="P15" s="43">
        <f>SUMIFS('DATA 2'!AD$101:$AD$133,'DATA 2'!$A$101:$A$133,$J15)</f>
        <v>558.98227250000002</v>
      </c>
      <c r="Q15" s="43">
        <f>SUMIFS('DATA 2'!$AN$101:$AN$133,'DATA 2'!$A$101:$A$133,$J15)</f>
        <v>2001.1503970000001</v>
      </c>
      <c r="R15" s="45"/>
      <c r="S15" s="42" t="s">
        <v>444</v>
      </c>
      <c r="T15" s="47">
        <f t="shared" si="7"/>
        <v>21.81994259999999</v>
      </c>
      <c r="U15" s="47">
        <f t="shared" si="8"/>
        <v>76.920182599999976</v>
      </c>
      <c r="V15" s="47">
        <f t="shared" si="9"/>
        <v>116.25044300000002</v>
      </c>
      <c r="W15" s="47">
        <f t="shared" si="10"/>
        <v>86.971662700000138</v>
      </c>
      <c r="X15" s="47">
        <f t="shared" si="11"/>
        <v>167.03738050000004</v>
      </c>
      <c r="Y15" s="47">
        <f t="shared" si="12"/>
        <v>1967.8029107000002</v>
      </c>
      <c r="Z15" s="47"/>
      <c r="AA15" s="42" t="s">
        <v>444</v>
      </c>
      <c r="AB15" s="48">
        <f t="shared" si="1"/>
        <v>2.9521491273769129E-2</v>
      </c>
      <c r="AC15" s="48">
        <f t="shared" si="2"/>
        <v>9.264398212325875E-2</v>
      </c>
      <c r="AD15" s="48">
        <f t="shared" si="3"/>
        <v>0.12482150069976594</v>
      </c>
      <c r="AE15" s="48">
        <f t="shared" si="4"/>
        <v>9.1309719032879766E-2</v>
      </c>
      <c r="AF15" s="48">
        <f t="shared" si="5"/>
        <v>0.42617567905439135</v>
      </c>
      <c r="AG15" s="48">
        <f t="shared" si="6"/>
        <v>59.009032734800165</v>
      </c>
    </row>
    <row r="16" spans="1:33" s="46" customFormat="1" ht="13.5" customHeight="1" x14ac:dyDescent="0.2">
      <c r="A16" s="42" t="s">
        <v>445</v>
      </c>
      <c r="B16" s="98">
        <f>SUMIFS('DATA 2'!$C$68:$C$100,'DATA 2'!$A$68:$A$100,$A16)</f>
        <v>0.22515454670000001</v>
      </c>
      <c r="C16" s="43">
        <f>SUMIFS('DATA 2'!$H$68:$H$100,'DATA 2'!$A$68:$A$100,$A16)</f>
        <v>529.23602119999998</v>
      </c>
      <c r="D16" s="43">
        <f>SUMIFS('DATA 2'!$J$68:$J$100,'DATA 2'!$A$68:$A$100,$A16)</f>
        <v>1109.467402</v>
      </c>
      <c r="E16" s="43">
        <f>SUMIFS('DATA 2'!$O$68:$O$100,'DATA 2'!$A$68:$A$100,$A16)</f>
        <v>2792.8148190000002</v>
      </c>
      <c r="F16" s="43">
        <f>SUMIFS('DATA 2'!$T$68:$T$100,'DATA 2'!$A$68:$A$100,$A16)</f>
        <v>3303.2788999999998</v>
      </c>
      <c r="G16" s="43">
        <f>SUMIFS('DATA 2'!$AD$68:$AD$100,'DATA 2'!$A$68:$A$100,$A16)</f>
        <v>1465.6505540000001</v>
      </c>
      <c r="H16" s="43">
        <f>SUMIFS('DATA 2'!$AN$68:$AN$100,'DATA 2'!$A$68:$A$100,$A16)</f>
        <v>761.55173119999995</v>
      </c>
      <c r="I16" s="45"/>
      <c r="J16" s="42" t="s">
        <v>445</v>
      </c>
      <c r="K16" s="43">
        <f>SUMIFS('DATA 2'!$C$101:$C$133,'DATA 2'!$A$101:$A$133,$J16)</f>
        <v>0.22515454670000001</v>
      </c>
      <c r="L16" s="43">
        <f>SUMIFS('DATA 2'!$H$101:$H$133,'DATA 2'!$A$101:$A$133,$J16)</f>
        <v>540.45306430000005</v>
      </c>
      <c r="M16" s="43">
        <f>SUMIFS('DATA 2'!$J$101:$J$133,'DATA 2'!$A$101:$A$133,$J16)</f>
        <v>1172.206228</v>
      </c>
      <c r="N16" s="43">
        <f>SUMIFS('DATA 2'!$O$101:$O$133,'DATA 2'!$A$101:$A$133,$J16)</f>
        <v>2805.0862240000001</v>
      </c>
      <c r="O16" s="43">
        <f>SUMIFS('DATA 2'!$T$101:$T$133,'DATA 2'!$A$101:$A$133,$J16)</f>
        <v>3261.7038699999998</v>
      </c>
      <c r="P16" s="43">
        <f>SUMIFS('DATA 2'!AD$101:$AD$133,'DATA 2'!$A$101:$A$133,$J16)</f>
        <v>1275.6419719999999</v>
      </c>
      <c r="Q16" s="43">
        <f>SUMIFS('DATA 2'!$AN$101:$AN$133,'DATA 2'!$A$101:$A$133,$J16)</f>
        <v>532.92214249999904</v>
      </c>
      <c r="R16" s="45"/>
      <c r="S16" s="42" t="s">
        <v>445</v>
      </c>
      <c r="T16" s="47">
        <f t="shared" si="7"/>
        <v>11.217043100000069</v>
      </c>
      <c r="U16" s="47">
        <f t="shared" si="8"/>
        <v>62.738826000000017</v>
      </c>
      <c r="V16" s="47">
        <f t="shared" si="9"/>
        <v>12.271404999999959</v>
      </c>
      <c r="W16" s="47">
        <f t="shared" si="10"/>
        <v>-41.57502999999997</v>
      </c>
      <c r="X16" s="47">
        <f t="shared" si="11"/>
        <v>-190.00858200000016</v>
      </c>
      <c r="Y16" s="47">
        <f t="shared" si="12"/>
        <v>-228.62958870000091</v>
      </c>
      <c r="Z16" s="47"/>
      <c r="AA16" s="42" t="s">
        <v>445</v>
      </c>
      <c r="AB16" s="48">
        <f t="shared" si="1"/>
        <v>2.1194783897298564E-2</v>
      </c>
      <c r="AC16" s="48">
        <f t="shared" si="2"/>
        <v>5.6548597901031394E-2</v>
      </c>
      <c r="AD16" s="48">
        <f t="shared" si="3"/>
        <v>4.3939200395657352E-3</v>
      </c>
      <c r="AE16" s="48">
        <f t="shared" si="4"/>
        <v>-1.2585988425016126E-2</v>
      </c>
      <c r="AF16" s="48">
        <f t="shared" si="5"/>
        <v>-0.12964112180863008</v>
      </c>
      <c r="AG16" s="48">
        <f t="shared" si="6"/>
        <v>-0.30021544083386487</v>
      </c>
    </row>
    <row r="17" spans="1:34" s="46" customFormat="1" ht="13.5" customHeight="1" x14ac:dyDescent="0.2">
      <c r="A17" s="42" t="s">
        <v>446</v>
      </c>
      <c r="B17" s="43">
        <f>SUMIFS('DATA 2'!$C$68:$C$100,'DATA 2'!$A$68:$A$100,$A17)</f>
        <v>2605.7253879999998</v>
      </c>
      <c r="C17" s="43">
        <f>SUMIFS('DATA 2'!$H$68:$H$100,'DATA 2'!$A$68:$A$100,$A17)</f>
        <v>2393.934479</v>
      </c>
      <c r="D17" s="43">
        <f>SUMIFS('DATA 2'!$J$68:$J$100,'DATA 2'!$A$68:$A$100,$A17)</f>
        <v>2486.1250970000001</v>
      </c>
      <c r="E17" s="43">
        <f>SUMIFS('DATA 2'!$O$68:$O$100,'DATA 2'!$A$68:$A$100,$A17)</f>
        <v>2300.0281329999998</v>
      </c>
      <c r="F17" s="43">
        <f>SUMIFS('DATA 2'!$T$68:$T$100,'DATA 2'!$A$68:$A$100,$A17)</f>
        <v>2171.2528520000001</v>
      </c>
      <c r="G17" s="43">
        <f>SUMIFS('DATA 2'!$AD$68:$AD$100,'DATA 2'!$A$68:$A$100,$A17)</f>
        <v>2267.3160379999999</v>
      </c>
      <c r="H17" s="43">
        <f>SUMIFS('DATA 2'!$AN$68:$AN$100,'DATA 2'!$A$68:$A$100,$A17)</f>
        <v>2588.096634</v>
      </c>
      <c r="I17" s="45"/>
      <c r="J17" s="42" t="s">
        <v>446</v>
      </c>
      <c r="K17" s="43">
        <f>SUMIFS('DATA 2'!$C$101:$C$133,'DATA 2'!$A$101:$A$133,$J17)</f>
        <v>2605.7253879999998</v>
      </c>
      <c r="L17" s="43">
        <f>SUMIFS('DATA 2'!$H$101:$H$133,'DATA 2'!$A$101:$A$133,$J17)</f>
        <v>2444.614928</v>
      </c>
      <c r="M17" s="43">
        <f>SUMIFS('DATA 2'!$J$101:$J$133,'DATA 2'!$A$101:$A$133,$J17)</f>
        <v>2631.9047740000001</v>
      </c>
      <c r="N17" s="43">
        <f>SUMIFS('DATA 2'!$O$101:$O$133,'DATA 2'!$A$101:$A$133,$J17)</f>
        <v>2339.456639</v>
      </c>
      <c r="O17" s="43">
        <f>SUMIFS('DATA 2'!$T$101:$T$133,'DATA 2'!$A$101:$A$133,$J17)</f>
        <v>2190.6833889999998</v>
      </c>
      <c r="P17" s="43">
        <f>SUMIFS('DATA 2'!AD$101:$AD$133,'DATA 2'!$A$101:$A$133,$J17)</f>
        <v>2181.907428</v>
      </c>
      <c r="Q17" s="43">
        <f>SUMIFS('DATA 2'!$AN$101:$AN$133,'DATA 2'!$A$101:$A$133,$J17)</f>
        <v>23689.737059999999</v>
      </c>
      <c r="R17" s="45"/>
      <c r="S17" s="42" t="s">
        <v>446</v>
      </c>
      <c r="T17" s="47">
        <f t="shared" si="7"/>
        <v>50.680448999999953</v>
      </c>
      <c r="U17" s="47">
        <f t="shared" si="8"/>
        <v>145.77967699999999</v>
      </c>
      <c r="V17" s="47">
        <f t="shared" si="9"/>
        <v>39.428506000000198</v>
      </c>
      <c r="W17" s="47">
        <f t="shared" si="10"/>
        <v>19.430536999999731</v>
      </c>
      <c r="X17" s="47">
        <f t="shared" si="11"/>
        <v>-85.408609999999953</v>
      </c>
      <c r="Y17" s="47">
        <f t="shared" si="12"/>
        <v>21101.640425999998</v>
      </c>
      <c r="Z17" s="47"/>
      <c r="AA17" s="42" t="s">
        <v>446</v>
      </c>
      <c r="AB17" s="48">
        <f t="shared" si="1"/>
        <v>2.1170357603592427E-2</v>
      </c>
      <c r="AC17" s="48">
        <f t="shared" si="2"/>
        <v>5.8637305570790499E-2</v>
      </c>
      <c r="AD17" s="48">
        <f t="shared" si="3"/>
        <v>1.7142619011608407E-2</v>
      </c>
      <c r="AE17" s="48">
        <f t="shared" si="4"/>
        <v>8.9489978019381411E-3</v>
      </c>
      <c r="AF17" s="48">
        <f t="shared" si="5"/>
        <v>-3.766947728881187E-2</v>
      </c>
      <c r="AG17" s="48">
        <f t="shared" si="6"/>
        <v>8.1533433291424764</v>
      </c>
    </row>
    <row r="18" spans="1:34" s="46" customFormat="1" ht="13.5" customHeight="1" x14ac:dyDescent="0.2">
      <c r="A18" s="42" t="s">
        <v>449</v>
      </c>
      <c r="B18" s="43">
        <f>SUMIFS('DATA 2'!$C$68:$C$100,'DATA 2'!$A$68:$A$100,$A18)</f>
        <v>2831.6670730000001</v>
      </c>
      <c r="C18" s="43">
        <f>SUMIFS('DATA 2'!$H$68:$H$100,'DATA 2'!$A$68:$A$100,$A18)</f>
        <v>2585.3647059999998</v>
      </c>
      <c r="D18" s="43">
        <f>SUMIFS('DATA 2'!$J$68:$J$100,'DATA 2'!$A$68:$A$100,$A18)</f>
        <v>2680.84031</v>
      </c>
      <c r="E18" s="43">
        <f>SUMIFS('DATA 2'!$O$68:$O$100,'DATA 2'!$A$68:$A$100,$A18)</f>
        <v>2592.22973</v>
      </c>
      <c r="F18" s="43">
        <f>SUMIFS('DATA 2'!$T$68:$T$100,'DATA 2'!$A$68:$A$100,$A18)</f>
        <v>2070.5424469999998</v>
      </c>
      <c r="G18" s="43">
        <f>SUMIFS('DATA 2'!$AD$68:$AD$100,'DATA 2'!$A$68:$A$100,$A18)</f>
        <v>1562.8637570000001</v>
      </c>
      <c r="H18" s="43">
        <f>SUMIFS('DATA 2'!$AN$68:$AN$100,'DATA 2'!$A$68:$A$100,$A18)</f>
        <v>28.548050669999999</v>
      </c>
      <c r="I18" s="45"/>
      <c r="J18" s="42" t="s">
        <v>449</v>
      </c>
      <c r="K18" s="43">
        <f>SUMIFS('DATA 2'!$C$101:$C$133,'DATA 2'!$A$101:$A$133,$J18)</f>
        <v>2831.6670730000001</v>
      </c>
      <c r="L18" s="43">
        <f>SUMIFS('DATA 2'!$H$101:$H$133,'DATA 2'!$A$101:$A$133,$J18)</f>
        <v>2038.3541439999999</v>
      </c>
      <c r="M18" s="43">
        <f>SUMIFS('DATA 2'!$J$101:$J$133,'DATA 2'!$A$101:$A$133,$J18)</f>
        <v>1034.822764</v>
      </c>
      <c r="N18" s="43">
        <f>SUMIFS('DATA 2'!$O$101:$O$133,'DATA 2'!$A$101:$A$133,$J18)</f>
        <v>97.612354550000006</v>
      </c>
      <c r="O18" s="43">
        <f>SUMIFS('DATA 2'!$T$101:$T$133,'DATA 2'!$A$101:$A$133,$J18)</f>
        <v>22.323771969999999</v>
      </c>
      <c r="P18" s="43">
        <f>SUMIFS('DATA 2'!AD$101:$AD$133,'DATA 2'!$A$101:$A$133,$J18)</f>
        <v>0.27679896599999998</v>
      </c>
      <c r="Q18" s="43">
        <f>SUMIFS('DATA 2'!$AN$101:$AN$133,'DATA 2'!$A$101:$A$133,$J18)</f>
        <v>2.9563652499999999E-2</v>
      </c>
      <c r="R18" s="45"/>
      <c r="S18" s="42" t="s">
        <v>449</v>
      </c>
      <c r="T18" s="47">
        <f t="shared" si="7"/>
        <v>-547.01056199999994</v>
      </c>
      <c r="U18" s="47">
        <f t="shared" si="8"/>
        <v>-1646.017546</v>
      </c>
      <c r="V18" s="47">
        <f t="shared" si="9"/>
        <v>-2494.6173754500001</v>
      </c>
      <c r="W18" s="47">
        <f t="shared" si="10"/>
        <v>-2048.2186750299998</v>
      </c>
      <c r="X18" s="47">
        <f t="shared" si="11"/>
        <v>-1562.5869580340002</v>
      </c>
      <c r="Y18" s="47">
        <f t="shared" si="12"/>
        <v>-28.5184870175</v>
      </c>
      <c r="Z18" s="47"/>
      <c r="AA18" s="42" t="s">
        <v>449</v>
      </c>
      <c r="AB18" s="48">
        <f t="shared" si="1"/>
        <v>-0.21157965092140463</v>
      </c>
      <c r="AC18" s="48">
        <f t="shared" si="2"/>
        <v>-0.61399313486150908</v>
      </c>
      <c r="AD18" s="48">
        <f t="shared" si="3"/>
        <v>-0.96234425004067825</v>
      </c>
      <c r="AE18" s="48">
        <f t="shared" si="4"/>
        <v>-0.98921839443458659</v>
      </c>
      <c r="AF18" s="48">
        <f t="shared" si="5"/>
        <v>-0.9998228898937862</v>
      </c>
      <c r="AG18" s="48">
        <f t="shared" si="6"/>
        <v>-0.99896442482739922</v>
      </c>
    </row>
    <row r="19" spans="1:34" s="46" customFormat="1" ht="13.5" customHeight="1" x14ac:dyDescent="0.2">
      <c r="A19" s="42" t="s">
        <v>450</v>
      </c>
      <c r="B19" s="43">
        <f>SUMIFS('DATA 2'!$C$68:$C$100,'DATA 2'!$A$68:$A$100,$A19)</f>
        <v>11781.592780000001</v>
      </c>
      <c r="C19" s="43">
        <f>SUMIFS('DATA 2'!$H$68:$H$100,'DATA 2'!$A$68:$A$100,$A19)</f>
        <v>12850.61368</v>
      </c>
      <c r="D19" s="43">
        <f>SUMIFS('DATA 2'!$J$68:$J$100,'DATA 2'!$A$68:$A$100,$A19)</f>
        <v>13719.61022</v>
      </c>
      <c r="E19" s="43">
        <f>SUMIFS('DATA 2'!$O$68:$O$100,'DATA 2'!$A$68:$A$100,$A19)</f>
        <v>14579.050999999999</v>
      </c>
      <c r="F19" s="43">
        <f>SUMIFS('DATA 2'!$T$68:$T$100,'DATA 2'!$A$68:$A$100,$A19)</f>
        <v>18079.414580000001</v>
      </c>
      <c r="G19" s="43">
        <f>SUMIFS('DATA 2'!$AD$68:$AD$100,'DATA 2'!$A$68:$A$100,$A19)</f>
        <v>21423.113170000001</v>
      </c>
      <c r="H19" s="43">
        <f>SUMIFS('DATA 2'!$AN$68:$AN$100,'DATA 2'!$A$68:$A$100,$A19)</f>
        <v>33302.691120000003</v>
      </c>
      <c r="I19" s="45"/>
      <c r="J19" s="42" t="s">
        <v>450</v>
      </c>
      <c r="K19" s="43">
        <f>SUMIFS('DATA 2'!$C$101:$C$133,'DATA 2'!$A$101:$A$133,$J19)</f>
        <v>11781.592780000001</v>
      </c>
      <c r="L19" s="43">
        <f>SUMIFS('DATA 2'!$H$101:$H$133,'DATA 2'!$A$101:$A$133,$J19)</f>
        <v>13300.82576</v>
      </c>
      <c r="M19" s="43">
        <f>SUMIFS('DATA 2'!$J$101:$J$133,'DATA 2'!$A$101:$A$133,$J19)</f>
        <v>14782.962460000001</v>
      </c>
      <c r="N19" s="43">
        <f>SUMIFS('DATA 2'!$O$101:$O$133,'DATA 2'!$A$101:$A$133,$J19)</f>
        <v>15152.6062</v>
      </c>
      <c r="O19" s="43">
        <f>SUMIFS('DATA 2'!$T$101:$T$133,'DATA 2'!$A$101:$A$133,$J19)</f>
        <v>13097.90746</v>
      </c>
      <c r="P19" s="43">
        <f>SUMIFS('DATA 2'!AD$101:$AD$133,'DATA 2'!$A$101:$A$133,$J19)</f>
        <v>9745.5781079999997</v>
      </c>
      <c r="Q19" s="43">
        <f>SUMIFS('DATA 2'!$AN$101:$AN$133,'DATA 2'!$A$101:$A$133,$J19)</f>
        <v>4882.5097740000001</v>
      </c>
      <c r="R19" s="45"/>
      <c r="S19" s="42" t="s">
        <v>450</v>
      </c>
      <c r="T19" s="47">
        <f t="shared" si="7"/>
        <v>450.21207999999933</v>
      </c>
      <c r="U19" s="47">
        <f t="shared" si="8"/>
        <v>1063.3522400000002</v>
      </c>
      <c r="V19" s="47">
        <f t="shared" si="9"/>
        <v>573.5552000000007</v>
      </c>
      <c r="W19" s="47">
        <f t="shared" si="10"/>
        <v>-4981.5071200000002</v>
      </c>
      <c r="X19" s="47">
        <f t="shared" si="11"/>
        <v>-11677.535062000001</v>
      </c>
      <c r="Y19" s="47">
        <f t="shared" si="12"/>
        <v>-28420.181346000005</v>
      </c>
      <c r="Z19" s="47"/>
      <c r="AA19" s="42" t="s">
        <v>450</v>
      </c>
      <c r="AB19" s="48">
        <f t="shared" si="1"/>
        <v>3.5034286393706315E-2</v>
      </c>
      <c r="AC19" s="48">
        <f t="shared" si="2"/>
        <v>7.7506009496529193E-2</v>
      </c>
      <c r="AD19" s="48">
        <f t="shared" si="3"/>
        <v>3.9341051759816281E-2</v>
      </c>
      <c r="AE19" s="48">
        <f t="shared" si="4"/>
        <v>-0.27553475794015447</v>
      </c>
      <c r="AF19" s="48">
        <f t="shared" si="5"/>
        <v>-0.54509048098353485</v>
      </c>
      <c r="AG19" s="48">
        <f t="shared" si="6"/>
        <v>-0.85338993307157096</v>
      </c>
    </row>
    <row r="20" spans="1:34" s="46" customFormat="1" ht="13.5" customHeight="1" x14ac:dyDescent="0.2">
      <c r="A20" s="42" t="s">
        <v>447</v>
      </c>
      <c r="B20" s="43">
        <f>SUMIFS('DATA 2'!$C$68:$C$100,'DATA 2'!$A$68:$A$100,$A20)</f>
        <v>474.12527679999999</v>
      </c>
      <c r="C20" s="43">
        <f>SUMIFS('DATA 2'!$H$68:$H$100,'DATA 2'!$A$68:$A$100,$A20)</f>
        <v>636.74191429999996</v>
      </c>
      <c r="D20" s="43">
        <f>SUMIFS('DATA 2'!$J$68:$J$100,'DATA 2'!$A$68:$A$100,$A20)</f>
        <v>275.76241429999999</v>
      </c>
      <c r="E20" s="43">
        <f>SUMIFS('DATA 2'!$O$68:$O$100,'DATA 2'!$A$68:$A$100,$A20)</f>
        <v>16.692751550000001</v>
      </c>
      <c r="F20" s="43">
        <f>SUMIFS('DATA 2'!$T$68:$T$100,'DATA 2'!$A$68:$A$100,$A20)</f>
        <v>4.8255446070000003</v>
      </c>
      <c r="G20" s="43">
        <f>SUMIFS('DATA 2'!$AD$68:$AD$100,'DATA 2'!$A$68:$A$100,$A20)</f>
        <v>4.4831752600000003</v>
      </c>
      <c r="H20" s="43">
        <f>SUMIFS('DATA 2'!$AN$68:$AN$100,'DATA 2'!$A$68:$A$100,$A20)</f>
        <v>6.4431615449999997</v>
      </c>
      <c r="I20" s="45"/>
      <c r="J20" s="42" t="s">
        <v>447</v>
      </c>
      <c r="K20" s="43">
        <f>SUMIFS('DATA 2'!$C$101:$C$133,'DATA 2'!$A$101:$A$133,$J20)</f>
        <v>474.12527679999999</v>
      </c>
      <c r="L20" s="43">
        <f>SUMIFS('DATA 2'!$H$101:$H$133,'DATA 2'!$A$101:$A$133,$J20)</f>
        <v>650.18699289999995</v>
      </c>
      <c r="M20" s="43">
        <f>SUMIFS('DATA 2'!$J$101:$J$133,'DATA 2'!$A$101:$A$133,$J20)</f>
        <v>291.85449419999998</v>
      </c>
      <c r="N20" s="43">
        <f>SUMIFS('DATA 2'!$O$101:$O$133,'DATA 2'!$A$101:$A$133,$J20)</f>
        <v>16.977775189999999</v>
      </c>
      <c r="O20" s="43">
        <f>SUMIFS('DATA 2'!$T$101:$T$133,'DATA 2'!$A$101:$A$133,$J20)</f>
        <v>4.7556397549999998</v>
      </c>
      <c r="P20" s="43">
        <f>SUMIFS('DATA 2'!AD$101:$AD$133,'DATA 2'!$A$101:$A$133,$J20)</f>
        <v>4.4851205959999998</v>
      </c>
      <c r="Q20" s="43">
        <f>SUMIFS('DATA 2'!$AN$101:$AN$133,'DATA 2'!$A$101:$A$133,$J20)</f>
        <v>6.1774695419999999</v>
      </c>
      <c r="R20" s="45"/>
      <c r="S20" s="42" t="s">
        <v>447</v>
      </c>
      <c r="T20" s="47">
        <f t="shared" si="7"/>
        <v>13.445078599999988</v>
      </c>
      <c r="U20" s="47">
        <f t="shared" si="8"/>
        <v>16.092079899999987</v>
      </c>
      <c r="V20" s="47">
        <f t="shared" si="9"/>
        <v>0.28502363999999858</v>
      </c>
      <c r="W20" s="47">
        <f t="shared" si="10"/>
        <v>-6.9904852000000517E-2</v>
      </c>
      <c r="X20" s="47">
        <f t="shared" si="11"/>
        <v>1.9453359999994646E-3</v>
      </c>
      <c r="Y20" s="47">
        <f t="shared" si="12"/>
        <v>-0.26569200299999984</v>
      </c>
      <c r="Z20" s="47"/>
      <c r="AA20" s="42" t="s">
        <v>447</v>
      </c>
      <c r="AB20" s="48">
        <f t="shared" si="1"/>
        <v>2.1115428870079667E-2</v>
      </c>
      <c r="AC20" s="48">
        <f t="shared" si="2"/>
        <v>5.8354870227142364E-2</v>
      </c>
      <c r="AD20" s="48">
        <f t="shared" si="3"/>
        <v>1.7074694914511968E-2</v>
      </c>
      <c r="AE20" s="48">
        <f t="shared" si="4"/>
        <v>-1.4486417118307338E-2</v>
      </c>
      <c r="AF20" s="48">
        <f t="shared" si="5"/>
        <v>4.3391923964164469E-4</v>
      </c>
      <c r="AG20" s="48">
        <f t="shared" si="6"/>
        <v>-4.1236278361851952E-2</v>
      </c>
    </row>
    <row r="21" spans="1:34" s="46" customFormat="1" ht="13.5" customHeight="1" x14ac:dyDescent="0.2">
      <c r="A21" s="42" t="s">
        <v>448</v>
      </c>
      <c r="B21" s="43">
        <f>SUMIFS('DATA 2'!$C$68:$C$100,'DATA 2'!$A$68:$A$100,$A21)</f>
        <v>5981.2326210000001</v>
      </c>
      <c r="C21" s="43">
        <f>SUMIFS('DATA 2'!$H$68:$H$100,'DATA 2'!$A$68:$A$100,$A21)</f>
        <v>2821.1556639999999</v>
      </c>
      <c r="D21" s="43">
        <f>SUMIFS('DATA 2'!$J$68:$J$100,'DATA 2'!$A$68:$A$100,$A21)</f>
        <v>611.79769910000005</v>
      </c>
      <c r="E21" s="43">
        <f>SUMIFS('DATA 2'!$O$68:$O$100,'DATA 2'!$A$68:$A$100,$A21)</f>
        <v>6.5086979830000002</v>
      </c>
      <c r="F21" s="43">
        <f>SUMIFS('DATA 2'!$T$68:$T$100,'DATA 2'!$A$68:$A$100,$A21)</f>
        <v>1.2325556360000001</v>
      </c>
      <c r="G21" s="43">
        <f>SUMIFS('DATA 2'!$AD$68:$AD$100,'DATA 2'!$A$68:$A$100,$A21)</f>
        <v>9.8951729399999896E-2</v>
      </c>
      <c r="H21" s="43">
        <f>SUMIFS('DATA 2'!$AN$68:$AN$100,'DATA 2'!$A$68:$A$100,$A21)</f>
        <v>1.0379775000000001E-2</v>
      </c>
      <c r="I21" s="45"/>
      <c r="J21" s="42" t="s">
        <v>448</v>
      </c>
      <c r="K21" s="43">
        <f>SUMIFS('DATA 2'!$C$101:$C$133,'DATA 2'!$A$101:$A$133,$J21)</f>
        <v>5981.2326210000001</v>
      </c>
      <c r="L21" s="43">
        <f>SUMIFS('DATA 2'!$H$101:$H$133,'DATA 2'!$A$101:$A$133,$J21)</f>
        <v>2880.5969839999998</v>
      </c>
      <c r="M21" s="43">
        <f>SUMIFS('DATA 2'!$J$101:$J$133,'DATA 2'!$A$101:$A$133,$J21)</f>
        <v>647.3472802</v>
      </c>
      <c r="N21" s="43">
        <f>SUMIFS('DATA 2'!$O$101:$O$133,'DATA 2'!$A$101:$A$133,$J21)</f>
        <v>6.6273519649999999</v>
      </c>
      <c r="O21" s="43">
        <f>SUMIFS('DATA 2'!$T$101:$T$133,'DATA 2'!$A$101:$A$133,$J21)</f>
        <v>1.2486827810000001</v>
      </c>
      <c r="P21" s="43">
        <f>SUMIFS('DATA 2'!AD$101:$AD$133,'DATA 2'!$A$101:$A$133,$J21)</f>
        <v>9.9603859399999994E-2</v>
      </c>
      <c r="Q21" s="43">
        <f>SUMIFS('DATA 2'!$AN$101:$AN$133,'DATA 2'!$A$101:$A$133,$J21)</f>
        <v>1.03039612E-2</v>
      </c>
      <c r="R21" s="45"/>
      <c r="S21" s="42" t="s">
        <v>448</v>
      </c>
      <c r="T21" s="47">
        <f t="shared" si="7"/>
        <v>59.441319999999905</v>
      </c>
      <c r="U21" s="47">
        <f t="shared" si="8"/>
        <v>35.549581099999955</v>
      </c>
      <c r="V21" s="47">
        <f t="shared" si="9"/>
        <v>0.11865398199999966</v>
      </c>
      <c r="W21" s="47">
        <f t="shared" si="10"/>
        <v>1.6127145000000009E-2</v>
      </c>
      <c r="X21" s="47">
        <f t="shared" si="11"/>
        <v>6.5213000000009791E-4</v>
      </c>
      <c r="Y21" s="47">
        <f t="shared" si="12"/>
        <v>-7.5813800000001236E-5</v>
      </c>
      <c r="Z21" s="47"/>
      <c r="AA21" s="42" t="s">
        <v>448</v>
      </c>
      <c r="AB21" s="48">
        <f t="shared" si="1"/>
        <v>2.1069847636737915E-2</v>
      </c>
      <c r="AC21" s="48">
        <f t="shared" si="2"/>
        <v>5.8106758414253612E-2</v>
      </c>
      <c r="AD21" s="48">
        <f t="shared" si="3"/>
        <v>1.8230064186402606E-2</v>
      </c>
      <c r="AE21" s="48">
        <f t="shared" si="4"/>
        <v>1.3084314029293775E-2</v>
      </c>
      <c r="AF21" s="48">
        <f t="shared" si="5"/>
        <v>6.5903850691071408E-3</v>
      </c>
      <c r="AG21" s="48">
        <f t="shared" si="6"/>
        <v>-7.3039926202640437E-3</v>
      </c>
    </row>
    <row r="22" spans="1:34" s="46" customFormat="1" ht="13.5" customHeight="1" x14ac:dyDescent="0.2">
      <c r="A22" s="44" t="s">
        <v>240</v>
      </c>
      <c r="B22" s="43">
        <f>SUM(B4:B8,B10:B21)</f>
        <v>3459303.525200163</v>
      </c>
      <c r="C22" s="43">
        <f t="shared" ref="C22:H22" si="15">SUM(C4:C8,C10:C21)</f>
        <v>3976733.6430058698</v>
      </c>
      <c r="D22" s="43">
        <f t="shared" si="15"/>
        <v>4203528.8602953991</v>
      </c>
      <c r="E22" s="43">
        <f t="shared" si="15"/>
        <v>4834862.7751284428</v>
      </c>
      <c r="F22" s="43">
        <f t="shared" si="15"/>
        <v>5565665.2317308215</v>
      </c>
      <c r="G22" s="43">
        <f t="shared" si="15"/>
        <v>7381075.0551571799</v>
      </c>
      <c r="H22" s="43">
        <f t="shared" si="15"/>
        <v>9603993.2802352495</v>
      </c>
      <c r="I22" s="45"/>
      <c r="J22" s="44" t="s">
        <v>240</v>
      </c>
      <c r="K22" s="43">
        <f t="shared" ref="K22:Q22" si="16">SUM(K4:K8,K10:K21)</f>
        <v>3459303.525200163</v>
      </c>
      <c r="L22" s="43">
        <f t="shared" si="16"/>
        <v>3976665.1186535996</v>
      </c>
      <c r="M22" s="43">
        <f t="shared" si="16"/>
        <v>4202591.9233385101</v>
      </c>
      <c r="N22" s="43">
        <f t="shared" si="16"/>
        <v>4835892.6955680847</v>
      </c>
      <c r="O22" s="43">
        <f t="shared" si="16"/>
        <v>5583353.6709237667</v>
      </c>
      <c r="P22" s="43">
        <f t="shared" si="16"/>
        <v>7403317.7036974616</v>
      </c>
      <c r="Q22" s="43">
        <f t="shared" si="16"/>
        <v>9636805.4397902433</v>
      </c>
      <c r="R22" s="45"/>
      <c r="S22" s="44" t="s">
        <v>240</v>
      </c>
      <c r="T22" s="47">
        <f t="shared" si="7"/>
        <v>-68.524352270178497</v>
      </c>
      <c r="U22" s="47">
        <f t="shared" si="8"/>
        <v>-936.93695688899606</v>
      </c>
      <c r="V22" s="47">
        <f t="shared" si="9"/>
        <v>1029.9204396419227</v>
      </c>
      <c r="W22" s="47">
        <f t="shared" si="10"/>
        <v>17688.439192945138</v>
      </c>
      <c r="X22" s="47">
        <f t="shared" si="11"/>
        <v>22242.648540281691</v>
      </c>
      <c r="Y22" s="47">
        <f t="shared" si="12"/>
        <v>32812.159554993734</v>
      </c>
      <c r="Z22" s="47"/>
      <c r="AA22" s="44" t="s">
        <v>240</v>
      </c>
      <c r="AB22" s="48">
        <f t="shared" si="1"/>
        <v>-1.7231315552312942E-5</v>
      </c>
      <c r="AC22" s="48">
        <f t="shared" si="2"/>
        <v>-2.2289295209532156E-4</v>
      </c>
      <c r="AD22" s="48">
        <f t="shared" si="3"/>
        <v>2.130195803984325E-4</v>
      </c>
      <c r="AE22" s="48">
        <f t="shared" si="4"/>
        <v>3.1781356686888529E-3</v>
      </c>
      <c r="AF22" s="48">
        <f t="shared" si="5"/>
        <v>3.0134700398067871E-3</v>
      </c>
      <c r="AG22" s="48">
        <f t="shared" si="6"/>
        <v>3.4165121317317748E-3</v>
      </c>
    </row>
    <row r="23" spans="1:34" s="46" customFormat="1" ht="13.5" customHeight="1" x14ac:dyDescent="0.2">
      <c r="A23" s="44" t="s">
        <v>451</v>
      </c>
      <c r="B23" s="43">
        <f>SUM(B10:B17)</f>
        <v>15572.681199362698</v>
      </c>
      <c r="C23" s="43">
        <f t="shared" ref="C23:G23" si="17">SUM(C10:C17)</f>
        <v>20142.070759699996</v>
      </c>
      <c r="D23" s="43">
        <f t="shared" si="17"/>
        <v>23803.082336899999</v>
      </c>
      <c r="E23" s="43">
        <f t="shared" si="17"/>
        <v>40457.199636999998</v>
      </c>
      <c r="F23" s="43">
        <f t="shared" si="17"/>
        <v>55587.704060299999</v>
      </c>
      <c r="G23" s="43">
        <f t="shared" si="17"/>
        <v>130344.574113</v>
      </c>
      <c r="H23" s="43">
        <f>SUM(H10:H17)</f>
        <v>188067.57842885796</v>
      </c>
      <c r="I23" s="45"/>
      <c r="J23" s="44" t="s">
        <v>451</v>
      </c>
      <c r="K23" s="43">
        <f>SUM(K10:K17)</f>
        <v>15572.681199362698</v>
      </c>
      <c r="L23" s="43">
        <f t="shared" ref="L23:Q23" si="18">SUM(L10:L17)</f>
        <v>20691.112818899997</v>
      </c>
      <c r="M23" s="43">
        <f t="shared" si="18"/>
        <v>25752.378857200001</v>
      </c>
      <c r="N23" s="43">
        <f t="shared" si="18"/>
        <v>49578.065392000004</v>
      </c>
      <c r="O23" s="43">
        <f t="shared" si="18"/>
        <v>91325.327159999986</v>
      </c>
      <c r="P23" s="43">
        <f t="shared" si="18"/>
        <v>192311.1900115</v>
      </c>
      <c r="Q23" s="43">
        <f t="shared" si="18"/>
        <v>293423.80302450003</v>
      </c>
      <c r="R23" s="45"/>
      <c r="S23" s="44" t="s">
        <v>451</v>
      </c>
      <c r="T23" s="47">
        <f t="shared" si="7"/>
        <v>549.04205920000095</v>
      </c>
      <c r="U23" s="47">
        <f t="shared" si="8"/>
        <v>1949.2965203000022</v>
      </c>
      <c r="V23" s="47">
        <f t="shared" si="9"/>
        <v>9120.8657550000062</v>
      </c>
      <c r="W23" s="47">
        <f t="shared" si="10"/>
        <v>35737.623099699988</v>
      </c>
      <c r="X23" s="47">
        <f t="shared" si="11"/>
        <v>61966.615898500007</v>
      </c>
      <c r="Y23" s="47">
        <f t="shared" si="12"/>
        <v>105356.22459564207</v>
      </c>
      <c r="Z23" s="47"/>
      <c r="AA23" s="44" t="s">
        <v>451</v>
      </c>
      <c r="AB23" s="48">
        <f t="shared" si="1"/>
        <v>2.7258471373187598E-2</v>
      </c>
      <c r="AC23" s="48">
        <f t="shared" si="2"/>
        <v>8.189260923061914E-2</v>
      </c>
      <c r="AD23" s="48">
        <f t="shared" si="3"/>
        <v>0.22544481172291886</v>
      </c>
      <c r="AE23" s="48">
        <f t="shared" si="4"/>
        <v>0.64290518386823114</v>
      </c>
      <c r="AF23" s="48">
        <f t="shared" si="5"/>
        <v>0.47540617873958535</v>
      </c>
      <c r="AG23" s="48">
        <f t="shared" si="6"/>
        <v>0.56020407917091419</v>
      </c>
    </row>
    <row r="24" spans="1:34" s="46" customFormat="1" ht="13.5" customHeight="1" x14ac:dyDescent="0.2">
      <c r="A24" s="54" t="s">
        <v>454</v>
      </c>
      <c r="B24" s="43">
        <f>SUM(B10:B16)</f>
        <v>12966.955811362699</v>
      </c>
      <c r="C24" s="43">
        <f t="shared" ref="C24:G24" si="19">SUM(C10:C16)</f>
        <v>17748.136280699997</v>
      </c>
      <c r="D24" s="43">
        <f t="shared" si="19"/>
        <v>21316.957239899999</v>
      </c>
      <c r="E24" s="43">
        <f t="shared" si="19"/>
        <v>38157.171503999998</v>
      </c>
      <c r="F24" s="43">
        <f t="shared" si="19"/>
        <v>53416.451208300001</v>
      </c>
      <c r="G24" s="43">
        <f t="shared" si="19"/>
        <v>128077.25807499999</v>
      </c>
      <c r="H24" s="43">
        <f>SUM(H10:H16)</f>
        <v>185479.48179485797</v>
      </c>
      <c r="I24" s="45"/>
      <c r="J24" s="54" t="s">
        <v>454</v>
      </c>
      <c r="K24" s="43">
        <f>SUM(K10:K16)</f>
        <v>12966.955811362699</v>
      </c>
      <c r="L24" s="43">
        <f t="shared" ref="L24:Q24" si="20">SUM(L10:L16)</f>
        <v>18246.497890899998</v>
      </c>
      <c r="M24" s="43">
        <f t="shared" si="20"/>
        <v>23120.474083200002</v>
      </c>
      <c r="N24" s="43">
        <f t="shared" si="20"/>
        <v>47238.608753</v>
      </c>
      <c r="O24" s="43">
        <f t="shared" si="20"/>
        <v>89134.643770999988</v>
      </c>
      <c r="P24" s="43">
        <f t="shared" si="20"/>
        <v>190129.2825835</v>
      </c>
      <c r="Q24" s="43">
        <f t="shared" si="20"/>
        <v>269734.06596450001</v>
      </c>
      <c r="R24" s="45"/>
      <c r="S24" s="54" t="s">
        <v>454</v>
      </c>
      <c r="T24" s="47">
        <f t="shared" si="7"/>
        <v>498.36161020000145</v>
      </c>
      <c r="U24" s="47">
        <f t="shared" si="8"/>
        <v>1803.5168433000035</v>
      </c>
      <c r="V24" s="47">
        <f t="shared" si="9"/>
        <v>9081.4372490000023</v>
      </c>
      <c r="W24" s="47">
        <f t="shared" si="10"/>
        <v>35718.192562699987</v>
      </c>
      <c r="X24" s="47">
        <f t="shared" si="11"/>
        <v>62052.024508500006</v>
      </c>
      <c r="Y24" s="47">
        <f t="shared" si="12"/>
        <v>84254.584169642039</v>
      </c>
      <c r="Z24" s="47"/>
      <c r="AA24" s="54" t="s">
        <v>454</v>
      </c>
      <c r="AB24" s="48">
        <f t="shared" si="1"/>
        <v>2.8079658749405656E-2</v>
      </c>
      <c r="AC24" s="48">
        <f t="shared" si="2"/>
        <v>8.4604797157648459E-2</v>
      </c>
      <c r="AD24" s="48">
        <f t="shared" si="3"/>
        <v>0.23800079751844283</v>
      </c>
      <c r="AE24" s="48">
        <f t="shared" si="4"/>
        <v>0.66867400875088445</v>
      </c>
      <c r="AF24" s="48">
        <f t="shared" si="5"/>
        <v>0.48448901421799118</v>
      </c>
      <c r="AG24" s="48">
        <f t="shared" si="6"/>
        <v>0.45425285511002444</v>
      </c>
    </row>
    <row r="25" spans="1:34" s="46" customFormat="1" ht="13.5" customHeight="1" x14ac:dyDescent="0.2">
      <c r="A25" s="44" t="s">
        <v>241</v>
      </c>
      <c r="B25" s="43">
        <f>SUM(B18:B21)</f>
        <v>21068.6177508</v>
      </c>
      <c r="C25" s="43">
        <f t="shared" ref="C25:H25" si="21">SUM(C18:C21)</f>
        <v>18893.875964300001</v>
      </c>
      <c r="D25" s="43">
        <f t="shared" si="21"/>
        <v>17288.010643400001</v>
      </c>
      <c r="E25" s="43">
        <f t="shared" si="21"/>
        <v>17194.482179532999</v>
      </c>
      <c r="F25" s="43">
        <f t="shared" si="21"/>
        <v>20156.015127243001</v>
      </c>
      <c r="G25" s="43">
        <f t="shared" si="21"/>
        <v>22990.5590539894</v>
      </c>
      <c r="H25" s="43">
        <f t="shared" si="21"/>
        <v>33337.692711989999</v>
      </c>
      <c r="I25" s="45"/>
      <c r="J25" s="44" t="s">
        <v>241</v>
      </c>
      <c r="K25" s="43">
        <f t="shared" ref="K25:Q25" si="22">SUM(K18:K21)</f>
        <v>21068.6177508</v>
      </c>
      <c r="L25" s="43">
        <f t="shared" si="22"/>
        <v>18869.963880900003</v>
      </c>
      <c r="M25" s="43">
        <f t="shared" si="22"/>
        <v>16756.986998400003</v>
      </c>
      <c r="N25" s="43">
        <f t="shared" si="22"/>
        <v>15273.823681705</v>
      </c>
      <c r="O25" s="43">
        <f t="shared" si="22"/>
        <v>13126.235554506</v>
      </c>
      <c r="P25" s="43">
        <f t="shared" si="22"/>
        <v>9750.4396314214009</v>
      </c>
      <c r="Q25" s="43">
        <f t="shared" si="22"/>
        <v>4888.7271111557002</v>
      </c>
      <c r="R25" s="45"/>
      <c r="S25" s="44" t="s">
        <v>241</v>
      </c>
      <c r="T25" s="47">
        <f t="shared" si="7"/>
        <v>-23.912083399998664</v>
      </c>
      <c r="U25" s="47">
        <f t="shared" si="8"/>
        <v>-531.02364499999749</v>
      </c>
      <c r="V25" s="47">
        <f t="shared" si="9"/>
        <v>-1920.6584978279989</v>
      </c>
      <c r="W25" s="47">
        <f t="shared" si="10"/>
        <v>-7029.7795727370012</v>
      </c>
      <c r="X25" s="47">
        <f t="shared" si="11"/>
        <v>-13240.119422567999</v>
      </c>
      <c r="Y25" s="47">
        <f t="shared" si="12"/>
        <v>-28448.965600834301</v>
      </c>
      <c r="Z25" s="45"/>
      <c r="AA25" s="44" t="s">
        <v>241</v>
      </c>
      <c r="AB25" s="48">
        <f t="shared" si="1"/>
        <v>-1.2655996813560888E-3</v>
      </c>
      <c r="AC25" s="48">
        <f t="shared" si="2"/>
        <v>-3.0716295585040299E-2</v>
      </c>
      <c r="AD25" s="48">
        <f t="shared" si="3"/>
        <v>-0.11170202613686175</v>
      </c>
      <c r="AE25" s="48">
        <f t="shared" si="4"/>
        <v>-0.34876832193063323</v>
      </c>
      <c r="AF25" s="48">
        <f t="shared" si="5"/>
        <v>-0.57589375671447751</v>
      </c>
      <c r="AG25" s="48">
        <f t="shared" si="6"/>
        <v>-0.85335736478855195</v>
      </c>
    </row>
    <row r="26" spans="1:34" ht="15.75" customHeight="1" x14ac:dyDescent="0.25">
      <c r="A26" s="24"/>
      <c r="B26" s="39"/>
      <c r="C26" s="39"/>
      <c r="D26" s="39"/>
      <c r="E26" s="39"/>
      <c r="F26" s="39"/>
      <c r="G26" s="39"/>
      <c r="H26" s="39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</row>
    <row r="27" spans="1:34" x14ac:dyDescent="0.25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</row>
    <row r="28" spans="1:34" s="46" customFormat="1" ht="12.75" x14ac:dyDescent="0.2">
      <c r="A28" s="44" t="s">
        <v>459</v>
      </c>
      <c r="B28" s="45"/>
      <c r="C28" s="45"/>
      <c r="D28" s="45"/>
      <c r="E28" s="45"/>
      <c r="F28" s="45"/>
      <c r="G28" s="45"/>
      <c r="H28" s="45"/>
      <c r="I28" s="45"/>
      <c r="J28" s="44" t="s">
        <v>459</v>
      </c>
      <c r="L28" s="45"/>
      <c r="M28" s="45"/>
      <c r="N28" s="45"/>
      <c r="O28" s="45"/>
      <c r="P28" s="45"/>
      <c r="Q28" s="45"/>
      <c r="R28" s="45"/>
      <c r="S28" s="44" t="s">
        <v>459</v>
      </c>
      <c r="U28" s="45"/>
      <c r="V28" s="45"/>
      <c r="W28" s="45"/>
      <c r="X28" s="45"/>
      <c r="Y28" s="45"/>
      <c r="Z28" s="45"/>
      <c r="AA28" s="44" t="s">
        <v>459</v>
      </c>
      <c r="AC28" s="45"/>
      <c r="AD28" s="45"/>
      <c r="AE28" s="45"/>
      <c r="AF28" s="45"/>
      <c r="AG28" s="45"/>
      <c r="AH28" s="45"/>
    </row>
    <row r="29" spans="1:34" s="46" customFormat="1" ht="12.75" x14ac:dyDescent="0.2">
      <c r="A29" s="49"/>
      <c r="B29" s="50" t="s">
        <v>452</v>
      </c>
      <c r="C29" s="50" t="s">
        <v>460</v>
      </c>
      <c r="D29" s="50" t="s">
        <v>457</v>
      </c>
      <c r="E29" s="53"/>
      <c r="F29" s="53"/>
      <c r="G29" s="53"/>
      <c r="H29" s="53"/>
      <c r="J29" s="49"/>
      <c r="K29" s="50" t="s">
        <v>452</v>
      </c>
      <c r="L29" s="50" t="s">
        <v>460</v>
      </c>
      <c r="M29" s="50" t="s">
        <v>457</v>
      </c>
      <c r="N29" s="53"/>
      <c r="O29" s="53"/>
      <c r="P29" s="53"/>
      <c r="Q29" s="53"/>
      <c r="R29" s="45"/>
      <c r="S29" s="49"/>
      <c r="T29" s="50" t="s">
        <v>452</v>
      </c>
      <c r="U29" s="50" t="s">
        <v>460</v>
      </c>
      <c r="V29" s="50" t="s">
        <v>457</v>
      </c>
      <c r="W29" s="45"/>
      <c r="X29" s="45"/>
      <c r="Y29" s="45"/>
      <c r="Z29" s="45"/>
      <c r="AA29" s="49"/>
      <c r="AB29" s="50" t="s">
        <v>452</v>
      </c>
      <c r="AC29" s="50" t="s">
        <v>460</v>
      </c>
      <c r="AD29" s="50" t="s">
        <v>457</v>
      </c>
      <c r="AE29" s="45"/>
      <c r="AF29" s="45"/>
      <c r="AG29" s="45"/>
    </row>
    <row r="30" spans="1:34" s="46" customFormat="1" ht="12.75" x14ac:dyDescent="0.2">
      <c r="A30" s="40" t="s">
        <v>234</v>
      </c>
      <c r="B30" s="43">
        <f>AVERAGE(Inversion!H2:T2)</f>
        <v>66625.253988820783</v>
      </c>
      <c r="C30" s="43">
        <f>AVERAGE(Inversion!U2:AD2)</f>
        <v>90002.758235763002</v>
      </c>
      <c r="D30" s="43">
        <f>AVERAGE(Inversion!AE2:AN2)</f>
        <v>116908.28386356701</v>
      </c>
      <c r="E30" s="43"/>
      <c r="F30" s="43"/>
      <c r="G30" s="43"/>
      <c r="H30" s="43"/>
      <c r="I30" s="45"/>
      <c r="J30" s="40" t="s">
        <v>234</v>
      </c>
      <c r="K30" s="43">
        <f>AVERAGE(Inversion!H26:T26)</f>
        <v>66647.65082306847</v>
      </c>
      <c r="L30" s="43">
        <f>AVERAGE(Inversion!U26:AD26)</f>
        <v>90134.826899040985</v>
      </c>
      <c r="M30" s="43">
        <f>AVERAGE(Inversion!AE26:AN26)</f>
        <v>116993.861494382</v>
      </c>
      <c r="N30" s="43"/>
      <c r="O30" s="43"/>
      <c r="P30" s="43"/>
      <c r="Q30" s="45"/>
      <c r="R30" s="45"/>
      <c r="S30" s="40" t="s">
        <v>234</v>
      </c>
      <c r="T30" s="43">
        <f t="shared" ref="T30:T51" si="23">K30-B30</f>
        <v>22.396834247687366</v>
      </c>
      <c r="U30" s="43">
        <f t="shared" ref="U30:U51" si="24">L30-C30</f>
        <v>132.06866327798343</v>
      </c>
      <c r="V30" s="43">
        <f t="shared" ref="V30:V51" si="25">M30-D30</f>
        <v>85.577630814994336</v>
      </c>
      <c r="W30" s="45"/>
      <c r="X30" s="45"/>
      <c r="Y30" s="45"/>
      <c r="Z30" s="45"/>
      <c r="AA30" s="40" t="s">
        <v>234</v>
      </c>
      <c r="AB30" s="48">
        <f t="shared" ref="AB30:AB51" si="26">K30/B30-1</f>
        <v>3.3616133383063129E-4</v>
      </c>
      <c r="AC30" s="48">
        <f t="shared" ref="AC30:AC51" si="27">L30/C30-1</f>
        <v>1.4673846209471986E-3</v>
      </c>
      <c r="AD30" s="48">
        <f t="shared" ref="AD30:AD51" si="28">M30/D30-1</f>
        <v>7.3200656092820005E-4</v>
      </c>
      <c r="AE30" s="45"/>
      <c r="AF30" s="45"/>
      <c r="AG30" s="45"/>
    </row>
    <row r="31" spans="1:34" s="46" customFormat="1" ht="12.75" x14ac:dyDescent="0.2">
      <c r="A31" s="40" t="s">
        <v>233</v>
      </c>
      <c r="B31" s="43">
        <f>AVERAGE(Inversion!H3:T3)</f>
        <v>1078485.5732094615</v>
      </c>
      <c r="C31" s="43">
        <f>AVERAGE(Inversion!U3:AD3)</f>
        <v>1476580.2308229997</v>
      </c>
      <c r="D31" s="43">
        <f>AVERAGE(Inversion!AE3:AN3)</f>
        <v>1899396.0562179997</v>
      </c>
      <c r="E31" s="43"/>
      <c r="F31" s="43"/>
      <c r="G31" s="43"/>
      <c r="H31" s="43"/>
      <c r="I31" s="45"/>
      <c r="J31" s="40" t="s">
        <v>233</v>
      </c>
      <c r="K31" s="43">
        <f>AVERAGE(Inversion!H27:T27)</f>
        <v>1078530.1149325385</v>
      </c>
      <c r="L31" s="43">
        <f>AVERAGE(Inversion!U27:AD27)</f>
        <v>1476996.5240190001</v>
      </c>
      <c r="M31" s="43">
        <f>AVERAGE(Inversion!AE27:AN27)</f>
        <v>1898297.3025019995</v>
      </c>
      <c r="N31" s="43"/>
      <c r="O31" s="43"/>
      <c r="P31" s="43"/>
      <c r="Q31" s="45"/>
      <c r="R31" s="45"/>
      <c r="S31" s="40" t="s">
        <v>233</v>
      </c>
      <c r="T31" s="43">
        <f t="shared" si="23"/>
        <v>44.541723076952621</v>
      </c>
      <c r="U31" s="43">
        <f t="shared" si="24"/>
        <v>416.29319600039162</v>
      </c>
      <c r="V31" s="43">
        <f t="shared" si="25"/>
        <v>-1098.7537160001229</v>
      </c>
      <c r="W31" s="45"/>
      <c r="X31" s="45"/>
      <c r="Y31" s="45"/>
      <c r="Z31" s="45"/>
      <c r="AA31" s="40" t="s">
        <v>233</v>
      </c>
      <c r="AB31" s="48">
        <f t="shared" si="26"/>
        <v>4.1300249334241812E-5</v>
      </c>
      <c r="AC31" s="48">
        <f t="shared" si="27"/>
        <v>2.8193063086612291E-4</v>
      </c>
      <c r="AD31" s="48">
        <f t="shared" si="28"/>
        <v>-5.7847530661292446E-4</v>
      </c>
      <c r="AE31" s="45"/>
      <c r="AF31" s="45"/>
      <c r="AG31" s="45"/>
    </row>
    <row r="32" spans="1:34" s="46" customFormat="1" ht="12.75" x14ac:dyDescent="0.2">
      <c r="A32" s="40" t="s">
        <v>235</v>
      </c>
      <c r="B32" s="43">
        <f>AVERAGE(Inversion!H4:T4)</f>
        <v>234535.60384853074</v>
      </c>
      <c r="C32" s="43">
        <f>AVERAGE(Inversion!U4:AD4)</f>
        <v>331268.18282529997</v>
      </c>
      <c r="D32" s="43">
        <f>AVERAGE(Inversion!AE4:AN4)</f>
        <v>449561.19022889994</v>
      </c>
      <c r="E32" s="43"/>
      <c r="F32" s="43"/>
      <c r="G32" s="43"/>
      <c r="H32" s="43"/>
      <c r="I32" s="45"/>
      <c r="J32" s="40" t="s">
        <v>235</v>
      </c>
      <c r="K32" s="43">
        <f>AVERAGE(Inversion!H28:T28)</f>
        <v>234403.44636283844</v>
      </c>
      <c r="L32" s="43">
        <f>AVERAGE(Inversion!U28:AD28)</f>
        <v>330829.62054159999</v>
      </c>
      <c r="M32" s="43">
        <f>AVERAGE(Inversion!AE28:AN28)</f>
        <v>448497.14682789997</v>
      </c>
      <c r="N32" s="43"/>
      <c r="O32" s="43"/>
      <c r="P32" s="43"/>
      <c r="Q32" s="45"/>
      <c r="R32" s="45"/>
      <c r="S32" s="40" t="s">
        <v>235</v>
      </c>
      <c r="T32" s="43">
        <f t="shared" si="23"/>
        <v>-132.15748569229618</v>
      </c>
      <c r="U32" s="43">
        <f t="shared" si="24"/>
        <v>-438.5622836999828</v>
      </c>
      <c r="V32" s="43">
        <f t="shared" si="25"/>
        <v>-1064.0434009999735</v>
      </c>
      <c r="W32" s="45"/>
      <c r="X32" s="45"/>
      <c r="Y32" s="45"/>
      <c r="Z32" s="45"/>
      <c r="AA32" s="40" t="s">
        <v>235</v>
      </c>
      <c r="AB32" s="48">
        <f t="shared" si="26"/>
        <v>-5.6348581419496391E-4</v>
      </c>
      <c r="AC32" s="48">
        <f t="shared" si="27"/>
        <v>-1.3238889408563326E-3</v>
      </c>
      <c r="AD32" s="48">
        <f t="shared" si="28"/>
        <v>-2.3668488831480872E-3</v>
      </c>
      <c r="AE32" s="45"/>
      <c r="AF32" s="45"/>
      <c r="AG32" s="45"/>
    </row>
    <row r="33" spans="1:33" s="46" customFormat="1" ht="12.75" x14ac:dyDescent="0.2">
      <c r="A33" s="40" t="s">
        <v>236</v>
      </c>
      <c r="B33" s="43">
        <f>AVERAGE(Inversion!H5:T5)</f>
        <v>2784020.7238538461</v>
      </c>
      <c r="C33" s="43">
        <f>AVERAGE(Inversion!U5:AD5)</f>
        <v>3825683.0424900008</v>
      </c>
      <c r="D33" s="43">
        <f>AVERAGE(Inversion!AE5:AN5)</f>
        <v>5036084.5236299988</v>
      </c>
      <c r="E33" s="43"/>
      <c r="F33" s="43"/>
      <c r="G33" s="43"/>
      <c r="H33" s="43"/>
      <c r="I33" s="45"/>
      <c r="J33" s="40" t="s">
        <v>236</v>
      </c>
      <c r="K33" s="43">
        <f>AVERAGE(Inversion!H29:T29)</f>
        <v>2783567.6628846154</v>
      </c>
      <c r="L33" s="43">
        <f>AVERAGE(Inversion!U29:AD29)</f>
        <v>3825638.0398799991</v>
      </c>
      <c r="M33" s="43">
        <f>AVERAGE(Inversion!AE29:AN29)</f>
        <v>5033197.2974099992</v>
      </c>
      <c r="N33" s="43"/>
      <c r="O33" s="43"/>
      <c r="P33" s="43"/>
      <c r="Q33" s="45"/>
      <c r="R33" s="45"/>
      <c r="S33" s="40" t="s">
        <v>236</v>
      </c>
      <c r="T33" s="43">
        <f t="shared" si="23"/>
        <v>-453.06096923071891</v>
      </c>
      <c r="U33" s="43">
        <f t="shared" si="24"/>
        <v>-45.002610001713037</v>
      </c>
      <c r="V33" s="43">
        <f t="shared" si="25"/>
        <v>-2887.2262199996039</v>
      </c>
      <c r="W33" s="45"/>
      <c r="X33" s="45"/>
      <c r="Y33" s="45"/>
      <c r="Z33" s="45"/>
      <c r="AA33" s="40" t="s">
        <v>236</v>
      </c>
      <c r="AB33" s="48">
        <f t="shared" si="26"/>
        <v>-1.6273620571460867E-4</v>
      </c>
      <c r="AC33" s="48">
        <f t="shared" si="27"/>
        <v>-1.1763287627863939E-5</v>
      </c>
      <c r="AD33" s="48">
        <f t="shared" si="28"/>
        <v>-5.7330773668562429E-4</v>
      </c>
      <c r="AE33" s="45"/>
      <c r="AF33" s="45"/>
      <c r="AG33" s="45"/>
    </row>
    <row r="34" spans="1:33" s="46" customFormat="1" ht="12.75" x14ac:dyDescent="0.2">
      <c r="A34" s="41" t="s">
        <v>237</v>
      </c>
      <c r="B34" s="43">
        <f>AVERAGE(Inversion!H6:T6)</f>
        <v>509717.47782076907</v>
      </c>
      <c r="C34" s="43">
        <f>AVERAGE(Inversion!U6:AD6)</f>
        <v>687876.44169600005</v>
      </c>
      <c r="D34" s="43">
        <f>AVERAGE(Inversion!AE6:AN6)</f>
        <v>871350.88320399984</v>
      </c>
      <c r="E34" s="43"/>
      <c r="F34" s="43"/>
      <c r="G34" s="43"/>
      <c r="H34" s="43"/>
      <c r="I34" s="45"/>
      <c r="J34" s="41" t="s">
        <v>237</v>
      </c>
      <c r="K34" s="43">
        <f>AVERAGE(Inversion!H30:T30)</f>
        <v>504659.95399999997</v>
      </c>
      <c r="L34" s="43">
        <f>AVERAGE(Inversion!U30:AD30)</f>
        <v>669247.55486399983</v>
      </c>
      <c r="M34" s="43">
        <f>AVERAGE(Inversion!AE30:AN30)</f>
        <v>840091.8086760001</v>
      </c>
      <c r="N34" s="43"/>
      <c r="O34" s="43"/>
      <c r="P34" s="43"/>
      <c r="Q34" s="45"/>
      <c r="R34" s="45"/>
      <c r="S34" s="41" t="s">
        <v>237</v>
      </c>
      <c r="T34" s="43">
        <f t="shared" si="23"/>
        <v>-5057.5238207691</v>
      </c>
      <c r="U34" s="43">
        <f t="shared" si="24"/>
        <v>-18628.886832000222</v>
      </c>
      <c r="V34" s="43">
        <f t="shared" si="25"/>
        <v>-31259.074527999735</v>
      </c>
      <c r="W34" s="45"/>
      <c r="X34" s="45"/>
      <c r="Y34" s="45"/>
      <c r="Z34" s="45"/>
      <c r="AA34" s="41" t="s">
        <v>237</v>
      </c>
      <c r="AB34" s="48">
        <f t="shared" si="26"/>
        <v>-9.9222099316504941E-3</v>
      </c>
      <c r="AC34" s="48">
        <f t="shared" si="27"/>
        <v>-2.7081734019076986E-2</v>
      </c>
      <c r="AD34" s="48">
        <f t="shared" si="28"/>
        <v>-3.5874267336550525E-2</v>
      </c>
      <c r="AE34" s="45"/>
      <c r="AF34" s="45"/>
      <c r="AG34" s="45"/>
    </row>
    <row r="35" spans="1:33" s="46" customFormat="1" ht="12.75" x14ac:dyDescent="0.2">
      <c r="A35" s="40" t="s">
        <v>239</v>
      </c>
      <c r="B35" s="43">
        <f>AVERAGE(Inversion!H7:T7)</f>
        <v>54379.301655237992</v>
      </c>
      <c r="C35" s="43">
        <f>AVERAGE(Inversion!U7:AD7)</f>
        <v>112874.48839828841</v>
      </c>
      <c r="D35" s="43">
        <f>AVERAGE(Inversion!AE7:AN7)</f>
        <v>192084.7583497359</v>
      </c>
      <c r="E35" s="43"/>
      <c r="F35" s="43"/>
      <c r="G35" s="43"/>
      <c r="H35" s="43"/>
      <c r="I35" s="45"/>
      <c r="J35" s="40" t="s">
        <v>239</v>
      </c>
      <c r="K35" s="43">
        <f>AVERAGE(Inversion!H31:T31)</f>
        <v>63376.554542658705</v>
      </c>
      <c r="L35" s="43">
        <f>AVERAGE(Inversion!U31:AD31)</f>
        <v>155270.598498971</v>
      </c>
      <c r="M35" s="43">
        <f>AVERAGE(Inversion!AE31:AN31)</f>
        <v>256481.81900674928</v>
      </c>
      <c r="N35" s="43"/>
      <c r="O35" s="43"/>
      <c r="P35" s="43"/>
      <c r="Q35" s="45"/>
      <c r="R35" s="45"/>
      <c r="S35" s="40" t="s">
        <v>239</v>
      </c>
      <c r="T35" s="43">
        <f t="shared" si="23"/>
        <v>8997.2528874207128</v>
      </c>
      <c r="U35" s="43">
        <f t="shared" si="24"/>
        <v>42396.110100682592</v>
      </c>
      <c r="V35" s="43">
        <f t="shared" si="25"/>
        <v>64397.060657013382</v>
      </c>
      <c r="W35" s="45"/>
      <c r="X35" s="45"/>
      <c r="Y35" s="45"/>
      <c r="Z35" s="45"/>
      <c r="AA35" s="40" t="s">
        <v>239</v>
      </c>
      <c r="AB35" s="48">
        <f t="shared" si="26"/>
        <v>0.16545363058287954</v>
      </c>
      <c r="AC35" s="48">
        <f t="shared" si="27"/>
        <v>0.37560400673608263</v>
      </c>
      <c r="AD35" s="48">
        <f t="shared" si="28"/>
        <v>0.33525336008057049</v>
      </c>
      <c r="AE35" s="45"/>
      <c r="AF35" s="45"/>
      <c r="AG35" s="45"/>
    </row>
    <row r="36" spans="1:33" s="46" customFormat="1" ht="12.75" x14ac:dyDescent="0.2">
      <c r="A36" s="42" t="s">
        <v>440</v>
      </c>
      <c r="B36" s="43">
        <f>AVERAGE(Inversion!H8:T8)</f>
        <v>13637.42601076923</v>
      </c>
      <c r="C36" s="43">
        <f>AVERAGE(Inversion!U8:AD8)</f>
        <v>16576.868524000001</v>
      </c>
      <c r="D36" s="43">
        <f>AVERAGE(Inversion!AE8:AN8)</f>
        <v>20002.476289999999</v>
      </c>
      <c r="E36" s="43"/>
      <c r="F36" s="43"/>
      <c r="G36" s="43"/>
      <c r="H36" s="43"/>
      <c r="I36" s="45"/>
      <c r="J36" s="42" t="s">
        <v>440</v>
      </c>
      <c r="K36" s="43">
        <f>AVERAGE(Inversion!H32:T32)</f>
        <v>14524.774812307693</v>
      </c>
      <c r="L36" s="43">
        <f>AVERAGE(Inversion!U32:AD32)</f>
        <v>20617.009658999999</v>
      </c>
      <c r="M36" s="43">
        <f>AVERAGE(Inversion!AE32:AN32)</f>
        <v>27825.748375000003</v>
      </c>
      <c r="N36" s="43"/>
      <c r="O36" s="43"/>
      <c r="P36" s="43"/>
      <c r="Q36" s="45"/>
      <c r="R36" s="45"/>
      <c r="S36" s="42" t="s">
        <v>440</v>
      </c>
      <c r="T36" s="43">
        <f t="shared" si="23"/>
        <v>887.34880153846279</v>
      </c>
      <c r="U36" s="43">
        <f t="shared" si="24"/>
        <v>4040.141134999998</v>
      </c>
      <c r="V36" s="43">
        <f t="shared" si="25"/>
        <v>7823.2720850000042</v>
      </c>
      <c r="W36" s="45"/>
      <c r="X36" s="45"/>
      <c r="Y36" s="45"/>
      <c r="Z36" s="45"/>
      <c r="AA36" s="42" t="s">
        <v>440</v>
      </c>
      <c r="AB36" s="48">
        <f t="shared" si="26"/>
        <v>6.5067176227958212E-2</v>
      </c>
      <c r="AC36" s="48">
        <f t="shared" si="27"/>
        <v>0.2437216129904558</v>
      </c>
      <c r="AD36" s="48">
        <f t="shared" si="28"/>
        <v>0.39111517851972932</v>
      </c>
      <c r="AE36" s="45"/>
      <c r="AF36" s="45"/>
      <c r="AG36" s="45"/>
    </row>
    <row r="37" spans="1:33" s="46" customFormat="1" ht="12.75" x14ac:dyDescent="0.2">
      <c r="A37" s="42" t="s">
        <v>441</v>
      </c>
      <c r="B37" s="43">
        <f>AVERAGE(Inversion!H9:T9)</f>
        <v>7250.7219865384586</v>
      </c>
      <c r="C37" s="43">
        <f>AVERAGE(Inversion!U9:AD9)</f>
        <v>25050.330980000002</v>
      </c>
      <c r="D37" s="43">
        <f>AVERAGE(Inversion!AE9:AN9)</f>
        <v>45479.544855</v>
      </c>
      <c r="E37" s="43"/>
      <c r="F37" s="43"/>
      <c r="G37" s="43"/>
      <c r="H37" s="43"/>
      <c r="I37" s="45"/>
      <c r="J37" s="42" t="s">
        <v>441</v>
      </c>
      <c r="K37" s="43">
        <f>AVERAGE(Inversion!H33:T33)</f>
        <v>11175.714366769231</v>
      </c>
      <c r="L37" s="43">
        <f>AVERAGE(Inversion!U33:AD33)</f>
        <v>57583.666117000001</v>
      </c>
      <c r="M37" s="43">
        <f>AVERAGE(Inversion!AE33:AN33)</f>
        <v>122753.30923400001</v>
      </c>
      <c r="N37" s="43"/>
      <c r="O37" s="43"/>
      <c r="P37" s="43"/>
      <c r="Q37" s="45"/>
      <c r="R37" s="45"/>
      <c r="S37" s="42" t="s">
        <v>441</v>
      </c>
      <c r="T37" s="43">
        <f t="shared" si="23"/>
        <v>3924.9923802307721</v>
      </c>
      <c r="U37" s="43">
        <f t="shared" si="24"/>
        <v>32533.335136999998</v>
      </c>
      <c r="V37" s="43">
        <f t="shared" si="25"/>
        <v>77273.764379000015</v>
      </c>
      <c r="W37" s="45"/>
      <c r="X37" s="45"/>
      <c r="Y37" s="45"/>
      <c r="Z37" s="45"/>
      <c r="AA37" s="42" t="s">
        <v>441</v>
      </c>
      <c r="AB37" s="48">
        <f t="shared" si="26"/>
        <v>0.54132435190837991</v>
      </c>
      <c r="AC37" s="48">
        <f t="shared" si="27"/>
        <v>1.2987187739345387</v>
      </c>
      <c r="AD37" s="48">
        <f t="shared" si="28"/>
        <v>1.6990883401618864</v>
      </c>
      <c r="AE37" s="45"/>
      <c r="AF37" s="45"/>
      <c r="AG37" s="45"/>
    </row>
    <row r="38" spans="1:33" s="46" customFormat="1" ht="12.75" x14ac:dyDescent="0.2">
      <c r="A38" s="42" t="s">
        <v>442</v>
      </c>
      <c r="B38" s="43">
        <f>AVERAGE(Inversion!H10:T10)</f>
        <v>1328.1293089846154</v>
      </c>
      <c r="C38" s="43">
        <f>AVERAGE(Inversion!U10:AD10)</f>
        <v>2208.5495473999999</v>
      </c>
      <c r="D38" s="43">
        <f>AVERAGE(Inversion!AE10:AN10)</f>
        <v>2870.7069538000001</v>
      </c>
      <c r="E38" s="43"/>
      <c r="F38" s="43"/>
      <c r="G38" s="43"/>
      <c r="H38" s="43"/>
      <c r="I38" s="45"/>
      <c r="J38" s="42" t="s">
        <v>442</v>
      </c>
      <c r="K38" s="43">
        <f>AVERAGE(Inversion!H34:T34)</f>
        <v>1361.069845730769</v>
      </c>
      <c r="L38" s="43">
        <f>AVERAGE(Inversion!U34:AD34)</f>
        <v>2039.1002274000002</v>
      </c>
      <c r="M38" s="43">
        <f>AVERAGE(Inversion!AE34:AN34)</f>
        <v>2151.6619129000001</v>
      </c>
      <c r="N38" s="43"/>
      <c r="O38" s="43"/>
      <c r="P38" s="43"/>
      <c r="Q38" s="45"/>
      <c r="R38" s="45"/>
      <c r="S38" s="42" t="s">
        <v>442</v>
      </c>
      <c r="T38" s="43">
        <f t="shared" si="23"/>
        <v>32.940536746153612</v>
      </c>
      <c r="U38" s="43">
        <f t="shared" si="24"/>
        <v>-169.44931999999972</v>
      </c>
      <c r="V38" s="43">
        <f t="shared" si="25"/>
        <v>-719.0450409</v>
      </c>
      <c r="W38" s="45"/>
      <c r="X38" s="45"/>
      <c r="Y38" s="45"/>
      <c r="Z38" s="45"/>
      <c r="AA38" s="42" t="s">
        <v>442</v>
      </c>
      <c r="AB38" s="48">
        <f t="shared" si="26"/>
        <v>2.4802206022648043E-2</v>
      </c>
      <c r="AC38" s="48">
        <f t="shared" si="27"/>
        <v>-7.6724255609063818E-2</v>
      </c>
      <c r="AD38" s="48">
        <f t="shared" si="28"/>
        <v>-0.25047664302627226</v>
      </c>
      <c r="AE38" s="45"/>
      <c r="AF38" s="45"/>
      <c r="AG38" s="45"/>
    </row>
    <row r="39" spans="1:33" s="46" customFormat="1" ht="12.75" x14ac:dyDescent="0.2">
      <c r="A39" s="42" t="s">
        <v>125</v>
      </c>
      <c r="B39" s="43">
        <f>AVERAGE(Inversion!H11:T11)</f>
        <v>6611.6615247461541</v>
      </c>
      <c r="C39" s="43">
        <f>AVERAGE(Inversion!U11:AD11)</f>
        <v>38468.412318000002</v>
      </c>
      <c r="D39" s="43">
        <f>AVERAGE(Inversion!AE11:AN11)</f>
        <v>91092.236992999984</v>
      </c>
      <c r="E39" s="43"/>
      <c r="F39" s="43"/>
      <c r="G39" s="43"/>
      <c r="H39" s="43"/>
      <c r="I39" s="45"/>
      <c r="J39" s="42" t="s">
        <v>125</v>
      </c>
      <c r="K39" s="43">
        <f>AVERAGE(Inversion!H35:T35)</f>
        <v>12660.963753315385</v>
      </c>
      <c r="L39" s="43">
        <f>AVERAGE(Inversion!U35:AD35)</f>
        <v>53458.25682699999</v>
      </c>
      <c r="M39" s="43">
        <f>AVERAGE(Inversion!AE35:AN35)</f>
        <v>80502.461236999981</v>
      </c>
      <c r="N39" s="43"/>
      <c r="O39" s="43"/>
      <c r="P39" s="43"/>
      <c r="Q39" s="45"/>
      <c r="R39" s="45"/>
      <c r="S39" s="42" t="s">
        <v>125</v>
      </c>
      <c r="T39" s="43">
        <f t="shared" si="23"/>
        <v>6049.3022285692314</v>
      </c>
      <c r="U39" s="43">
        <f t="shared" si="24"/>
        <v>14989.844508999988</v>
      </c>
      <c r="V39" s="43">
        <f t="shared" si="25"/>
        <v>-10589.775756000003</v>
      </c>
      <c r="W39" s="45"/>
      <c r="X39" s="45"/>
      <c r="Y39" s="45"/>
      <c r="Z39" s="45"/>
      <c r="AA39" s="42" t="s">
        <v>125</v>
      </c>
      <c r="AB39" s="48">
        <f t="shared" si="26"/>
        <v>0.91494433069930725</v>
      </c>
      <c r="AC39" s="48">
        <f t="shared" si="27"/>
        <v>0.38966631596557977</v>
      </c>
      <c r="AD39" s="48">
        <f t="shared" si="28"/>
        <v>-0.11625332855547044</v>
      </c>
      <c r="AE39" s="45"/>
      <c r="AF39" s="45"/>
      <c r="AG39" s="45"/>
    </row>
    <row r="40" spans="1:33" s="46" customFormat="1" ht="12.75" x14ac:dyDescent="0.2">
      <c r="A40" s="42" t="s">
        <v>443</v>
      </c>
      <c r="B40" s="43">
        <f>AVERAGE(Inversion!H12:T12)</f>
        <v>2034.2080285384616</v>
      </c>
      <c r="C40" s="43">
        <f>AVERAGE(Inversion!U12:AD12)</f>
        <v>3320.2399638999996</v>
      </c>
      <c r="D40" s="43">
        <f>AVERAGE(Inversion!AE12:AN12)</f>
        <v>439.62207390650002</v>
      </c>
      <c r="E40" s="43"/>
      <c r="F40" s="43"/>
      <c r="G40" s="43"/>
      <c r="H40" s="43"/>
      <c r="I40" s="45"/>
      <c r="J40" s="42" t="s">
        <v>443</v>
      </c>
      <c r="K40" s="43">
        <f>AVERAGE(Inversion!H36:T36)</f>
        <v>2308.122197846154</v>
      </c>
      <c r="L40" s="43">
        <f>AVERAGE(Inversion!U36:AD36)</f>
        <v>4879.5785364999983</v>
      </c>
      <c r="M40" s="43">
        <f>AVERAGE(Inversion!AE36:AN36)</f>
        <v>4602.1273441999983</v>
      </c>
      <c r="N40" s="43"/>
      <c r="O40" s="43"/>
      <c r="P40" s="43"/>
      <c r="Q40" s="45"/>
      <c r="R40" s="45"/>
      <c r="S40" s="42" t="s">
        <v>443</v>
      </c>
      <c r="T40" s="43">
        <f t="shared" si="23"/>
        <v>273.91416930769242</v>
      </c>
      <c r="U40" s="43">
        <f t="shared" si="24"/>
        <v>1559.3385725999988</v>
      </c>
      <c r="V40" s="43">
        <f t="shared" si="25"/>
        <v>4162.5052702934981</v>
      </c>
      <c r="W40" s="45"/>
      <c r="X40" s="45"/>
      <c r="Y40" s="45"/>
      <c r="Z40" s="45"/>
      <c r="AA40" s="42" t="s">
        <v>443</v>
      </c>
      <c r="AB40" s="48">
        <f t="shared" si="26"/>
        <v>0.13465396137704477</v>
      </c>
      <c r="AC40" s="48">
        <f t="shared" si="27"/>
        <v>0.46964634772011427</v>
      </c>
      <c r="AD40" s="48">
        <f t="shared" si="28"/>
        <v>9.4683718524534122</v>
      </c>
      <c r="AE40" s="45"/>
      <c r="AF40" s="45"/>
      <c r="AG40" s="45"/>
    </row>
    <row r="41" spans="1:33" s="46" customFormat="1" ht="12.75" x14ac:dyDescent="0.2">
      <c r="A41" s="42" t="s">
        <v>444</v>
      </c>
      <c r="B41" s="43">
        <f>AVERAGE(Inversion!H13:T13)</f>
        <v>893.70462769230778</v>
      </c>
      <c r="C41" s="43">
        <f>AVERAGE(Inversion!U13:AD13)</f>
        <v>642.2540554499999</v>
      </c>
      <c r="D41" s="43">
        <f>AVERAGE(Inversion!AE13:AN13)</f>
        <v>143.152667877</v>
      </c>
      <c r="E41" s="43"/>
      <c r="F41" s="43"/>
      <c r="G41" s="43"/>
      <c r="H41" s="43"/>
      <c r="I41" s="45"/>
      <c r="J41" s="42" t="s">
        <v>444</v>
      </c>
      <c r="K41" s="43">
        <f>AVERAGE(Inversion!H37:T37)</f>
        <v>991.58777136923084</v>
      </c>
      <c r="L41" s="43">
        <f>AVERAGE(Inversion!U37:AD37)</f>
        <v>789.55402039000023</v>
      </c>
      <c r="M41" s="43">
        <f>AVERAGE(Inversion!AE37:AN37)</f>
        <v>1148.4212428400001</v>
      </c>
      <c r="N41" s="43"/>
      <c r="O41" s="43"/>
      <c r="P41" s="43"/>
      <c r="Q41" s="45"/>
      <c r="R41" s="45"/>
      <c r="S41" s="42" t="s">
        <v>444</v>
      </c>
      <c r="T41" s="43">
        <f t="shared" si="23"/>
        <v>97.883143676923055</v>
      </c>
      <c r="U41" s="43">
        <f t="shared" si="24"/>
        <v>147.29996494000034</v>
      </c>
      <c r="V41" s="43">
        <f t="shared" si="25"/>
        <v>1005.2685749630001</v>
      </c>
      <c r="W41" s="45"/>
      <c r="X41" s="45"/>
      <c r="Y41" s="45"/>
      <c r="Z41" s="45"/>
      <c r="AA41" s="42" t="s">
        <v>444</v>
      </c>
      <c r="AB41" s="48">
        <f t="shared" si="26"/>
        <v>0.10952516149510538</v>
      </c>
      <c r="AC41" s="48">
        <f t="shared" si="27"/>
        <v>0.22934843881490719</v>
      </c>
      <c r="AD41" s="48">
        <f t="shared" si="28"/>
        <v>7.0223530575535591</v>
      </c>
      <c r="AE41" s="45"/>
      <c r="AF41" s="45"/>
      <c r="AG41" s="45"/>
    </row>
    <row r="42" spans="1:33" s="46" customFormat="1" ht="12.75" x14ac:dyDescent="0.2">
      <c r="A42" s="42" t="s">
        <v>445</v>
      </c>
      <c r="B42" s="43">
        <f>AVERAGE(Inversion!H14:T14)</f>
        <v>2213.4858187461541</v>
      </c>
      <c r="C42" s="43">
        <f>AVERAGE(Inversion!U14:AD14)</f>
        <v>2331.7905454000002</v>
      </c>
      <c r="D42" s="43">
        <f>AVERAGE(Inversion!AE14:AN14)</f>
        <v>1054.9809904900001</v>
      </c>
      <c r="E42" s="43"/>
      <c r="F42" s="43"/>
      <c r="G42" s="43"/>
      <c r="H42" s="43"/>
      <c r="I42" s="45"/>
      <c r="J42" s="42" t="s">
        <v>445</v>
      </c>
      <c r="K42" s="43">
        <f>AVERAGE(Inversion!H38:T38)</f>
        <v>2249.0055356230773</v>
      </c>
      <c r="L42" s="43">
        <f>AVERAGE(Inversion!U38:AD38)</f>
        <v>2185.8646873000002</v>
      </c>
      <c r="M42" s="43">
        <f>AVERAGE(Inversion!AE38:AN38)</f>
        <v>832.94889067999998</v>
      </c>
      <c r="N42" s="43"/>
      <c r="O42" s="43"/>
      <c r="P42" s="43"/>
      <c r="Q42" s="45"/>
      <c r="R42" s="45"/>
      <c r="S42" s="42" t="s">
        <v>445</v>
      </c>
      <c r="T42" s="43">
        <f t="shared" si="23"/>
        <v>35.519716876923212</v>
      </c>
      <c r="U42" s="43">
        <f t="shared" si="24"/>
        <v>-145.92585809999991</v>
      </c>
      <c r="V42" s="43">
        <f t="shared" si="25"/>
        <v>-222.03209981000009</v>
      </c>
      <c r="W42" s="45"/>
      <c r="X42" s="45"/>
      <c r="Y42" s="45"/>
      <c r="Z42" s="45"/>
      <c r="AA42" s="42" t="s">
        <v>445</v>
      </c>
      <c r="AB42" s="48">
        <f t="shared" si="26"/>
        <v>1.6046959314626852E-2</v>
      </c>
      <c r="AC42" s="48">
        <f t="shared" si="27"/>
        <v>-6.2581031725972402E-2</v>
      </c>
      <c r="AD42" s="48">
        <f t="shared" si="28"/>
        <v>-0.21046075883023663</v>
      </c>
      <c r="AE42" s="45"/>
      <c r="AF42" s="45"/>
      <c r="AG42" s="45"/>
    </row>
    <row r="43" spans="1:33" s="46" customFormat="1" ht="12.75" x14ac:dyDescent="0.2">
      <c r="A43" s="42" t="s">
        <v>446</v>
      </c>
      <c r="B43" s="43">
        <f>AVERAGE(Inversion!H15:T15)</f>
        <v>2347.0969574615383</v>
      </c>
      <c r="C43" s="43">
        <f>AVERAGE(Inversion!U15:AD15)</f>
        <v>2239.6535848000003</v>
      </c>
      <c r="D43" s="43">
        <f>AVERAGE(Inversion!AE15:AN15)</f>
        <v>2469.9385704000001</v>
      </c>
      <c r="E43" s="43"/>
      <c r="F43" s="43"/>
      <c r="G43" s="43"/>
      <c r="H43" s="43"/>
      <c r="I43" s="45"/>
      <c r="J43" s="42" t="s">
        <v>446</v>
      </c>
      <c r="K43" s="43">
        <f>AVERAGE(Inversion!H39:T39)</f>
        <v>2432.2302516923078</v>
      </c>
      <c r="L43" s="43">
        <f>AVERAGE(Inversion!U39:AD39)</f>
        <v>2213.3466424000003</v>
      </c>
      <c r="M43" s="43">
        <f>AVERAGE(Inversion!AE39:AN39)</f>
        <v>9552.9847348999992</v>
      </c>
      <c r="N43" s="43"/>
      <c r="O43" s="43"/>
      <c r="P43" s="43"/>
      <c r="Q43" s="45"/>
      <c r="R43" s="45"/>
      <c r="S43" s="42" t="s">
        <v>446</v>
      </c>
      <c r="T43" s="43">
        <f t="shared" si="23"/>
        <v>85.133294230769479</v>
      </c>
      <c r="U43" s="43">
        <f t="shared" si="24"/>
        <v>-26.306942400000025</v>
      </c>
      <c r="V43" s="43">
        <f t="shared" si="25"/>
        <v>7083.0461644999996</v>
      </c>
      <c r="W43" s="45"/>
      <c r="X43" s="45"/>
      <c r="Y43" s="45"/>
      <c r="Z43" s="45"/>
      <c r="AA43" s="42" t="s">
        <v>446</v>
      </c>
      <c r="AB43" s="48">
        <f t="shared" si="26"/>
        <v>3.6271741548693281E-2</v>
      </c>
      <c r="AC43" s="48">
        <f t="shared" si="27"/>
        <v>-1.1745987227015364E-2</v>
      </c>
      <c r="AD43" s="48">
        <f t="shared" si="28"/>
        <v>2.8677013466585599</v>
      </c>
      <c r="AE43" s="45"/>
      <c r="AF43" s="45"/>
      <c r="AG43" s="45"/>
    </row>
    <row r="44" spans="1:33" s="46" customFormat="1" ht="12.75" x14ac:dyDescent="0.2">
      <c r="A44" s="42" t="s">
        <v>449</v>
      </c>
      <c r="B44" s="43">
        <f>AVERAGE(Inversion!H16:T16)</f>
        <v>2513.2764950769229</v>
      </c>
      <c r="C44" s="43">
        <f>AVERAGE(Inversion!U16:AD16)</f>
        <v>1799.7521007999999</v>
      </c>
      <c r="D44" s="43">
        <f>AVERAGE(Inversion!AE16:AN16)</f>
        <v>388.08206058500002</v>
      </c>
      <c r="E44" s="43"/>
      <c r="F44" s="43"/>
      <c r="G44" s="43"/>
      <c r="H44" s="43"/>
      <c r="I44" s="45"/>
      <c r="J44" s="42" t="s">
        <v>449</v>
      </c>
      <c r="K44" s="43">
        <f>AVERAGE(Inversion!H40:T40)</f>
        <v>496.54503755076928</v>
      </c>
      <c r="L44" s="43">
        <f>AVERAGE(Inversion!U40:AD40)</f>
        <v>4.29527407461</v>
      </c>
      <c r="M44" s="43">
        <f>AVERAGE(Inversion!AE40:AN40)</f>
        <v>9.2590647330000012E-2</v>
      </c>
      <c r="N44" s="43"/>
      <c r="O44" s="43"/>
      <c r="P44" s="43"/>
      <c r="Q44" s="45"/>
      <c r="R44" s="45"/>
      <c r="S44" s="42" t="s">
        <v>449</v>
      </c>
      <c r="T44" s="43">
        <f t="shared" si="23"/>
        <v>-2016.7314575261535</v>
      </c>
      <c r="U44" s="43">
        <f t="shared" si="24"/>
        <v>-1795.4568267253899</v>
      </c>
      <c r="V44" s="43">
        <f t="shared" si="25"/>
        <v>-387.98946993767004</v>
      </c>
      <c r="W44" s="45"/>
      <c r="X44" s="45"/>
      <c r="Y44" s="45"/>
      <c r="Z44" s="45"/>
      <c r="AA44" s="42" t="s">
        <v>449</v>
      </c>
      <c r="AB44" s="48">
        <f t="shared" si="26"/>
        <v>-0.80243119349446201</v>
      </c>
      <c r="AC44" s="48">
        <f t="shared" si="27"/>
        <v>-0.99761340793951525</v>
      </c>
      <c r="AD44" s="48">
        <f t="shared" si="28"/>
        <v>-0.99976141477091096</v>
      </c>
      <c r="AE44" s="45"/>
      <c r="AF44" s="45"/>
      <c r="AG44" s="45"/>
    </row>
    <row r="45" spans="1:33" s="46" customFormat="1" ht="12.75" x14ac:dyDescent="0.2">
      <c r="A45" s="42" t="s">
        <v>450</v>
      </c>
      <c r="B45" s="43">
        <f>AVERAGE(Inversion!H17:T17)</f>
        <v>15010.972972307693</v>
      </c>
      <c r="C45" s="43">
        <f>AVERAGE(Inversion!U17:AD17)</f>
        <v>20231.991450000001</v>
      </c>
      <c r="D45" s="43">
        <f>AVERAGE(Inversion!AE17:AN17)</f>
        <v>28138.617038000004</v>
      </c>
      <c r="E45" s="43"/>
      <c r="F45" s="43"/>
      <c r="G45" s="43"/>
      <c r="H45" s="43"/>
      <c r="I45" s="45"/>
      <c r="J45" s="42" t="s">
        <v>450</v>
      </c>
      <c r="K45" s="43">
        <f>AVERAGE(Inversion!H41:T41)</f>
        <v>14618.541382307691</v>
      </c>
      <c r="L45" s="43">
        <f>AVERAGE(Inversion!U41:AD41)</f>
        <v>11495.2996318</v>
      </c>
      <c r="M45" s="43">
        <f>AVERAGE(Inversion!AE41:AN41)</f>
        <v>7106.7524288000004</v>
      </c>
      <c r="N45" s="43"/>
      <c r="O45" s="43"/>
      <c r="P45" s="43"/>
      <c r="Q45" s="45"/>
      <c r="R45" s="45"/>
      <c r="S45" s="42" t="s">
        <v>450</v>
      </c>
      <c r="T45" s="43">
        <f t="shared" si="23"/>
        <v>-392.43159000000196</v>
      </c>
      <c r="U45" s="43">
        <f t="shared" si="24"/>
        <v>-8736.6918182000009</v>
      </c>
      <c r="V45" s="43">
        <f t="shared" si="25"/>
        <v>-21031.864609200005</v>
      </c>
      <c r="W45" s="45"/>
      <c r="X45" s="45"/>
      <c r="Y45" s="45"/>
      <c r="Z45" s="45"/>
      <c r="AA45" s="42" t="s">
        <v>450</v>
      </c>
      <c r="AB45" s="48">
        <f t="shared" si="26"/>
        <v>-2.6142981585801417E-2</v>
      </c>
      <c r="AC45" s="48">
        <f t="shared" si="27"/>
        <v>-0.43182559857200808</v>
      </c>
      <c r="AD45" s="48">
        <f t="shared" si="28"/>
        <v>-0.74743775007838398</v>
      </c>
      <c r="AE45" s="45"/>
      <c r="AF45" s="45"/>
      <c r="AG45" s="45"/>
    </row>
    <row r="46" spans="1:33" s="46" customFormat="1" ht="12.75" x14ac:dyDescent="0.2">
      <c r="A46" s="42" t="s">
        <v>447</v>
      </c>
      <c r="B46" s="43">
        <f>AVERAGE(Inversion!H18:T18)</f>
        <v>135.10019995038462</v>
      </c>
      <c r="C46" s="43">
        <f>AVERAGE(Inversion!U18:AD18)</f>
        <v>4.2559902176</v>
      </c>
      <c r="D46" s="43">
        <f>AVERAGE(Inversion!AE18:AN18)</f>
        <v>5.3651685863999976</v>
      </c>
      <c r="E46" s="43"/>
      <c r="F46" s="43"/>
      <c r="G46" s="43"/>
      <c r="H46" s="43"/>
      <c r="I46" s="45"/>
      <c r="J46" s="42" t="s">
        <v>447</v>
      </c>
      <c r="K46" s="43">
        <f>AVERAGE(Inversion!H42:T42)</f>
        <v>140.5689254910769</v>
      </c>
      <c r="L46" s="43">
        <f>AVERAGE(Inversion!U42:AD42)</f>
        <v>4.2324525483999986</v>
      </c>
      <c r="M46" s="43">
        <f>AVERAGE(Inversion!AE42:AN42)</f>
        <v>5.2762432752999979</v>
      </c>
      <c r="N46" s="43"/>
      <c r="O46" s="43"/>
      <c r="P46" s="43"/>
      <c r="Q46" s="45"/>
      <c r="R46" s="45"/>
      <c r="S46" s="42" t="s">
        <v>447</v>
      </c>
      <c r="T46" s="43">
        <f t="shared" si="23"/>
        <v>5.4687255406922759</v>
      </c>
      <c r="U46" s="43">
        <f t="shared" si="24"/>
        <v>-2.3537669200001332E-2</v>
      </c>
      <c r="V46" s="43">
        <f t="shared" si="25"/>
        <v>-8.8925311099999682E-2</v>
      </c>
      <c r="W46" s="45"/>
      <c r="X46" s="45"/>
      <c r="Y46" s="45"/>
      <c r="Z46" s="45"/>
      <c r="AA46" s="42" t="s">
        <v>447</v>
      </c>
      <c r="AB46" s="48">
        <f t="shared" si="26"/>
        <v>4.0479033655765662E-2</v>
      </c>
      <c r="AC46" s="48">
        <f t="shared" si="27"/>
        <v>-5.5304800990060299E-3</v>
      </c>
      <c r="AD46" s="48">
        <f t="shared" si="28"/>
        <v>-1.657456045750616E-2</v>
      </c>
      <c r="AE46" s="45"/>
      <c r="AF46" s="45"/>
      <c r="AG46" s="45"/>
    </row>
    <row r="47" spans="1:33" s="46" customFormat="1" ht="12.75" x14ac:dyDescent="0.2">
      <c r="A47" s="42" t="s">
        <v>448</v>
      </c>
      <c r="B47" s="43">
        <f>AVERAGE(Inversion!H19:T19)</f>
        <v>403.51772442607705</v>
      </c>
      <c r="C47" s="43">
        <f>AVERAGE(Inversion!U19:AD19)</f>
        <v>0.38933832079999997</v>
      </c>
      <c r="D47" s="43">
        <f>AVERAGE(Inversion!AE19:AN19)</f>
        <v>3.4688091009999991E-2</v>
      </c>
      <c r="E47" s="43"/>
      <c r="F47" s="43"/>
      <c r="G47" s="43"/>
      <c r="H47" s="43"/>
      <c r="I47" s="45"/>
      <c r="J47" s="42" t="s">
        <v>448</v>
      </c>
      <c r="K47" s="43">
        <f>AVERAGE(Inversion!H43:T43)</f>
        <v>417.43066265530769</v>
      </c>
      <c r="L47" s="43">
        <f>AVERAGE(Inversion!U43:AD43)</f>
        <v>0.39442355799000001</v>
      </c>
      <c r="M47" s="43">
        <f>AVERAGE(Inversion!AE43:AN43)</f>
        <v>3.4772506659999994E-2</v>
      </c>
      <c r="N47" s="43"/>
      <c r="O47" s="43"/>
      <c r="P47" s="43"/>
      <c r="Q47" s="45"/>
      <c r="R47" s="45"/>
      <c r="S47" s="42" t="s">
        <v>448</v>
      </c>
      <c r="T47" s="43">
        <f t="shared" si="23"/>
        <v>13.912938229230633</v>
      </c>
      <c r="U47" s="43">
        <f t="shared" si="24"/>
        <v>5.0852371900000359E-3</v>
      </c>
      <c r="V47" s="43">
        <f t="shared" si="25"/>
        <v>8.4415650000002618E-5</v>
      </c>
      <c r="W47" s="45"/>
      <c r="X47" s="45"/>
      <c r="Y47" s="45"/>
      <c r="Z47" s="45"/>
      <c r="AA47" s="42" t="s">
        <v>448</v>
      </c>
      <c r="AB47" s="48">
        <f t="shared" si="26"/>
        <v>3.4479125418887202E-2</v>
      </c>
      <c r="AC47" s="48">
        <f t="shared" si="27"/>
        <v>1.3061229574194089E-2</v>
      </c>
      <c r="AD47" s="48">
        <f t="shared" si="28"/>
        <v>2.4335628609735149E-3</v>
      </c>
      <c r="AE47" s="45"/>
      <c r="AF47" s="45"/>
      <c r="AG47" s="45"/>
    </row>
    <row r="48" spans="1:33" s="46" customFormat="1" ht="12.75" x14ac:dyDescent="0.2">
      <c r="A48" s="44" t="s">
        <v>240</v>
      </c>
      <c r="B48" s="43">
        <f>AVERAGE(Inversion!H20:T20)</f>
        <v>4727763.9343766663</v>
      </c>
      <c r="C48" s="43">
        <f>AVERAGE(Inversion!U20:AD20)</f>
        <v>6524285.1444683513</v>
      </c>
      <c r="D48" s="43">
        <f>AVERAGE(Inversion!AE20:AN20)</f>
        <v>8565385.695494201</v>
      </c>
      <c r="E48" s="43"/>
      <c r="F48" s="43"/>
      <c r="G48" s="43"/>
      <c r="H48" s="43"/>
      <c r="I48" s="45"/>
      <c r="J48" s="44" t="s">
        <v>240</v>
      </c>
      <c r="K48" s="43">
        <f>AVERAGE(Inversion!H44:T44)</f>
        <v>4731185.38354572</v>
      </c>
      <c r="L48" s="43">
        <f>AVERAGE(Inversion!U44:AD44)</f>
        <v>6548117.164702612</v>
      </c>
      <c r="M48" s="43">
        <f>AVERAGE(Inversion!AE44:AN44)</f>
        <v>8593559.2359170318</v>
      </c>
      <c r="N48" s="43"/>
      <c r="O48" s="43"/>
      <c r="P48" s="43"/>
      <c r="Q48" s="45"/>
      <c r="R48" s="45"/>
      <c r="S48" s="44" t="s">
        <v>240</v>
      </c>
      <c r="T48" s="43">
        <f t="shared" si="23"/>
        <v>3421.4491690536961</v>
      </c>
      <c r="U48" s="43">
        <f t="shared" si="24"/>
        <v>23832.020234260708</v>
      </c>
      <c r="V48" s="43">
        <f t="shared" si="25"/>
        <v>28173.540422830731</v>
      </c>
      <c r="W48" s="45"/>
      <c r="X48" s="45"/>
      <c r="Y48" s="45"/>
      <c r="Z48" s="45"/>
      <c r="AA48" s="44" t="s">
        <v>240</v>
      </c>
      <c r="AB48" s="48">
        <f t="shared" si="26"/>
        <v>7.2369289510754164E-4</v>
      </c>
      <c r="AC48" s="48">
        <f t="shared" si="27"/>
        <v>3.65281708364118E-3</v>
      </c>
      <c r="AD48" s="48">
        <f t="shared" si="28"/>
        <v>3.2892319650767998E-3</v>
      </c>
      <c r="AE48" s="45"/>
      <c r="AF48" s="45"/>
      <c r="AG48" s="45"/>
    </row>
    <row r="49" spans="1:33" s="46" customFormat="1" ht="12.75" x14ac:dyDescent="0.2">
      <c r="A49" s="44" t="s">
        <v>453</v>
      </c>
      <c r="B49" s="43">
        <f>AVERAGE(Inversion!H21:T21)</f>
        <v>33969.337306015383</v>
      </c>
      <c r="C49" s="43">
        <f>AVERAGE(Inversion!U21:AD21)</f>
        <v>88598.445934150004</v>
      </c>
      <c r="D49" s="43">
        <f>AVERAGE(Inversion!AE21:AN21)</f>
        <v>161082.72082407348</v>
      </c>
      <c r="E49" s="43"/>
      <c r="F49" s="43"/>
      <c r="G49" s="43"/>
      <c r="H49" s="43"/>
      <c r="I49" s="45"/>
      <c r="J49" s="44" t="s">
        <v>453</v>
      </c>
      <c r="K49" s="43">
        <f>AVERAGE(Inversion!H45:T45)</f>
        <v>45271.238282961538</v>
      </c>
      <c r="L49" s="43">
        <f>AVERAGE(Inversion!U45:AD45)</f>
        <v>141553.03007459</v>
      </c>
      <c r="M49" s="43">
        <f>AVERAGE(Inversion!AE45:AN45)</f>
        <v>239816.67823661998</v>
      </c>
      <c r="N49" s="43"/>
      <c r="O49" s="43"/>
      <c r="P49" s="43"/>
      <c r="Q49" s="45"/>
      <c r="R49" s="45"/>
      <c r="S49" s="44" t="s">
        <v>453</v>
      </c>
      <c r="T49" s="43">
        <f t="shared" si="23"/>
        <v>11301.900976946155</v>
      </c>
      <c r="U49" s="43">
        <f t="shared" si="24"/>
        <v>52954.584140439998</v>
      </c>
      <c r="V49" s="43">
        <f t="shared" si="25"/>
        <v>78733.957412546501</v>
      </c>
      <c r="W49" s="45"/>
      <c r="X49" s="45"/>
      <c r="Y49" s="45"/>
      <c r="Z49" s="45"/>
      <c r="AA49" s="44" t="s">
        <v>453</v>
      </c>
      <c r="AB49" s="48">
        <f t="shared" si="26"/>
        <v>0.3327089037720139</v>
      </c>
      <c r="AC49" s="48">
        <f t="shared" si="27"/>
        <v>0.59769202023924906</v>
      </c>
      <c r="AD49" s="48">
        <f t="shared" si="28"/>
        <v>0.48877965935611312</v>
      </c>
      <c r="AE49" s="45"/>
      <c r="AF49" s="45"/>
      <c r="AG49" s="45"/>
    </row>
    <row r="50" spans="1:33" s="46" customFormat="1" ht="12.75" x14ac:dyDescent="0.2">
      <c r="A50" s="44" t="s">
        <v>446</v>
      </c>
      <c r="B50" s="43">
        <f>AVERAGE(Inversion!H22:T22)</f>
        <v>2347.0969574615383</v>
      </c>
      <c r="C50" s="43">
        <f>AVERAGE(Inversion!U22:AD22)</f>
        <v>2239.6535848000003</v>
      </c>
      <c r="D50" s="43">
        <f>AVERAGE(Inversion!AE22:AN22)</f>
        <v>2469.9385704000001</v>
      </c>
      <c r="E50" s="43"/>
      <c r="F50" s="43"/>
      <c r="G50" s="43"/>
      <c r="H50" s="43"/>
      <c r="I50" s="45"/>
      <c r="J50" s="44" t="s">
        <v>446</v>
      </c>
      <c r="K50" s="43">
        <f>AVERAGE(Inversion!H46:T46)</f>
        <v>2432.2302516923078</v>
      </c>
      <c r="L50" s="43">
        <f>AVERAGE(Inversion!U46:AD46)</f>
        <v>2213.3466424000003</v>
      </c>
      <c r="M50" s="43">
        <f>AVERAGE(Inversion!AE46:AN46)</f>
        <v>9552.9847348999992</v>
      </c>
      <c r="N50" s="43"/>
      <c r="O50" s="43"/>
      <c r="P50" s="43"/>
      <c r="Q50" s="45"/>
      <c r="R50" s="45"/>
      <c r="S50" s="44" t="s">
        <v>446</v>
      </c>
      <c r="T50" s="43">
        <f t="shared" si="23"/>
        <v>85.133294230769479</v>
      </c>
      <c r="U50" s="43">
        <f t="shared" si="24"/>
        <v>-26.306942400000025</v>
      </c>
      <c r="V50" s="43">
        <f t="shared" si="25"/>
        <v>7083.0461644999996</v>
      </c>
      <c r="W50" s="45"/>
      <c r="X50" s="45"/>
      <c r="Y50" s="45"/>
      <c r="Z50" s="45"/>
      <c r="AA50" s="44" t="s">
        <v>446</v>
      </c>
      <c r="AB50" s="48">
        <f t="shared" si="26"/>
        <v>3.6271741548693281E-2</v>
      </c>
      <c r="AC50" s="48">
        <f t="shared" si="27"/>
        <v>-1.1745987227015364E-2</v>
      </c>
      <c r="AD50" s="48">
        <f t="shared" si="28"/>
        <v>2.8677013466585599</v>
      </c>
      <c r="AE50" s="45"/>
      <c r="AF50" s="45"/>
      <c r="AG50" s="45"/>
    </row>
    <row r="51" spans="1:33" s="46" customFormat="1" ht="12.75" x14ac:dyDescent="0.2">
      <c r="A51" s="44" t="s">
        <v>241</v>
      </c>
      <c r="B51" s="43">
        <f>AVERAGE(Inversion!H23:T23)</f>
        <v>18062.867391761076</v>
      </c>
      <c r="C51" s="43">
        <f>AVERAGE(Inversion!U23:AD23)</f>
        <v>22036.388879338403</v>
      </c>
      <c r="D51" s="43">
        <f>AVERAGE(Inversion!AE23:AN23)</f>
        <v>28532.098955262405</v>
      </c>
      <c r="E51" s="45"/>
      <c r="F51" s="45"/>
      <c r="G51" s="45"/>
      <c r="H51" s="45"/>
      <c r="I51" s="45"/>
      <c r="J51" s="44" t="s">
        <v>241</v>
      </c>
      <c r="K51" s="43">
        <f>AVERAGE(Inversion!H47:T47)</f>
        <v>15673.086008004844</v>
      </c>
      <c r="L51" s="43">
        <f>AVERAGE(Inversion!U47:AD47)</f>
        <v>11504.221781980999</v>
      </c>
      <c r="M51" s="43">
        <f>AVERAGE(Inversion!AE47:AN47)</f>
        <v>7112.156035229289</v>
      </c>
      <c r="N51" s="45"/>
      <c r="O51" s="45"/>
      <c r="P51" s="45"/>
      <c r="Q51" s="45"/>
      <c r="R51" s="45"/>
      <c r="S51" s="44" t="s">
        <v>241</v>
      </c>
      <c r="T51" s="43">
        <f t="shared" si="23"/>
        <v>-2389.7813837562317</v>
      </c>
      <c r="U51" s="43">
        <f t="shared" si="24"/>
        <v>-10532.167097357404</v>
      </c>
      <c r="V51" s="43">
        <f t="shared" si="25"/>
        <v>-21419.942920033114</v>
      </c>
      <c r="W51" s="45"/>
      <c r="X51" s="45"/>
      <c r="Y51" s="45"/>
      <c r="Z51" s="45"/>
      <c r="AA51" s="44" t="s">
        <v>241</v>
      </c>
      <c r="AB51" s="48">
        <f t="shared" si="26"/>
        <v>-0.13230354472104855</v>
      </c>
      <c r="AC51" s="48">
        <f t="shared" si="27"/>
        <v>-0.47794432903807105</v>
      </c>
      <c r="AD51" s="48">
        <f t="shared" si="28"/>
        <v>-0.75073141144011291</v>
      </c>
      <c r="AE51" s="45"/>
      <c r="AF51" s="45"/>
      <c r="AG51" s="45"/>
    </row>
    <row r="52" spans="1:33" x14ac:dyDescent="0.25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</row>
    <row r="53" spans="1:33" x14ac:dyDescent="0.2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topLeftCell="A19" workbookViewId="0">
      <selection activeCell="F28" sqref="F28"/>
    </sheetView>
  </sheetViews>
  <sheetFormatPr baseColWidth="10" defaultRowHeight="15" x14ac:dyDescent="0.25"/>
  <cols>
    <col min="1" max="1" width="26.85546875" customWidth="1"/>
    <col min="2" max="4" width="14.85546875" customWidth="1"/>
    <col min="5" max="5" width="10.42578125" customWidth="1"/>
    <col min="8" max="8" width="13" customWidth="1"/>
  </cols>
  <sheetData>
    <row r="1" spans="1:11" ht="21" x14ac:dyDescent="0.35">
      <c r="A1" s="111" t="s">
        <v>474</v>
      </c>
    </row>
    <row r="2" spans="1:11" x14ac:dyDescent="0.25">
      <c r="B2" s="1" t="s">
        <v>471</v>
      </c>
      <c r="C2" s="1" t="s">
        <v>470</v>
      </c>
      <c r="D2" s="1" t="s">
        <v>471</v>
      </c>
      <c r="E2" s="1" t="s">
        <v>470</v>
      </c>
      <c r="F2" s="1" t="s">
        <v>471</v>
      </c>
      <c r="G2" s="1" t="s">
        <v>470</v>
      </c>
      <c r="H2" s="1" t="s">
        <v>471</v>
      </c>
      <c r="I2" s="1" t="s">
        <v>470</v>
      </c>
      <c r="J2" s="1" t="s">
        <v>471</v>
      </c>
      <c r="K2" s="1" t="s">
        <v>470</v>
      </c>
    </row>
    <row r="3" spans="1:11" x14ac:dyDescent="0.25">
      <c r="A3" s="108"/>
      <c r="B3" s="113">
        <v>2014</v>
      </c>
      <c r="C3" s="113"/>
      <c r="D3" s="112">
        <v>2025</v>
      </c>
      <c r="E3" s="112"/>
      <c r="F3" s="112">
        <v>2030</v>
      </c>
      <c r="G3" s="112"/>
      <c r="H3" s="112">
        <v>2040</v>
      </c>
      <c r="I3" s="112"/>
      <c r="J3" s="112">
        <v>2050</v>
      </c>
      <c r="K3" s="112"/>
    </row>
    <row r="4" spans="1:11" ht="12.75" customHeight="1" x14ac:dyDescent="0.25">
      <c r="A4" s="109" t="s">
        <v>122</v>
      </c>
      <c r="B4" s="114">
        <f>'[1]Main - Capital trajectory'!C96</f>
        <v>10189.077111289465</v>
      </c>
      <c r="C4" s="114">
        <f>'DATA 2'!D89</f>
        <v>11093.90826</v>
      </c>
      <c r="D4" s="99">
        <f>'[1]Main - Capital trajectory'!N96</f>
        <v>13774.074344116949</v>
      </c>
      <c r="E4" s="99">
        <f>'Inversiones por sectores'!E10</f>
        <v>13336.101919999999</v>
      </c>
      <c r="F4" s="99">
        <f>'[1]Main - Capital trajectory'!S96</f>
        <v>20896.520345735102</v>
      </c>
      <c r="G4" s="99">
        <f>'Inversiones por sectores'!F10</f>
        <v>14867.01971</v>
      </c>
      <c r="H4" s="99">
        <f>'[1]Main - Capital trajectory'!AC96</f>
        <v>21902.730995219823</v>
      </c>
      <c r="I4" s="99">
        <f>'Inversiones por sectores'!G10</f>
        <v>17597.023819999999</v>
      </c>
      <c r="J4" s="99">
        <f>'[1]Main - Capital trajectory'!AM96</f>
        <v>32210.921248774015</v>
      </c>
      <c r="K4" s="99">
        <f>'Inversiones por sectores'!H10</f>
        <v>21510.912230000002</v>
      </c>
    </row>
    <row r="5" spans="1:11" ht="12.75" customHeight="1" x14ac:dyDescent="0.25">
      <c r="A5" s="109" t="s">
        <v>166</v>
      </c>
      <c r="B5" s="114">
        <f>'[1]Main - Capital trajectory'!C97</f>
        <v>2040.3642928502904</v>
      </c>
      <c r="C5" s="114">
        <f>'DATA 2'!D90</f>
        <v>944.08959779999998</v>
      </c>
      <c r="D5" s="99">
        <f>'[1]Main - Capital trajectory'!N97</f>
        <v>20940.472167261898</v>
      </c>
      <c r="E5" s="99">
        <f>'Inversiones por sectores'!E11</f>
        <v>7590.477578</v>
      </c>
      <c r="F5" s="99">
        <f>'[1]Main - Capital trajectory'!S97</f>
        <v>48439.498974079273</v>
      </c>
      <c r="G5" s="99">
        <f>'Inversiones por sectores'!F11</f>
        <v>14636.284890000001</v>
      </c>
      <c r="H5" s="99">
        <f>'[1]Main - Capital trajectory'!AC97</f>
        <v>85199.912016860166</v>
      </c>
      <c r="I5" s="99">
        <f>'Inversiones por sectores'!G11</f>
        <v>35041.028899999998</v>
      </c>
      <c r="J5" s="99">
        <f>'[1]Main - Capital trajectory'!AM97</f>
        <v>90594.249095126725</v>
      </c>
      <c r="K5" s="99">
        <f>'Inversiones por sectores'!H11</f>
        <v>52576.517229999998</v>
      </c>
    </row>
    <row r="6" spans="1:11" ht="12.75" customHeight="1" x14ac:dyDescent="0.25">
      <c r="A6" s="109" t="s">
        <v>167</v>
      </c>
      <c r="B6" s="114">
        <f>'[1]Main - Capital trajectory'!C98</f>
        <v>814.7413307691088</v>
      </c>
      <c r="C6" s="114">
        <f>'DATA 2'!D91</f>
        <v>642.16949990000001</v>
      </c>
      <c r="D6" s="99">
        <f>'[1]Main - Capital trajectory'!N98</f>
        <v>4115.9383293566925</v>
      </c>
      <c r="E6" s="99">
        <f>'Inversiones por sectores'!E12</f>
        <v>1543.534523</v>
      </c>
      <c r="F6" s="99">
        <f>'[1]Main - Capital trajectory'!S98</f>
        <v>2334.794906230848</v>
      </c>
      <c r="G6" s="99">
        <f>'Inversiones por sectores'!F12</f>
        <v>1831.1708639999999</v>
      </c>
      <c r="H6" s="99">
        <f>'[1]Main - Capital trajectory'!AC98</f>
        <v>3492.033459329753</v>
      </c>
      <c r="I6" s="99">
        <f>'Inversiones por sectores'!G12</f>
        <v>2467.403855</v>
      </c>
      <c r="J6" s="99">
        <f>'[1]Main - Capital trajectory'!AM98</f>
        <v>4836.060048243603</v>
      </c>
      <c r="K6" s="99">
        <f>'Inversiones por sectores'!H12</f>
        <v>3100.1923700000002</v>
      </c>
    </row>
    <row r="7" spans="1:11" ht="12.75" customHeight="1" x14ac:dyDescent="0.25">
      <c r="A7" s="109" t="s">
        <v>168</v>
      </c>
      <c r="B7" s="114">
        <f>'[1]Main - Capital trajectory'!C99</f>
        <v>1405.179232978458</v>
      </c>
      <c r="C7" s="114">
        <f>'DATA 2'!D92</f>
        <v>8.8168380020000008</v>
      </c>
      <c r="D7" s="99">
        <f>'[1]Main - Capital trajectory'!N99</f>
        <v>19302.643761081323</v>
      </c>
      <c r="E7" s="99">
        <f>'Inversiones por sectores'!E13</f>
        <v>9644.9096360000003</v>
      </c>
      <c r="F7" s="99">
        <f>'[1]Main - Capital trajectory'!S99</f>
        <v>17686.933719671288</v>
      </c>
      <c r="G7" s="99">
        <f>'Inversiones por sectores'!F13</f>
        <v>15013.3055</v>
      </c>
      <c r="H7" s="99">
        <f>'[1]Main - Capital trajectory'!AC99</f>
        <v>108832.30459387641</v>
      </c>
      <c r="I7" s="99">
        <f>'Inversiones por sectores'!G13</f>
        <v>67524.395529999994</v>
      </c>
      <c r="J7" s="99">
        <f>'[1]Main - Capital trajectory'!AM99</f>
        <v>96433.151328563312</v>
      </c>
      <c r="K7" s="99">
        <f>'Inversiones por sectores'!H13</f>
        <v>107495.7098</v>
      </c>
    </row>
    <row r="8" spans="1:11" ht="12.75" customHeight="1" x14ac:dyDescent="0.25">
      <c r="A8" s="109" t="s">
        <v>126</v>
      </c>
      <c r="B8" s="114">
        <f>'[1]Main - Capital trajectory'!C100</f>
        <v>648.7235100742073</v>
      </c>
      <c r="C8" s="114">
        <f>'DATA 2'!D93</f>
        <v>354.76668050000001</v>
      </c>
      <c r="D8" s="99">
        <f>'[1]Main - Capital trajectory'!N100</f>
        <v>6344.0447024477053</v>
      </c>
      <c r="E8" s="99">
        <f>'Inversiones por sectores'!E14</f>
        <v>2317.9995450000001</v>
      </c>
      <c r="F8" s="99">
        <f>'[1]Main - Capital trajectory'!S100</f>
        <v>2694.110346778215</v>
      </c>
      <c r="G8" s="99">
        <f>'Inversiones por sectores'!F14</f>
        <v>2812.9005950000001</v>
      </c>
      <c r="H8" s="99">
        <f>'[1]Main - Capital trajectory'!AC100</f>
        <v>4731.9067431094345</v>
      </c>
      <c r="I8" s="99">
        <f>'Inversiones por sectores'!G14</f>
        <v>3589.810524</v>
      </c>
      <c r="J8" s="99">
        <f>'[1]Main - Capital trajectory'!AM100</f>
        <v>-20042.719274630032</v>
      </c>
      <c r="K8" s="99">
        <f>'Inversiones por sectores'!H14</f>
        <v>1.2509473579999999</v>
      </c>
    </row>
    <row r="9" spans="1:11" ht="12.75" customHeight="1" x14ac:dyDescent="0.25">
      <c r="A9" s="109" t="s">
        <v>127</v>
      </c>
      <c r="B9" s="114">
        <f>'[1]Main - Capital trajectory'!C101</f>
        <v>493.62032444974244</v>
      </c>
      <c r="C9" s="114">
        <f>'DATA 2'!D94</f>
        <v>549.66874050000001</v>
      </c>
      <c r="D9" s="99">
        <f>'[1]Main - Capital trajectory'!N101</f>
        <v>736.06374663342501</v>
      </c>
      <c r="E9" s="99">
        <f>'Inversiones por sectores'!E15</f>
        <v>931.333483</v>
      </c>
      <c r="F9" s="99">
        <f>'[1]Main - Capital trajectory'!S101</f>
        <v>-1091.7770366230416</v>
      </c>
      <c r="G9" s="99">
        <f>'Inversiones por sectores'!F15</f>
        <v>952.49074929999995</v>
      </c>
      <c r="H9" s="99">
        <f>'[1]Main - Capital trajectory'!AC101</f>
        <v>-1232.0571234255149</v>
      </c>
      <c r="I9" s="99">
        <f>'Inversiones por sectores'!G15</f>
        <v>391.94489199999998</v>
      </c>
      <c r="J9" s="99">
        <f>'[1]Main - Capital trajectory'!AM101</f>
        <v>-1181.0827380392293</v>
      </c>
      <c r="K9" s="99">
        <f>'Inversiones por sectores'!H15</f>
        <v>33.3474863</v>
      </c>
    </row>
    <row r="10" spans="1:11" ht="12.75" customHeight="1" x14ac:dyDescent="0.25">
      <c r="A10" s="109" t="s">
        <v>169</v>
      </c>
      <c r="B10" s="114">
        <f>'[1]Main - Capital trajectory'!C102</f>
        <v>78.005630830326211</v>
      </c>
      <c r="C10" s="114">
        <f>'DATA 2'!D95</f>
        <v>0.81286263049999996</v>
      </c>
      <c r="D10" s="99">
        <f>'[1]Main - Capital trajectory'!N102</f>
        <v>1245.9900862514453</v>
      </c>
      <c r="E10" s="99">
        <f>'Inversiones por sectores'!E16</f>
        <v>2792.8148190000002</v>
      </c>
      <c r="F10" s="99">
        <f>'[1]Main - Capital trajectory'!S102</f>
        <v>550.33131309882958</v>
      </c>
      <c r="G10" s="99">
        <f>'Inversiones por sectores'!F16</f>
        <v>3303.2788999999998</v>
      </c>
      <c r="H10" s="99">
        <f>'[1]Main - Capital trajectory'!AC102</f>
        <v>-816.76819902244688</v>
      </c>
      <c r="I10" s="99">
        <f>'Inversiones por sectores'!G16</f>
        <v>1465.6505540000001</v>
      </c>
      <c r="J10" s="99">
        <f>'[1]Main - Capital trajectory'!AM102</f>
        <v>29.277483244289609</v>
      </c>
      <c r="K10" s="99">
        <f>'Inversiones por sectores'!H16</f>
        <v>761.55173119999995</v>
      </c>
    </row>
    <row r="11" spans="1:11" ht="12.75" customHeight="1" x14ac:dyDescent="0.25">
      <c r="A11" s="109" t="s">
        <v>170</v>
      </c>
      <c r="B11" s="114">
        <f>'[1]Main - Capital trajectory'!C103</f>
        <v>2447.9623107119269</v>
      </c>
      <c r="C11" s="114">
        <f>'DATA 2'!D96</f>
        <v>2590.6136820000002</v>
      </c>
      <c r="D11" s="99">
        <f>'[1]Main - Capital trajectory'!N103</f>
        <v>3099.1669724876429</v>
      </c>
      <c r="E11" s="99">
        <f>'Inversiones por sectores'!E17</f>
        <v>2300.0281329999998</v>
      </c>
      <c r="F11" s="99">
        <f>'[1]Main - Capital trajectory'!S103</f>
        <v>2679.2827331037151</v>
      </c>
      <c r="G11" s="99">
        <f>'Inversiones por sectores'!F17</f>
        <v>2171.2528520000001</v>
      </c>
      <c r="H11" s="99">
        <f>'[1]Main - Capital trajectory'!AC103</f>
        <v>4261.9556552387212</v>
      </c>
      <c r="I11" s="99">
        <f>'Inversiones por sectores'!G17</f>
        <v>2267.3160379999999</v>
      </c>
      <c r="J11" s="99">
        <f>'[1]Main - Capital trajectory'!AM103</f>
        <v>6267.7808537493611</v>
      </c>
      <c r="K11" s="99">
        <f>'Inversiones por sectores'!H17</f>
        <v>2588.096634</v>
      </c>
    </row>
    <row r="12" spans="1:11" ht="12.75" customHeight="1" x14ac:dyDescent="0.25">
      <c r="A12" s="109" t="s">
        <v>162</v>
      </c>
      <c r="B12" s="114">
        <f>'[1]Main - Capital trajectory'!C104</f>
        <v>2668.0454066812522</v>
      </c>
      <c r="C12" s="114">
        <f>'DATA 2'!D97</f>
        <v>2830.3988020000002</v>
      </c>
      <c r="D12" s="99">
        <f>'[1]Main - Capital trajectory'!N104</f>
        <v>3406.7093550491418</v>
      </c>
      <c r="E12" s="99">
        <f>'Inversiones por sectores'!E18</f>
        <v>2592.22973</v>
      </c>
      <c r="F12" s="99">
        <f>'[1]Main - Capital trajectory'!S104</f>
        <v>-4383.3931426428016</v>
      </c>
      <c r="G12" s="99">
        <f>'Inversiones por sectores'!F18</f>
        <v>2070.5424469999998</v>
      </c>
      <c r="H12" s="99">
        <f>'[1]Main - Capital trajectory'!AC104</f>
        <v>-1635.4486981422242</v>
      </c>
      <c r="I12" s="99">
        <f>'Inversiones por sectores'!G18</f>
        <v>1562.8637570000001</v>
      </c>
      <c r="J12" s="99">
        <f>'[1]Main - Capital trajectory'!AM104</f>
        <v>-21557.458477755496</v>
      </c>
      <c r="K12" s="99">
        <f>'Inversiones por sectores'!H18</f>
        <v>28.548050669999999</v>
      </c>
    </row>
    <row r="13" spans="1:11" ht="12.75" customHeight="1" x14ac:dyDescent="0.25">
      <c r="A13" s="109" t="s">
        <v>171</v>
      </c>
      <c r="B13" s="114">
        <f>'[1]Main - Capital trajectory'!C105</f>
        <v>11854.069208773803</v>
      </c>
      <c r="C13" s="114">
        <f>'DATA 2'!D98</f>
        <v>12124.66877</v>
      </c>
      <c r="D13" s="99">
        <f>'[1]Main - Capital trajectory'!N105</f>
        <v>26502.992342538993</v>
      </c>
      <c r="E13" s="99">
        <f>'Inversiones por sectores'!E19</f>
        <v>14579.050999999999</v>
      </c>
      <c r="F13" s="99">
        <f>'[1]Main - Capital trajectory'!S105</f>
        <v>80023.840536042029</v>
      </c>
      <c r="G13" s="99">
        <f>'Inversiones por sectores'!F19</f>
        <v>18079.414580000001</v>
      </c>
      <c r="H13" s="99">
        <f>'[1]Main - Capital trajectory'!AC105</f>
        <v>27058.101418748181</v>
      </c>
      <c r="I13" s="99">
        <f>'Inversiones por sectores'!G19</f>
        <v>21423.113170000001</v>
      </c>
      <c r="J13" s="99">
        <f>'[1]Main - Capital trajectory'!AM105</f>
        <v>122396.60438751582</v>
      </c>
      <c r="K13" s="99">
        <f>'Inversiones por sectores'!H19</f>
        <v>33302.691120000003</v>
      </c>
    </row>
    <row r="14" spans="1:11" ht="12.75" customHeight="1" x14ac:dyDescent="0.25">
      <c r="A14" s="109" t="s">
        <v>132</v>
      </c>
      <c r="B14" s="114">
        <f>'[1]Main - Capital trajectory'!C106</f>
        <v>734.58343324654834</v>
      </c>
      <c r="C14" s="114">
        <f>'DATA 2'!D99</f>
        <v>530.16665490000003</v>
      </c>
      <c r="D14" s="99">
        <f>'[1]Main - Capital trajectory'!N106</f>
        <v>5051.5453798655635</v>
      </c>
      <c r="E14" s="99">
        <f>'Inversiones por sectores'!E20</f>
        <v>16.692751550000001</v>
      </c>
      <c r="F14" s="99">
        <f>'[1]Main - Capital trajectory'!S106</f>
        <v>-18141.366354265283</v>
      </c>
      <c r="G14" s="99">
        <f>'Inversiones por sectores'!F20</f>
        <v>4.8255446070000003</v>
      </c>
      <c r="H14" s="99">
        <f>'[1]Main - Capital trajectory'!AC106</f>
        <v>832.22950773850903</v>
      </c>
      <c r="I14" s="99">
        <f>'Inversiones por sectores'!G20</f>
        <v>4.4831752600000003</v>
      </c>
      <c r="J14" s="99">
        <f>'[1]Main - Capital trajectory'!AM106</f>
        <v>930.66042348853796</v>
      </c>
      <c r="K14" s="99">
        <f>'Inversiones por sectores'!H20</f>
        <v>6.4431615449999997</v>
      </c>
    </row>
    <row r="15" spans="1:11" ht="12.75" customHeight="1" x14ac:dyDescent="0.25">
      <c r="A15" s="109" t="s">
        <v>165</v>
      </c>
      <c r="B15" s="114">
        <f>'[1]Main - Capital trajectory'!C107</f>
        <v>3741.0605829012488</v>
      </c>
      <c r="C15" s="114">
        <f>'DATA 2'!D100</f>
        <v>5857.3069420000002</v>
      </c>
      <c r="D15" s="99">
        <f>'[1]Main - Capital trajectory'!N107</f>
        <v>-23417.852851394906</v>
      </c>
      <c r="E15" s="99">
        <f>'Inversiones por sectores'!E21</f>
        <v>6.5086979830000002</v>
      </c>
      <c r="F15" s="99">
        <f>'[1]Main - Capital trajectory'!S107</f>
        <v>-97.75472099416217</v>
      </c>
      <c r="G15" s="99">
        <f>'Inversiones por sectores'!F21</f>
        <v>1.2325556360000001</v>
      </c>
      <c r="H15" s="99">
        <f>'[1]Main - Capital trajectory'!AC107</f>
        <v>-313.40160418146991</v>
      </c>
      <c r="I15" s="99">
        <f>'Inversiones por sectores'!G21</f>
        <v>9.8951729399999896E-2</v>
      </c>
      <c r="J15" s="99">
        <f>'[1]Main - Capital trajectory'!AM107</f>
        <v>-191.41833283177886</v>
      </c>
      <c r="K15" s="99">
        <f>'Inversiones por sectores'!H21</f>
        <v>1.0379775000000001E-2</v>
      </c>
    </row>
    <row r="16" spans="1:11" ht="12.75" customHeight="1" x14ac:dyDescent="0.25">
      <c r="A16" s="109" t="s">
        <v>240</v>
      </c>
      <c r="B16" s="110">
        <f>SUM(B4:B15)</f>
        <v>37115.432375556382</v>
      </c>
      <c r="C16" s="110">
        <f>SUM(C4:C15)</f>
        <v>37527.387330232501</v>
      </c>
      <c r="D16" s="110">
        <f t="shared" ref="B16:E16" si="0">SUM(D4:D15)</f>
        <v>81101.788335695863</v>
      </c>
      <c r="E16" s="110">
        <f t="shared" si="0"/>
        <v>57651.681816532997</v>
      </c>
      <c r="F16" s="110">
        <f>SUM(F4:F15)</f>
        <v>151591.02162021401</v>
      </c>
      <c r="G16" s="110">
        <f>SUM(G4:G15)</f>
        <v>75743.719187543</v>
      </c>
      <c r="H16" s="110">
        <f>SUM(H4:H15)</f>
        <v>252313.49876534933</v>
      </c>
      <c r="I16" s="110">
        <f>SUM(I4:I15)</f>
        <v>153335.13316698937</v>
      </c>
      <c r="J16" s="110">
        <f>SUM(J4:J15)</f>
        <v>310726.02604544914</v>
      </c>
      <c r="K16" s="110">
        <f>SUM(K4:K15)</f>
        <v>221405.27114084797</v>
      </c>
    </row>
    <row r="17" spans="1:20" ht="12.75" customHeight="1" x14ac:dyDescent="0.25"/>
    <row r="18" spans="1:20" ht="12.75" customHeight="1" x14ac:dyDescent="0.25"/>
    <row r="19" spans="1:20" ht="12.75" customHeight="1" x14ac:dyDescent="0.25"/>
    <row r="21" spans="1:20" x14ac:dyDescent="0.25">
      <c r="A21" s="1" t="s">
        <v>462</v>
      </c>
      <c r="B21" s="1"/>
      <c r="C21" s="1"/>
      <c r="H21">
        <v>17</v>
      </c>
    </row>
    <row r="22" spans="1:20" ht="30" x14ac:dyDescent="0.25">
      <c r="B22" s="101" t="s">
        <v>463</v>
      </c>
      <c r="C22" s="101" t="s">
        <v>464</v>
      </c>
      <c r="D22" s="101" t="s">
        <v>465</v>
      </c>
      <c r="E22" s="101" t="s">
        <v>472</v>
      </c>
      <c r="H22" s="104" t="s">
        <v>471</v>
      </c>
      <c r="I22" s="1" t="s">
        <v>470</v>
      </c>
      <c r="J22" s="1" t="s">
        <v>473</v>
      </c>
      <c r="L22" s="104" t="s">
        <v>469</v>
      </c>
      <c r="M22" s="1" t="s">
        <v>470</v>
      </c>
      <c r="N22" s="1" t="s">
        <v>473</v>
      </c>
      <c r="P22" s="104"/>
      <c r="Q22" s="104" t="s">
        <v>471</v>
      </c>
      <c r="R22" s="104" t="s">
        <v>470</v>
      </c>
    </row>
    <row r="23" spans="1:20" x14ac:dyDescent="0.25">
      <c r="A23">
        <v>2025</v>
      </c>
      <c r="B23" s="99">
        <v>4770.6934315115213</v>
      </c>
      <c r="C23" s="99">
        <v>6357.6342924237251</v>
      </c>
      <c r="D23" s="99">
        <v>1586.9408609122038</v>
      </c>
      <c r="E23" s="102">
        <f t="shared" ref="E23:E26" si="1">D23/B23</f>
        <v>0.33264364681874053</v>
      </c>
      <c r="G23">
        <v>2025</v>
      </c>
      <c r="H23" s="99">
        <f>B23*$H$21</f>
        <v>81101.788335695863</v>
      </c>
      <c r="I23" s="99">
        <f t="array" ref="I23:I26">TRANSPOSE('Inversiones por sectores'!E9:H9)</f>
        <v>57651.681816532997</v>
      </c>
      <c r="J23" s="105">
        <f>I23/DATA!S$19</f>
        <v>2.2115689713513246E-3</v>
      </c>
      <c r="L23" s="99">
        <f>C23*$H$21</f>
        <v>108079.78297120333</v>
      </c>
      <c r="M23" s="99">
        <f t="array" ref="M23:M26">TRANSPOSE('Inversiones por sectores'!N9:Q9)</f>
        <v>64851.889073705002</v>
      </c>
      <c r="N23" s="105">
        <f>I23/DATA!N$20</f>
        <v>2.5370142291635902E-3</v>
      </c>
      <c r="P23">
        <v>2025</v>
      </c>
      <c r="Q23" s="103">
        <f>L23/H23-1</f>
        <v>0.33264364681874059</v>
      </c>
      <c r="R23" s="102">
        <f>M23/I23-1</f>
        <v>0.12489153881209369</v>
      </c>
      <c r="T23" s="99">
        <f>M23-I23</f>
        <v>7200.2072571720055</v>
      </c>
    </row>
    <row r="24" spans="1:20" x14ac:dyDescent="0.25">
      <c r="A24">
        <v>2030</v>
      </c>
      <c r="B24" s="99">
        <v>8917.1189188361168</v>
      </c>
      <c r="C24" s="99">
        <v>13465.50769919157</v>
      </c>
      <c r="D24" s="99">
        <v>4548.3887803554535</v>
      </c>
      <c r="E24" s="102">
        <f t="shared" si="1"/>
        <v>0.51007380542471448</v>
      </c>
      <c r="G24">
        <v>2030</v>
      </c>
      <c r="H24" s="99">
        <f>B24*$H$21</f>
        <v>151591.02162021399</v>
      </c>
      <c r="I24" s="99">
        <v>75743.719187543</v>
      </c>
      <c r="J24" s="105">
        <f>I24/DATA!S$19</f>
        <v>2.9055953590911526E-3</v>
      </c>
      <c r="L24" s="99">
        <f>C24*$H$21</f>
        <v>228913.63088625669</v>
      </c>
      <c r="M24" s="99">
        <v>104451.562714506</v>
      </c>
      <c r="N24" s="105">
        <f>I24/DATA!S$20</f>
        <v>2.8992836663766053E-3</v>
      </c>
      <c r="P24">
        <v>2030</v>
      </c>
      <c r="Q24" s="103">
        <f>L24/H24-1</f>
        <v>0.51007380542471448</v>
      </c>
      <c r="R24" s="102">
        <f>M24/I24-1</f>
        <v>0.37901285855638789</v>
      </c>
      <c r="T24" s="99">
        <f>M24-I24</f>
        <v>28707.843526962999</v>
      </c>
    </row>
    <row r="25" spans="1:20" x14ac:dyDescent="0.25">
      <c r="A25">
        <v>2040</v>
      </c>
      <c r="B25" s="99">
        <v>14841.970515608788</v>
      </c>
      <c r="C25" s="99">
        <v>21661.303845517337</v>
      </c>
      <c r="D25" s="99">
        <v>6819.3333299085498</v>
      </c>
      <c r="E25" s="102">
        <f t="shared" si="1"/>
        <v>0.45946279995212852</v>
      </c>
      <c r="G25">
        <v>2040</v>
      </c>
      <c r="H25" s="99">
        <f>B25*$H$21</f>
        <v>252313.49876534939</v>
      </c>
      <c r="I25" s="99">
        <v>153335.13316698937</v>
      </c>
      <c r="J25" s="105">
        <f>I25/DATA!AC$19</f>
        <v>4.4781169997933756E-3</v>
      </c>
      <c r="L25" s="99">
        <f>C25*$H$21</f>
        <v>368242.16537379473</v>
      </c>
      <c r="M25" s="99">
        <v>202061.62964292135</v>
      </c>
      <c r="N25" s="105">
        <f>I25/DATA!AC$20</f>
        <v>4.4721863862855022E-3</v>
      </c>
      <c r="P25">
        <v>2040</v>
      </c>
      <c r="Q25" s="103">
        <f>L25/H25-1</f>
        <v>0.45946279995212858</v>
      </c>
      <c r="R25" s="102">
        <f>M25/I25-1</f>
        <v>0.31777776866614427</v>
      </c>
      <c r="T25" s="99">
        <f>M25-I25</f>
        <v>48726.496475931985</v>
      </c>
    </row>
    <row r="26" spans="1:20" x14ac:dyDescent="0.25">
      <c r="A26">
        <v>2050</v>
      </c>
      <c r="B26" s="99">
        <v>18278.00153208524</v>
      </c>
      <c r="C26" s="99">
        <v>33383.207308873534</v>
      </c>
      <c r="D26" s="99">
        <v>15105.205776788294</v>
      </c>
      <c r="E26" s="102">
        <f t="shared" si="1"/>
        <v>0.82641451529985843</v>
      </c>
      <c r="G26">
        <v>2050</v>
      </c>
      <c r="H26" s="99">
        <f>B26*$H$21</f>
        <v>310726.02604544908</v>
      </c>
      <c r="I26" s="99">
        <v>221405.27114084797</v>
      </c>
      <c r="J26" s="105">
        <f>I26/DATA!AM$19</f>
        <v>4.9838655727246425E-3</v>
      </c>
      <c r="L26" s="99">
        <f>C26*$H$21</f>
        <v>567514.52425085008</v>
      </c>
      <c r="M26" s="99">
        <v>298312.53013565572</v>
      </c>
      <c r="N26" s="105">
        <f>M26/DATA!AM$19</f>
        <v>6.7150594075498522E-3</v>
      </c>
      <c r="P26">
        <v>2050</v>
      </c>
      <c r="Q26" s="103">
        <f>L26/H26-1</f>
        <v>0.82641451529985854</v>
      </c>
      <c r="R26" s="102">
        <f>M26/I26-1</f>
        <v>0.34735965678921366</v>
      </c>
      <c r="T26" s="99">
        <f>M26-I26</f>
        <v>76907.258994807751</v>
      </c>
    </row>
    <row r="28" spans="1:20" ht="29.25" customHeight="1" x14ac:dyDescent="0.25">
      <c r="B28" s="101" t="s">
        <v>466</v>
      </c>
      <c r="C28" s="101" t="s">
        <v>467</v>
      </c>
      <c r="D28" s="101" t="s">
        <v>468</v>
      </c>
      <c r="E28" s="101"/>
      <c r="F28" s="1"/>
    </row>
    <row r="29" spans="1:20" x14ac:dyDescent="0.25">
      <c r="A29">
        <v>2025</v>
      </c>
      <c r="B29" s="100">
        <v>404.58306298746828</v>
      </c>
      <c r="C29" s="99">
        <f>B23/$B29</f>
        <v>11.791629131195961</v>
      </c>
      <c r="D29" s="99">
        <f>C23/$B29</f>
        <v>15.714039647331083</v>
      </c>
      <c r="E29" s="99"/>
      <c r="F29" s="99"/>
    </row>
    <row r="30" spans="1:20" x14ac:dyDescent="0.25">
      <c r="A30">
        <v>2030</v>
      </c>
      <c r="B30" s="100">
        <v>468.88566690639658</v>
      </c>
      <c r="C30" s="99">
        <f>B24/$B30</f>
        <v>19.017682877084482</v>
      </c>
      <c r="D30" s="99">
        <f>C24/$B30</f>
        <v>28.718104752559398</v>
      </c>
      <c r="E30" s="99"/>
      <c r="F30" s="99"/>
    </row>
    <row r="31" spans="1:20" x14ac:dyDescent="0.25">
      <c r="A31">
        <v>2040</v>
      </c>
      <c r="B31" s="100">
        <v>556.92179576947342</v>
      </c>
      <c r="C31" s="99">
        <f>B25/$B31</f>
        <v>26.650008364464018</v>
      </c>
      <c r="D31" s="99">
        <f>C25/$B31</f>
        <v>38.894695826348297</v>
      </c>
      <c r="E31" s="99"/>
      <c r="F31" s="99"/>
    </row>
    <row r="32" spans="1:20" x14ac:dyDescent="0.25">
      <c r="A32">
        <v>2050</v>
      </c>
      <c r="B32" s="100">
        <v>623.04013401265797</v>
      </c>
      <c r="C32" s="99">
        <f>B26/$B32</f>
        <v>29.33679635430018</v>
      </c>
      <c r="D32" s="99">
        <f>C26/$B32</f>
        <v>53.581150693889818</v>
      </c>
      <c r="E32" s="99"/>
      <c r="F32" s="99"/>
    </row>
    <row r="33" spans="5:6" x14ac:dyDescent="0.25">
      <c r="E33" s="99"/>
      <c r="F33" s="99"/>
    </row>
  </sheetData>
  <mergeCells count="5">
    <mergeCell ref="D3:E3"/>
    <mergeCell ref="F3:G3"/>
    <mergeCell ref="H3:I3"/>
    <mergeCell ref="J3:K3"/>
    <mergeCell ref="B3:C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workbookViewId="0">
      <selection activeCell="X33" sqref="X33"/>
    </sheetView>
  </sheetViews>
  <sheetFormatPr baseColWidth="10" defaultColWidth="11.42578125" defaultRowHeight="15" x14ac:dyDescent="0.25"/>
  <cols>
    <col min="1" max="1" width="26.42578125" style="37" customWidth="1"/>
    <col min="2" max="9" width="11.42578125" style="37"/>
    <col min="10" max="10" width="23.7109375" style="37" customWidth="1"/>
    <col min="11" max="18" width="11.42578125" style="37"/>
    <col min="19" max="19" width="23.42578125" style="37" customWidth="1"/>
    <col min="20" max="25" width="11.42578125" style="37"/>
    <col min="26" max="26" width="11.42578125" style="51"/>
    <col min="27" max="27" width="25.85546875" style="37" customWidth="1"/>
    <col min="28" max="16384" width="11.42578125" style="37"/>
  </cols>
  <sheetData>
    <row r="1" spans="1:34" ht="18.75" x14ac:dyDescent="0.3">
      <c r="A1" s="15" t="s">
        <v>230</v>
      </c>
      <c r="B1" s="38"/>
      <c r="C1" s="38"/>
      <c r="D1" s="38"/>
      <c r="E1" s="38"/>
      <c r="F1" s="38"/>
      <c r="G1" s="38"/>
      <c r="H1" s="38"/>
      <c r="I1" s="38"/>
      <c r="J1" s="15" t="s">
        <v>231</v>
      </c>
      <c r="K1" s="38"/>
      <c r="L1" s="38"/>
      <c r="M1" s="38"/>
      <c r="N1" s="38"/>
      <c r="O1" s="38"/>
      <c r="P1" s="38"/>
      <c r="Q1" s="38"/>
      <c r="R1" s="38"/>
      <c r="S1" s="15" t="s">
        <v>232</v>
      </c>
      <c r="T1" s="38"/>
      <c r="U1" s="38"/>
      <c r="V1" s="38"/>
      <c r="W1" s="38"/>
      <c r="X1" s="38"/>
      <c r="Y1" s="38"/>
      <c r="Z1" s="38"/>
      <c r="AA1" s="15" t="s">
        <v>461</v>
      </c>
      <c r="AB1" s="38"/>
      <c r="AC1" s="38"/>
      <c r="AD1" s="38"/>
      <c r="AE1" s="38"/>
      <c r="AF1" s="38"/>
      <c r="AG1" s="38"/>
      <c r="AH1" s="38"/>
    </row>
    <row r="2" spans="1:34" s="46" customFormat="1" ht="12.75" x14ac:dyDescent="0.2">
      <c r="A2" s="44" t="s">
        <v>203</v>
      </c>
      <c r="B2" s="45"/>
      <c r="C2" s="45"/>
      <c r="D2" s="45"/>
      <c r="E2" s="45"/>
      <c r="F2" s="45"/>
      <c r="G2" s="45"/>
      <c r="H2" s="45"/>
      <c r="I2" s="45"/>
      <c r="J2" s="44" t="s">
        <v>203</v>
      </c>
      <c r="K2" s="45"/>
      <c r="L2" s="45"/>
      <c r="M2" s="45"/>
      <c r="N2" s="45"/>
      <c r="O2" s="45"/>
      <c r="P2" s="45"/>
      <c r="Q2" s="45"/>
      <c r="R2" s="45"/>
      <c r="S2" s="44" t="s">
        <v>203</v>
      </c>
      <c r="T2" s="45"/>
      <c r="U2" s="45"/>
      <c r="V2" s="45"/>
      <c r="W2" s="45"/>
      <c r="X2" s="45"/>
      <c r="Y2" s="45"/>
      <c r="Z2" s="45"/>
      <c r="AA2" s="44" t="s">
        <v>203</v>
      </c>
      <c r="AB2" s="45"/>
      <c r="AC2" s="45"/>
      <c r="AD2" s="45"/>
      <c r="AE2" s="45"/>
      <c r="AF2" s="45"/>
      <c r="AG2" s="45"/>
      <c r="AH2" s="45"/>
    </row>
    <row r="3" spans="1:34" s="46" customFormat="1" ht="15" customHeight="1" x14ac:dyDescent="0.2">
      <c r="A3" s="49"/>
      <c r="B3" s="50">
        <v>2013</v>
      </c>
      <c r="C3" s="50">
        <v>2018</v>
      </c>
      <c r="D3" s="50">
        <v>2020</v>
      </c>
      <c r="E3" s="50">
        <v>2025</v>
      </c>
      <c r="F3" s="50">
        <v>2030</v>
      </c>
      <c r="G3" s="50">
        <v>2040</v>
      </c>
      <c r="H3" s="50">
        <v>2050</v>
      </c>
      <c r="I3" s="45"/>
      <c r="J3" s="49"/>
      <c r="K3" s="50">
        <v>2013</v>
      </c>
      <c r="L3" s="50">
        <v>2018</v>
      </c>
      <c r="M3" s="50">
        <v>2020</v>
      </c>
      <c r="N3" s="50">
        <v>2025</v>
      </c>
      <c r="O3" s="50">
        <v>2030</v>
      </c>
      <c r="P3" s="50">
        <v>2040</v>
      </c>
      <c r="Q3" s="50">
        <v>2050</v>
      </c>
      <c r="R3" s="45"/>
      <c r="S3" s="49"/>
      <c r="T3" s="50">
        <v>2018</v>
      </c>
      <c r="U3" s="50">
        <v>2020</v>
      </c>
      <c r="V3" s="50">
        <v>2025</v>
      </c>
      <c r="W3" s="50">
        <v>2030</v>
      </c>
      <c r="X3" s="50">
        <v>2040</v>
      </c>
      <c r="Y3" s="50">
        <v>2050</v>
      </c>
      <c r="Z3" s="53"/>
      <c r="AA3" s="49"/>
      <c r="AB3" s="50">
        <v>2018</v>
      </c>
      <c r="AC3" s="50">
        <v>2020</v>
      </c>
      <c r="AD3" s="50">
        <v>2025</v>
      </c>
      <c r="AE3" s="50">
        <v>2030</v>
      </c>
      <c r="AF3" s="50">
        <v>2040</v>
      </c>
      <c r="AG3" s="50">
        <v>2050</v>
      </c>
      <c r="AH3" s="53"/>
    </row>
    <row r="4" spans="1:34" s="46" customFormat="1" ht="15" customHeight="1" x14ac:dyDescent="0.2">
      <c r="A4" s="40" t="s">
        <v>234</v>
      </c>
      <c r="B4" s="43">
        <f>SUMIFS('DATA 2'!C$2:C$34,'DATA 2'!$A$2:$A$34,$A4)</f>
        <v>7350210</v>
      </c>
      <c r="C4" s="43">
        <f>SUMIFS('DATA 2'!H$2:H$34,'DATA 2'!$A$2:$A$34,$A4)</f>
        <v>7766125.5870000003</v>
      </c>
      <c r="D4" s="43">
        <f>SUMIFS('DATA 2'!J$2:J$34,'DATA 2'!$A$2:$A$34,$A4)</f>
        <v>7922553.9230999993</v>
      </c>
      <c r="E4" s="43">
        <f>SUMIFS('DATA 2'!O$2:O$34,'DATA 2'!$A$2:$A$34,$A4)</f>
        <v>8285755.0341999996</v>
      </c>
      <c r="F4" s="43">
        <f>SUMIFS('DATA 2'!T$2:T$34,'DATA 2'!$A$2:$A$34,$A4)</f>
        <v>8641531.439100001</v>
      </c>
      <c r="G4" s="43">
        <f>SUMIFS('DATA 2'!AD$2:AD$34,'DATA 2'!$A$2:$A$34,$A4)</f>
        <v>9372328.5304999892</v>
      </c>
      <c r="H4" s="43">
        <f>SUMIFS('DATA 2'!AN$2:AN$34,'DATA 2'!$A$2:$A$34,$A4)</f>
        <v>10046422.9627</v>
      </c>
      <c r="I4" s="45"/>
      <c r="J4" s="40" t="s">
        <v>234</v>
      </c>
      <c r="K4" s="43">
        <f>SUMIFS('DATA 2'!$C$35:$C$67,'DATA 2'!$A$35:$A$67,$J4)</f>
        <v>7350210</v>
      </c>
      <c r="L4" s="43">
        <f>SUMIFS('DATA 2'!$H$35:$H$67,'DATA 2'!$A$35:$A$67,$J4)</f>
        <v>7766116.6009</v>
      </c>
      <c r="M4" s="43">
        <f>SUMIFS('DATA 2'!$J$35:$J$67,'DATA 2'!$A$35:$A$67,$J4)</f>
        <v>7922305.0605999995</v>
      </c>
      <c r="N4" s="43">
        <f>SUMIFS('DATA 2'!$O$35:$O$67,'DATA 2'!$A$35:$A$67,$J4)</f>
        <v>8286703.9989</v>
      </c>
      <c r="O4" s="43">
        <f>SUMIFS('DATA 2'!$T$35:$T$67,'DATA 2'!$A$35:$A$67,$J4)</f>
        <v>8651743.6362000015</v>
      </c>
      <c r="P4" s="43">
        <f>SUMIFS('DATA 2'!$AD$35:$AD$67,'DATA 2'!$A$35:$A$67,$J4)</f>
        <v>9372900.5239999909</v>
      </c>
      <c r="Q4" s="43">
        <f>SUMIFS('DATA 2'!$AN$35:$AN$67,'DATA 2'!$A$35:$A$67,$J4)</f>
        <v>10045466.036500001</v>
      </c>
      <c r="R4" s="45"/>
      <c r="S4" s="40" t="s">
        <v>234</v>
      </c>
      <c r="T4" s="47">
        <f t="shared" ref="T4:T24" si="0">L4-C4</f>
        <v>-8.9861000003293157</v>
      </c>
      <c r="U4" s="47">
        <f t="shared" ref="U4:U24" si="1">M4-D4</f>
        <v>-248.86249999981374</v>
      </c>
      <c r="V4" s="47">
        <f t="shared" ref="V4:V24" si="2">N4-E4</f>
        <v>948.96470000036061</v>
      </c>
      <c r="W4" s="47">
        <f t="shared" ref="W4:W24" si="3">O4-F4</f>
        <v>10212.197100000456</v>
      </c>
      <c r="X4" s="47">
        <f t="shared" ref="X4:X24" si="4">P4-G4</f>
        <v>571.99350000172853</v>
      </c>
      <c r="Y4" s="47">
        <f t="shared" ref="Y4:Y24" si="5">Q4-H4</f>
        <v>-956.92619999870658</v>
      </c>
      <c r="Z4" s="47"/>
      <c r="AA4" s="40" t="s">
        <v>234</v>
      </c>
      <c r="AB4" s="48">
        <f t="shared" ref="AB4:AB22" si="6">L4/C4-1</f>
        <v>-1.1570891945700268E-6</v>
      </c>
      <c r="AC4" s="48">
        <f t="shared" ref="AC4:AC22" si="7">M4/D4-1</f>
        <v>-3.1411903587574841E-5</v>
      </c>
      <c r="AD4" s="48">
        <f t="shared" ref="AD4:AD22" si="8">N4/E4-1</f>
        <v>1.1452965916602942E-4</v>
      </c>
      <c r="AE4" s="48">
        <f t="shared" ref="AE4:AE22" si="9">O4/F4-1</f>
        <v>1.1817577904993382E-3</v>
      </c>
      <c r="AF4" s="48">
        <f t="shared" ref="AF4:AF22" si="10">P4/G4-1</f>
        <v>6.1030030919173583E-5</v>
      </c>
      <c r="AG4" s="48">
        <f t="shared" ref="AG4:AG22" si="11">Q4/H4-1</f>
        <v>-9.5250439241079121E-5</v>
      </c>
      <c r="AH4" s="47"/>
    </row>
    <row r="5" spans="1:34" s="46" customFormat="1" ht="15" customHeight="1" x14ac:dyDescent="0.2">
      <c r="A5" s="40" t="s">
        <v>233</v>
      </c>
      <c r="B5" s="43">
        <f>SUMIFS('DATA 2'!C$2:C$34,'DATA 2'!$A$2:$A$34,$A5)</f>
        <v>14196442.501010001</v>
      </c>
      <c r="C5" s="43">
        <f>SUMIFS('DATA 2'!H$2:H$34,'DATA 2'!$A$2:$A$34,$A5)</f>
        <v>14947688.350899998</v>
      </c>
      <c r="D5" s="43">
        <f>SUMIFS('DATA 2'!J$2:J$34,'DATA 2'!$A$2:$A$34,$A5)</f>
        <v>15245293.316369999</v>
      </c>
      <c r="E5" s="43">
        <f>SUMIFS('DATA 2'!O$2:O$34,'DATA 2'!$A$2:$A$34,$A5)</f>
        <v>16026995.263409998</v>
      </c>
      <c r="F5" s="43">
        <f>SUMIFS('DATA 2'!T$2:T$34,'DATA 2'!$A$2:$A$34,$A5)</f>
        <v>16843626.865409989</v>
      </c>
      <c r="G5" s="43">
        <f>SUMIFS('DATA 2'!AD$2:AD$34,'DATA 2'!$A$2:$A$34,$A5)</f>
        <v>18469041.9769</v>
      </c>
      <c r="H5" s="43">
        <f>SUMIFS('DATA 2'!AN$2:AN$34,'DATA 2'!$A$2:$A$34,$A5)</f>
        <v>19828457.63332</v>
      </c>
      <c r="I5" s="45"/>
      <c r="J5" s="40" t="s">
        <v>233</v>
      </c>
      <c r="K5" s="43">
        <f>SUMIFS('DATA 2'!$C$35:$C$67,'DATA 2'!$A$35:$A$67,$J5)</f>
        <v>14196442.501010001</v>
      </c>
      <c r="L5" s="43">
        <f>SUMIFS('DATA 2'!$H$35:$H$67,'DATA 2'!$A$35:$A$67,$J5)</f>
        <v>14947756.63305</v>
      </c>
      <c r="M5" s="43">
        <f>SUMIFS('DATA 2'!$J$35:$J$67,'DATA 2'!$A$35:$A$67,$J5)</f>
        <v>15244464.72164</v>
      </c>
      <c r="N5" s="43">
        <f>SUMIFS('DATA 2'!$O$35:$O$67,'DATA 2'!$A$35:$A$67,$J5)</f>
        <v>16029841.169739999</v>
      </c>
      <c r="O5" s="43">
        <f>SUMIFS('DATA 2'!$T$35:$T$67,'DATA 2'!$A$35:$A$67,$J5)</f>
        <v>16883064.095389999</v>
      </c>
      <c r="P5" s="43">
        <f>SUMIFS('DATA 2'!$AD$35:$AD$67,'DATA 2'!$A$35:$A$67,$J5)</f>
        <v>18513895.88958</v>
      </c>
      <c r="Q5" s="43">
        <f>SUMIFS('DATA 2'!$AN$35:$AN$67,'DATA 2'!$A$35:$A$67,$J5)</f>
        <v>19877441.342890002</v>
      </c>
      <c r="R5" s="45"/>
      <c r="S5" s="40" t="s">
        <v>233</v>
      </c>
      <c r="T5" s="47">
        <f t="shared" si="0"/>
        <v>68.282150002196431</v>
      </c>
      <c r="U5" s="47">
        <f t="shared" si="1"/>
        <v>-828.5947299990803</v>
      </c>
      <c r="V5" s="47">
        <f t="shared" si="2"/>
        <v>2845.9063300006092</v>
      </c>
      <c r="W5" s="47">
        <f t="shared" si="3"/>
        <v>39437.229980010539</v>
      </c>
      <c r="X5" s="47">
        <f t="shared" si="4"/>
        <v>44853.912680000067</v>
      </c>
      <c r="Y5" s="47">
        <f t="shared" si="5"/>
        <v>48983.709570001811</v>
      </c>
      <c r="Z5" s="47"/>
      <c r="AA5" s="40" t="s">
        <v>233</v>
      </c>
      <c r="AB5" s="48">
        <f t="shared" si="6"/>
        <v>4.5680742333242819E-6</v>
      </c>
      <c r="AC5" s="48">
        <f t="shared" si="7"/>
        <v>-5.4350855231422024E-5</v>
      </c>
      <c r="AD5" s="48">
        <f t="shared" si="8"/>
        <v>1.775695495771501E-4</v>
      </c>
      <c r="AE5" s="48">
        <f t="shared" si="9"/>
        <v>2.3413739983162429E-3</v>
      </c>
      <c r="AF5" s="48">
        <f t="shared" si="10"/>
        <v>2.4285998556992094E-3</v>
      </c>
      <c r="AG5" s="48">
        <f t="shared" si="11"/>
        <v>2.4703741700862203E-3</v>
      </c>
      <c r="AH5" s="47"/>
    </row>
    <row r="6" spans="1:34" s="46" customFormat="1" ht="15" customHeight="1" x14ac:dyDescent="0.2">
      <c r="A6" s="40" t="s">
        <v>235</v>
      </c>
      <c r="B6" s="43">
        <f>SUMIFS('DATA 2'!C$2:C$34,'DATA 2'!$A$2:$A$34,$A6)</f>
        <v>2280098</v>
      </c>
      <c r="C6" s="43">
        <f>SUMIFS('DATA 2'!H$2:H$34,'DATA 2'!$A$2:$A$34,$A6)</f>
        <v>2411109.7481800001</v>
      </c>
      <c r="D6" s="43">
        <f>SUMIFS('DATA 2'!J$2:J$34,'DATA 2'!$A$2:$A$34,$A6)</f>
        <v>2460790.2297400003</v>
      </c>
      <c r="E6" s="43">
        <f>SUMIFS('DATA 2'!O$2:O$34,'DATA 2'!$A$2:$A$34,$A6)</f>
        <v>2575042.6654899996</v>
      </c>
      <c r="F6" s="43">
        <f>SUMIFS('DATA 2'!T$2:T$34,'DATA 2'!$A$2:$A$34,$A6)</f>
        <v>2693610.46104</v>
      </c>
      <c r="G6" s="43">
        <f>SUMIFS('DATA 2'!AD$2:AD$34,'DATA 2'!$A$2:$A$34,$A6)</f>
        <v>2946696.1209299997</v>
      </c>
      <c r="H6" s="43">
        <f>SUMIFS('DATA 2'!AN$2:AN$34,'DATA 2'!$A$2:$A$34,$A6)</f>
        <v>3185790.9391199998</v>
      </c>
      <c r="I6" s="45"/>
      <c r="J6" s="40" t="s">
        <v>235</v>
      </c>
      <c r="K6" s="43">
        <f>SUMIFS('DATA 2'!$C$35:$C$67,'DATA 2'!$A$35:$A$67,$J6)</f>
        <v>2280098</v>
      </c>
      <c r="L6" s="43">
        <f>SUMIFS('DATA 2'!$H$35:$H$67,'DATA 2'!$A$35:$A$67,$J6)</f>
        <v>2410996.9099099999</v>
      </c>
      <c r="M6" s="43">
        <f>SUMIFS('DATA 2'!$J$35:$J$67,'DATA 2'!$A$35:$A$67,$J6)</f>
        <v>2460316.08274</v>
      </c>
      <c r="N6" s="43">
        <f>SUMIFS('DATA 2'!$O$35:$O$67,'DATA 2'!$A$35:$A$67,$J6)</f>
        <v>2574130.5110599995</v>
      </c>
      <c r="O6" s="43">
        <f>SUMIFS('DATA 2'!$T$35:$T$67,'DATA 2'!$A$35:$A$67,$J6)</f>
        <v>2693424.7688799999</v>
      </c>
      <c r="P6" s="43">
        <f>SUMIFS('DATA 2'!$AD$35:$AD$67,'DATA 2'!$A$35:$A$67,$J6)</f>
        <v>2941974.9455400002</v>
      </c>
      <c r="Q6" s="43">
        <f>SUMIFS('DATA 2'!$AN$35:$AN$67,'DATA 2'!$A$35:$A$67,$J6)</f>
        <v>3179464.3937400002</v>
      </c>
      <c r="R6" s="45"/>
      <c r="S6" s="40" t="s">
        <v>235</v>
      </c>
      <c r="T6" s="47">
        <f t="shared" si="0"/>
        <v>-112.83827000018209</v>
      </c>
      <c r="U6" s="47">
        <f t="shared" si="1"/>
        <v>-474.14700000034645</v>
      </c>
      <c r="V6" s="47">
        <f t="shared" si="2"/>
        <v>-912.15443000011146</v>
      </c>
      <c r="W6" s="47">
        <f t="shared" si="3"/>
        <v>-185.69216000009328</v>
      </c>
      <c r="X6" s="47">
        <f t="shared" si="4"/>
        <v>-4721.1753899995238</v>
      </c>
      <c r="Y6" s="47">
        <f t="shared" si="5"/>
        <v>-6326.5453799995594</v>
      </c>
      <c r="Z6" s="47"/>
      <c r="AA6" s="40" t="s">
        <v>235</v>
      </c>
      <c r="AB6" s="48">
        <f t="shared" si="6"/>
        <v>-4.6799308942802043E-5</v>
      </c>
      <c r="AC6" s="48">
        <f t="shared" si="7"/>
        <v>-1.9268078776890629E-4</v>
      </c>
      <c r="AD6" s="48">
        <f t="shared" si="8"/>
        <v>-3.5422886083580352E-4</v>
      </c>
      <c r="AE6" s="48">
        <f t="shared" si="9"/>
        <v>-6.8938015606145875E-5</v>
      </c>
      <c r="AF6" s="48">
        <f t="shared" si="10"/>
        <v>-1.602192827575788E-3</v>
      </c>
      <c r="AG6" s="48">
        <f t="shared" si="11"/>
        <v>-1.9858633227662903E-3</v>
      </c>
      <c r="AH6" s="47"/>
    </row>
    <row r="7" spans="1:34" s="46" customFormat="1" ht="15" customHeight="1" x14ac:dyDescent="0.2">
      <c r="A7" s="40" t="s">
        <v>236</v>
      </c>
      <c r="B7" s="43">
        <f>SUMIFS('DATA 2'!C$2:C$34,'DATA 2'!$A$2:$A$34,$A7)</f>
        <v>33422475</v>
      </c>
      <c r="C7" s="43">
        <f>SUMIFS('DATA 2'!H$2:H$34,'DATA 2'!$A$2:$A$34,$A7)</f>
        <v>35258848.579999998</v>
      </c>
      <c r="D7" s="43">
        <f>SUMIFS('DATA 2'!J$2:J$34,'DATA 2'!$A$2:$A$34,$A7)</f>
        <v>35963527.107999995</v>
      </c>
      <c r="E7" s="43">
        <f>SUMIFS('DATA 2'!O$2:O$34,'DATA 2'!$A$2:$A$34,$A7)</f>
        <v>37716323.164999902</v>
      </c>
      <c r="F7" s="43">
        <f>SUMIFS('DATA 2'!T$2:T$34,'DATA 2'!$A$2:$A$34,$A7)</f>
        <v>39557683.267000005</v>
      </c>
      <c r="G7" s="43">
        <f>SUMIFS('DATA 2'!AD$2:AD$34,'DATA 2'!$A$2:$A$34,$A7)</f>
        <v>43288166.936999902</v>
      </c>
      <c r="H7" s="43">
        <f>SUMIFS('DATA 2'!AN$2:AN$34,'DATA 2'!$A$2:$A$34,$A7)</f>
        <v>46687970.529000007</v>
      </c>
      <c r="I7" s="45"/>
      <c r="J7" s="40" t="s">
        <v>236</v>
      </c>
      <c r="K7" s="43">
        <f>SUMIFS('DATA 2'!$C$35:$C$67,'DATA 2'!$A$35:$A$67,$J7)</f>
        <v>33422475</v>
      </c>
      <c r="L7" s="43">
        <f>SUMIFS('DATA 2'!$H$35:$H$67,'DATA 2'!$A$35:$A$67,$J7)</f>
        <v>35257370.162</v>
      </c>
      <c r="M7" s="43">
        <f>SUMIFS('DATA 2'!$J$35:$J$67,'DATA 2'!$A$35:$A$67,$J7)</f>
        <v>35956664.612999998</v>
      </c>
      <c r="N7" s="43">
        <f>SUMIFS('DATA 2'!$O$35:$O$67,'DATA 2'!$A$35:$A$67,$J7)</f>
        <v>37704217.711999997</v>
      </c>
      <c r="O7" s="43">
        <f>SUMIFS('DATA 2'!$T$35:$T$67,'DATA 2'!$A$35:$A$67,$J7)</f>
        <v>39562354.820999995</v>
      </c>
      <c r="P7" s="43">
        <f>SUMIFS('DATA 2'!$AD$35:$AD$67,'DATA 2'!$A$35:$A$67,$J7)</f>
        <v>43237460.311999999</v>
      </c>
      <c r="Q7" s="43">
        <f>SUMIFS('DATA 2'!$AN$35:$AN$67,'DATA 2'!$A$35:$A$67,$J7)</f>
        <v>46626935.166999996</v>
      </c>
      <c r="R7" s="45"/>
      <c r="S7" s="40" t="s">
        <v>236</v>
      </c>
      <c r="T7" s="47">
        <f t="shared" si="0"/>
        <v>-1478.417999997735</v>
      </c>
      <c r="U7" s="47">
        <f t="shared" si="1"/>
        <v>-6862.4949999973178</v>
      </c>
      <c r="V7" s="47">
        <f t="shared" si="2"/>
        <v>-12105.452999904752</v>
      </c>
      <c r="W7" s="47">
        <f t="shared" si="3"/>
        <v>4671.5539999902248</v>
      </c>
      <c r="X7" s="47">
        <f t="shared" si="4"/>
        <v>-50706.624999903142</v>
      </c>
      <c r="Y7" s="47">
        <f t="shared" si="5"/>
        <v>-61035.362000010908</v>
      </c>
      <c r="Z7" s="47"/>
      <c r="AA7" s="40" t="s">
        <v>236</v>
      </c>
      <c r="AB7" s="48">
        <f t="shared" si="6"/>
        <v>-4.1930410649815286E-5</v>
      </c>
      <c r="AC7" s="48">
        <f t="shared" si="7"/>
        <v>-1.9081818586341726E-4</v>
      </c>
      <c r="AD7" s="48">
        <f t="shared" si="8"/>
        <v>-3.2096058109765124E-4</v>
      </c>
      <c r="AE7" s="48">
        <f t="shared" si="9"/>
        <v>1.1809473189972053E-4</v>
      </c>
      <c r="AF7" s="48">
        <f t="shared" si="10"/>
        <v>-1.1713738092374859E-3</v>
      </c>
      <c r="AG7" s="48">
        <f t="shared" si="11"/>
        <v>-1.3073038152751071E-3</v>
      </c>
      <c r="AH7" s="47"/>
    </row>
    <row r="8" spans="1:34" s="46" customFormat="1" ht="15" customHeight="1" x14ac:dyDescent="0.2">
      <c r="A8" s="41" t="s">
        <v>237</v>
      </c>
      <c r="B8" s="43">
        <f>SUMIFS('DATA 2'!C$2:C$34,'DATA 2'!$A$2:$A$34,$A8)</f>
        <v>118026.5</v>
      </c>
      <c r="C8" s="43">
        <f>SUMIFS('DATA 2'!D$2:D$34,'DATA 2'!$A$2:$A$34,$A8)</f>
        <v>119111.66131</v>
      </c>
      <c r="D8" s="43">
        <f>SUMIFS('DATA 2'!E$2:E$34,'DATA 2'!$A$2:$A$34,$A8)</f>
        <v>120213.32535</v>
      </c>
      <c r="E8" s="43">
        <f>SUMIFS('DATA 2'!F$2:F$34,'DATA 2'!$A$2:$A$34,$A8)</f>
        <v>121381.67647999999</v>
      </c>
      <c r="F8" s="43">
        <f>SUMIFS('DATA 2'!G$2:G$34,'DATA 2'!$A$2:$A$34,$A8)</f>
        <v>122678.15484999999</v>
      </c>
      <c r="G8" s="43">
        <f>SUMIFS('DATA 2'!H$2:H$34,'DATA 2'!$A$2:$A$34,$A8)</f>
        <v>124201.21998999998</v>
      </c>
      <c r="H8" s="43">
        <f>SUMIFS('DATA 2'!I$2:I$34,'DATA 2'!$A$2:$A$34,$A8)</f>
        <v>125717.51806999999</v>
      </c>
      <c r="I8" s="45"/>
      <c r="J8" s="41" t="s">
        <v>237</v>
      </c>
      <c r="K8" s="43">
        <f>SUMIFS('DATA 2'!$C$35:$C$67,'DATA 2'!$A$35:$A$67,$J8)</f>
        <v>118026.5</v>
      </c>
      <c r="L8" s="43">
        <f>SUMIFS('DATA 2'!$H$35:$H$67,'DATA 2'!$A$35:$A$67,$J8)</f>
        <v>124059.55521999991</v>
      </c>
      <c r="M8" s="43">
        <f>SUMIFS('DATA 2'!$J$35:$J$67,'DATA 2'!$A$35:$A$67,$J8)</f>
        <v>126549.63211999999</v>
      </c>
      <c r="N8" s="43">
        <f>SUMIFS('DATA 2'!$O$35:$O$67,'DATA 2'!$A$35:$A$67,$J8)</f>
        <v>130198.96332000001</v>
      </c>
      <c r="O8" s="43">
        <f>SUMIFS('DATA 2'!$T$35:$T$67,'DATA 2'!$A$35:$A$67,$J8)</f>
        <v>132206.18242</v>
      </c>
      <c r="P8" s="43">
        <f>SUMIFS('DATA 2'!$AD$35:$AD$67,'DATA 2'!$A$35:$A$67,$J8)</f>
        <v>138158.24619999999</v>
      </c>
      <c r="Q8" s="43">
        <f>SUMIFS('DATA 2'!$AN$35:$AN$67,'DATA 2'!$A$35:$A$67,$J8)</f>
        <v>145299.36991000001</v>
      </c>
      <c r="R8" s="45"/>
      <c r="S8" s="41" t="s">
        <v>237</v>
      </c>
      <c r="T8" s="47">
        <f t="shared" si="0"/>
        <v>4947.8939099999116</v>
      </c>
      <c r="U8" s="47">
        <f t="shared" si="1"/>
        <v>6336.3067699999956</v>
      </c>
      <c r="V8" s="47">
        <f t="shared" si="2"/>
        <v>8817.2868400000152</v>
      </c>
      <c r="W8" s="47">
        <f t="shared" si="3"/>
        <v>9528.0275700000057</v>
      </c>
      <c r="X8" s="47">
        <f t="shared" si="4"/>
        <v>13957.026210000011</v>
      </c>
      <c r="Y8" s="47">
        <f t="shared" si="5"/>
        <v>19581.851840000018</v>
      </c>
      <c r="Z8" s="47"/>
      <c r="AA8" s="41" t="s">
        <v>237</v>
      </c>
      <c r="AB8" s="48">
        <f t="shared" si="6"/>
        <v>4.1539962213460457E-2</v>
      </c>
      <c r="AC8" s="48">
        <f t="shared" si="7"/>
        <v>5.2708855291640155E-2</v>
      </c>
      <c r="AD8" s="48">
        <f t="shared" si="8"/>
        <v>7.2641003944716731E-2</v>
      </c>
      <c r="AE8" s="48">
        <f t="shared" si="9"/>
        <v>7.7666864012179149E-2</v>
      </c>
      <c r="AF8" s="48">
        <f t="shared" si="10"/>
        <v>0.11237430849007568</v>
      </c>
      <c r="AG8" s="48">
        <f t="shared" si="11"/>
        <v>0.15576072563806709</v>
      </c>
      <c r="AH8" s="47"/>
    </row>
    <row r="9" spans="1:34" s="46" customFormat="1" ht="15" customHeight="1" x14ac:dyDescent="0.2">
      <c r="A9" s="40" t="s">
        <v>239</v>
      </c>
      <c r="B9" s="43">
        <f>SUM(B10:B21)</f>
        <v>98310.999914312692</v>
      </c>
      <c r="C9" s="43">
        <f>SUM(C10:C21)</f>
        <v>111185.4223584</v>
      </c>
      <c r="D9" s="43">
        <f t="shared" ref="D9:H9" si="12">SUM(D10:D21)</f>
        <v>122734.05045359999</v>
      </c>
      <c r="E9" s="43">
        <f t="shared" si="12"/>
        <v>199707.68671038002</v>
      </c>
      <c r="F9" s="43">
        <f t="shared" si="12"/>
        <v>253470.332521634</v>
      </c>
      <c r="G9" s="43">
        <f t="shared" si="12"/>
        <v>421321.15434450988</v>
      </c>
      <c r="H9" s="43">
        <f t="shared" si="12"/>
        <v>473025.94569029607</v>
      </c>
      <c r="I9" s="45"/>
      <c r="J9" s="40" t="s">
        <v>239</v>
      </c>
      <c r="K9" s="43">
        <f>SUM(K10:K21)</f>
        <v>98310.999914312692</v>
      </c>
      <c r="L9" s="43">
        <f t="shared" ref="L9:Q9" si="13">SUM(L10:L21)</f>
        <v>111074.14450599998</v>
      </c>
      <c r="M9" s="43">
        <f t="shared" si="13"/>
        <v>123562.26872089999</v>
      </c>
      <c r="N9" s="43">
        <f t="shared" si="13"/>
        <v>242464.95231112998</v>
      </c>
      <c r="O9" s="43">
        <f t="shared" si="13"/>
        <v>403099.99485359702</v>
      </c>
      <c r="P9" s="43">
        <f t="shared" si="13"/>
        <v>473369.77871220995</v>
      </c>
      <c r="Q9" s="43">
        <f t="shared" si="13"/>
        <v>465092.7457341699</v>
      </c>
      <c r="R9" s="45"/>
      <c r="S9" s="40" t="s">
        <v>239</v>
      </c>
      <c r="T9" s="47">
        <f t="shared" si="0"/>
        <v>-111.27785240001685</v>
      </c>
      <c r="U9" s="47">
        <f t="shared" si="1"/>
        <v>828.21826729999157</v>
      </c>
      <c r="V9" s="47">
        <f t="shared" si="2"/>
        <v>42757.265600749961</v>
      </c>
      <c r="W9" s="47">
        <f t="shared" si="3"/>
        <v>149629.66233196302</v>
      </c>
      <c r="X9" s="47">
        <f t="shared" si="4"/>
        <v>52048.624367700075</v>
      </c>
      <c r="Y9" s="47">
        <f t="shared" si="5"/>
        <v>-7933.1999561261619</v>
      </c>
      <c r="Z9" s="47"/>
      <c r="AA9" s="40" t="s">
        <v>239</v>
      </c>
      <c r="AB9" s="48">
        <f t="shared" si="6"/>
        <v>-1.0008313143904379E-3</v>
      </c>
      <c r="AC9" s="48">
        <f t="shared" si="7"/>
        <v>6.7480724724644503E-3</v>
      </c>
      <c r="AD9" s="48">
        <f t="shared" si="8"/>
        <v>0.21409924828160154</v>
      </c>
      <c r="AE9" s="48">
        <f t="shared" si="9"/>
        <v>0.59032416473905069</v>
      </c>
      <c r="AF9" s="48">
        <f t="shared" si="10"/>
        <v>0.12353669838552772</v>
      </c>
      <c r="AG9" s="48">
        <f t="shared" si="11"/>
        <v>-1.6771172973501725E-2</v>
      </c>
      <c r="AH9" s="47"/>
    </row>
    <row r="10" spans="1:34" s="46" customFormat="1" ht="15" customHeight="1" x14ac:dyDescent="0.2">
      <c r="A10" s="42" t="s">
        <v>440</v>
      </c>
      <c r="B10" s="43">
        <f>SUMIFS('DATA 2'!C$2:C$34,'DATA 2'!$A$2:$A$34,$A10)</f>
        <v>22745.332849999999</v>
      </c>
      <c r="C10" s="43">
        <f>SUMIFS('DATA 2'!H$2:H$34,'DATA 2'!$A$2:$A$34,$A10)</f>
        <v>26316.553250000001</v>
      </c>
      <c r="D10" s="43">
        <f>SUMIFS('DATA 2'!J$2:J$34,'DATA 2'!$A$2:$A$34,$A10)</f>
        <v>28223.708630000001</v>
      </c>
      <c r="E10" s="43">
        <f>SUMIFS('DATA 2'!O$2:O$34,'DATA 2'!$A$2:$A$34,$A10)</f>
        <v>26564.655129999999</v>
      </c>
      <c r="F10" s="43">
        <f>SUMIFS('DATA 2'!T$2:T$34,'DATA 2'!$A$2:$A$34,$A10)</f>
        <v>26165.849300000002</v>
      </c>
      <c r="G10" s="43">
        <f>SUMIFS('DATA 2'!AD$2:AD$34,'DATA 2'!$A$2:$A$34,$A10)</f>
        <v>24260.32589</v>
      </c>
      <c r="H10" s="43">
        <f>SUMIFS('DATA 2'!AN$2:AN$34,'DATA 2'!$A$2:$A$34,$A10)</f>
        <v>22639.571250000001</v>
      </c>
      <c r="I10" s="45"/>
      <c r="J10" s="42" t="s">
        <v>440</v>
      </c>
      <c r="K10" s="43">
        <f>SUMIFS('DATA 2'!$C$35:$C$67,'DATA 2'!$A$35:$A$67,$J10)</f>
        <v>22745.332849999999</v>
      </c>
      <c r="L10" s="43">
        <f>SUMIFS('DATA 2'!$H$35:$H$67,'DATA 2'!$A$35:$A$67,$J10)</f>
        <v>26733.267960000001</v>
      </c>
      <c r="M10" s="43">
        <f>SUMIFS('DATA 2'!$J$35:$J$67,'DATA 2'!$A$35:$A$67,$J10)</f>
        <v>29619.308789999999</v>
      </c>
      <c r="N10" s="43">
        <f>SUMIFS('DATA 2'!$O$35:$O$67,'DATA 2'!$A$35:$A$67,$J10)</f>
        <v>26936.488570000001</v>
      </c>
      <c r="O10" s="43">
        <f>SUMIFS('DATA 2'!$T$35:$T$67,'DATA 2'!$A$35:$A$67,$J10)</f>
        <v>29053.061829999999</v>
      </c>
      <c r="P10" s="43">
        <f>SUMIFS('DATA 2'!$AD$35:$AD$67,'DATA 2'!$A$35:$A$67,$J10)</f>
        <v>29414.360700000001</v>
      </c>
      <c r="Q10" s="43">
        <f>SUMIFS('DATA 2'!$AN$35:$AN$67,'DATA 2'!$A$35:$A$67,$J10)</f>
        <v>28455.046600000001</v>
      </c>
      <c r="R10" s="45"/>
      <c r="S10" s="42" t="s">
        <v>440</v>
      </c>
      <c r="T10" s="47">
        <f t="shared" si="0"/>
        <v>416.7147100000002</v>
      </c>
      <c r="U10" s="47">
        <f t="shared" si="1"/>
        <v>1395.6001599999981</v>
      </c>
      <c r="V10" s="47">
        <f t="shared" si="2"/>
        <v>371.83344000000216</v>
      </c>
      <c r="W10" s="47">
        <f t="shared" si="3"/>
        <v>2887.2125299999971</v>
      </c>
      <c r="X10" s="47">
        <f t="shared" si="4"/>
        <v>5154.034810000001</v>
      </c>
      <c r="Y10" s="47">
        <f t="shared" si="5"/>
        <v>5815.4753500000006</v>
      </c>
      <c r="Z10" s="47"/>
      <c r="AA10" s="42" t="s">
        <v>440</v>
      </c>
      <c r="AB10" s="48">
        <f t="shared" si="6"/>
        <v>1.5834699401601871E-2</v>
      </c>
      <c r="AC10" s="48">
        <f t="shared" si="7"/>
        <v>4.9447795053998211E-2</v>
      </c>
      <c r="AD10" s="48">
        <f t="shared" si="8"/>
        <v>1.3997299727037893E-2</v>
      </c>
      <c r="AE10" s="48">
        <f t="shared" si="9"/>
        <v>0.11034277912775403</v>
      </c>
      <c r="AF10" s="48">
        <f t="shared" si="10"/>
        <v>0.21244705587918222</v>
      </c>
      <c r="AG10" s="48">
        <f t="shared" si="11"/>
        <v>0.25687215035046207</v>
      </c>
      <c r="AH10" s="47"/>
    </row>
    <row r="11" spans="1:34" s="46" customFormat="1" ht="15" customHeight="1" x14ac:dyDescent="0.2">
      <c r="A11" s="42" t="s">
        <v>441</v>
      </c>
      <c r="B11" s="43">
        <f>SUMIFS('DATA 2'!C$2:C$34,'DATA 2'!$A$2:$A$34,$A11)</f>
        <v>2038.2376609999999</v>
      </c>
      <c r="C11" s="43">
        <f>SUMIFS('DATA 2'!H$2:H$34,'DATA 2'!$A$2:$A$34,$A11)</f>
        <v>5369.1470369999997</v>
      </c>
      <c r="D11" s="43">
        <f>SUMIFS('DATA 2'!J$2:J$34,'DATA 2'!$A$2:$A$34,$A11)</f>
        <v>7857.9600469999996</v>
      </c>
      <c r="E11" s="43">
        <f>SUMIFS('DATA 2'!O$2:O$34,'DATA 2'!$A$2:$A$34,$A11)</f>
        <v>15244.64429</v>
      </c>
      <c r="F11" s="43">
        <f>SUMIFS('DATA 2'!T$2:T$34,'DATA 2'!$A$2:$A$34,$A11)</f>
        <v>22994.905289999999</v>
      </c>
      <c r="G11" s="43">
        <f>SUMIFS('DATA 2'!AD$2:AD$34,'DATA 2'!$A$2:$A$34,$A11)</f>
        <v>35106.529069999902</v>
      </c>
      <c r="H11" s="43">
        <f>SUMIFS('DATA 2'!AN$2:AN$34,'DATA 2'!$A$2:$A$34,$A11)</f>
        <v>37720.113799999999</v>
      </c>
      <c r="I11" s="45"/>
      <c r="J11" s="42" t="s">
        <v>441</v>
      </c>
      <c r="K11" s="43">
        <f>SUMIFS('DATA 2'!$C$35:$C$67,'DATA 2'!$A$35:$A$67,$J11)</f>
        <v>2038.2376609999999</v>
      </c>
      <c r="L11" s="43">
        <f>SUMIFS('DATA 2'!$H$35:$H$67,'DATA 2'!$A$35:$A$67,$J11)</f>
        <v>5556.5456459999896</v>
      </c>
      <c r="M11" s="43">
        <f>SUMIFS('DATA 2'!$J$35:$J$67,'DATA 2'!$A$35:$A$67,$J11)</f>
        <v>8934.1475499999997</v>
      </c>
      <c r="N11" s="43">
        <f>SUMIFS('DATA 2'!$O$35:$O$67,'DATA 2'!$A$35:$A$67,$J11)</f>
        <v>20142.786919999999</v>
      </c>
      <c r="O11" s="43">
        <f>SUMIFS('DATA 2'!$T$35:$T$67,'DATA 2'!$A$35:$A$67,$J11)</f>
        <v>40658.773359999999</v>
      </c>
      <c r="P11" s="43">
        <f>SUMIFS('DATA 2'!$AD$35:$AD$67,'DATA 2'!$A$35:$A$67,$J11)</f>
        <v>81621.2935</v>
      </c>
      <c r="Q11" s="43">
        <f>SUMIFS('DATA 2'!$AN$35:$AN$67,'DATA 2'!$A$35:$A$67,$J11)</f>
        <v>95834.486009999906</v>
      </c>
      <c r="R11" s="45"/>
      <c r="S11" s="42" t="s">
        <v>441</v>
      </c>
      <c r="T11" s="47">
        <f t="shared" si="0"/>
        <v>187.39860899998985</v>
      </c>
      <c r="U11" s="47">
        <f t="shared" si="1"/>
        <v>1076.1875030000001</v>
      </c>
      <c r="V11" s="47">
        <f t="shared" si="2"/>
        <v>4898.1426299999985</v>
      </c>
      <c r="W11" s="47">
        <f t="shared" si="3"/>
        <v>17663.86807</v>
      </c>
      <c r="X11" s="47">
        <f t="shared" si="4"/>
        <v>46514.764430000097</v>
      </c>
      <c r="Y11" s="47">
        <f t="shared" si="5"/>
        <v>58114.372209999907</v>
      </c>
      <c r="Z11" s="47"/>
      <c r="AA11" s="42" t="s">
        <v>441</v>
      </c>
      <c r="AB11" s="48">
        <f t="shared" si="6"/>
        <v>3.4902864031955971E-2</v>
      </c>
      <c r="AC11" s="48">
        <f t="shared" si="7"/>
        <v>0.13695507441665677</v>
      </c>
      <c r="AD11" s="48">
        <f t="shared" si="8"/>
        <v>0.3213025202046218</v>
      </c>
      <c r="AE11" s="48">
        <f t="shared" si="9"/>
        <v>0.76816441934560364</v>
      </c>
      <c r="AF11" s="48">
        <f t="shared" si="10"/>
        <v>1.3249605034223975</v>
      </c>
      <c r="AG11" s="48">
        <f t="shared" si="11"/>
        <v>1.5406733001425863</v>
      </c>
      <c r="AH11" s="47"/>
    </row>
    <row r="12" spans="1:34" s="46" customFormat="1" ht="15" customHeight="1" x14ac:dyDescent="0.2">
      <c r="A12" s="42" t="s">
        <v>442</v>
      </c>
      <c r="B12" s="43">
        <f>SUMIFS('DATA 2'!C$2:C$34,'DATA 2'!$A$2:$A$34,$A12)</f>
        <v>3008.1718510000001</v>
      </c>
      <c r="C12" s="43">
        <f>SUMIFS('DATA 2'!H$2:H$34,'DATA 2'!$A$2:$A$34,$A12)</f>
        <v>3122.2722659999999</v>
      </c>
      <c r="D12" s="43">
        <f>SUMIFS('DATA 2'!J$2:J$34,'DATA 2'!$A$2:$A$34,$A12)</f>
        <v>3865.1728389999998</v>
      </c>
      <c r="E12" s="43">
        <f>SUMIFS('DATA 2'!O$2:O$34,'DATA 2'!$A$2:$A$34,$A12)</f>
        <v>5956.7549140000001</v>
      </c>
      <c r="F12" s="43">
        <f>SUMIFS('DATA 2'!T$2:T$34,'DATA 2'!$A$2:$A$34,$A12)</f>
        <v>5801.3586939999996</v>
      </c>
      <c r="G12" s="43">
        <f>SUMIFS('DATA 2'!AD$2:AD$34,'DATA 2'!$A$2:$A$34,$A12)</f>
        <v>5181.7106750000003</v>
      </c>
      <c r="H12" s="43">
        <f>SUMIFS('DATA 2'!AN$2:AN$34,'DATA 2'!$A$2:$A$34,$A12)</f>
        <v>4782.3066349999999</v>
      </c>
      <c r="I12" s="45"/>
      <c r="J12" s="42" t="s">
        <v>442</v>
      </c>
      <c r="K12" s="43">
        <f>SUMIFS('DATA 2'!$C$35:$C$67,'DATA 2'!$A$35:$A$67,$J12)</f>
        <v>3008.1718510000001</v>
      </c>
      <c r="L12" s="43">
        <f>SUMIFS('DATA 2'!$H$35:$H$67,'DATA 2'!$A$35:$A$67,$J12)</f>
        <v>3171.7128339999999</v>
      </c>
      <c r="M12" s="43">
        <f>SUMIFS('DATA 2'!$J$35:$J$67,'DATA 2'!$A$35:$A$67,$J12)</f>
        <v>4056.3109570000001</v>
      </c>
      <c r="N12" s="43">
        <f>SUMIFS('DATA 2'!$O$35:$O$67,'DATA 2'!$A$35:$A$67,$J12)</f>
        <v>6039.9597610000001</v>
      </c>
      <c r="O12" s="43">
        <f>SUMIFS('DATA 2'!$T$35:$T$67,'DATA 2'!$A$35:$A$67,$J12)</f>
        <v>5696.3830479999997</v>
      </c>
      <c r="P12" s="43">
        <f>SUMIFS('DATA 2'!$AD$35:$AD$67,'DATA 2'!$A$35:$A$67,$J12)</f>
        <v>4581.3146310000002</v>
      </c>
      <c r="Q12" s="43">
        <f>SUMIFS('DATA 2'!$AN$35:$AN$67,'DATA 2'!$A$35:$A$67,$J12)</f>
        <v>3427.2610300000001</v>
      </c>
      <c r="R12" s="45"/>
      <c r="S12" s="42" t="s">
        <v>442</v>
      </c>
      <c r="T12" s="47">
        <f t="shared" si="0"/>
        <v>49.440567999999985</v>
      </c>
      <c r="U12" s="47">
        <f t="shared" si="1"/>
        <v>191.1381180000003</v>
      </c>
      <c r="V12" s="47">
        <f t="shared" si="2"/>
        <v>83.204846999999972</v>
      </c>
      <c r="W12" s="47">
        <f t="shared" si="3"/>
        <v>-104.97564599999987</v>
      </c>
      <c r="X12" s="47">
        <f t="shared" si="4"/>
        <v>-600.39604400000007</v>
      </c>
      <c r="Y12" s="47">
        <f t="shared" si="5"/>
        <v>-1355.0456049999998</v>
      </c>
      <c r="Z12" s="47"/>
      <c r="AA12" s="42" t="s">
        <v>442</v>
      </c>
      <c r="AB12" s="48">
        <f t="shared" si="6"/>
        <v>1.5834803562259303E-2</v>
      </c>
      <c r="AC12" s="48">
        <f t="shared" si="7"/>
        <v>4.9451376681372894E-2</v>
      </c>
      <c r="AD12" s="48">
        <f t="shared" si="8"/>
        <v>1.3968150142361191E-2</v>
      </c>
      <c r="AE12" s="48">
        <f t="shared" si="9"/>
        <v>-1.8095010416882107E-2</v>
      </c>
      <c r="AF12" s="48">
        <f t="shared" si="10"/>
        <v>-0.1158683071397073</v>
      </c>
      <c r="AG12" s="48">
        <f t="shared" si="11"/>
        <v>-0.28334561298995409</v>
      </c>
      <c r="AH12" s="47"/>
    </row>
    <row r="13" spans="1:34" s="46" customFormat="1" ht="15" customHeight="1" x14ac:dyDescent="0.2">
      <c r="A13" s="42" t="s">
        <v>125</v>
      </c>
      <c r="B13" s="43">
        <f>SUMIFS('DATA 2'!C$2:C$34,'DATA 2'!$A$2:$A$34,$A13)</f>
        <v>74.414284050000006</v>
      </c>
      <c r="C13" s="43">
        <f>SUMIFS('DATA 2'!H$2:H$34,'DATA 2'!$A$2:$A$34,$A13)</f>
        <v>1438.0093879999999</v>
      </c>
      <c r="D13" s="43">
        <f>SUMIFS('DATA 2'!J$2:J$34,'DATA 2'!$A$2:$A$34,$A13)</f>
        <v>4937.664546</v>
      </c>
      <c r="E13" s="43">
        <f>SUMIFS('DATA 2'!O$2:O$34,'DATA 2'!$A$2:$A$34,$A13)</f>
        <v>75939.009680000003</v>
      </c>
      <c r="F13" s="43">
        <f>SUMIFS('DATA 2'!T$2:T$34,'DATA 2'!$A$2:$A$34,$A13)</f>
        <v>125575.4129</v>
      </c>
      <c r="G13" s="43">
        <f>SUMIFS('DATA 2'!AD$2:AD$34,'DATA 2'!$A$2:$A$34,$A13)</f>
        <v>297587.8272</v>
      </c>
      <c r="H13" s="43">
        <f>SUMIFS('DATA 2'!AN$2:AN$34,'DATA 2'!$A$2:$A$34,$A13)</f>
        <v>350741.42509999999</v>
      </c>
      <c r="I13" s="45"/>
      <c r="J13" s="42" t="s">
        <v>125</v>
      </c>
      <c r="K13" s="43">
        <f>SUMIFS('DATA 2'!$C$35:$C$67,'DATA 2'!$A$35:$A$67,$J13)</f>
        <v>74.414284050000006</v>
      </c>
      <c r="L13" s="43">
        <f>SUMIFS('DATA 2'!$H$35:$H$67,'DATA 2'!$A$35:$A$67,$J13)</f>
        <v>1507.8506</v>
      </c>
      <c r="M13" s="43">
        <f>SUMIFS('DATA 2'!$J$35:$J$67,'DATA 2'!$A$35:$A$67,$J13)</f>
        <v>5938.3074420000003</v>
      </c>
      <c r="N13" s="43">
        <f>SUMIFS('DATA 2'!$O$35:$O$67,'DATA 2'!$A$35:$A$67,$J13)</f>
        <v>120752.3766</v>
      </c>
      <c r="O13" s="43">
        <f>SUMIFS('DATA 2'!$T$35:$T$67,'DATA 2'!$A$35:$A$67,$J13)</f>
        <v>273912.29190000001</v>
      </c>
      <c r="P13" s="43">
        <f>SUMIFS('DATA 2'!$AD$35:$AD$67,'DATA 2'!$A$35:$A$67,$J13)</f>
        <v>325433.28580000001</v>
      </c>
      <c r="Q13" s="43">
        <f>SUMIFS('DATA 2'!$AN$35:$AN$67,'DATA 2'!$A$35:$A$67,$J13)</f>
        <v>299965.02669999999</v>
      </c>
      <c r="R13" s="45"/>
      <c r="S13" s="42" t="s">
        <v>125</v>
      </c>
      <c r="T13" s="47">
        <f t="shared" si="0"/>
        <v>69.841212000000041</v>
      </c>
      <c r="U13" s="47">
        <f t="shared" si="1"/>
        <v>1000.6428960000003</v>
      </c>
      <c r="V13" s="47">
        <f t="shared" si="2"/>
        <v>44813.36692</v>
      </c>
      <c r="W13" s="47">
        <f t="shared" si="3"/>
        <v>148336.87900000002</v>
      </c>
      <c r="X13" s="47">
        <f t="shared" si="4"/>
        <v>27845.458600000013</v>
      </c>
      <c r="Y13" s="47">
        <f t="shared" si="5"/>
        <v>-50776.398400000005</v>
      </c>
      <c r="Z13" s="47"/>
      <c r="AA13" s="42" t="s">
        <v>125</v>
      </c>
      <c r="AB13" s="48">
        <f t="shared" si="6"/>
        <v>4.8567980558969825E-2</v>
      </c>
      <c r="AC13" s="48">
        <f t="shared" si="7"/>
        <v>0.20265509871678522</v>
      </c>
      <c r="AD13" s="48">
        <f t="shared" si="8"/>
        <v>0.5901231410422576</v>
      </c>
      <c r="AE13" s="48">
        <f t="shared" si="9"/>
        <v>1.1812573462778557</v>
      </c>
      <c r="AF13" s="48">
        <f t="shared" si="10"/>
        <v>9.3570556504268154E-2</v>
      </c>
      <c r="AG13" s="48">
        <f t="shared" si="11"/>
        <v>-0.14476875203869388</v>
      </c>
      <c r="AH13" s="47"/>
    </row>
    <row r="14" spans="1:34" s="46" customFormat="1" ht="15" customHeight="1" x14ac:dyDescent="0.2">
      <c r="A14" s="42" t="s">
        <v>443</v>
      </c>
      <c r="B14" s="43">
        <f>SUMIFS('DATA 2'!C$2:C$34,'DATA 2'!$A$2:$A$34,$A14)</f>
        <v>439.5071974</v>
      </c>
      <c r="C14" s="43">
        <f>SUMIFS('DATA 2'!H$2:H$34,'DATA 2'!$A$2:$A$34,$A14)</f>
        <v>1323.69442</v>
      </c>
      <c r="D14" s="43">
        <f>SUMIFS('DATA 2'!J$2:J$34,'DATA 2'!$A$2:$A$34,$A14)</f>
        <v>1714.0216390000001</v>
      </c>
      <c r="E14" s="43">
        <f>SUMIFS('DATA 2'!O$2:O$34,'DATA 2'!$A$2:$A$34,$A14)</f>
        <v>2210.6990599999999</v>
      </c>
      <c r="F14" s="43">
        <f>SUMIFS('DATA 2'!T$2:T$34,'DATA 2'!$A$2:$A$34,$A14)</f>
        <v>2039.1398750000001</v>
      </c>
      <c r="G14" s="43">
        <f>SUMIFS('DATA 2'!AD$2:AD$34,'DATA 2'!$A$2:$A$34,$A14)</f>
        <v>1777.9390940000001</v>
      </c>
      <c r="H14" s="43">
        <f>SUMIFS('DATA 2'!AN$2:AN$34,'DATA 2'!$A$2:$A$34,$A14)</f>
        <v>2.1588910060000002</v>
      </c>
      <c r="I14" s="45"/>
      <c r="J14" s="42" t="s">
        <v>443</v>
      </c>
      <c r="K14" s="43">
        <f>SUMIFS('DATA 2'!$C$35:$C$67,'DATA 2'!$A$35:$A$67,$J14)</f>
        <v>439.5071974</v>
      </c>
      <c r="L14" s="43">
        <f>SUMIFS('DATA 2'!$H$35:$H$67,'DATA 2'!$A$35:$A$67,$J14)</f>
        <v>1344.663031</v>
      </c>
      <c r="M14" s="43">
        <f>SUMIFS('DATA 2'!$J$35:$J$67,'DATA 2'!$A$35:$A$67,$J14)</f>
        <v>1798.810635</v>
      </c>
      <c r="N14" s="43">
        <f>SUMIFS('DATA 2'!$O$35:$O$67,'DATA 2'!$A$35:$A$67,$J14)</f>
        <v>2241.5835849999999</v>
      </c>
      <c r="O14" s="43">
        <f>SUMIFS('DATA 2'!$T$35:$T$67,'DATA 2'!$A$35:$A$67,$J14)</f>
        <v>2704.2375539999998</v>
      </c>
      <c r="P14" s="43">
        <f>SUMIFS('DATA 2'!$AD$35:$AD$67,'DATA 2'!$A$35:$A$67,$J14)</f>
        <v>2417.0352990000001</v>
      </c>
      <c r="Q14" s="43">
        <f>SUMIFS('DATA 2'!$AN$35:$AN$67,'DATA 2'!$A$35:$A$67,$J14)</f>
        <v>1492.1629270000001</v>
      </c>
      <c r="R14" s="45"/>
      <c r="S14" s="42" t="s">
        <v>443</v>
      </c>
      <c r="T14" s="47">
        <f t="shared" si="0"/>
        <v>20.96861100000001</v>
      </c>
      <c r="U14" s="47">
        <f t="shared" si="1"/>
        <v>84.788995999999997</v>
      </c>
      <c r="V14" s="47">
        <f t="shared" si="2"/>
        <v>30.88452499999994</v>
      </c>
      <c r="W14" s="47">
        <f t="shared" si="3"/>
        <v>665.09767899999974</v>
      </c>
      <c r="X14" s="47">
        <f t="shared" si="4"/>
        <v>639.09620500000005</v>
      </c>
      <c r="Y14" s="47">
        <f t="shared" si="5"/>
        <v>1490.0040359940001</v>
      </c>
      <c r="Z14" s="47"/>
      <c r="AA14" s="42" t="s">
        <v>443</v>
      </c>
      <c r="AB14" s="48">
        <f t="shared" si="6"/>
        <v>1.5840975593143236E-2</v>
      </c>
      <c r="AC14" s="48">
        <f t="shared" si="7"/>
        <v>4.9467867890785611E-2</v>
      </c>
      <c r="AD14" s="48">
        <f t="shared" si="8"/>
        <v>1.3970479093613042E-2</v>
      </c>
      <c r="AE14" s="48">
        <f t="shared" si="9"/>
        <v>0.32616579527189105</v>
      </c>
      <c r="AF14" s="48">
        <f t="shared" si="10"/>
        <v>0.35945899786823632</v>
      </c>
      <c r="AG14" s="48">
        <f t="shared" si="11"/>
        <v>690.17103311513813</v>
      </c>
      <c r="AH14" s="47"/>
    </row>
    <row r="15" spans="1:34" s="46" customFormat="1" ht="15" customHeight="1" x14ac:dyDescent="0.2">
      <c r="A15" s="42" t="s">
        <v>444</v>
      </c>
      <c r="B15" s="43">
        <f>SUMIFS('DATA 2'!C$2:C$34,'DATA 2'!$A$2:$A$34,$A15)</f>
        <v>4581.1430389999896</v>
      </c>
      <c r="C15" s="43">
        <f>SUMIFS('DATA 2'!H$2:H$34,'DATA 2'!$A$2:$A$34,$A15)</f>
        <v>6409.3901459999997</v>
      </c>
      <c r="D15" s="43">
        <f>SUMIFS('DATA 2'!J$2:J$34,'DATA 2'!$A$2:$A$34,$A15)</f>
        <v>7084.9177229999996</v>
      </c>
      <c r="E15" s="43">
        <f>SUMIFS('DATA 2'!O$2:O$34,'DATA 2'!$A$2:$A$34,$A15)</f>
        <v>7062.713315</v>
      </c>
      <c r="F15" s="43">
        <f>SUMIFS('DATA 2'!T$2:T$34,'DATA 2'!$A$2:$A$34,$A15)</f>
        <v>6182.154031</v>
      </c>
      <c r="G15" s="43">
        <f>SUMIFS('DATA 2'!AD$2:AD$34,'DATA 2'!$A$2:$A$34,$A15)</f>
        <v>2281.6941750000001</v>
      </c>
      <c r="H15" s="43">
        <f>SUMIFS('DATA 2'!AN$2:AN$34,'DATA 2'!$A$2:$A$34,$A15)</f>
        <v>297.41762629999999</v>
      </c>
      <c r="I15" s="45"/>
      <c r="J15" s="42" t="s">
        <v>444</v>
      </c>
      <c r="K15" s="43">
        <f>SUMIFS('DATA 2'!$C$35:$C$67,'DATA 2'!$A$35:$A$67,$J15)</f>
        <v>4581.1430389999896</v>
      </c>
      <c r="L15" s="43">
        <f>SUMIFS('DATA 2'!$H$35:$H$67,'DATA 2'!$A$35:$A$67,$J15)</f>
        <v>6550.7463539999999</v>
      </c>
      <c r="M15" s="43">
        <f>SUMIFS('DATA 2'!$J$35:$J$67,'DATA 2'!$A$35:$A$67,$J15)</f>
        <v>7633.2934949999999</v>
      </c>
      <c r="N15" s="43">
        <f>SUMIFS('DATA 2'!$O$35:$O$67,'DATA 2'!$A$35:$A$67,$J15)</f>
        <v>7811.3584350000001</v>
      </c>
      <c r="O15" s="43">
        <f>SUMIFS('DATA 2'!$T$35:$T$67,'DATA 2'!$A$35:$A$67,$J15)</f>
        <v>6557.128463</v>
      </c>
      <c r="P15" s="43">
        <f>SUMIFS('DATA 2'!$AD$35:$AD$67,'DATA 2'!$A$35:$A$67,$J15)</f>
        <v>2999.1306989999998</v>
      </c>
      <c r="Q15" s="43">
        <f>SUMIFS('DATA 2'!$AN$35:$AN$67,'DATA 2'!$A$35:$A$67,$J15)</f>
        <v>8009.8999279999998</v>
      </c>
      <c r="R15" s="45"/>
      <c r="S15" s="42" t="s">
        <v>444</v>
      </c>
      <c r="T15" s="47">
        <f t="shared" si="0"/>
        <v>141.35620800000015</v>
      </c>
      <c r="U15" s="47">
        <f t="shared" si="1"/>
        <v>548.37577200000032</v>
      </c>
      <c r="V15" s="47">
        <f t="shared" si="2"/>
        <v>748.64512000000013</v>
      </c>
      <c r="W15" s="47">
        <f t="shared" si="3"/>
        <v>374.97443199999998</v>
      </c>
      <c r="X15" s="47">
        <f t="shared" si="4"/>
        <v>717.43652399999974</v>
      </c>
      <c r="Y15" s="47">
        <f t="shared" si="5"/>
        <v>7712.4823016999999</v>
      </c>
      <c r="Z15" s="47"/>
      <c r="AA15" s="42" t="s">
        <v>444</v>
      </c>
      <c r="AB15" s="48">
        <f t="shared" si="6"/>
        <v>2.205454883850666E-2</v>
      </c>
      <c r="AC15" s="48">
        <f t="shared" si="7"/>
        <v>7.7400443228831106E-2</v>
      </c>
      <c r="AD15" s="48">
        <f t="shared" si="8"/>
        <v>0.10599964724746869</v>
      </c>
      <c r="AE15" s="48">
        <f t="shared" si="9"/>
        <v>6.0654333444251973E-2</v>
      </c>
      <c r="AF15" s="48">
        <f t="shared" si="10"/>
        <v>0.31443150088245275</v>
      </c>
      <c r="AG15" s="48">
        <f t="shared" si="11"/>
        <v>25.931490334471814</v>
      </c>
      <c r="AH15" s="47"/>
    </row>
    <row r="16" spans="1:34" s="46" customFormat="1" ht="15" customHeight="1" x14ac:dyDescent="0.2">
      <c r="A16" s="42" t="s">
        <v>445</v>
      </c>
      <c r="B16" s="43">
        <f>SUMIFS('DATA 2'!C$2:C$34,'DATA 2'!$A$2:$A$34,$A16)</f>
        <v>0.34929036270000002</v>
      </c>
      <c r="C16" s="43">
        <f>SUMIFS('DATA 2'!H$2:H$34,'DATA 2'!$A$2:$A$34,$A16)</f>
        <v>340.22758249999998</v>
      </c>
      <c r="D16" s="43">
        <f>SUMIFS('DATA 2'!J$2:J$34,'DATA 2'!$A$2:$A$34,$A16)</f>
        <v>858.06007790000001</v>
      </c>
      <c r="E16" s="43">
        <f>SUMIFS('DATA 2'!O$2:O$34,'DATA 2'!$A$2:$A$34,$A16)</f>
        <v>1530.746785</v>
      </c>
      <c r="F16" s="43">
        <f>SUMIFS('DATA 2'!T$2:T$34,'DATA 2'!$A$2:$A$34,$A16)</f>
        <v>1320.681116</v>
      </c>
      <c r="G16" s="43">
        <f>SUMIFS('DATA 2'!AD$2:AD$34,'DATA 2'!$A$2:$A$34,$A16)</f>
        <v>500.71473989999998</v>
      </c>
      <c r="H16" s="43">
        <f>SUMIFS('DATA 2'!AN$2:AN$34,'DATA 2'!$A$2:$A$34,$A16)</f>
        <v>315.75897629999997</v>
      </c>
      <c r="I16" s="45"/>
      <c r="J16" s="42" t="s">
        <v>445</v>
      </c>
      <c r="K16" s="43">
        <f>SUMIFS('DATA 2'!$C$35:$C$67,'DATA 2'!$A$35:$A$67,$J16)</f>
        <v>0.34929036270000002</v>
      </c>
      <c r="L16" s="43">
        <f>SUMIFS('DATA 2'!$H$35:$H$67,'DATA 2'!$A$35:$A$67,$J16)</f>
        <v>345.61822590000003</v>
      </c>
      <c r="M16" s="43">
        <f>SUMIFS('DATA 2'!$J$35:$J$67,'DATA 2'!$A$35:$A$67,$J16)</f>
        <v>900.51540130000001</v>
      </c>
      <c r="N16" s="43">
        <f>SUMIFS('DATA 2'!$O$35:$O$67,'DATA 2'!$A$35:$A$67,$J16)</f>
        <v>1552.164806</v>
      </c>
      <c r="O16" s="43">
        <f>SUMIFS('DATA 2'!$T$35:$T$67,'DATA 2'!$A$35:$A$67,$J16)</f>
        <v>1311.798575</v>
      </c>
      <c r="P16" s="43">
        <f>SUMIFS('DATA 2'!$AD$35:$AD$67,'DATA 2'!$A$35:$A$67,$J16)</f>
        <v>447.85012710000001</v>
      </c>
      <c r="Q16" s="43">
        <f>SUMIFS('DATA 2'!$AN$35:$AN$67,'DATA 2'!$A$35:$A$67,$J16)</f>
        <v>242.14048059999999</v>
      </c>
      <c r="R16" s="45"/>
      <c r="S16" s="42" t="s">
        <v>445</v>
      </c>
      <c r="T16" s="47">
        <f t="shared" si="0"/>
        <v>5.3906434000000445</v>
      </c>
      <c r="U16" s="47">
        <f t="shared" si="1"/>
        <v>42.455323399999997</v>
      </c>
      <c r="V16" s="47">
        <f t="shared" si="2"/>
        <v>21.418020999999953</v>
      </c>
      <c r="W16" s="47">
        <f t="shared" si="3"/>
        <v>-8.8825409999999465</v>
      </c>
      <c r="X16" s="47">
        <f t="shared" si="4"/>
        <v>-52.864612799999975</v>
      </c>
      <c r="Y16" s="47">
        <f t="shared" si="5"/>
        <v>-73.618495699999983</v>
      </c>
      <c r="Z16" s="47"/>
      <c r="AA16" s="42" t="s">
        <v>445</v>
      </c>
      <c r="AB16" s="48">
        <f t="shared" si="6"/>
        <v>1.5844228032276142E-2</v>
      </c>
      <c r="AC16" s="48">
        <f t="shared" si="7"/>
        <v>4.9478264393682414E-2</v>
      </c>
      <c r="AD16" s="48">
        <f t="shared" si="8"/>
        <v>1.3991877173859191E-2</v>
      </c>
      <c r="AE16" s="48">
        <f t="shared" si="9"/>
        <v>-6.7257272723810768E-3</v>
      </c>
      <c r="AF16" s="48">
        <f t="shared" si="10"/>
        <v>-0.10557830354776021</v>
      </c>
      <c r="AG16" s="48">
        <f t="shared" si="11"/>
        <v>-0.23314775263920184</v>
      </c>
      <c r="AH16" s="47"/>
    </row>
    <row r="17" spans="1:34" s="46" customFormat="1" ht="15" customHeight="1" x14ac:dyDescent="0.2">
      <c r="A17" s="42" t="s">
        <v>446</v>
      </c>
      <c r="B17" s="43">
        <f>SUMIFS('DATA 2'!C$2:C$34,'DATA 2'!$A$2:$A$34,$A17)</f>
        <v>3813.5502799999999</v>
      </c>
      <c r="C17" s="43">
        <f>SUMIFS('DATA 2'!H$2:H$34,'DATA 2'!$A$2:$A$34,$A17)</f>
        <v>3585.8329549999999</v>
      </c>
      <c r="D17" s="43">
        <f>SUMIFS('DATA 2'!J$2:J$34,'DATA 2'!$A$2:$A$34,$A17)</f>
        <v>3720.9255899999998</v>
      </c>
      <c r="E17" s="43">
        <f>SUMIFS('DATA 2'!O$2:O$34,'DATA 2'!$A$2:$A$34,$A17)</f>
        <v>3373.772782</v>
      </c>
      <c r="F17" s="43">
        <f>SUMIFS('DATA 2'!T$2:T$34,'DATA 2'!$A$2:$A$34,$A17)</f>
        <v>2995.9678800000002</v>
      </c>
      <c r="G17" s="43">
        <f>SUMIFS('DATA 2'!AD$2:AD$34,'DATA 2'!$A$2:$A$34,$A17)</f>
        <v>2736.400416</v>
      </c>
      <c r="H17" s="43">
        <f>SUMIFS('DATA 2'!AN$2:AN$34,'DATA 2'!$A$2:$A$34,$A17)</f>
        <v>2563.9093250000001</v>
      </c>
      <c r="I17" s="45"/>
      <c r="J17" s="42" t="s">
        <v>446</v>
      </c>
      <c r="K17" s="43">
        <f>SUMIFS('DATA 2'!$C$35:$C$67,'DATA 2'!$A$35:$A$67,$J17)</f>
        <v>3813.5502799999999</v>
      </c>
      <c r="L17" s="43">
        <f>SUMIFS('DATA 2'!$H$35:$H$67,'DATA 2'!$A$35:$A$67,$J17)</f>
        <v>3642.6061650000001</v>
      </c>
      <c r="M17" s="43">
        <f>SUMIFS('DATA 2'!$J$35:$J$67,'DATA 2'!$A$35:$A$67,$J17)</f>
        <v>3904.8910970000002</v>
      </c>
      <c r="N17" s="43">
        <f>SUMIFS('DATA 2'!$O$35:$O$67,'DATA 2'!$A$35:$A$67,$J17)</f>
        <v>3420.9851440000002</v>
      </c>
      <c r="O17" s="43">
        <f>SUMIFS('DATA 2'!$T$35:$T$67,'DATA 2'!$A$35:$A$67,$J17)</f>
        <v>2986.7478879999999</v>
      </c>
      <c r="P17" s="43">
        <f>SUMIFS('DATA 2'!$AD$35:$AD$67,'DATA 2'!$A$35:$A$67,$J17)</f>
        <v>2628.2783279999999</v>
      </c>
      <c r="Q17" s="43">
        <f>SUMIFS('DATA 2'!$AN$35:$AN$67,'DATA 2'!$A$35:$A$67,$J17)</f>
        <v>16161.534250000001</v>
      </c>
      <c r="R17" s="45"/>
      <c r="S17" s="42" t="s">
        <v>446</v>
      </c>
      <c r="T17" s="47">
        <f t="shared" si="0"/>
        <v>56.77321000000029</v>
      </c>
      <c r="U17" s="47">
        <f t="shared" si="1"/>
        <v>183.96550700000034</v>
      </c>
      <c r="V17" s="47">
        <f t="shared" si="2"/>
        <v>47.212362000000212</v>
      </c>
      <c r="W17" s="47">
        <f t="shared" si="3"/>
        <v>-9.2199920000002749</v>
      </c>
      <c r="X17" s="47">
        <f t="shared" si="4"/>
        <v>-108.12208800000008</v>
      </c>
      <c r="Y17" s="47">
        <f t="shared" si="5"/>
        <v>13597.624925</v>
      </c>
      <c r="Z17" s="47"/>
      <c r="AA17" s="42" t="s">
        <v>446</v>
      </c>
      <c r="AB17" s="48">
        <f t="shared" si="6"/>
        <v>1.5832642153850829E-2</v>
      </c>
      <c r="AC17" s="48">
        <f t="shared" si="7"/>
        <v>4.9440791692907826E-2</v>
      </c>
      <c r="AD17" s="48">
        <f t="shared" si="8"/>
        <v>1.3993936477254998E-2</v>
      </c>
      <c r="AE17" s="48">
        <f t="shared" si="9"/>
        <v>-3.077466905286097E-3</v>
      </c>
      <c r="AF17" s="48">
        <f t="shared" si="10"/>
        <v>-3.9512524324948783E-2</v>
      </c>
      <c r="AG17" s="48">
        <f t="shared" si="11"/>
        <v>5.3034734077422963</v>
      </c>
      <c r="AH17" s="47"/>
    </row>
    <row r="18" spans="1:34" s="46" customFormat="1" ht="15" customHeight="1" x14ac:dyDescent="0.2">
      <c r="A18" s="42" t="s">
        <v>449</v>
      </c>
      <c r="B18" s="43">
        <f>SUMIFS('DATA 2'!C$2:C$34,'DATA 2'!$A$2:$A$34,$A18)</f>
        <v>13033.75303</v>
      </c>
      <c r="C18" s="43">
        <f>SUMIFS('DATA 2'!H$2:H$34,'DATA 2'!$A$2:$A$34,$A18)</f>
        <v>12155.477999999999</v>
      </c>
      <c r="D18" s="43">
        <f>SUMIFS('DATA 2'!J$2:J$34,'DATA 2'!$A$2:$A$34,$A18)</f>
        <v>12519.641449999999</v>
      </c>
      <c r="E18" s="43">
        <f>SUMIFS('DATA 2'!O$2:O$34,'DATA 2'!$A$2:$A$34,$A18)</f>
        <v>11479.611209999999</v>
      </c>
      <c r="F18" s="43">
        <f>SUMIFS('DATA 2'!T$2:T$34,'DATA 2'!$A$2:$A$34,$A18)</f>
        <v>8497.6285559999997</v>
      </c>
      <c r="G18" s="43">
        <f>SUMIFS('DATA 2'!AD$2:AD$34,'DATA 2'!$A$2:$A$34,$A18)</f>
        <v>5790.6733299999996</v>
      </c>
      <c r="H18" s="43">
        <f>SUMIFS('DATA 2'!AN$2:AN$34,'DATA 2'!$A$2:$A$34,$A18)</f>
        <v>205.00419160000001</v>
      </c>
      <c r="I18" s="45"/>
      <c r="J18" s="42" t="s">
        <v>449</v>
      </c>
      <c r="K18" s="43">
        <f>SUMIFS('DATA 2'!$C$35:$C$67,'DATA 2'!$A$35:$A$67,$J18)</f>
        <v>13033.75303</v>
      </c>
      <c r="L18" s="43">
        <f>SUMIFS('DATA 2'!$H$35:$H$67,'DATA 2'!$A$35:$A$67,$J18)</f>
        <v>10171.471390000001</v>
      </c>
      <c r="M18" s="43">
        <f>SUMIFS('DATA 2'!$J$35:$J$67,'DATA 2'!$A$35:$A$67,$J18)</f>
        <v>5701.3743709999999</v>
      </c>
      <c r="N18" s="43">
        <f>SUMIFS('DATA 2'!$O$35:$O$67,'DATA 2'!$A$35:$A$67,$J18)</f>
        <v>742.71722460000001</v>
      </c>
      <c r="O18" s="43">
        <f>SUMIFS('DATA 2'!$T$35:$T$67,'DATA 2'!$A$35:$A$67,$J18)</f>
        <v>283.23067500000002</v>
      </c>
      <c r="P18" s="43">
        <f>SUMIFS('DATA 2'!$AD$35:$AD$67,'DATA 2'!$A$35:$A$67,$J18)</f>
        <v>25.80032585</v>
      </c>
      <c r="Q18" s="43">
        <f>SUMIFS('DATA 2'!$AN$35:$AN$67,'DATA 2'!$A$35:$A$67,$J18)</f>
        <v>28.78520949</v>
      </c>
      <c r="R18" s="45"/>
      <c r="S18" s="42" t="s">
        <v>449</v>
      </c>
      <c r="T18" s="47">
        <f t="shared" si="0"/>
        <v>-1984.0066099999985</v>
      </c>
      <c r="U18" s="47">
        <f t="shared" si="1"/>
        <v>-6818.2670789999993</v>
      </c>
      <c r="V18" s="47">
        <f t="shared" si="2"/>
        <v>-10736.893985399998</v>
      </c>
      <c r="W18" s="47">
        <f t="shared" si="3"/>
        <v>-8214.397880999999</v>
      </c>
      <c r="X18" s="47">
        <f t="shared" si="4"/>
        <v>-5764.8730041499994</v>
      </c>
      <c r="Y18" s="47">
        <f t="shared" si="5"/>
        <v>-176.21898211000001</v>
      </c>
      <c r="Z18" s="47"/>
      <c r="AA18" s="42" t="s">
        <v>449</v>
      </c>
      <c r="AB18" s="48">
        <f t="shared" si="6"/>
        <v>-0.16321913543835942</v>
      </c>
      <c r="AC18" s="48">
        <f t="shared" si="7"/>
        <v>-0.54460561879749358</v>
      </c>
      <c r="AD18" s="48">
        <f t="shared" si="8"/>
        <v>-0.93530118651117622</v>
      </c>
      <c r="AE18" s="48">
        <f t="shared" si="9"/>
        <v>-0.96666944511242292</v>
      </c>
      <c r="AF18" s="48">
        <f t="shared" si="10"/>
        <v>-0.99554450331080924</v>
      </c>
      <c r="AG18" s="48">
        <f t="shared" si="11"/>
        <v>-0.8595872149474626</v>
      </c>
      <c r="AH18" s="47"/>
    </row>
    <row r="19" spans="1:34" s="46" customFormat="1" ht="15" customHeight="1" x14ac:dyDescent="0.2">
      <c r="A19" s="42" t="s">
        <v>450</v>
      </c>
      <c r="B19" s="43">
        <f>SUMIFS('DATA 2'!C$2:C$34,'DATA 2'!$A$2:$A$34,$A19)</f>
        <v>42001.407169999999</v>
      </c>
      <c r="C19" s="43">
        <f>SUMIFS('DATA 2'!H$2:H$34,'DATA 2'!$A$2:$A$34,$A19)</f>
        <v>47133.840060000002</v>
      </c>
      <c r="D19" s="43">
        <f>SUMIFS('DATA 2'!J$2:J$34,'DATA 2'!$A$2:$A$34,$A19)</f>
        <v>50751.429799999998</v>
      </c>
      <c r="E19" s="43">
        <f>SUMIFS('DATA 2'!O$2:O$34,'DATA 2'!$A$2:$A$34,$A19)</f>
        <v>50303.875070000002</v>
      </c>
      <c r="F19" s="43">
        <f>SUMIFS('DATA 2'!T$2:T$34,'DATA 2'!$A$2:$A$34,$A19)</f>
        <v>51877.194860000003</v>
      </c>
      <c r="G19" s="43">
        <f>SUMIFS('DATA 2'!AD$2:AD$34,'DATA 2'!$A$2:$A$34,$A19)</f>
        <v>46058.712959999997</v>
      </c>
      <c r="H19" s="43">
        <f>SUMIFS('DATA 2'!AN$2:AN$34,'DATA 2'!$A$2:$A$34,$A19)</f>
        <v>53690.455139999998</v>
      </c>
      <c r="I19" s="45"/>
      <c r="J19" s="42" t="s">
        <v>450</v>
      </c>
      <c r="K19" s="43">
        <f>SUMIFS('DATA 2'!$C$35:$C$67,'DATA 2'!$A$35:$A$67,$J19)</f>
        <v>42001.407169999999</v>
      </c>
      <c r="L19" s="43">
        <f>SUMIFS('DATA 2'!$H$35:$H$67,'DATA 2'!$A$35:$A$67,$J19)</f>
        <v>47995.511830000003</v>
      </c>
      <c r="M19" s="43">
        <f>SUMIFS('DATA 2'!$J$35:$J$67,'DATA 2'!$A$35:$A$67,$J19)</f>
        <v>53815.61436</v>
      </c>
      <c r="N19" s="43">
        <f>SUMIFS('DATA 2'!$O$35:$O$67,'DATA 2'!$A$35:$A$67,$J19)</f>
        <v>52782.687709999998</v>
      </c>
      <c r="O19" s="43">
        <f>SUMIFS('DATA 2'!$T$35:$T$67,'DATA 2'!$A$35:$A$67,$J19)</f>
        <v>39916.507669999999</v>
      </c>
      <c r="P19" s="43">
        <f>SUMIFS('DATA 2'!$AD$35:$AD$67,'DATA 2'!$A$35:$A$67,$J19)</f>
        <v>23762.93346</v>
      </c>
      <c r="Q19" s="43">
        <f>SUMIFS('DATA 2'!$AN$35:$AN$67,'DATA 2'!$A$35:$A$67,$J19)</f>
        <v>11410.47941</v>
      </c>
      <c r="R19" s="45"/>
      <c r="S19" s="42" t="s">
        <v>450</v>
      </c>
      <c r="T19" s="47">
        <f t="shared" si="0"/>
        <v>861.67177000000083</v>
      </c>
      <c r="U19" s="47">
        <f t="shared" si="1"/>
        <v>3064.1845600000015</v>
      </c>
      <c r="V19" s="47">
        <f t="shared" si="2"/>
        <v>2478.8126399999965</v>
      </c>
      <c r="W19" s="47">
        <f t="shared" si="3"/>
        <v>-11960.687190000004</v>
      </c>
      <c r="X19" s="47">
        <f t="shared" si="4"/>
        <v>-22295.779499999997</v>
      </c>
      <c r="Y19" s="47">
        <f t="shared" si="5"/>
        <v>-42279.975729999998</v>
      </c>
      <c r="Z19" s="47"/>
      <c r="AA19" s="42" t="s">
        <v>450</v>
      </c>
      <c r="AB19" s="48">
        <f t="shared" si="6"/>
        <v>1.8281382736970331E-2</v>
      </c>
      <c r="AC19" s="48">
        <f t="shared" si="7"/>
        <v>6.0376319880548479E-2</v>
      </c>
      <c r="AD19" s="48">
        <f t="shared" si="8"/>
        <v>4.9276773142240549E-2</v>
      </c>
      <c r="AE19" s="48">
        <f t="shared" si="9"/>
        <v>-0.23055770887917293</v>
      </c>
      <c r="AF19" s="48">
        <f t="shared" si="10"/>
        <v>-0.48407300306812562</v>
      </c>
      <c r="AG19" s="48">
        <f t="shared" si="11"/>
        <v>-0.78747657511476254</v>
      </c>
      <c r="AH19" s="47"/>
    </row>
    <row r="20" spans="1:34" s="46" customFormat="1" ht="15" customHeight="1" x14ac:dyDescent="0.2">
      <c r="A20" s="42" t="s">
        <v>447</v>
      </c>
      <c r="B20" s="43">
        <f>SUMIFS('DATA 2'!C$2:C$34,'DATA 2'!$A$2:$A$34,$A20)</f>
        <v>404.96020850000002</v>
      </c>
      <c r="C20" s="43">
        <f>SUMIFS('DATA 2'!H$2:H$34,'DATA 2'!$A$2:$A$34,$A20)</f>
        <v>551.60293990000002</v>
      </c>
      <c r="D20" s="43">
        <f>SUMIFS('DATA 2'!J$2:J$34,'DATA 2'!$A$2:$A$34,$A20)</f>
        <v>268.32440580000002</v>
      </c>
      <c r="E20" s="43">
        <f>SUMIFS('DATA 2'!O$2:O$34,'DATA 2'!$A$2:$A$34,$A20)</f>
        <v>21.335987450000001</v>
      </c>
      <c r="F20" s="43">
        <f>SUMIFS('DATA 2'!T$2:T$34,'DATA 2'!$A$2:$A$34,$A20)</f>
        <v>9.6329575940000005</v>
      </c>
      <c r="G20" s="43">
        <f>SUMIFS('DATA 2'!AD$2:AD$34,'DATA 2'!$A$2:$A$34,$A20)</f>
        <v>26.587141469999999</v>
      </c>
      <c r="H20" s="43">
        <f>SUMIFS('DATA 2'!AN$2:AN$34,'DATA 2'!$A$2:$A$34,$A20)</f>
        <v>55.324033460000003</v>
      </c>
      <c r="I20" s="45"/>
      <c r="J20" s="42" t="s">
        <v>447</v>
      </c>
      <c r="K20" s="43">
        <f>SUMIFS('DATA 2'!$C$35:$C$67,'DATA 2'!$A$35:$A$67,$J20)</f>
        <v>404.96020850000002</v>
      </c>
      <c r="L20" s="43">
        <f>SUMIFS('DATA 2'!$H$35:$H$67,'DATA 2'!$A$35:$A$67,$J20)</f>
        <v>560.3348191</v>
      </c>
      <c r="M20" s="43">
        <f>SUMIFS('DATA 2'!$J$35:$J$67,'DATA 2'!$A$35:$A$67,$J20)</f>
        <v>281.61483079999999</v>
      </c>
      <c r="N20" s="43">
        <f>SUMIFS('DATA 2'!$O$35:$O$67,'DATA 2'!$A$35:$A$67,$J20)</f>
        <v>21.67431929</v>
      </c>
      <c r="O20" s="43">
        <f>SUMIFS('DATA 2'!$T$35:$T$67,'DATA 2'!$A$35:$A$67,$J20)</f>
        <v>9.4313249569999904</v>
      </c>
      <c r="P20" s="43">
        <f>SUMIFS('DATA 2'!$AD$35:$AD$67,'DATA 2'!$A$35:$A$67,$J20)</f>
        <v>26.539132739999999</v>
      </c>
      <c r="Q20" s="43">
        <f>SUMIFS('DATA 2'!$AN$35:$AN$67,'DATA 2'!$A$35:$A$67,$J20)</f>
        <v>53.599083090000001</v>
      </c>
      <c r="R20" s="45"/>
      <c r="S20" s="42" t="s">
        <v>447</v>
      </c>
      <c r="T20" s="47">
        <f t="shared" si="0"/>
        <v>8.7318791999999803</v>
      </c>
      <c r="U20" s="47">
        <f t="shared" si="1"/>
        <v>13.290424999999971</v>
      </c>
      <c r="V20" s="47">
        <f t="shared" si="2"/>
        <v>0.33833183999999861</v>
      </c>
      <c r="W20" s="47">
        <f t="shared" si="3"/>
        <v>-0.20163263700001011</v>
      </c>
      <c r="X20" s="47">
        <f t="shared" si="4"/>
        <v>-4.8008729999999389E-2</v>
      </c>
      <c r="Y20" s="47">
        <f t="shared" si="5"/>
        <v>-1.724950370000002</v>
      </c>
      <c r="Z20" s="47"/>
      <c r="AA20" s="42" t="s">
        <v>447</v>
      </c>
      <c r="AB20" s="48">
        <f t="shared" si="6"/>
        <v>1.5830008450613109E-2</v>
      </c>
      <c r="AC20" s="48">
        <f t="shared" si="7"/>
        <v>4.953118207930074E-2</v>
      </c>
      <c r="AD20" s="48">
        <f t="shared" si="8"/>
        <v>1.5857332162050763E-2</v>
      </c>
      <c r="AE20" s="48">
        <f t="shared" si="9"/>
        <v>-2.093153997953856E-2</v>
      </c>
      <c r="AF20" s="48">
        <f t="shared" si="10"/>
        <v>-1.8057123611491255E-3</v>
      </c>
      <c r="AG20" s="48">
        <f t="shared" si="11"/>
        <v>-3.1179042129080514E-2</v>
      </c>
      <c r="AH20" s="47"/>
    </row>
    <row r="21" spans="1:34" s="46" customFormat="1" ht="15" customHeight="1" x14ac:dyDescent="0.2">
      <c r="A21" s="42" t="s">
        <v>448</v>
      </c>
      <c r="B21" s="43">
        <f>SUMIFS('DATA 2'!C$2:C$34,'DATA 2'!$A$2:$A$34,$A21)</f>
        <v>6170.1730530000004</v>
      </c>
      <c r="C21" s="43">
        <f>SUMIFS('DATA 2'!H$2:H$34,'DATA 2'!$A$2:$A$34,$A21)</f>
        <v>3439.3743140000001</v>
      </c>
      <c r="D21" s="43">
        <f>SUMIFS('DATA 2'!J$2:J$34,'DATA 2'!$A$2:$A$34,$A21)</f>
        <v>932.22370590000003</v>
      </c>
      <c r="E21" s="43">
        <f>SUMIFS('DATA 2'!O$2:O$34,'DATA 2'!$A$2:$A$34,$A21)</f>
        <v>19.86848693</v>
      </c>
      <c r="F21" s="43">
        <f>SUMIFS('DATA 2'!T$2:T$34,'DATA 2'!$A$2:$A$34,$A21)</f>
        <v>10.40706204</v>
      </c>
      <c r="G21" s="43">
        <f>SUMIFS('DATA 2'!AD$2:AD$34,'DATA 2'!$A$2:$A$34,$A21)</f>
        <v>12.03965314</v>
      </c>
      <c r="H21" s="43">
        <f>SUMIFS('DATA 2'!AN$2:AN$34,'DATA 2'!$A$2:$A$34,$A21)</f>
        <v>12.500721629999999</v>
      </c>
      <c r="I21" s="45"/>
      <c r="J21" s="42" t="s">
        <v>448</v>
      </c>
      <c r="K21" s="43">
        <f>SUMIFS('DATA 2'!$C$35:$C$67,'DATA 2'!$A$35:$A$67,$J21)</f>
        <v>6170.1730530000004</v>
      </c>
      <c r="L21" s="43">
        <f>SUMIFS('DATA 2'!$H$35:$H$67,'DATA 2'!$A$35:$A$67,$J21)</f>
        <v>3493.8156509999999</v>
      </c>
      <c r="M21" s="43">
        <f>SUMIFS('DATA 2'!$J$35:$J$67,'DATA 2'!$A$35:$A$67,$J21)</f>
        <v>978.07979179999995</v>
      </c>
      <c r="N21" s="43">
        <f>SUMIFS('DATA 2'!$O$35:$O$67,'DATA 2'!$A$35:$A$67,$J21)</f>
        <v>20.16923624</v>
      </c>
      <c r="O21" s="43">
        <f>SUMIFS('DATA 2'!$T$35:$T$67,'DATA 2'!$A$35:$A$67,$J21)</f>
        <v>10.402565640000001</v>
      </c>
      <c r="P21" s="43">
        <f>SUMIFS('DATA 2'!$AD$35:$AD$67,'DATA 2'!$A$35:$A$67,$J21)</f>
        <v>11.95670952</v>
      </c>
      <c r="Q21" s="43">
        <f>SUMIFS('DATA 2'!$AN$35:$AN$67,'DATA 2'!$A$35:$A$67,$J21)</f>
        <v>12.32410599</v>
      </c>
      <c r="R21" s="45"/>
      <c r="S21" s="42" t="s">
        <v>448</v>
      </c>
      <c r="T21" s="47">
        <f t="shared" si="0"/>
        <v>54.441336999999749</v>
      </c>
      <c r="U21" s="47">
        <f t="shared" si="1"/>
        <v>45.856085899999925</v>
      </c>
      <c r="V21" s="47">
        <f t="shared" si="2"/>
        <v>0.30074931000000049</v>
      </c>
      <c r="W21" s="47">
        <f t="shared" si="3"/>
        <v>-4.4963999999989568E-3</v>
      </c>
      <c r="X21" s="47">
        <f t="shared" si="4"/>
        <v>-8.2943619999999996E-2</v>
      </c>
      <c r="Y21" s="47">
        <f t="shared" si="5"/>
        <v>-0.17661563999999963</v>
      </c>
      <c r="Z21" s="47"/>
      <c r="AA21" s="42" t="s">
        <v>448</v>
      </c>
      <c r="AB21" s="48">
        <f t="shared" si="6"/>
        <v>1.5828849095719466E-2</v>
      </c>
      <c r="AC21" s="48">
        <f t="shared" si="7"/>
        <v>4.9190001938138828E-2</v>
      </c>
      <c r="AD21" s="48">
        <f t="shared" si="8"/>
        <v>1.513700117475425E-2</v>
      </c>
      <c r="AE21" s="48">
        <f t="shared" si="9"/>
        <v>-4.3205277173485879E-4</v>
      </c>
      <c r="AF21" s="48">
        <f t="shared" si="10"/>
        <v>-6.8892034542450409E-3</v>
      </c>
      <c r="AG21" s="48">
        <f t="shared" si="11"/>
        <v>-1.412843555976373E-2</v>
      </c>
      <c r="AH21" s="47"/>
    </row>
    <row r="22" spans="1:34" s="46" customFormat="1" ht="15" customHeight="1" x14ac:dyDescent="0.2">
      <c r="A22" s="44" t="s">
        <v>240</v>
      </c>
      <c r="B22" s="43">
        <f>SUM(B4:B8,B10:B21)</f>
        <v>57465563.000924312</v>
      </c>
      <c r="C22" s="43">
        <f t="shared" ref="C22:G22" si="14">SUM(C4:C8,C10:C21)</f>
        <v>60614069.34974841</v>
      </c>
      <c r="D22" s="43">
        <f t="shared" si="14"/>
        <v>61835111.953013591</v>
      </c>
      <c r="E22" s="43">
        <f t="shared" si="14"/>
        <v>64925205.491290294</v>
      </c>
      <c r="F22" s="43">
        <f t="shared" si="14"/>
        <v>68112600.519921601</v>
      </c>
      <c r="G22" s="43">
        <f t="shared" si="14"/>
        <v>74621755.939664423</v>
      </c>
      <c r="H22" s="43">
        <f>SUM(H4:H8,H10:H21)</f>
        <v>80347385.527900323</v>
      </c>
      <c r="I22" s="45"/>
      <c r="J22" s="44" t="s">
        <v>240</v>
      </c>
      <c r="K22" s="43">
        <f>SUM(K4:K8,K10:K21)</f>
        <v>57465563.000924312</v>
      </c>
      <c r="L22" s="43">
        <f t="shared" ref="L22:Q22" si="15">SUM(L4:L8,L10:L21)</f>
        <v>60617374.005585991</v>
      </c>
      <c r="M22" s="43">
        <f t="shared" si="15"/>
        <v>61833862.378820896</v>
      </c>
      <c r="N22" s="43">
        <f t="shared" si="15"/>
        <v>64967557.30733113</v>
      </c>
      <c r="O22" s="43">
        <f t="shared" si="15"/>
        <v>68325893.498743579</v>
      </c>
      <c r="P22" s="43">
        <f t="shared" si="15"/>
        <v>74677759.696032196</v>
      </c>
      <c r="Q22" s="43">
        <f t="shared" si="15"/>
        <v>80339699.055774182</v>
      </c>
      <c r="R22" s="45"/>
      <c r="S22" s="44" t="s">
        <v>240</v>
      </c>
      <c r="T22" s="47">
        <f t="shared" si="0"/>
        <v>3304.6558375805616</v>
      </c>
      <c r="U22" s="47">
        <f t="shared" si="1"/>
        <v>-1249.5741926953197</v>
      </c>
      <c r="V22" s="47">
        <f t="shared" si="2"/>
        <v>42351.816040836275</v>
      </c>
      <c r="W22" s="47">
        <f t="shared" si="3"/>
        <v>213292.97882197797</v>
      </c>
      <c r="X22" s="47">
        <f t="shared" si="4"/>
        <v>56003.756367772818</v>
      </c>
      <c r="Y22" s="47">
        <f t="shared" si="5"/>
        <v>-7686.4721261411905</v>
      </c>
      <c r="Z22" s="47"/>
      <c r="AA22" s="44" t="s">
        <v>240</v>
      </c>
      <c r="AB22" s="48">
        <f t="shared" si="6"/>
        <v>5.451961686508966E-5</v>
      </c>
      <c r="AC22" s="48">
        <f t="shared" si="7"/>
        <v>-2.0208165769086683E-5</v>
      </c>
      <c r="AD22" s="48">
        <f t="shared" si="8"/>
        <v>6.5231701186552193E-4</v>
      </c>
      <c r="AE22" s="48">
        <f t="shared" si="9"/>
        <v>3.1314760733529567E-3</v>
      </c>
      <c r="AF22" s="48">
        <f t="shared" si="10"/>
        <v>7.5050172248758429E-4</v>
      </c>
      <c r="AG22" s="48">
        <f t="shared" si="11"/>
        <v>-9.5665491485985577E-5</v>
      </c>
      <c r="AH22" s="47"/>
    </row>
    <row r="23" spans="1:34" s="46" customFormat="1" ht="15" customHeight="1" x14ac:dyDescent="0.2">
      <c r="A23" s="44" t="s">
        <v>451</v>
      </c>
      <c r="B23" s="43">
        <f>SUM(B10:B17)</f>
        <v>36700.706452812687</v>
      </c>
      <c r="C23" s="43">
        <f t="shared" ref="C23:H23" si="16">SUM(C10:C17)</f>
        <v>47905.127044499997</v>
      </c>
      <c r="D23" s="43">
        <f t="shared" si="16"/>
        <v>58262.431091899998</v>
      </c>
      <c r="E23" s="43">
        <f t="shared" si="16"/>
        <v>137882.995956</v>
      </c>
      <c r="F23" s="43">
        <f t="shared" si="16"/>
        <v>193075.469086</v>
      </c>
      <c r="G23" s="43">
        <f t="shared" si="16"/>
        <v>369433.14125989989</v>
      </c>
      <c r="H23" s="43">
        <f t="shared" si="16"/>
        <v>419062.66160360607</v>
      </c>
      <c r="I23" s="45"/>
      <c r="J23" s="44" t="s">
        <v>451</v>
      </c>
      <c r="K23" s="43">
        <f>SUM(K10:K17)</f>
        <v>36700.706452812687</v>
      </c>
      <c r="L23" s="43">
        <f t="shared" ref="L23:Q23" si="17">SUM(L10:L17)</f>
        <v>48853.010815899979</v>
      </c>
      <c r="M23" s="43">
        <f t="shared" si="17"/>
        <v>62785.585367299995</v>
      </c>
      <c r="N23" s="43">
        <f t="shared" si="17"/>
        <v>188897.70382099997</v>
      </c>
      <c r="O23" s="43">
        <f t="shared" si="17"/>
        <v>362880.42261800001</v>
      </c>
      <c r="P23" s="43">
        <f t="shared" si="17"/>
        <v>449542.54908409994</v>
      </c>
      <c r="Q23" s="43">
        <f t="shared" si="17"/>
        <v>453587.55792559992</v>
      </c>
      <c r="R23" s="45"/>
      <c r="S23" s="44" t="s">
        <v>451</v>
      </c>
      <c r="T23" s="47">
        <f t="shared" si="0"/>
        <v>947.88377139998192</v>
      </c>
      <c r="U23" s="47">
        <f t="shared" si="1"/>
        <v>4523.1542753999965</v>
      </c>
      <c r="V23" s="47">
        <f t="shared" si="2"/>
        <v>51014.707864999975</v>
      </c>
      <c r="W23" s="47">
        <f t="shared" si="3"/>
        <v>169804.95353200001</v>
      </c>
      <c r="X23" s="47">
        <f t="shared" si="4"/>
        <v>80109.407824200054</v>
      </c>
      <c r="Y23" s="47">
        <f t="shared" si="5"/>
        <v>34524.896321993845</v>
      </c>
      <c r="Z23" s="47"/>
      <c r="AA23" s="47"/>
      <c r="AB23" s="47"/>
      <c r="AC23" s="47"/>
      <c r="AD23" s="47"/>
      <c r="AE23" s="47"/>
      <c r="AF23" s="47"/>
      <c r="AG23" s="47"/>
      <c r="AH23" s="47"/>
    </row>
    <row r="24" spans="1:34" s="46" customFormat="1" ht="15" customHeight="1" x14ac:dyDescent="0.2">
      <c r="A24" s="44" t="s">
        <v>241</v>
      </c>
      <c r="B24" s="43">
        <f>SUM(B18:B21)</f>
        <v>61610.293461499998</v>
      </c>
      <c r="C24" s="43">
        <f t="shared" ref="C24:H24" si="18">SUM(C18:C21)</f>
        <v>63280.295313900009</v>
      </c>
      <c r="D24" s="43">
        <f t="shared" si="18"/>
        <v>64471.619361699995</v>
      </c>
      <c r="E24" s="43">
        <f t="shared" si="18"/>
        <v>61824.690754379997</v>
      </c>
      <c r="F24" s="43">
        <f t="shared" si="18"/>
        <v>60394.863435634004</v>
      </c>
      <c r="G24" s="43">
        <f t="shared" si="18"/>
        <v>51888.013084609993</v>
      </c>
      <c r="H24" s="43">
        <f t="shared" si="18"/>
        <v>53963.284086689993</v>
      </c>
      <c r="I24" s="45"/>
      <c r="J24" s="44" t="s">
        <v>241</v>
      </c>
      <c r="K24" s="43">
        <f>SUM(K18:K21)</f>
        <v>61610.293461499998</v>
      </c>
      <c r="L24" s="43">
        <f t="shared" ref="L24:Q24" si="19">SUM(L18:L21)</f>
        <v>62221.133690099996</v>
      </c>
      <c r="M24" s="43">
        <f t="shared" si="19"/>
        <v>60776.683353599998</v>
      </c>
      <c r="N24" s="43">
        <f t="shared" si="19"/>
        <v>53567.248490129998</v>
      </c>
      <c r="O24" s="43">
        <f t="shared" si="19"/>
        <v>40219.572235596992</v>
      </c>
      <c r="P24" s="43">
        <f t="shared" si="19"/>
        <v>23827.229628109999</v>
      </c>
      <c r="Q24" s="43">
        <f t="shared" si="19"/>
        <v>11505.187808569999</v>
      </c>
      <c r="R24" s="45"/>
      <c r="S24" s="44" t="s">
        <v>241</v>
      </c>
      <c r="T24" s="47">
        <f t="shared" si="0"/>
        <v>-1059.1616238000133</v>
      </c>
      <c r="U24" s="47">
        <f t="shared" si="1"/>
        <v>-3694.9360080999977</v>
      </c>
      <c r="V24" s="47">
        <f t="shared" si="2"/>
        <v>-8257.4422642499994</v>
      </c>
      <c r="W24" s="47">
        <f t="shared" si="3"/>
        <v>-20175.291200037012</v>
      </c>
      <c r="X24" s="47">
        <f t="shared" si="4"/>
        <v>-28060.783456499994</v>
      </c>
      <c r="Y24" s="47">
        <f t="shared" si="5"/>
        <v>-42458.096278119992</v>
      </c>
      <c r="Z24" s="47"/>
      <c r="AA24" s="47"/>
      <c r="AB24" s="47"/>
      <c r="AC24" s="47"/>
      <c r="AD24" s="47"/>
      <c r="AE24" s="47"/>
      <c r="AF24" s="47"/>
      <c r="AG24" s="47"/>
      <c r="AH24" s="47"/>
    </row>
    <row r="25" spans="1:34" x14ac:dyDescent="0.2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</row>
    <row r="26" spans="1:34" x14ac:dyDescent="0.25">
      <c r="R26" s="38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K52" sqref="K5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topLeftCell="A49" workbookViewId="0">
      <selection activeCell="F20" sqref="F20"/>
    </sheetView>
  </sheetViews>
  <sheetFormatPr baseColWidth="10" defaultColWidth="11.42578125" defaultRowHeight="12.75" x14ac:dyDescent="0.2"/>
  <cols>
    <col min="1" max="1" width="26.42578125" style="46" customWidth="1"/>
    <col min="2" max="2" width="31.7109375" style="46" bestFit="1" customWidth="1"/>
    <col min="3" max="4" width="8.85546875" style="46" bestFit="1" customWidth="1"/>
    <col min="5" max="5" width="9.85546875" style="46" bestFit="1" customWidth="1"/>
    <col min="6" max="8" width="8.85546875" style="46" bestFit="1" customWidth="1"/>
    <col min="9" max="9" width="8" style="46" customWidth="1"/>
    <col min="10" max="10" width="11.42578125" style="46"/>
    <col min="11" max="11" width="24.42578125" style="46" customWidth="1"/>
    <col min="12" max="13" width="8.85546875" style="46" bestFit="1" customWidth="1"/>
    <col min="14" max="14" width="9.85546875" style="46" bestFit="1" customWidth="1"/>
    <col min="15" max="17" width="8.85546875" style="46" bestFit="1" customWidth="1"/>
    <col min="18" max="16384" width="11.42578125" style="46"/>
  </cols>
  <sheetData>
    <row r="1" spans="1:17" ht="15" customHeight="1" x14ac:dyDescent="0.2">
      <c r="C1" s="46">
        <v>2</v>
      </c>
      <c r="D1" s="46">
        <v>9</v>
      </c>
      <c r="E1" s="46">
        <v>14</v>
      </c>
      <c r="F1" s="46">
        <v>19</v>
      </c>
      <c r="G1" s="46">
        <v>29</v>
      </c>
      <c r="H1" s="46">
        <v>39</v>
      </c>
    </row>
    <row r="2" spans="1:17" x14ac:dyDescent="0.2">
      <c r="C2" s="46">
        <v>20</v>
      </c>
      <c r="D2" s="46">
        <v>21</v>
      </c>
      <c r="E2" s="46">
        <v>22</v>
      </c>
    </row>
    <row r="3" spans="1:17" x14ac:dyDescent="0.2">
      <c r="K3" s="58" t="s">
        <v>86</v>
      </c>
      <c r="L3" s="58"/>
      <c r="M3" s="58"/>
      <c r="N3" s="58"/>
      <c r="O3" s="59"/>
      <c r="P3" s="59"/>
      <c r="Q3" s="59"/>
    </row>
    <row r="4" spans="1:17" x14ac:dyDescent="0.2">
      <c r="A4" s="60"/>
      <c r="C4" s="60">
        <v>2013</v>
      </c>
      <c r="D4" s="60">
        <v>2020</v>
      </c>
      <c r="E4" s="60">
        <v>2025</v>
      </c>
      <c r="F4" s="60">
        <v>2030</v>
      </c>
      <c r="G4" s="60">
        <v>2040</v>
      </c>
      <c r="H4" s="60">
        <v>2050</v>
      </c>
      <c r="K4" s="45"/>
      <c r="L4" s="45"/>
      <c r="M4" s="45"/>
      <c r="N4" s="45"/>
      <c r="O4" s="45"/>
      <c r="P4" s="45"/>
      <c r="Q4" s="45"/>
    </row>
    <row r="5" spans="1:17" x14ac:dyDescent="0.2">
      <c r="A5" s="46" t="s">
        <v>73</v>
      </c>
      <c r="B5" s="5" t="s">
        <v>51</v>
      </c>
      <c r="C5" s="61">
        <f>VLOOKUP($A5,DATA!$A$1:$AM$533,C$1,FALSE)</f>
        <v>158.6805803</v>
      </c>
      <c r="D5" s="61">
        <f>VLOOKUP($A5,DATA!$A$1:$AM$533,D$1,FALSE)</f>
        <v>191.24039920000001</v>
      </c>
      <c r="E5" s="61">
        <f>VLOOKUP($A5,DATA!$A$1:$AM$533,E$1,FALSE)</f>
        <v>213.06990260000001</v>
      </c>
      <c r="F5" s="61">
        <f>VLOOKUP($A5,DATA!$A$1:$AM$533,F$1,FALSE)</f>
        <v>238.10315560000001</v>
      </c>
      <c r="G5" s="61">
        <f>VLOOKUP($A5,DATA!$A$1:$AM$533,G$1,FALSE)</f>
        <v>305.1292196</v>
      </c>
      <c r="H5" s="61">
        <f>VLOOKUP($A5,DATA!$A$1:$AM$533,H$1,FALSE)</f>
        <v>401.35441739999999</v>
      </c>
      <c r="K5" s="62" t="s">
        <v>83</v>
      </c>
      <c r="L5" s="3">
        <v>2014</v>
      </c>
      <c r="M5" s="3">
        <v>2020</v>
      </c>
      <c r="N5" s="3">
        <v>2025</v>
      </c>
      <c r="O5" s="3">
        <v>2030</v>
      </c>
      <c r="P5" s="3">
        <v>2040</v>
      </c>
      <c r="Q5" s="3">
        <v>2050</v>
      </c>
    </row>
    <row r="6" spans="1:17" x14ac:dyDescent="0.2">
      <c r="A6" s="46" t="s">
        <v>74</v>
      </c>
      <c r="B6" s="5" t="s">
        <v>52</v>
      </c>
      <c r="C6" s="61">
        <f>VLOOKUP($A6,DATA!$A$1:$AM$533,C$1,FALSE)</f>
        <v>1535.2176030000001</v>
      </c>
      <c r="D6" s="61">
        <f>VLOOKUP($A6,DATA!$A$1:$AM$533,D$1,FALSE)</f>
        <v>1871.360064</v>
      </c>
      <c r="E6" s="61">
        <f>VLOOKUP($A6,DATA!$A$1:$AM$533,E$1,FALSE)</f>
        <v>2111.0579929999999</v>
      </c>
      <c r="F6" s="61">
        <f>VLOOKUP($A6,DATA!$A$1:$AM$533,F$1,FALSE)</f>
        <v>2387.262393</v>
      </c>
      <c r="G6" s="61">
        <f>VLOOKUP($A6,DATA!$A$1:$AM$533,G$1,FALSE)</f>
        <v>3057.6280980000001</v>
      </c>
      <c r="H6" s="61">
        <f>VLOOKUP($A6,DATA!$A$1:$AM$533,H$1,FALSE)</f>
        <v>3969.8738079999998</v>
      </c>
      <c r="K6" s="2" t="s">
        <v>51</v>
      </c>
      <c r="L6" s="63">
        <v>159.48356530252295</v>
      </c>
      <c r="M6" s="63">
        <v>155.35599280700293</v>
      </c>
      <c r="N6" s="63">
        <v>152.90834416273526</v>
      </c>
      <c r="O6" s="63">
        <v>152.66043619703873</v>
      </c>
      <c r="P6" s="63">
        <v>158.58142988999688</v>
      </c>
      <c r="Q6" s="63">
        <v>168.3873860083518</v>
      </c>
    </row>
    <row r="7" spans="1:17" x14ac:dyDescent="0.2">
      <c r="A7" s="46" t="s">
        <v>75</v>
      </c>
      <c r="B7" s="5" t="s">
        <v>53</v>
      </c>
      <c r="C7" s="61">
        <f>VLOOKUP($A7,DATA!$A$1:$AM$533,C$1,FALSE)</f>
        <v>806.7662934</v>
      </c>
      <c r="D7" s="61">
        <f>VLOOKUP($A7,DATA!$A$1:$AM$533,D$1,FALSE)</f>
        <v>994.2254203</v>
      </c>
      <c r="E7" s="61">
        <f>VLOOKUP($A7,DATA!$A$1:$AM$533,E$1,FALSE)</f>
        <v>1083.3270050000001</v>
      </c>
      <c r="F7" s="61">
        <f>VLOOKUP($A7,DATA!$A$1:$AM$533,F$1,FALSE)</f>
        <v>1187.1348230000001</v>
      </c>
      <c r="G7" s="61">
        <f>VLOOKUP($A7,DATA!$A$1:$AM$533,G$1,FALSE)</f>
        <v>1498.347334</v>
      </c>
      <c r="H7" s="61">
        <f>VLOOKUP($A7,DATA!$A$1:$AM$533,H$1,FALSE)</f>
        <v>2024.717345</v>
      </c>
      <c r="K7" s="2" t="s">
        <v>52</v>
      </c>
      <c r="L7" s="63">
        <v>1551.6374191134662</v>
      </c>
      <c r="M7" s="63">
        <v>1894.9759626045816</v>
      </c>
      <c r="N7" s="63">
        <v>2135.286368173242</v>
      </c>
      <c r="O7" s="63">
        <v>2367.6078266459426</v>
      </c>
      <c r="P7" s="63">
        <v>2773.2050190935729</v>
      </c>
      <c r="Q7" s="63">
        <v>3163.3546724560601</v>
      </c>
    </row>
    <row r="8" spans="1:17" x14ac:dyDescent="0.2">
      <c r="A8" s="46" t="s">
        <v>76</v>
      </c>
      <c r="B8" s="5" t="s">
        <v>54</v>
      </c>
      <c r="C8" s="61">
        <f>VLOOKUP($A8,DATA!$A$1:$AM$533,C$1,FALSE)</f>
        <v>191.8611679</v>
      </c>
      <c r="D8" s="61">
        <f>VLOOKUP($A8,DATA!$A$1:$AM$533,D$1,FALSE)</f>
        <v>230.82140649999999</v>
      </c>
      <c r="E8" s="61">
        <f>VLOOKUP($A8,DATA!$A$1:$AM$533,E$1,FALSE)</f>
        <v>255.776512</v>
      </c>
      <c r="F8" s="61">
        <f>VLOOKUP($A8,DATA!$A$1:$AM$533,F$1,FALSE)</f>
        <v>285.92455769999998</v>
      </c>
      <c r="G8" s="61">
        <f>VLOOKUP($A8,DATA!$A$1:$AM$533,G$1,FALSE)</f>
        <v>368.08906630000001</v>
      </c>
      <c r="H8" s="61">
        <f>VLOOKUP($A8,DATA!$A$1:$AM$533,H$1,FALSE)</f>
        <v>492.77873499999998</v>
      </c>
      <c r="K8" s="2" t="s">
        <v>53</v>
      </c>
      <c r="L8" s="63">
        <v>1696.3618346418336</v>
      </c>
      <c r="M8" s="63">
        <v>1784.0434259524975</v>
      </c>
      <c r="N8" s="63">
        <v>1877.5900049294955</v>
      </c>
      <c r="O8" s="63">
        <v>1986.9726787406448</v>
      </c>
      <c r="P8" s="63">
        <v>2221.8083806466498</v>
      </c>
      <c r="Q8" s="63">
        <v>2510.9893987845121</v>
      </c>
    </row>
    <row r="9" spans="1:17" x14ac:dyDescent="0.2">
      <c r="A9" s="46" t="s">
        <v>77</v>
      </c>
      <c r="B9" s="5" t="s">
        <v>55</v>
      </c>
      <c r="C9" s="61">
        <f>VLOOKUP($A9,DATA!$A$1:$AM$533,C$1,FALSE)</f>
        <v>1941.100091</v>
      </c>
      <c r="D9" s="61">
        <f>VLOOKUP($A9,DATA!$A$1:$AM$533,D$1,FALSE)</f>
        <v>2354.5008339999999</v>
      </c>
      <c r="E9" s="61">
        <f>VLOOKUP($A9,DATA!$A$1:$AM$533,E$1,FALSE)</f>
        <v>2473.3532300000002</v>
      </c>
      <c r="F9" s="61">
        <f>VLOOKUP($A9,DATA!$A$1:$AM$533,F$1,FALSE)</f>
        <v>2718.5157389999999</v>
      </c>
      <c r="G9" s="61">
        <f>VLOOKUP($A9,DATA!$A$1:$AM$533,G$1,FALSE)</f>
        <v>3490.776797</v>
      </c>
      <c r="H9" s="61">
        <f>VLOOKUP($A9,DATA!$A$1:$AM$533,H$1,FALSE)</f>
        <v>4892.79673</v>
      </c>
      <c r="K9" s="2" t="s">
        <v>54</v>
      </c>
      <c r="L9" s="63">
        <v>164.19996451253735</v>
      </c>
      <c r="M9" s="63">
        <v>170.56425032694617</v>
      </c>
      <c r="N9" s="63">
        <v>176.27934394136747</v>
      </c>
      <c r="O9" s="63">
        <v>181.47685176574305</v>
      </c>
      <c r="P9" s="63">
        <v>184.08359295770967</v>
      </c>
      <c r="Q9" s="63">
        <v>176.37170504977371</v>
      </c>
    </row>
    <row r="10" spans="1:17" x14ac:dyDescent="0.2">
      <c r="B10" s="5" t="s">
        <v>56</v>
      </c>
      <c r="C10" s="61">
        <f t="shared" ref="C10:H10" si="0">SUM(C5:C9)</f>
        <v>4633.6257355999996</v>
      </c>
      <c r="D10" s="61">
        <f t="shared" si="0"/>
        <v>5642.1481239999994</v>
      </c>
      <c r="E10" s="61">
        <f t="shared" si="0"/>
        <v>6136.5846426000007</v>
      </c>
      <c r="F10" s="61">
        <f t="shared" si="0"/>
        <v>6816.9406682999997</v>
      </c>
      <c r="G10" s="61">
        <f t="shared" si="0"/>
        <v>8719.9705149000001</v>
      </c>
      <c r="H10" s="61">
        <f t="shared" si="0"/>
        <v>11781.521035400001</v>
      </c>
      <c r="K10" s="2" t="s">
        <v>55</v>
      </c>
      <c r="L10" s="63">
        <v>1311.7189706641873</v>
      </c>
      <c r="M10" s="63">
        <v>1578.5221768168246</v>
      </c>
      <c r="N10" s="63">
        <v>1806.040864127677</v>
      </c>
      <c r="O10" s="63">
        <v>2016.8725224840086</v>
      </c>
      <c r="P10" s="63">
        <v>2346.7293124065882</v>
      </c>
      <c r="Q10" s="63">
        <v>2515.575260984685</v>
      </c>
    </row>
    <row r="11" spans="1:17" x14ac:dyDescent="0.2">
      <c r="B11" s="5" t="s">
        <v>82</v>
      </c>
      <c r="C11" s="64">
        <f t="shared" ref="C11:H11" si="1">C10/0.0036</f>
        <v>1287118.2598888888</v>
      </c>
      <c r="D11" s="64">
        <f t="shared" si="1"/>
        <v>1567263.3677777776</v>
      </c>
      <c r="E11" s="64">
        <f t="shared" si="1"/>
        <v>1704606.8451666669</v>
      </c>
      <c r="F11" s="64">
        <f t="shared" si="1"/>
        <v>1893594.6300833332</v>
      </c>
      <c r="G11" s="64">
        <f t="shared" si="1"/>
        <v>2422214.0319166668</v>
      </c>
      <c r="H11" s="64">
        <f t="shared" si="1"/>
        <v>3272644.732055556</v>
      </c>
      <c r="K11" s="2" t="s">
        <v>56</v>
      </c>
      <c r="L11" s="65">
        <f>SUM(L6:L10)</f>
        <v>4883.4017542345473</v>
      </c>
      <c r="M11" s="65">
        <f t="shared" ref="M11:P11" si="2">SUM(M6:M10)</f>
        <v>5583.4618085078528</v>
      </c>
      <c r="N11" s="65">
        <f t="shared" si="2"/>
        <v>6148.1049253345172</v>
      </c>
      <c r="O11" s="65">
        <f t="shared" si="2"/>
        <v>6705.5903158333786</v>
      </c>
      <c r="P11" s="65">
        <f t="shared" si="2"/>
        <v>7684.4077349945173</v>
      </c>
      <c r="Q11" s="65">
        <f>SUM(Q6:Q10)</f>
        <v>8534.6784232833816</v>
      </c>
    </row>
    <row r="12" spans="1:17" x14ac:dyDescent="0.2">
      <c r="K12" s="2" t="s">
        <v>82</v>
      </c>
      <c r="L12" s="66">
        <f t="shared" ref="L12:Q12" si="3">L11/0.0036</f>
        <v>1356500.4872873742</v>
      </c>
      <c r="M12" s="66">
        <f t="shared" si="3"/>
        <v>1550961.6134744035</v>
      </c>
      <c r="N12" s="66">
        <f t="shared" si="3"/>
        <v>1707806.9237040326</v>
      </c>
      <c r="O12" s="66">
        <f t="shared" si="3"/>
        <v>1862663.9766203831</v>
      </c>
      <c r="P12" s="66">
        <f t="shared" si="3"/>
        <v>2134557.7041651439</v>
      </c>
      <c r="Q12" s="66">
        <f t="shared" si="3"/>
        <v>2370744.0064676059</v>
      </c>
    </row>
    <row r="13" spans="1:17" x14ac:dyDescent="0.2">
      <c r="K13" s="7"/>
      <c r="L13" s="63"/>
      <c r="M13" s="63"/>
      <c r="N13" s="63"/>
      <c r="O13" s="63"/>
      <c r="P13" s="63"/>
      <c r="Q13" s="63"/>
    </row>
    <row r="14" spans="1:17" x14ac:dyDescent="0.2">
      <c r="B14" s="5" t="s">
        <v>137</v>
      </c>
      <c r="K14" s="7"/>
      <c r="L14" s="63"/>
      <c r="M14" s="63"/>
      <c r="N14" s="63"/>
      <c r="O14" s="63"/>
      <c r="P14" s="63"/>
      <c r="Q14" s="63"/>
    </row>
    <row r="15" spans="1:17" x14ac:dyDescent="0.2">
      <c r="A15" s="46" t="s">
        <v>49</v>
      </c>
      <c r="B15" s="5" t="s">
        <v>138</v>
      </c>
      <c r="C15" s="67">
        <f>VLOOKUP($A15,DATA!$A$1:$AM$533,C$1,FALSE)</f>
        <v>237150.27770000001</v>
      </c>
      <c r="D15" s="67">
        <f>VLOOKUP($A15,DATA!$A$1:$AM$533,D$1,FALSE)</f>
        <v>268331.78749999998</v>
      </c>
      <c r="E15" s="67">
        <f>VLOOKUP($A15,DATA!$A$1:$AM$533,E$1,FALSE)</f>
        <v>306488.07290000003</v>
      </c>
      <c r="F15" s="67">
        <f>VLOOKUP($A15,DATA!$A$1:$AM$533,F$1,FALSE)</f>
        <v>353689.52250000002</v>
      </c>
      <c r="G15" s="67">
        <f>VLOOKUP($A15,DATA!$A$1:$AM$533,G$1,FALSE)</f>
        <v>464575.29350000003</v>
      </c>
      <c r="H15" s="67">
        <f>VLOOKUP($A15,DATA!$A$1:$AM$533,H$1,FALSE)</f>
        <v>593145.85490000003</v>
      </c>
      <c r="K15" s="2" t="s">
        <v>147</v>
      </c>
      <c r="M15" s="12">
        <f>348.2*(1-0.175)</f>
        <v>287.26499999999999</v>
      </c>
      <c r="N15" s="12">
        <f>404.58*(1-0.175)</f>
        <v>333.77849999999995</v>
      </c>
      <c r="O15" s="12">
        <f>468.89*(1-0.175)</f>
        <v>386.83424999999994</v>
      </c>
      <c r="P15" s="12">
        <f>556.92*(1-0.175)</f>
        <v>459.45899999999995</v>
      </c>
      <c r="Q15" s="12">
        <f>623.04*(1-0.175)</f>
        <v>514.00799999999992</v>
      </c>
    </row>
    <row r="16" spans="1:17" x14ac:dyDescent="0.2">
      <c r="A16" s="46" t="s">
        <v>50</v>
      </c>
      <c r="B16" s="5" t="s">
        <v>139</v>
      </c>
      <c r="C16" s="67">
        <f>VLOOKUP($A16,DATA!$A$1:$AM$533,C$1,FALSE)</f>
        <v>237150.27770000001</v>
      </c>
      <c r="D16" s="67">
        <f>VLOOKUP($A16,DATA!$A$1:$AM$533,D$1,FALSE)</f>
        <v>267111.74420000002</v>
      </c>
      <c r="E16" s="67">
        <f>VLOOKUP($A16,DATA!$A$1:$AM$533,E$1,FALSE)</f>
        <v>304296.35940000002</v>
      </c>
      <c r="F16" s="67">
        <f>VLOOKUP($A16,DATA!$A$1:$AM$533,F$1,FALSE)</f>
        <v>352828.96350000001</v>
      </c>
      <c r="G16" s="67">
        <f>VLOOKUP($A16,DATA!$A$1:$AM$533,G$1,FALSE)</f>
        <v>462511.46909999999</v>
      </c>
      <c r="H16" s="67">
        <f>VLOOKUP($A16,DATA!$A$1:$AM$533,H$1,FALSE)</f>
        <v>581105.13370000001</v>
      </c>
      <c r="K16" s="2" t="s">
        <v>148</v>
      </c>
      <c r="L16" s="63"/>
      <c r="M16" s="12">
        <f>348.2*(1-0.175)</f>
        <v>287.26499999999999</v>
      </c>
      <c r="N16" s="12">
        <f>404.45*(1-0.175)</f>
        <v>333.67124999999999</v>
      </c>
      <c r="O16" s="12">
        <f>470.16*(1-0.175)</f>
        <v>387.88200000000001</v>
      </c>
      <c r="P16" s="12">
        <f>560.3*(1-0.175)</f>
        <v>462.24749999999995</v>
      </c>
      <c r="Q16" s="12">
        <f>628.32*(1-0.175)</f>
        <v>518.36400000000003</v>
      </c>
    </row>
    <row r="17" spans="1:17" x14ac:dyDescent="0.2">
      <c r="B17" s="5"/>
      <c r="C17" s="61"/>
      <c r="D17" s="61"/>
      <c r="E17" s="61"/>
      <c r="F17" s="61"/>
      <c r="G17" s="61"/>
      <c r="H17" s="61"/>
      <c r="K17" s="7"/>
      <c r="L17" s="63"/>
      <c r="M17" s="63"/>
      <c r="N17" s="63"/>
      <c r="O17" s="63"/>
      <c r="P17" s="63"/>
      <c r="Q17" s="63"/>
    </row>
    <row r="18" spans="1:17" x14ac:dyDescent="0.2">
      <c r="B18" s="5" t="s">
        <v>138</v>
      </c>
      <c r="C18" s="61"/>
      <c r="D18" s="61"/>
      <c r="E18" s="61"/>
      <c r="F18" s="61"/>
      <c r="G18" s="61"/>
      <c r="H18" s="61"/>
      <c r="K18" s="7"/>
      <c r="L18" s="63"/>
      <c r="M18" s="63"/>
      <c r="N18" s="63"/>
      <c r="O18" s="63"/>
      <c r="P18" s="63"/>
      <c r="Q18" s="63"/>
    </row>
    <row r="19" spans="1:17" x14ac:dyDescent="0.2">
      <c r="A19" s="46" t="s">
        <v>27</v>
      </c>
      <c r="B19" s="5" t="s">
        <v>51</v>
      </c>
      <c r="C19" s="67">
        <f>VLOOKUP($A19,DATA!$A$1:$AM$533,C$1,FALSE)</f>
        <v>10285.555549999999</v>
      </c>
      <c r="D19" s="67">
        <f>VLOOKUP($A19,DATA!$A$1:$AM$533,D$1,FALSE)</f>
        <v>11522.269410000001</v>
      </c>
      <c r="E19" s="67">
        <f>VLOOKUP($A19,DATA!$A$1:$AM$533,E$1,FALSE)</f>
        <v>13166.139150000001</v>
      </c>
      <c r="F19" s="67">
        <f>VLOOKUP($A19,DATA!$A$1:$AM$533,F$1,FALSE)</f>
        <v>15296.03638</v>
      </c>
      <c r="G19" s="67">
        <f>VLOOKUP($A19,DATA!$A$1:$AM$533,G$1,FALSE)</f>
        <v>20234.194230000001</v>
      </c>
      <c r="H19" s="67">
        <f>VLOOKUP($A19,DATA!$A$1:$AM$533,H$1,FALSE)</f>
        <v>25753.463749999999</v>
      </c>
      <c r="K19" s="7"/>
      <c r="L19" s="63"/>
      <c r="M19" s="63"/>
      <c r="N19" s="63"/>
      <c r="O19" s="63"/>
      <c r="P19" s="63"/>
      <c r="Q19" s="63"/>
    </row>
    <row r="20" spans="1:17" x14ac:dyDescent="0.2">
      <c r="A20" s="46" t="s">
        <v>28</v>
      </c>
      <c r="B20" s="5" t="s">
        <v>52</v>
      </c>
      <c r="C20" s="67">
        <f>VLOOKUP($A20,DATA!$A$1:$AM$533,C$1,FALSE)</f>
        <v>147495.55559999999</v>
      </c>
      <c r="D20" s="67">
        <f>VLOOKUP($A20,DATA!$A$1:$AM$533,D$1,FALSE)</f>
        <v>168972.57029999999</v>
      </c>
      <c r="E20" s="67">
        <f>VLOOKUP($A20,DATA!$A$1:$AM$533,E$1,FALSE)</f>
        <v>194766.554</v>
      </c>
      <c r="F20" s="67">
        <f>VLOOKUP($A20,DATA!$A$1:$AM$533,F$1,FALSE)</f>
        <v>225849.6948</v>
      </c>
      <c r="G20" s="67">
        <f>VLOOKUP($A20,DATA!$A$1:$AM$533,G$1,FALSE)</f>
        <v>296322.05119999999</v>
      </c>
      <c r="H20" s="67">
        <f>VLOOKUP($A20,DATA!$A$1:$AM$533,H$1,FALSE)</f>
        <v>371344.99540000001</v>
      </c>
      <c r="K20" s="7"/>
      <c r="L20" s="63"/>
      <c r="M20" s="63"/>
      <c r="N20" s="63"/>
      <c r="O20" s="63"/>
      <c r="P20" s="63"/>
      <c r="Q20" s="63"/>
    </row>
    <row r="21" spans="1:17" x14ac:dyDescent="0.2">
      <c r="A21" s="46" t="s">
        <v>29</v>
      </c>
      <c r="B21" s="5" t="s">
        <v>53</v>
      </c>
      <c r="C21" s="67">
        <f>VLOOKUP($A21,DATA!$A$1:$AM$533,C$1,FALSE)</f>
        <v>1161.515942</v>
      </c>
      <c r="D21" s="67">
        <f>VLOOKUP($A21,DATA!$A$1:$AM$533,D$1,FALSE)</f>
        <v>1276.5227789999999</v>
      </c>
      <c r="E21" s="67">
        <f>VLOOKUP($A21,DATA!$A$1:$AM$533,E$1,FALSE)</f>
        <v>1467.6038599999999</v>
      </c>
      <c r="F21" s="67">
        <f>VLOOKUP($A21,DATA!$A$1:$AM$533,F$1,FALSE)</f>
        <v>1704.2810500000001</v>
      </c>
      <c r="G21" s="67">
        <f>VLOOKUP($A21,DATA!$A$1:$AM$533,G$1,FALSE)</f>
        <v>2255.0312530000001</v>
      </c>
      <c r="H21" s="67">
        <f>VLOOKUP($A21,DATA!$A$1:$AM$533,H$1,FALSE)</f>
        <v>2883.8017450000002</v>
      </c>
      <c r="K21" s="7"/>
      <c r="L21" s="63"/>
      <c r="M21" s="63"/>
      <c r="N21" s="63"/>
      <c r="O21" s="63"/>
      <c r="P21" s="63"/>
      <c r="Q21" s="63"/>
    </row>
    <row r="22" spans="1:17" x14ac:dyDescent="0.2">
      <c r="A22" s="46" t="s">
        <v>30</v>
      </c>
      <c r="B22" s="5" t="s">
        <v>54</v>
      </c>
      <c r="C22" s="67">
        <f>VLOOKUP($A22,DATA!$A$1:$AM$533,C$1,FALSE)</f>
        <v>23979.722119999999</v>
      </c>
      <c r="D22" s="67">
        <f>VLOOKUP($A22,DATA!$A$1:$AM$533,D$1,FALSE)</f>
        <v>26933.18534</v>
      </c>
      <c r="E22" s="67">
        <f>VLOOKUP($A22,DATA!$A$1:$AM$533,E$1,FALSE)</f>
        <v>30484.712029999999</v>
      </c>
      <c r="F22" s="67">
        <f>VLOOKUP($A22,DATA!$A$1:$AM$533,F$1,FALSE)</f>
        <v>35125.839599999999</v>
      </c>
      <c r="G22" s="67">
        <f>VLOOKUP($A22,DATA!$A$1:$AM$533,G$1,FALSE)</f>
        <v>46413.045319999997</v>
      </c>
      <c r="H22" s="67">
        <f>VLOOKUP($A22,DATA!$A$1:$AM$533,H$1,FALSE)</f>
        <v>60588.769220000002</v>
      </c>
      <c r="K22" s="7"/>
      <c r="L22" s="63"/>
      <c r="M22" s="63"/>
      <c r="N22" s="63"/>
      <c r="O22" s="63"/>
      <c r="P22" s="63"/>
      <c r="Q22" s="63"/>
    </row>
    <row r="23" spans="1:17" x14ac:dyDescent="0.2">
      <c r="A23" s="46" t="s">
        <v>141</v>
      </c>
      <c r="B23" s="5" t="s">
        <v>55</v>
      </c>
      <c r="C23" s="67">
        <f>VLOOKUP($A23,DATA!$A$1:$AM$533,C$1,FALSE)</f>
        <v>54227.928500000002</v>
      </c>
      <c r="D23" s="67">
        <f>VLOOKUP($A23,DATA!$A$1:$AM$533,D$1,FALSE)</f>
        <v>59627.239710000002</v>
      </c>
      <c r="E23" s="67">
        <f>VLOOKUP($A23,DATA!$A$1:$AM$533,E$1,FALSE)</f>
        <v>66603.063859999995</v>
      </c>
      <c r="F23" s="67">
        <f>VLOOKUP($A23,DATA!$A$1:$AM$533,F$1,FALSE)</f>
        <v>75713.670660000003</v>
      </c>
      <c r="G23" s="67">
        <f>VLOOKUP($A23,DATA!$A$1:$AM$533,G$1,FALSE)</f>
        <v>99350.971409999998</v>
      </c>
      <c r="H23" s="67">
        <f>VLOOKUP($A23,DATA!$A$1:$AM$533,H$1,FALSE)</f>
        <v>132574.8248</v>
      </c>
      <c r="K23" s="7"/>
      <c r="L23" s="63"/>
      <c r="M23" s="63"/>
      <c r="N23" s="63"/>
      <c r="O23" s="63"/>
      <c r="P23" s="63"/>
      <c r="Q23" s="63"/>
    </row>
    <row r="24" spans="1:17" x14ac:dyDescent="0.2">
      <c r="B24" s="5" t="s">
        <v>140</v>
      </c>
      <c r="C24" s="67">
        <f>SUM(C19:C23)</f>
        <v>237150.27771199998</v>
      </c>
      <c r="D24" s="67">
        <f t="shared" ref="D24:G24" si="4">SUM(D19:D23)</f>
        <v>268331.78753899998</v>
      </c>
      <c r="E24" s="67">
        <f t="shared" si="4"/>
        <v>306488.07290000003</v>
      </c>
      <c r="F24" s="67">
        <f t="shared" si="4"/>
        <v>353689.52249</v>
      </c>
      <c r="G24" s="67">
        <f t="shared" si="4"/>
        <v>464575.29341300001</v>
      </c>
      <c r="H24" s="67">
        <f>SUM(H19:H23)</f>
        <v>593145.85491500003</v>
      </c>
      <c r="K24" s="7"/>
      <c r="L24" s="63"/>
      <c r="M24" s="63"/>
      <c r="N24" s="63"/>
      <c r="O24" s="63"/>
      <c r="P24" s="63"/>
      <c r="Q24" s="63"/>
    </row>
    <row r="25" spans="1:17" x14ac:dyDescent="0.2">
      <c r="B25" s="5"/>
      <c r="C25" s="67"/>
      <c r="D25" s="67"/>
      <c r="E25" s="67"/>
      <c r="F25" s="67"/>
      <c r="G25" s="67"/>
      <c r="H25" s="67"/>
      <c r="K25" s="7"/>
      <c r="L25" s="63"/>
      <c r="M25" s="63"/>
      <c r="N25" s="63"/>
      <c r="O25" s="63"/>
      <c r="P25" s="63"/>
      <c r="Q25" s="63"/>
    </row>
    <row r="26" spans="1:17" x14ac:dyDescent="0.2">
      <c r="B26" s="5" t="s">
        <v>139</v>
      </c>
      <c r="C26" s="61"/>
      <c r="D26" s="61"/>
      <c r="E26" s="61"/>
      <c r="F26" s="61"/>
      <c r="G26" s="61"/>
      <c r="H26" s="61"/>
      <c r="K26" s="7"/>
      <c r="L26" s="63"/>
      <c r="M26" s="63"/>
      <c r="N26" s="63"/>
      <c r="O26" s="63"/>
      <c r="P26" s="63"/>
      <c r="Q26" s="63"/>
    </row>
    <row r="27" spans="1:17" x14ac:dyDescent="0.2">
      <c r="A27" s="46" t="s">
        <v>43</v>
      </c>
      <c r="B27" s="5" t="s">
        <v>51</v>
      </c>
      <c r="C27" s="67">
        <f>VLOOKUP($A27,DATA!$A$1:$AM$533,C$1,FALSE)</f>
        <v>10285.555549999999</v>
      </c>
      <c r="D27" s="67">
        <f>VLOOKUP($A27,DATA!$A$1:$AM$533,D$1,FALSE)</f>
        <v>11460.061320000001</v>
      </c>
      <c r="E27" s="67">
        <f>VLOOKUP($A27,DATA!$A$1:$AM$533,E$1,FALSE)</f>
        <v>13044.1738</v>
      </c>
      <c r="F27" s="67">
        <f>VLOOKUP($A27,DATA!$A$1:$AM$533,F$1,FALSE)</f>
        <v>15241.20606</v>
      </c>
      <c r="G27" s="67">
        <f>VLOOKUP($A27,DATA!$A$1:$AM$533,G$1,FALSE)</f>
        <v>20140.533240000001</v>
      </c>
      <c r="H27" s="67">
        <f>VLOOKUP($A27,DATA!$A$1:$AM$533,H$1,FALSE)</f>
        <v>25141.52318</v>
      </c>
      <c r="K27" s="7"/>
      <c r="L27" s="63"/>
      <c r="M27" s="63"/>
      <c r="N27" s="63"/>
      <c r="O27" s="63"/>
      <c r="P27" s="63"/>
      <c r="Q27" s="63"/>
    </row>
    <row r="28" spans="1:17" x14ac:dyDescent="0.2">
      <c r="A28" s="46" t="s">
        <v>44</v>
      </c>
      <c r="B28" s="5" t="s">
        <v>52</v>
      </c>
      <c r="C28" s="67">
        <f>VLOOKUP($A28,DATA!$A$1:$AM$533,C$1,FALSE)</f>
        <v>147495.55559999999</v>
      </c>
      <c r="D28" s="67">
        <f>VLOOKUP($A28,DATA!$A$1:$AM$533,D$1,FALSE)</f>
        <v>168406.83</v>
      </c>
      <c r="E28" s="67">
        <f>VLOOKUP($A28,DATA!$A$1:$AM$533,E$1,FALSE)</f>
        <v>193546.90919999999</v>
      </c>
      <c r="F28" s="67">
        <f>VLOOKUP($A28,DATA!$A$1:$AM$533,F$1,FALSE)</f>
        <v>225206.03229999999</v>
      </c>
      <c r="G28" s="67">
        <f>VLOOKUP($A28,DATA!$A$1:$AM$533,G$1,FALSE)</f>
        <v>295073.9253</v>
      </c>
      <c r="H28" s="67">
        <f>VLOOKUP($A28,DATA!$A$1:$AM$533,H$1,FALSE)</f>
        <v>364770.91230000003</v>
      </c>
      <c r="K28" s="7"/>
      <c r="L28" s="63"/>
      <c r="M28" s="63"/>
      <c r="N28" s="63"/>
      <c r="O28" s="63"/>
      <c r="P28" s="63"/>
      <c r="Q28" s="63"/>
    </row>
    <row r="29" spans="1:17" x14ac:dyDescent="0.2">
      <c r="A29" s="46" t="s">
        <v>45</v>
      </c>
      <c r="B29" s="5" t="s">
        <v>53</v>
      </c>
      <c r="C29" s="67">
        <f>VLOOKUP($A29,DATA!$A$1:$AM$533,C$1,FALSE)</f>
        <v>1161.515942</v>
      </c>
      <c r="D29" s="67">
        <f>VLOOKUP($A29,DATA!$A$1:$AM$533,D$1,FALSE)</f>
        <v>1268.81213</v>
      </c>
      <c r="E29" s="67">
        <f>VLOOKUP($A29,DATA!$A$1:$AM$533,E$1,FALSE)</f>
        <v>1452.0658539999999</v>
      </c>
      <c r="F29" s="67">
        <f>VLOOKUP($A29,DATA!$A$1:$AM$533,F$1,FALSE)</f>
        <v>1695.002823</v>
      </c>
      <c r="G29" s="67">
        <f>VLOOKUP($A29,DATA!$A$1:$AM$533,G$1,FALSE)</f>
        <v>2239.2616509999998</v>
      </c>
      <c r="H29" s="67">
        <f>VLOOKUP($A29,DATA!$A$1:$AM$533,H$1,FALSE)</f>
        <v>2802.5192200000001</v>
      </c>
      <c r="K29" s="7"/>
      <c r="L29" s="63"/>
      <c r="M29" s="63"/>
      <c r="N29" s="63"/>
      <c r="O29" s="63"/>
      <c r="P29" s="63"/>
      <c r="Q29" s="63"/>
    </row>
    <row r="30" spans="1:17" x14ac:dyDescent="0.2">
      <c r="A30" s="46" t="s">
        <v>46</v>
      </c>
      <c r="B30" s="5" t="s">
        <v>54</v>
      </c>
      <c r="C30" s="67">
        <f>VLOOKUP($A30,DATA!$A$1:$AM$533,C$1,FALSE)</f>
        <v>23979.722119999999</v>
      </c>
      <c r="D30" s="67">
        <f>VLOOKUP($A30,DATA!$A$1:$AM$533,D$1,FALSE)</f>
        <v>26813.8747</v>
      </c>
      <c r="E30" s="67">
        <f>VLOOKUP($A30,DATA!$A$1:$AM$533,E$1,FALSE)</f>
        <v>30230.777279999998</v>
      </c>
      <c r="F30" s="67">
        <f>VLOOKUP($A30,DATA!$A$1:$AM$533,F$1,FALSE)</f>
        <v>34990.804320000003</v>
      </c>
      <c r="G30" s="67">
        <f>VLOOKUP($A30,DATA!$A$1:$AM$533,G$1,FALSE)</f>
        <v>46199.918899999997</v>
      </c>
      <c r="H30" s="67">
        <f>VLOOKUP($A30,DATA!$A$1:$AM$533,H$1,FALSE)</f>
        <v>59215.555800000002</v>
      </c>
      <c r="K30" s="7"/>
      <c r="L30" s="63"/>
      <c r="M30" s="63"/>
      <c r="N30" s="63"/>
      <c r="O30" s="63"/>
      <c r="P30" s="63"/>
      <c r="Q30" s="63"/>
    </row>
    <row r="31" spans="1:17" x14ac:dyDescent="0.2">
      <c r="A31" s="46" t="s">
        <v>146</v>
      </c>
      <c r="B31" s="5" t="s">
        <v>55</v>
      </c>
      <c r="C31" s="67">
        <f>VLOOKUP($A31,DATA!$A$1:$AM$533,C$1,FALSE)</f>
        <v>54227.928500000002</v>
      </c>
      <c r="D31" s="67">
        <f>VLOOKUP($A31,DATA!$A$1:$AM$533,D$1,FALSE)</f>
        <v>59162.166100000002</v>
      </c>
      <c r="E31" s="67">
        <f>VLOOKUP($A31,DATA!$A$1:$AM$533,E$1,FALSE)</f>
        <v>66022.43333</v>
      </c>
      <c r="F31" s="67">
        <f>VLOOKUP($A31,DATA!$A$1:$AM$533,F$1,FALSE)</f>
        <v>75695.917910000004</v>
      </c>
      <c r="G31" s="67">
        <f>VLOOKUP($A31,DATA!$A$1:$AM$533,G$1,FALSE)</f>
        <v>98857.829979999995</v>
      </c>
      <c r="H31" s="67">
        <f>VLOOKUP($A31,DATA!$A$1:$AM$533,H$1,FALSE)</f>
        <v>129174.6231</v>
      </c>
      <c r="K31" s="7"/>
      <c r="L31" s="63"/>
      <c r="M31" s="63"/>
      <c r="N31" s="63"/>
      <c r="O31" s="63"/>
      <c r="P31" s="63"/>
      <c r="Q31" s="63"/>
    </row>
    <row r="32" spans="1:17" x14ac:dyDescent="0.2">
      <c r="B32" s="5" t="s">
        <v>140</v>
      </c>
      <c r="C32" s="67">
        <f>SUM(C27:C31)</f>
        <v>237150.27771199998</v>
      </c>
      <c r="D32" s="67">
        <f t="shared" ref="D32:G32" si="5">SUM(D27:D31)</f>
        <v>267111.74424999999</v>
      </c>
      <c r="E32" s="67">
        <f t="shared" si="5"/>
        <v>304296.35946399998</v>
      </c>
      <c r="F32" s="67">
        <f t="shared" si="5"/>
        <v>352828.96341299999</v>
      </c>
      <c r="G32" s="67">
        <f t="shared" si="5"/>
        <v>462511.469071</v>
      </c>
      <c r="H32" s="67">
        <f>SUM(H27:H31)</f>
        <v>581105.13360000006</v>
      </c>
      <c r="K32" s="7"/>
      <c r="L32" s="63"/>
      <c r="M32" s="63"/>
      <c r="N32" s="63"/>
      <c r="O32" s="63"/>
      <c r="P32" s="63"/>
      <c r="Q32" s="63"/>
    </row>
    <row r="33" spans="1:17" x14ac:dyDescent="0.2">
      <c r="B33" s="5"/>
      <c r="C33" s="67"/>
      <c r="D33" s="67"/>
      <c r="E33" s="67"/>
      <c r="F33" s="67"/>
      <c r="G33" s="67"/>
      <c r="H33" s="67"/>
      <c r="K33" s="7"/>
      <c r="L33" s="63"/>
      <c r="M33" s="63"/>
      <c r="N33" s="63"/>
      <c r="O33" s="63"/>
      <c r="P33" s="63"/>
      <c r="Q33" s="63"/>
    </row>
    <row r="34" spans="1:17" x14ac:dyDescent="0.2">
      <c r="B34" s="5"/>
      <c r="J34" s="46">
        <f>E37/0.0036</f>
        <v>147495.55555555556</v>
      </c>
      <c r="K34" s="7"/>
      <c r="L34" s="63"/>
      <c r="M34" s="63"/>
      <c r="N34" s="63"/>
      <c r="O34" s="63"/>
      <c r="P34" s="63"/>
      <c r="Q34" s="63"/>
    </row>
    <row r="35" spans="1:17" x14ac:dyDescent="0.2">
      <c r="B35" s="68">
        <v>2013</v>
      </c>
      <c r="C35" s="4" t="s">
        <v>63</v>
      </c>
      <c r="D35" s="4" t="s">
        <v>64</v>
      </c>
      <c r="E35" s="4" t="s">
        <v>65</v>
      </c>
      <c r="F35" s="4" t="s">
        <v>72</v>
      </c>
      <c r="G35" s="4"/>
      <c r="H35" s="9" t="s">
        <v>85</v>
      </c>
      <c r="I35" s="9" t="s">
        <v>87</v>
      </c>
      <c r="K35" s="7"/>
      <c r="L35" s="63"/>
      <c r="M35" s="63"/>
      <c r="N35" s="63"/>
      <c r="O35" s="63"/>
      <c r="P35" s="63"/>
      <c r="Q35" s="63"/>
    </row>
    <row r="36" spans="1:17" x14ac:dyDescent="0.2">
      <c r="A36" s="46" t="s">
        <v>67</v>
      </c>
      <c r="B36" s="5" t="s">
        <v>51</v>
      </c>
      <c r="C36" s="61">
        <f>VLOOKUP(CONCATENATE($A36,C$2,"_0"),DATA!$A$1:$AM$533,2,FALSE)</f>
        <v>121.58713299999999</v>
      </c>
      <c r="D36" s="61">
        <f>VLOOKUP(CONCATENATE($A36,D$2,"_0"),DATA!$A$1:$AM$533,2,FALSE)</f>
        <v>6.5447287100000001E-2</v>
      </c>
      <c r="E36" s="61">
        <f>VLOOKUP(CONCATENATE($A36,E$2,"_0"),DATA!$A$1:$AM$533,2,FALSE)</f>
        <v>37.027999999999999</v>
      </c>
      <c r="F36" s="69">
        <f t="shared" ref="F36:F41" si="6">SUM(C36:E36)</f>
        <v>158.68058028709999</v>
      </c>
      <c r="H36" s="70">
        <f t="shared" ref="H36:H42" si="7">E36-N37-O37</f>
        <v>0.89592839897792231</v>
      </c>
      <c r="I36" s="71">
        <f t="shared" ref="I36:I42" si="8">F36-SUM(L37:O37)</f>
        <v>-0.80298501542296208</v>
      </c>
      <c r="K36" s="72">
        <v>2014</v>
      </c>
      <c r="L36" s="8" t="s">
        <v>63</v>
      </c>
      <c r="M36" s="8" t="s">
        <v>64</v>
      </c>
      <c r="N36" s="8" t="s">
        <v>65</v>
      </c>
      <c r="O36" s="8" t="s">
        <v>66</v>
      </c>
      <c r="P36" s="8" t="s">
        <v>84</v>
      </c>
    </row>
    <row r="37" spans="1:17" x14ac:dyDescent="0.2">
      <c r="A37" s="46" t="s">
        <v>68</v>
      </c>
      <c r="B37" s="5" t="s">
        <v>52</v>
      </c>
      <c r="C37" s="61">
        <f>VLOOKUP(CONCATENATE($A37,C$2,"_0"),DATA!$A$1:$AM$533,2,FALSE)</f>
        <v>411.05060300000002</v>
      </c>
      <c r="D37" s="61">
        <f>VLOOKUP(CONCATENATE($A37,D$2,"_0"),DATA!$A$1:$AM$533,2,FALSE)</f>
        <v>593.18299999999999</v>
      </c>
      <c r="E37" s="73">
        <f>VLOOKUP(CONCATENATE($A37,E$2,"_0"),DATA!$A$1:$AM$533,2,FALSE)</f>
        <v>530.98400000000004</v>
      </c>
      <c r="F37" s="69">
        <f t="shared" si="6"/>
        <v>1535.2176030000001</v>
      </c>
      <c r="H37" s="70">
        <f t="shared" si="7"/>
        <v>-0.59841297141724681</v>
      </c>
      <c r="I37" s="71">
        <f t="shared" si="8"/>
        <v>21.719488151962651</v>
      </c>
      <c r="K37" s="2" t="s">
        <v>51</v>
      </c>
      <c r="L37" s="63">
        <v>123.35149370150087</v>
      </c>
      <c r="M37" s="63">
        <v>0</v>
      </c>
      <c r="N37" s="63">
        <v>36.132071601022076</v>
      </c>
      <c r="O37" s="63">
        <v>0</v>
      </c>
      <c r="P37" s="63">
        <f>SUM(L37:O37)</f>
        <v>159.48356530252295</v>
      </c>
    </row>
    <row r="38" spans="1:17" x14ac:dyDescent="0.2">
      <c r="A38" s="46" t="s">
        <v>69</v>
      </c>
      <c r="B38" s="5" t="s">
        <v>53</v>
      </c>
      <c r="C38" s="61">
        <f>VLOOKUP(CONCATENATE($A38,C$2,"_0"),DATA!$A$1:$AM$533,2,FALSE)</f>
        <v>801.19622289999995</v>
      </c>
      <c r="D38" s="61">
        <f>VLOOKUP(CONCATENATE($A38,D$2,"_0"),DATA!$A$1:$AM$533,2,FALSE)</f>
        <v>1.3886131559999999</v>
      </c>
      <c r="E38" s="61">
        <f>VLOOKUP(CONCATENATE($A38,E$2,"_0"),DATA!$A$1:$AM$533,2,FALSE)</f>
        <v>4.1814573929999899</v>
      </c>
      <c r="F38" s="69">
        <f t="shared" si="6"/>
        <v>806.76629344899993</v>
      </c>
      <c r="H38" s="70">
        <f t="shared" si="7"/>
        <v>0.16212939299998919</v>
      </c>
      <c r="I38" s="71">
        <f t="shared" si="8"/>
        <v>-889.59554119283371</v>
      </c>
      <c r="K38" s="2" t="s">
        <v>52</v>
      </c>
      <c r="L38" s="63">
        <v>385.42355848668393</v>
      </c>
      <c r="M38" s="63">
        <v>596.49214338993625</v>
      </c>
      <c r="N38" s="63">
        <v>531.58241297141728</v>
      </c>
      <c r="O38" s="63">
        <v>0</v>
      </c>
      <c r="P38" s="63">
        <f t="shared" ref="P38:P41" si="9">SUM(L38:O38)</f>
        <v>1513.4981148480374</v>
      </c>
    </row>
    <row r="39" spans="1:17" x14ac:dyDescent="0.2">
      <c r="A39" s="46" t="s">
        <v>70</v>
      </c>
      <c r="B39" s="5" t="s">
        <v>54</v>
      </c>
      <c r="C39" s="61">
        <f>VLOOKUP(CONCATENATE($A39,C$2,"_0"),DATA!$A$1:$AM$533,2,FALSE)</f>
        <v>94.437168270000001</v>
      </c>
      <c r="D39" s="61">
        <f>VLOOKUP(CONCATENATE($A39,D$2,"_0"),DATA!$A$1:$AM$533,2,FALSE)</f>
        <v>11.097</v>
      </c>
      <c r="E39" s="61">
        <f>VLOOKUP(CONCATENATE($A39,E$2,"_0"),DATA!$A$1:$AM$533,2,FALSE)</f>
        <v>86.326999639999997</v>
      </c>
      <c r="F39" s="69">
        <f t="shared" si="6"/>
        <v>191.86116791000001</v>
      </c>
      <c r="H39" s="70">
        <f t="shared" si="7"/>
        <v>3.0578791274626411</v>
      </c>
      <c r="I39" s="71">
        <f t="shared" si="8"/>
        <v>27.661203397462657</v>
      </c>
      <c r="K39" s="2" t="s">
        <v>53</v>
      </c>
      <c r="L39" s="63">
        <v>1692.3425066418336</v>
      </c>
      <c r="M39" s="63">
        <v>0</v>
      </c>
      <c r="N39" s="63">
        <v>4.0193280000000007</v>
      </c>
      <c r="O39" s="63">
        <v>0</v>
      </c>
      <c r="P39" s="63">
        <f t="shared" si="9"/>
        <v>1696.3618346418336</v>
      </c>
    </row>
    <row r="40" spans="1:17" x14ac:dyDescent="0.2">
      <c r="A40" s="46" t="s">
        <v>71</v>
      </c>
      <c r="B40" s="5" t="s">
        <v>55</v>
      </c>
      <c r="C40" s="61">
        <f>VLOOKUP(CONCATENATE($A40,C$2,"_0"),DATA!$A$1:$AM$533,2,FALSE)</f>
        <v>1712.076548</v>
      </c>
      <c r="D40" s="61">
        <f>VLOOKUP(CONCATENATE($A40,D$2,"_0"),DATA!$A$1:$AM$533,2,FALSE)</f>
        <v>33.802999999999997</v>
      </c>
      <c r="E40" s="61">
        <f>VLOOKUP(CONCATENATE($A40,E$2,"_0"),DATA!$A$1:$AM$533,2,FALSE)</f>
        <v>195.22054259999999</v>
      </c>
      <c r="F40" s="69">
        <f t="shared" si="6"/>
        <v>1941.1000905999999</v>
      </c>
      <c r="H40" s="70">
        <f t="shared" si="7"/>
        <v>-6.9913315906795308</v>
      </c>
      <c r="I40" s="71">
        <f t="shared" si="8"/>
        <v>808.68832931103861</v>
      </c>
      <c r="K40" s="2" t="s">
        <v>54</v>
      </c>
      <c r="L40" s="63">
        <v>67.826159999999987</v>
      </c>
      <c r="M40" s="63">
        <v>13.104683999999999</v>
      </c>
      <c r="N40" s="63">
        <v>83.269120512537356</v>
      </c>
      <c r="O40" s="63">
        <v>0</v>
      </c>
      <c r="P40" s="63">
        <f t="shared" si="9"/>
        <v>164.19996451253735</v>
      </c>
    </row>
    <row r="41" spans="1:17" x14ac:dyDescent="0.2">
      <c r="B41" s="5" t="s">
        <v>56</v>
      </c>
      <c r="C41" s="69">
        <f>SUM(C36:C40)</f>
        <v>3140.34767517</v>
      </c>
      <c r="D41" s="69">
        <f>SUM(D36:D40)</f>
        <v>639.53706044310002</v>
      </c>
      <c r="E41" s="69">
        <f>SUM(E36:E40)</f>
        <v>853.740999633</v>
      </c>
      <c r="F41" s="69">
        <f t="shared" si="6"/>
        <v>4633.6257352460998</v>
      </c>
      <c r="H41" s="74">
        <f t="shared" si="7"/>
        <v>-3.4738076426562348</v>
      </c>
      <c r="I41" s="75">
        <f t="shared" si="8"/>
        <v>-32.329505347793202</v>
      </c>
      <c r="K41" s="2" t="s">
        <v>55</v>
      </c>
      <c r="L41" s="63">
        <v>896.04296468133202</v>
      </c>
      <c r="M41" s="63">
        <v>34.156922416949669</v>
      </c>
      <c r="N41" s="63">
        <v>197.82797304443952</v>
      </c>
      <c r="O41" s="63">
        <v>4.3839011462400013</v>
      </c>
      <c r="P41" s="63">
        <f t="shared" si="9"/>
        <v>1132.4117612889613</v>
      </c>
    </row>
    <row r="42" spans="1:17" x14ac:dyDescent="0.2">
      <c r="B42" s="5" t="s">
        <v>82</v>
      </c>
      <c r="C42" s="64">
        <f>C41/0.0036</f>
        <v>872318.79865833337</v>
      </c>
      <c r="D42" s="64">
        <f>D41/0.0036</f>
        <v>177649.18345641668</v>
      </c>
      <c r="E42" s="64">
        <f>E41/0.0036</f>
        <v>237150.27767583335</v>
      </c>
      <c r="F42" s="64">
        <f>F41/0.0036</f>
        <v>1287118.2597905833</v>
      </c>
      <c r="H42" s="70">
        <f t="shared" si="7"/>
        <v>-964.94656740451205</v>
      </c>
      <c r="I42" s="71">
        <f t="shared" si="8"/>
        <v>-8980.4181521646678</v>
      </c>
      <c r="K42" s="2" t="s">
        <v>56</v>
      </c>
      <c r="L42" s="65">
        <f>SUM(L37:L41)</f>
        <v>3164.9866835113507</v>
      </c>
      <c r="M42" s="65">
        <f t="shared" ref="M42:P42" si="10">SUM(M37:M41)</f>
        <v>643.75374980688593</v>
      </c>
      <c r="N42" s="65">
        <f t="shared" si="10"/>
        <v>852.83090612941623</v>
      </c>
      <c r="O42" s="65">
        <f t="shared" si="10"/>
        <v>4.3839011462400013</v>
      </c>
      <c r="P42" s="65">
        <f t="shared" si="10"/>
        <v>4665.9552405938921</v>
      </c>
    </row>
    <row r="43" spans="1:17" x14ac:dyDescent="0.2">
      <c r="H43" s="76"/>
      <c r="K43" s="2" t="s">
        <v>82</v>
      </c>
      <c r="L43" s="66">
        <f>L42/0.0036</f>
        <v>879162.96764204185</v>
      </c>
      <c r="M43" s="66">
        <v>178820.48605746831</v>
      </c>
      <c r="N43" s="66">
        <v>236897.47392483786</v>
      </c>
      <c r="O43" s="66">
        <v>1217.7503184000004</v>
      </c>
      <c r="P43" s="66">
        <v>1356500.4872873742</v>
      </c>
    </row>
    <row r="44" spans="1:17" x14ac:dyDescent="0.2">
      <c r="B44" s="68">
        <v>2020</v>
      </c>
      <c r="C44" s="4" t="s">
        <v>63</v>
      </c>
      <c r="D44" s="4" t="s">
        <v>64</v>
      </c>
      <c r="E44" s="4" t="s">
        <v>65</v>
      </c>
      <c r="F44" s="4" t="s">
        <v>72</v>
      </c>
      <c r="H44" s="76"/>
      <c r="K44" s="45"/>
      <c r="L44" s="63"/>
      <c r="M44" s="63"/>
      <c r="N44" s="63"/>
      <c r="O44" s="63"/>
      <c r="P44" s="63"/>
    </row>
    <row r="45" spans="1:17" x14ac:dyDescent="0.2">
      <c r="A45" s="46" t="s">
        <v>67</v>
      </c>
      <c r="B45" s="5" t="s">
        <v>51</v>
      </c>
      <c r="C45" s="61">
        <f>VLOOKUP(CONCATENATE($A45,C$2,"_0"),DATA!$A$1:$AM$533,9,FALSE)</f>
        <v>149.6787722</v>
      </c>
      <c r="D45" s="61">
        <f>VLOOKUP(CONCATENATE($A45,D$2,"_0"),DATA!$A$1:$AM$533,9,FALSE)</f>
        <v>8.1457089900000001E-2</v>
      </c>
      <c r="E45" s="61">
        <f>VLOOKUP(CONCATENATE($A45,E$2,"_0"),DATA!$A$1:$AM$533,9,FALSE)</f>
        <v>41.480169889999999</v>
      </c>
      <c r="F45" s="69">
        <f t="shared" ref="F45:F50" si="11">SUM(C45:E45)</f>
        <v>191.24039917990001</v>
      </c>
      <c r="H45" s="70">
        <f t="shared" ref="H45:H51" si="12">E45-N46-O46</f>
        <v>5.3368094356784255</v>
      </c>
      <c r="I45" s="71">
        <f t="shared" ref="I45:I51" si="13">F45-SUM(L46:O46)</f>
        <v>35.884406372897075</v>
      </c>
      <c r="K45" s="72">
        <v>2020</v>
      </c>
      <c r="L45" s="8" t="s">
        <v>63</v>
      </c>
      <c r="M45" s="8" t="s">
        <v>64</v>
      </c>
      <c r="N45" s="8" t="s">
        <v>65</v>
      </c>
      <c r="O45" s="8" t="s">
        <v>66</v>
      </c>
      <c r="P45" s="8" t="s">
        <v>84</v>
      </c>
    </row>
    <row r="46" spans="1:17" x14ac:dyDescent="0.2">
      <c r="A46" s="46" t="s">
        <v>68</v>
      </c>
      <c r="B46" s="5" t="s">
        <v>52</v>
      </c>
      <c r="C46" s="61">
        <f>VLOOKUP(CONCATENATE($A46,C$2,"_0"),DATA!$A$1:$AM$533,9,FALSE)</f>
        <v>516.75182559999905</v>
      </c>
      <c r="D46" s="61">
        <f>VLOOKUP(CONCATENATE($A46,D$2,"_0"),DATA!$A$1:$AM$533,9,FALSE)</f>
        <v>746.30698559999996</v>
      </c>
      <c r="E46" s="61">
        <f>VLOOKUP(CONCATENATE($A46,E$2,"_0"),DATA!$A$1:$AM$533,9,FALSE)</f>
        <v>608.30125310000005</v>
      </c>
      <c r="F46" s="69">
        <f t="shared" si="11"/>
        <v>1871.3600642999991</v>
      </c>
      <c r="H46" s="70">
        <f t="shared" si="12"/>
        <v>-72.179977726497214</v>
      </c>
      <c r="I46" s="71">
        <f t="shared" si="13"/>
        <v>17.694431833542694</v>
      </c>
      <c r="K46" s="2" t="s">
        <v>51</v>
      </c>
      <c r="L46" s="63">
        <v>119.21263235268137</v>
      </c>
      <c r="M46" s="63">
        <v>0</v>
      </c>
      <c r="N46" s="63">
        <v>36.143360454321574</v>
      </c>
      <c r="O46" s="63">
        <v>0</v>
      </c>
      <c r="P46" s="63">
        <f>SUM(L46:O46)</f>
        <v>155.35599280700293</v>
      </c>
    </row>
    <row r="47" spans="1:17" x14ac:dyDescent="0.2">
      <c r="A47" s="46" t="s">
        <v>69</v>
      </c>
      <c r="B47" s="5" t="s">
        <v>53</v>
      </c>
      <c r="C47" s="61">
        <f>VLOOKUP(CONCATENATE($A47,C$2,"_0"),DATA!$A$1:$AM$533,9,FALSE)</f>
        <v>987.90440799999999</v>
      </c>
      <c r="D47" s="61">
        <f>VLOOKUP(CONCATENATE($A47,D$2,"_0"),DATA!$A$1:$AM$533,9,FALSE)</f>
        <v>1.7255302809999999</v>
      </c>
      <c r="E47" s="61">
        <f>VLOOKUP(CONCATENATE($A47,E$2,"_0"),DATA!$A$1:$AM$533,9,FALSE)</f>
        <v>4.595482004</v>
      </c>
      <c r="F47" s="69">
        <f t="shared" si="11"/>
        <v>994.22542028500004</v>
      </c>
      <c r="H47" s="70">
        <f t="shared" si="12"/>
        <v>-0.70727273087565923</v>
      </c>
      <c r="I47" s="71">
        <f t="shared" si="13"/>
        <v>-789.81800566749769</v>
      </c>
      <c r="K47" s="2" t="s">
        <v>52</v>
      </c>
      <c r="L47" s="63">
        <v>430.23823112286982</v>
      </c>
      <c r="M47" s="63">
        <v>742.94617051708929</v>
      </c>
      <c r="N47" s="63">
        <v>680.48123082649727</v>
      </c>
      <c r="O47" s="63">
        <v>0</v>
      </c>
      <c r="P47" s="63">
        <f t="shared" ref="P47:P50" si="14">SUM(L47:O47)</f>
        <v>1853.6656324664564</v>
      </c>
    </row>
    <row r="48" spans="1:17" x14ac:dyDescent="0.2">
      <c r="A48" s="46" t="s">
        <v>70</v>
      </c>
      <c r="B48" s="5" t="s">
        <v>54</v>
      </c>
      <c r="C48" s="61">
        <f>VLOOKUP(CONCATENATE($A48,C$2,"_0"),DATA!$A$1:$AM$533,9,FALSE)</f>
        <v>119.63552780000001</v>
      </c>
      <c r="D48" s="61">
        <f>VLOOKUP(CONCATENATE($A48,D$2,"_0"),DATA!$A$1:$AM$533,9,FALSE)</f>
        <v>14.226411499999999</v>
      </c>
      <c r="E48" s="61">
        <f>VLOOKUP(CONCATENATE($A48,E$2,"_0"),DATA!$A$1:$AM$533,9,FALSE)</f>
        <v>96.95946721</v>
      </c>
      <c r="F48" s="69">
        <f t="shared" si="11"/>
        <v>230.82140651000003</v>
      </c>
      <c r="H48" s="70">
        <f t="shared" si="12"/>
        <v>10.275478253654684</v>
      </c>
      <c r="I48" s="71">
        <f t="shared" si="13"/>
        <v>60.257156183053866</v>
      </c>
      <c r="K48" s="2" t="s">
        <v>53</v>
      </c>
      <c r="L48" s="63">
        <v>1777.519648914357</v>
      </c>
      <c r="M48" s="63">
        <v>1.2210223032650731</v>
      </c>
      <c r="N48" s="63">
        <v>5.3027547348756592</v>
      </c>
      <c r="O48" s="63">
        <v>0</v>
      </c>
      <c r="P48" s="63">
        <f t="shared" si="14"/>
        <v>1784.0434259524977</v>
      </c>
    </row>
    <row r="49" spans="1:16" x14ac:dyDescent="0.2">
      <c r="A49" s="46" t="s">
        <v>71</v>
      </c>
      <c r="B49" s="5" t="s">
        <v>55</v>
      </c>
      <c r="C49" s="61">
        <f>VLOOKUP(CONCATENATE($A49,C$2,"_0"),DATA!$A$1:$AM$533,9,FALSE)</f>
        <v>2098.635554</v>
      </c>
      <c r="D49" s="61">
        <f>VLOOKUP(CONCATENATE($A49,D$2,"_0"),DATA!$A$1:$AM$533,9,FALSE)</f>
        <v>41.207216969999998</v>
      </c>
      <c r="E49" s="61">
        <f>VLOOKUP(CONCATENATE($A49,E$2,"_0"),DATA!$A$1:$AM$533,9,FALSE)</f>
        <v>214.658063</v>
      </c>
      <c r="F49" s="69">
        <f t="shared" si="11"/>
        <v>2354.5008339699998</v>
      </c>
      <c r="H49" s="70">
        <f t="shared" si="12"/>
        <v>-39.826814416235564</v>
      </c>
      <c r="I49" s="71">
        <f t="shared" si="13"/>
        <v>950.04974423788281</v>
      </c>
      <c r="K49" s="2" t="s">
        <v>54</v>
      </c>
      <c r="L49" s="63">
        <v>67.764919483925439</v>
      </c>
      <c r="M49" s="63">
        <v>16.115341886675392</v>
      </c>
      <c r="N49" s="63">
        <v>85.927999512721343</v>
      </c>
      <c r="O49" s="63">
        <v>0.75598944362397269</v>
      </c>
      <c r="P49" s="63">
        <f t="shared" si="14"/>
        <v>170.56425032694617</v>
      </c>
    </row>
    <row r="50" spans="1:16" x14ac:dyDescent="0.2">
      <c r="B50" s="5" t="s">
        <v>56</v>
      </c>
      <c r="C50" s="69">
        <f>SUM(C45:C49)</f>
        <v>3872.6060875999992</v>
      </c>
      <c r="D50" s="69">
        <f>SUM(D45:D49)</f>
        <v>803.54760144090005</v>
      </c>
      <c r="E50" s="69">
        <f>SUM(E45:E49)</f>
        <v>965.99443520399996</v>
      </c>
      <c r="F50" s="69">
        <f t="shared" si="11"/>
        <v>5642.148124244899</v>
      </c>
      <c r="H50" s="74">
        <f t="shared" si="12"/>
        <v>-97.101777184275491</v>
      </c>
      <c r="I50" s="75">
        <f t="shared" si="13"/>
        <v>274.06773295987841</v>
      </c>
      <c r="K50" s="2" t="s">
        <v>55</v>
      </c>
      <c r="L50" s="63">
        <v>1111.6023003069165</v>
      </c>
      <c r="M50" s="63">
        <v>38.363912008964903</v>
      </c>
      <c r="N50" s="63">
        <v>247.42171149417868</v>
      </c>
      <c r="O50" s="63">
        <v>7.0631659220568821</v>
      </c>
      <c r="P50" s="63">
        <f t="shared" si="14"/>
        <v>1404.451089732117</v>
      </c>
    </row>
    <row r="51" spans="1:16" x14ac:dyDescent="0.2">
      <c r="B51" s="5" t="s">
        <v>82</v>
      </c>
      <c r="C51" s="64">
        <f>C50/0.0036</f>
        <v>1075723.9132222221</v>
      </c>
      <c r="D51" s="64">
        <f>D50/0.0036</f>
        <v>223207.66706691668</v>
      </c>
      <c r="E51" s="64">
        <f>E50/0.0036</f>
        <v>268331.78755666665</v>
      </c>
      <c r="F51" s="64">
        <f>F50/0.0036</f>
        <v>1567263.3678458054</v>
      </c>
      <c r="H51" s="70">
        <f t="shared" si="12"/>
        <v>-26972.715884520974</v>
      </c>
      <c r="I51" s="71">
        <f t="shared" si="13"/>
        <v>76129.925822188612</v>
      </c>
      <c r="K51" s="2" t="s">
        <v>56</v>
      </c>
      <c r="L51" s="65">
        <f>SUM(L46:L50)</f>
        <v>3506.3377321807502</v>
      </c>
      <c r="M51" s="65">
        <f t="shared" ref="M51:P51" si="15">SUM(M46:M50)</f>
        <v>798.64644671599467</v>
      </c>
      <c r="N51" s="65">
        <f t="shared" si="15"/>
        <v>1055.2770570225946</v>
      </c>
      <c r="O51" s="65">
        <f t="shared" si="15"/>
        <v>7.8191553656808548</v>
      </c>
      <c r="P51" s="65">
        <f t="shared" si="15"/>
        <v>5368.0803912850206</v>
      </c>
    </row>
    <row r="52" spans="1:16" x14ac:dyDescent="0.2">
      <c r="H52" s="76"/>
      <c r="K52" s="2" t="s">
        <v>82</v>
      </c>
      <c r="L52" s="66">
        <f>L51/0.0036</f>
        <v>973982.70338354178</v>
      </c>
      <c r="M52" s="66">
        <f>M51/0.0036</f>
        <v>221846.23519888741</v>
      </c>
      <c r="N52" s="66">
        <f t="shared" ref="N52:P52" si="16">N51/0.0036</f>
        <v>293132.51583960961</v>
      </c>
      <c r="O52" s="66">
        <f t="shared" si="16"/>
        <v>2171.9876015780151</v>
      </c>
      <c r="P52" s="66">
        <f t="shared" si="16"/>
        <v>1491133.442023617</v>
      </c>
    </row>
    <row r="53" spans="1:16" x14ac:dyDescent="0.2">
      <c r="B53" s="68">
        <v>2025</v>
      </c>
      <c r="C53" s="4" t="s">
        <v>63</v>
      </c>
      <c r="D53" s="4" t="s">
        <v>64</v>
      </c>
      <c r="E53" s="4" t="s">
        <v>65</v>
      </c>
      <c r="F53" s="4" t="s">
        <v>72</v>
      </c>
      <c r="H53" s="76"/>
      <c r="K53" s="45"/>
      <c r="L53" s="63"/>
      <c r="M53" s="63"/>
      <c r="N53" s="63"/>
      <c r="O53" s="63"/>
      <c r="P53" s="63"/>
    </row>
    <row r="54" spans="1:16" x14ac:dyDescent="0.2">
      <c r="A54" s="46" t="s">
        <v>67</v>
      </c>
      <c r="B54" s="5" t="s">
        <v>51</v>
      </c>
      <c r="C54" s="61">
        <f>VLOOKUP(CONCATENATE($A54,C$2,"_0"),DATA!$A$1:$AM$533,14,FALSE)</f>
        <v>165.57998559999999</v>
      </c>
      <c r="D54" s="61">
        <f>VLOOKUP(CONCATENATE($A54,D$2,"_0"),DATA!$A$1:$AM$533,14,FALSE)</f>
        <v>9.1816095799999997E-2</v>
      </c>
      <c r="E54" s="61">
        <f>VLOOKUP(CONCATENATE($A54,E$2,"_0"),DATA!$A$1:$AM$533,14,FALSE)</f>
        <v>47.39810095</v>
      </c>
      <c r="F54" s="69">
        <f t="shared" ref="F54:F59" si="17">SUM(C54:E54)</f>
        <v>213.06990264579997</v>
      </c>
      <c r="H54" s="70">
        <f t="shared" ref="H54:H60" si="18">E54-N55-O55</f>
        <v>11.252733224693131</v>
      </c>
      <c r="I54" s="71">
        <f t="shared" ref="I54:I60" si="19">F54-SUM(L55:O55)</f>
        <v>60.161558483064709</v>
      </c>
      <c r="K54" s="72">
        <v>2025</v>
      </c>
      <c r="L54" s="8" t="s">
        <v>63</v>
      </c>
      <c r="M54" s="8" t="s">
        <v>64</v>
      </c>
      <c r="N54" s="8" t="s">
        <v>65</v>
      </c>
      <c r="O54" s="8" t="s">
        <v>66</v>
      </c>
      <c r="P54" s="8" t="s">
        <v>84</v>
      </c>
    </row>
    <row r="55" spans="1:16" x14ac:dyDescent="0.2">
      <c r="A55" s="46" t="s">
        <v>68</v>
      </c>
      <c r="B55" s="5" t="s">
        <v>52</v>
      </c>
      <c r="C55" s="61">
        <f>VLOOKUP(CONCATENATE($A55,C$2,"_0"),DATA!$A$1:$AM$533,14,FALSE)</f>
        <v>572.70128250000005</v>
      </c>
      <c r="D55" s="61">
        <f>VLOOKUP(CONCATENATE($A55,D$2,"_0"),DATA!$A$1:$AM$533,14,FALSE)</f>
        <v>837.19711570000004</v>
      </c>
      <c r="E55" s="61">
        <f>VLOOKUP(CONCATENATE($A55,E$2,"_0"),DATA!$A$1:$AM$533,14,FALSE)</f>
        <v>701.15959459999999</v>
      </c>
      <c r="F55" s="69">
        <f t="shared" si="17"/>
        <v>2111.0579927999997</v>
      </c>
      <c r="H55" s="70">
        <f t="shared" si="18"/>
        <v>-76.7739505897041</v>
      </c>
      <c r="I55" s="71">
        <f t="shared" si="19"/>
        <v>18.748720745760693</v>
      </c>
      <c r="K55" s="2" t="s">
        <v>51</v>
      </c>
      <c r="L55" s="63">
        <v>116.76297643742841</v>
      </c>
      <c r="M55" s="63">
        <v>0</v>
      </c>
      <c r="N55" s="63">
        <v>36.145367725306869</v>
      </c>
      <c r="O55" s="63">
        <v>0</v>
      </c>
      <c r="P55" s="63">
        <f>SUM(L55:O55)</f>
        <v>152.90834416273526</v>
      </c>
    </row>
    <row r="56" spans="1:16" x14ac:dyDescent="0.2">
      <c r="A56" s="46" t="s">
        <v>69</v>
      </c>
      <c r="B56" s="5" t="s">
        <v>53</v>
      </c>
      <c r="C56" s="61">
        <f>VLOOKUP(CONCATENATE($A56,C$2,"_0"),DATA!$A$1:$AM$533,14,FALSE)</f>
        <v>1076.1193000000001</v>
      </c>
      <c r="D56" s="61">
        <f>VLOOKUP(CONCATENATE($A56,D$2,"_0"),DATA!$A$1:$AM$533,14,FALSE)</f>
        <v>1.9243307439999999</v>
      </c>
      <c r="E56" s="61">
        <f>VLOOKUP(CONCATENATE($A56,E$2,"_0"),DATA!$A$1:$AM$533,14,FALSE)</f>
        <v>5.2833738979999998</v>
      </c>
      <c r="F56" s="69">
        <f t="shared" si="17"/>
        <v>1083.327004642</v>
      </c>
      <c r="H56" s="70">
        <f t="shared" si="18"/>
        <v>-1.7011200238589224</v>
      </c>
      <c r="I56" s="71">
        <f t="shared" si="19"/>
        <v>-794.26300028749552</v>
      </c>
      <c r="K56" s="2" t="s">
        <v>52</v>
      </c>
      <c r="L56" s="63">
        <v>443.71569476663308</v>
      </c>
      <c r="M56" s="63">
        <v>870.66003209790176</v>
      </c>
      <c r="N56" s="63">
        <v>777.93354518970409</v>
      </c>
      <c r="O56" s="63">
        <v>0</v>
      </c>
      <c r="P56" s="63">
        <f t="shared" ref="P56:P59" si="20">SUM(L56:O56)</f>
        <v>2092.309272054239</v>
      </c>
    </row>
    <row r="57" spans="1:16" x14ac:dyDescent="0.2">
      <c r="A57" s="46" t="s">
        <v>70</v>
      </c>
      <c r="B57" s="5" t="s">
        <v>54</v>
      </c>
      <c r="C57" s="61">
        <f>VLOOKUP(CONCATENATE($A57,C$2,"_0"),DATA!$A$1:$AM$533,14,FALSE)</f>
        <v>130.5712216</v>
      </c>
      <c r="D57" s="61">
        <f>VLOOKUP(CONCATENATE($A57,D$2,"_0"),DATA!$A$1:$AM$533,14,FALSE)</f>
        <v>15.460327120000001</v>
      </c>
      <c r="E57" s="61">
        <f>VLOOKUP(CONCATENATE($A57,E$2,"_0"),DATA!$A$1:$AM$533,14,FALSE)</f>
        <v>109.74496329999999</v>
      </c>
      <c r="F57" s="69">
        <f t="shared" si="17"/>
        <v>255.77651201999998</v>
      </c>
      <c r="H57" s="70">
        <f t="shared" si="18"/>
        <v>18.812630580529817</v>
      </c>
      <c r="I57" s="71">
        <f t="shared" si="19"/>
        <v>79.497168078632512</v>
      </c>
      <c r="K57" s="2" t="s">
        <v>53</v>
      </c>
      <c r="L57" s="63">
        <v>1867.59765119759</v>
      </c>
      <c r="M57" s="63">
        <v>3.0078598100466025</v>
      </c>
      <c r="N57" s="63">
        <v>6.9844939218589221</v>
      </c>
      <c r="O57" s="63">
        <v>0</v>
      </c>
      <c r="P57" s="63">
        <f t="shared" si="20"/>
        <v>1877.5900049294955</v>
      </c>
    </row>
    <row r="58" spans="1:16" x14ac:dyDescent="0.2">
      <c r="A58" s="46" t="s">
        <v>71</v>
      </c>
      <c r="B58" s="5" t="s">
        <v>55</v>
      </c>
      <c r="C58" s="61">
        <f>VLOOKUP(CONCATENATE($A58,C$2,"_0"),DATA!$A$1:$AM$533,14,FALSE)</f>
        <v>2187.7008080000001</v>
      </c>
      <c r="D58" s="61">
        <f>VLOOKUP(CONCATENATE($A58,D$2,"_0"),DATA!$A$1:$AM$533,14,FALSE)</f>
        <v>45.881392040000001</v>
      </c>
      <c r="E58" s="61">
        <f>VLOOKUP(CONCATENATE($A58,E$2,"_0"),DATA!$A$1:$AM$533,14,FALSE)</f>
        <v>239.7710299</v>
      </c>
      <c r="F58" s="69">
        <f t="shared" si="17"/>
        <v>2473.3532299399999</v>
      </c>
      <c r="H58" s="70">
        <f t="shared" si="18"/>
        <v>-64.834719102709514</v>
      </c>
      <c r="I58" s="71">
        <f t="shared" si="19"/>
        <v>837.95108977542804</v>
      </c>
      <c r="K58" s="2" t="s">
        <v>54</v>
      </c>
      <c r="L58" s="63">
        <v>66.82728738159453</v>
      </c>
      <c r="M58" s="63">
        <v>18.519723840302767</v>
      </c>
      <c r="N58" s="63">
        <v>89.478231638765266</v>
      </c>
      <c r="O58" s="63">
        <v>1.454101080704912</v>
      </c>
      <c r="P58" s="63">
        <f t="shared" si="20"/>
        <v>176.27934394136747</v>
      </c>
    </row>
    <row r="59" spans="1:16" x14ac:dyDescent="0.2">
      <c r="B59" s="5" t="s">
        <v>56</v>
      </c>
      <c r="C59" s="69">
        <f>SUM(C54:C58)</f>
        <v>4132.6725977000006</v>
      </c>
      <c r="D59" s="69">
        <f>SUM(D54:D58)</f>
        <v>900.55498169980012</v>
      </c>
      <c r="E59" s="69">
        <f>SUM(E54:E58)</f>
        <v>1103.357062648</v>
      </c>
      <c r="F59" s="69">
        <f t="shared" si="17"/>
        <v>6136.584642047801</v>
      </c>
      <c r="H59" s="74">
        <f t="shared" si="18"/>
        <v>-113.24442591104943</v>
      </c>
      <c r="I59" s="75">
        <f t="shared" si="19"/>
        <v>202.09553679539295</v>
      </c>
      <c r="K59" s="2" t="s">
        <v>55</v>
      </c>
      <c r="L59" s="63">
        <v>1288.443992282135</v>
      </c>
      <c r="M59" s="63">
        <v>42.352398879727232</v>
      </c>
      <c r="N59" s="63">
        <v>294.18835710253887</v>
      </c>
      <c r="O59" s="63">
        <v>10.417391900170642</v>
      </c>
      <c r="P59" s="63">
        <f t="shared" si="20"/>
        <v>1635.4021401645718</v>
      </c>
    </row>
    <row r="60" spans="1:16" x14ac:dyDescent="0.2">
      <c r="B60" s="5" t="s">
        <v>82</v>
      </c>
      <c r="C60" s="64">
        <f>C59/0.0036</f>
        <v>1147964.6104722223</v>
      </c>
      <c r="D60" s="64">
        <f>D59/0.0036</f>
        <v>250154.16158327783</v>
      </c>
      <c r="E60" s="64">
        <f>E59/0.0036</f>
        <v>306488.07295777777</v>
      </c>
      <c r="F60" s="64">
        <f>F59/0.0036</f>
        <v>1704606.8450132781</v>
      </c>
      <c r="H60" s="70">
        <f t="shared" si="18"/>
        <v>-31456.784975291557</v>
      </c>
      <c r="I60" s="71">
        <f t="shared" si="19"/>
        <v>56137.64910983108</v>
      </c>
      <c r="K60" s="2" t="s">
        <v>56</v>
      </c>
      <c r="L60" s="65">
        <f>SUM(L55:L59)</f>
        <v>3783.3476020653807</v>
      </c>
      <c r="M60" s="65">
        <f t="shared" ref="M60:P60" si="21">SUM(M55:M59)</f>
        <v>934.54001462797839</v>
      </c>
      <c r="N60" s="65">
        <f t="shared" si="21"/>
        <v>1204.7299955781739</v>
      </c>
      <c r="O60" s="65">
        <f t="shared" si="21"/>
        <v>11.871492980875555</v>
      </c>
      <c r="P60" s="65">
        <f t="shared" si="21"/>
        <v>5934.489105252409</v>
      </c>
    </row>
    <row r="61" spans="1:16" x14ac:dyDescent="0.2">
      <c r="H61" s="76"/>
      <c r="K61" s="2" t="s">
        <v>82</v>
      </c>
      <c r="L61" s="66">
        <f>L60/0.0036</f>
        <v>1050929.8894626058</v>
      </c>
      <c r="M61" s="66">
        <f t="shared" ref="M61:P61" si="22">M60/0.0036</f>
        <v>259594.44850777177</v>
      </c>
      <c r="N61" s="66">
        <f t="shared" si="22"/>
        <v>334647.22099393723</v>
      </c>
      <c r="O61" s="66">
        <f t="shared" si="22"/>
        <v>3297.6369391320986</v>
      </c>
      <c r="P61" s="66">
        <f t="shared" si="22"/>
        <v>1648469.195903447</v>
      </c>
    </row>
    <row r="62" spans="1:16" x14ac:dyDescent="0.2">
      <c r="B62" s="68">
        <v>2030</v>
      </c>
      <c r="C62" s="4" t="s">
        <v>63</v>
      </c>
      <c r="D62" s="4" t="s">
        <v>64</v>
      </c>
      <c r="E62" s="4" t="s">
        <v>65</v>
      </c>
      <c r="F62" s="4" t="s">
        <v>72</v>
      </c>
      <c r="H62" s="76"/>
      <c r="K62" s="45"/>
      <c r="L62" s="63"/>
      <c r="M62" s="63"/>
      <c r="N62" s="63"/>
      <c r="O62" s="63"/>
      <c r="P62" s="63"/>
    </row>
    <row r="63" spans="1:16" x14ac:dyDescent="0.2">
      <c r="A63" s="46" t="s">
        <v>67</v>
      </c>
      <c r="B63" s="5" t="s">
        <v>51</v>
      </c>
      <c r="C63" s="61">
        <f>VLOOKUP(CONCATENATE($A63,C$2,"_0"),DATA!$A$1:$AM$533,19,FALSE)</f>
        <v>182.93343870000001</v>
      </c>
      <c r="D63" s="61">
        <f>VLOOKUP(CONCATENATE($A63,D$2,"_0"),DATA!$A$1:$AM$533,19,FALSE)</f>
        <v>0.10398594479999999</v>
      </c>
      <c r="E63" s="61">
        <f>VLOOKUP(CONCATENATE($A63,E$2,"_0"),DATA!$A$1:$AM$533,19,FALSE)</f>
        <v>55.065730979999998</v>
      </c>
      <c r="F63" s="69">
        <f t="shared" ref="F63:F68" si="23">SUM(C63:E63)</f>
        <v>238.10315562480002</v>
      </c>
      <c r="H63" s="70">
        <f t="shared" ref="H63:H69" si="24">E63-N64-O64</f>
        <v>18.916995327926756</v>
      </c>
      <c r="I63" s="71">
        <f t="shared" ref="I63:I69" si="25">F63-SUM(L64:O64)</f>
        <v>85.44271942776129</v>
      </c>
      <c r="K63" s="72">
        <v>2030</v>
      </c>
      <c r="L63" s="8" t="s">
        <v>63</v>
      </c>
      <c r="M63" s="8" t="s">
        <v>64</v>
      </c>
      <c r="N63" s="8" t="s">
        <v>65</v>
      </c>
      <c r="O63" s="8" t="s">
        <v>66</v>
      </c>
      <c r="P63" s="8" t="s">
        <v>84</v>
      </c>
    </row>
    <row r="64" spans="1:16" x14ac:dyDescent="0.2">
      <c r="A64" s="46" t="s">
        <v>68</v>
      </c>
      <c r="B64" s="5" t="s">
        <v>52</v>
      </c>
      <c r="C64" s="61">
        <f>VLOOKUP(CONCATENATE($A64,C$2,"_0"),DATA!$A$1:$AM$533,19,FALSE)</f>
        <v>633.46405430000004</v>
      </c>
      <c r="D64" s="61">
        <f>VLOOKUP(CONCATENATE($A64,D$2,"_0"),DATA!$A$1:$AM$533,19,FALSE)</f>
        <v>940.73943759999997</v>
      </c>
      <c r="E64" s="61">
        <f>VLOOKUP(CONCATENATE($A64,E$2,"_0"),DATA!$A$1:$AM$533,19,FALSE)</f>
        <v>813.05890109999996</v>
      </c>
      <c r="F64" s="69">
        <f t="shared" si="23"/>
        <v>2387.262393</v>
      </c>
      <c r="H64" s="70">
        <f t="shared" si="24"/>
        <v>-49.585680571013881</v>
      </c>
      <c r="I64" s="71">
        <f t="shared" si="25"/>
        <v>63.700957307723911</v>
      </c>
      <c r="K64" s="2" t="s">
        <v>51</v>
      </c>
      <c r="L64" s="63">
        <v>116.51170054496549</v>
      </c>
      <c r="M64" s="63">
        <v>0</v>
      </c>
      <c r="N64" s="63">
        <v>36.148735652073242</v>
      </c>
      <c r="O64" s="63">
        <v>0</v>
      </c>
      <c r="P64" s="63">
        <f>SUM(L64:O64)</f>
        <v>152.66043619703873</v>
      </c>
    </row>
    <row r="65" spans="1:16" x14ac:dyDescent="0.2">
      <c r="A65" s="46" t="s">
        <v>69</v>
      </c>
      <c r="B65" s="5" t="s">
        <v>53</v>
      </c>
      <c r="C65" s="61">
        <f>VLOOKUP(CONCATENATE($A65,C$2,"_0"),DATA!$A$1:$AM$533,19,FALSE)</f>
        <v>1178.8452119999999</v>
      </c>
      <c r="D65" s="61">
        <f>VLOOKUP(CONCATENATE($A65,D$2,"_0"),DATA!$A$1:$AM$533,19,FALSE)</f>
        <v>2.1541992699999999</v>
      </c>
      <c r="E65" s="61">
        <f>VLOOKUP(CONCATENATE($A65,E$2,"_0"),DATA!$A$1:$AM$533,19,FALSE)</f>
        <v>6.135411779</v>
      </c>
      <c r="F65" s="69">
        <f t="shared" si="23"/>
        <v>1187.1348230489998</v>
      </c>
      <c r="H65" s="70">
        <f t="shared" si="24"/>
        <v>-3.1515484721354561</v>
      </c>
      <c r="I65" s="71">
        <f t="shared" si="25"/>
        <v>-799.83785569164502</v>
      </c>
      <c r="K65" s="2" t="s">
        <v>52</v>
      </c>
      <c r="L65" s="63">
        <v>445.6105690905012</v>
      </c>
      <c r="M65" s="63">
        <v>1015.3062849307611</v>
      </c>
      <c r="N65" s="63">
        <v>862.64458167101384</v>
      </c>
      <c r="O65" s="63">
        <v>0</v>
      </c>
      <c r="P65" s="63">
        <f t="shared" ref="P65:P68" si="26">SUM(L65:O65)</f>
        <v>2323.5614356922761</v>
      </c>
    </row>
    <row r="66" spans="1:16" x14ac:dyDescent="0.2">
      <c r="A66" s="46" t="s">
        <v>70</v>
      </c>
      <c r="B66" s="5" t="s">
        <v>54</v>
      </c>
      <c r="C66" s="61">
        <f>VLOOKUP(CONCATENATE($A66,C$2,"_0"),DATA!$A$1:$AM$533,19,FALSE)</f>
        <v>142.47159250000001</v>
      </c>
      <c r="D66" s="61">
        <f>VLOOKUP(CONCATENATE($A66,D$2,"_0"),DATA!$A$1:$AM$533,19,FALSE)</f>
        <v>16.99994268</v>
      </c>
      <c r="E66" s="61">
        <f>VLOOKUP(CONCATENATE($A66,E$2,"_0"),DATA!$A$1:$AM$533,19,FALSE)</f>
        <v>126.4530226</v>
      </c>
      <c r="F66" s="69">
        <f t="shared" si="23"/>
        <v>285.92455777999999</v>
      </c>
      <c r="H66" s="70">
        <f t="shared" si="24"/>
        <v>31.337418140428625</v>
      </c>
      <c r="I66" s="71">
        <f t="shared" si="25"/>
        <v>104.44770601425694</v>
      </c>
      <c r="K66" s="2" t="s">
        <v>53</v>
      </c>
      <c r="L66" s="63">
        <v>1972.1179137404276</v>
      </c>
      <c r="M66" s="63">
        <v>5.5678047490817075</v>
      </c>
      <c r="N66" s="63">
        <v>9.2869602511354561</v>
      </c>
      <c r="O66" s="63">
        <v>0</v>
      </c>
      <c r="P66" s="63">
        <f t="shared" si="26"/>
        <v>1986.9726787406448</v>
      </c>
    </row>
    <row r="67" spans="1:16" x14ac:dyDescent="0.2">
      <c r="A67" s="46" t="s">
        <v>71</v>
      </c>
      <c r="B67" s="5" t="s">
        <v>55</v>
      </c>
      <c r="C67" s="61">
        <f>VLOOKUP(CONCATENATE($A67,C$2,"_0"),DATA!$A$1:$AM$533,19,FALSE)</f>
        <v>2394.2923460000002</v>
      </c>
      <c r="D67" s="61">
        <f>VLOOKUP(CONCATENATE($A67,D$2,"_0"),DATA!$A$1:$AM$533,19,FALSE)</f>
        <v>51.654178780000002</v>
      </c>
      <c r="E67" s="61">
        <f>VLOOKUP(CONCATENATE($A67,E$2,"_0"),DATA!$A$1:$AM$533,19,FALSE)</f>
        <v>272.56921440000002</v>
      </c>
      <c r="F67" s="69">
        <f t="shared" si="23"/>
        <v>2718.5157391800003</v>
      </c>
      <c r="H67" s="70">
        <f t="shared" si="24"/>
        <v>-86.305830938530676</v>
      </c>
      <c r="I67" s="71">
        <f t="shared" si="25"/>
        <v>871.25744668246398</v>
      </c>
      <c r="K67" s="2" t="s">
        <v>54</v>
      </c>
      <c r="L67" s="63">
        <v>65.472675346446479</v>
      </c>
      <c r="M67" s="63">
        <v>20.888571959725184</v>
      </c>
      <c r="N67" s="63">
        <v>92.892171657151536</v>
      </c>
      <c r="O67" s="63">
        <v>2.2234328024198349</v>
      </c>
      <c r="P67" s="63">
        <f t="shared" si="26"/>
        <v>181.47685176574305</v>
      </c>
    </row>
    <row r="68" spans="1:16" x14ac:dyDescent="0.2">
      <c r="B68" s="5" t="s">
        <v>56</v>
      </c>
      <c r="C68" s="69">
        <f>SUM(C63:C67)</f>
        <v>4532.0066435000008</v>
      </c>
      <c r="D68" s="69">
        <f>SUM(D63:D67)</f>
        <v>1011.6517442748001</v>
      </c>
      <c r="E68" s="69">
        <f>SUM(E63:E67)</f>
        <v>1273.2822808589999</v>
      </c>
      <c r="F68" s="69">
        <f t="shared" si="23"/>
        <v>6816.9406686338007</v>
      </c>
      <c r="H68" s="74">
        <f t="shared" si="24"/>
        <v>-88.788646513324693</v>
      </c>
      <c r="I68" s="75">
        <f t="shared" si="25"/>
        <v>325.0109737405628</v>
      </c>
      <c r="K68" s="2" t="s">
        <v>55</v>
      </c>
      <c r="L68" s="63">
        <v>1441.7730490794258</v>
      </c>
      <c r="M68" s="63">
        <v>46.610198079579646</v>
      </c>
      <c r="N68" s="63">
        <v>343.59483841443819</v>
      </c>
      <c r="O68" s="63">
        <v>15.280206924092516</v>
      </c>
      <c r="P68" s="63">
        <f t="shared" si="26"/>
        <v>1847.2582924975363</v>
      </c>
    </row>
    <row r="69" spans="1:16" x14ac:dyDescent="0.2">
      <c r="B69" s="5" t="s">
        <v>82</v>
      </c>
      <c r="C69" s="64">
        <f>C68/0.0036</f>
        <v>1258890.7343055557</v>
      </c>
      <c r="D69" s="64">
        <f>D68/0.0036</f>
        <v>281014.3734096667</v>
      </c>
      <c r="E69" s="64">
        <f>E68/0.0036</f>
        <v>353689.52246083331</v>
      </c>
      <c r="F69" s="64">
        <f>F68/0.0036</f>
        <v>1893594.6301760557</v>
      </c>
      <c r="H69" s="70">
        <f t="shared" si="24"/>
        <v>-24663.512920367953</v>
      </c>
      <c r="I69" s="71">
        <f t="shared" si="25"/>
        <v>90280.826039044652</v>
      </c>
      <c r="K69" s="2" t="s">
        <v>56</v>
      </c>
      <c r="L69" s="65">
        <f>SUM(L64:L68)</f>
        <v>4041.4859078017662</v>
      </c>
      <c r="M69" s="65">
        <f t="shared" ref="M69:P69" si="27">SUM(M64:M68)</f>
        <v>1088.3728597191478</v>
      </c>
      <c r="N69" s="65">
        <f t="shared" si="27"/>
        <v>1344.5672876458123</v>
      </c>
      <c r="O69" s="65">
        <f t="shared" si="27"/>
        <v>17.50363972651235</v>
      </c>
      <c r="P69" s="65">
        <f t="shared" si="27"/>
        <v>6491.9296948932388</v>
      </c>
    </row>
    <row r="70" spans="1:16" x14ac:dyDescent="0.2">
      <c r="H70" s="76"/>
      <c r="K70" s="2" t="s">
        <v>82</v>
      </c>
      <c r="L70" s="66">
        <f>L69/0.0036</f>
        <v>1122634.9743893796</v>
      </c>
      <c r="M70" s="66">
        <f t="shared" ref="M70:P70" si="28">M69/0.0036</f>
        <v>302325.79436642997</v>
      </c>
      <c r="N70" s="66">
        <f t="shared" si="28"/>
        <v>373490.91323494783</v>
      </c>
      <c r="O70" s="66">
        <f t="shared" si="28"/>
        <v>4862.1221462534304</v>
      </c>
      <c r="P70" s="66">
        <f t="shared" si="28"/>
        <v>1803313.8041370108</v>
      </c>
    </row>
    <row r="71" spans="1:16" x14ac:dyDescent="0.2">
      <c r="B71" s="68">
        <v>2040</v>
      </c>
      <c r="C71" s="4" t="s">
        <v>63</v>
      </c>
      <c r="D71" s="4" t="s">
        <v>64</v>
      </c>
      <c r="E71" s="4" t="s">
        <v>65</v>
      </c>
      <c r="F71" s="4" t="s">
        <v>72</v>
      </c>
      <c r="H71" s="76"/>
      <c r="K71" s="45"/>
      <c r="L71" s="63"/>
      <c r="M71" s="63"/>
      <c r="N71" s="63"/>
      <c r="O71" s="63"/>
      <c r="P71" s="63"/>
    </row>
    <row r="72" spans="1:16" x14ac:dyDescent="0.2">
      <c r="A72" s="46" t="s">
        <v>67</v>
      </c>
      <c r="B72" s="5" t="s">
        <v>51</v>
      </c>
      <c r="C72" s="61">
        <f>VLOOKUP(CONCATENATE($A72,C$2,"_0"),DATA!$A$1:$AM$533,29,FALSE)</f>
        <v>232.15324029999999</v>
      </c>
      <c r="D72" s="61">
        <f>VLOOKUP(CONCATENATE($A72,D$2,"_0"),DATA!$A$1:$AM$533,29,FALSE)</f>
        <v>0.1328801299</v>
      </c>
      <c r="E72" s="61">
        <f>VLOOKUP(CONCATENATE($A72,E$2,"_0"),DATA!$A$1:$AM$533,29,FALSE)</f>
        <v>72.843099219999999</v>
      </c>
      <c r="F72" s="69">
        <f t="shared" ref="F72:F77" si="29">SUM(C72:E72)</f>
        <v>305.12921964989999</v>
      </c>
      <c r="H72" s="70">
        <f t="shared" ref="H72:H78" si="30">E72-N73-O73</f>
        <v>36.687224488199824</v>
      </c>
      <c r="I72" s="71">
        <f t="shared" ref="I72:I78" si="31">F72-SUM(L73:O73)</f>
        <v>146.54778975990311</v>
      </c>
      <c r="K72" s="72">
        <v>2040</v>
      </c>
      <c r="L72" s="8" t="s">
        <v>63</v>
      </c>
      <c r="M72" s="8" t="s">
        <v>64</v>
      </c>
      <c r="N72" s="8" t="s">
        <v>65</v>
      </c>
      <c r="O72" s="8" t="s">
        <v>66</v>
      </c>
      <c r="P72" s="8" t="s">
        <v>84</v>
      </c>
    </row>
    <row r="73" spans="1:16" x14ac:dyDescent="0.2">
      <c r="A73" s="46" t="s">
        <v>68</v>
      </c>
      <c r="B73" s="5" t="s">
        <v>52</v>
      </c>
      <c r="C73" s="61">
        <f>VLOOKUP(CONCATENATE($A73,C$2,"_0"),DATA!$A$1:$AM$533,29,FALSE)</f>
        <v>804.49953219999998</v>
      </c>
      <c r="D73" s="61">
        <f>VLOOKUP(CONCATENATE($A73,D$2,"_0"),DATA!$A$1:$AM$533,29,FALSE)</f>
        <v>1186.369181</v>
      </c>
      <c r="E73" s="61">
        <f>VLOOKUP(CONCATENATE($A73,E$2,"_0"),DATA!$A$1:$AM$533,29,FALSE)</f>
        <v>1066.759384</v>
      </c>
      <c r="F73" s="69">
        <f t="shared" si="29"/>
        <v>3057.6280972</v>
      </c>
      <c r="H73" s="70">
        <f t="shared" si="30"/>
        <v>152.8197113926326</v>
      </c>
      <c r="I73" s="71">
        <f t="shared" si="31"/>
        <v>333.1677329425047</v>
      </c>
      <c r="K73" s="2" t="s">
        <v>51</v>
      </c>
      <c r="L73" s="63">
        <v>122.4255551581967</v>
      </c>
      <c r="M73" s="63">
        <v>0</v>
      </c>
      <c r="N73" s="63">
        <v>36.155874731800175</v>
      </c>
      <c r="O73" s="63">
        <v>0</v>
      </c>
      <c r="P73" s="63">
        <f>SUM(L73:O73)</f>
        <v>158.58142988999688</v>
      </c>
    </row>
    <row r="74" spans="1:16" x14ac:dyDescent="0.2">
      <c r="A74" s="46" t="s">
        <v>69</v>
      </c>
      <c r="B74" s="5" t="s">
        <v>53</v>
      </c>
      <c r="C74" s="61">
        <f>VLOOKUP(CONCATENATE($A74,C$2,"_0"),DATA!$A$1:$AM$533,29,FALSE)</f>
        <v>1487.5155070000001</v>
      </c>
      <c r="D74" s="61">
        <f>VLOOKUP(CONCATENATE($A74,D$2,"_0"),DATA!$A$1:$AM$533,29,FALSE)</f>
        <v>2.7137141960000002</v>
      </c>
      <c r="E74" s="61">
        <f>VLOOKUP(CONCATENATE($A74,E$2,"_0"),DATA!$A$1:$AM$533,29,FALSE)</f>
        <v>8.1181125099999996</v>
      </c>
      <c r="F74" s="69">
        <f t="shared" si="29"/>
        <v>1498.347333706</v>
      </c>
      <c r="H74" s="70">
        <f t="shared" si="30"/>
        <v>-8.9612368412743137</v>
      </c>
      <c r="I74" s="71">
        <f t="shared" si="31"/>
        <v>-723.46104694064979</v>
      </c>
      <c r="K74" s="2" t="s">
        <v>52</v>
      </c>
      <c r="L74" s="63">
        <v>546.54666362382648</v>
      </c>
      <c r="M74" s="63">
        <v>1263.9740280263013</v>
      </c>
      <c r="N74" s="63">
        <v>913.93967260736736</v>
      </c>
      <c r="O74" s="63">
        <v>0</v>
      </c>
      <c r="P74" s="63">
        <f t="shared" ref="P74:P77" si="32">SUM(L74:O74)</f>
        <v>2724.4603642574953</v>
      </c>
    </row>
    <row r="75" spans="1:16" x14ac:dyDescent="0.2">
      <c r="A75" s="46" t="s">
        <v>70</v>
      </c>
      <c r="B75" s="5" t="s">
        <v>54</v>
      </c>
      <c r="C75" s="61">
        <f>VLOOKUP(CONCATENATE($A75,C$2,"_0"),DATA!$A$1:$AM$533,29,FALSE)</f>
        <v>179.88247319999999</v>
      </c>
      <c r="D75" s="61">
        <f>VLOOKUP(CONCATENATE($A75,D$2,"_0"),DATA!$A$1:$AM$533,29,FALSE)</f>
        <v>21.119629920000001</v>
      </c>
      <c r="E75" s="61">
        <f>VLOOKUP(CONCATENATE($A75,E$2,"_0"),DATA!$A$1:$AM$533,29,FALSE)</f>
        <v>167.08696320000001</v>
      </c>
      <c r="F75" s="69">
        <f t="shared" si="29"/>
        <v>368.08906632000003</v>
      </c>
      <c r="H75" s="70">
        <f t="shared" si="30"/>
        <v>68.025835176851587</v>
      </c>
      <c r="I75" s="71">
        <f t="shared" si="31"/>
        <v>184.00547336229036</v>
      </c>
      <c r="K75" s="2" t="s">
        <v>53</v>
      </c>
      <c r="L75" s="63">
        <v>2190.4135355318776</v>
      </c>
      <c r="M75" s="63">
        <v>14.315495763497966</v>
      </c>
      <c r="N75" s="63">
        <v>17.079349351274313</v>
      </c>
      <c r="O75" s="63">
        <v>0</v>
      </c>
      <c r="P75" s="63">
        <f t="shared" si="32"/>
        <v>2221.8083806466498</v>
      </c>
    </row>
    <row r="76" spans="1:16" x14ac:dyDescent="0.2">
      <c r="A76" s="46" t="s">
        <v>71</v>
      </c>
      <c r="B76" s="5" t="s">
        <v>55</v>
      </c>
      <c r="C76" s="61">
        <f>VLOOKUP(CONCATENATE($A76,C$2,"_0"),DATA!$A$1:$AM$533,29,FALSE)</f>
        <v>3065.7913789999998</v>
      </c>
      <c r="D76" s="61">
        <f>VLOOKUP(CONCATENATE($A76,D$2,"_0"),DATA!$A$1:$AM$533,29,FALSE)</f>
        <v>67.321920860000006</v>
      </c>
      <c r="E76" s="61">
        <f>VLOOKUP(CONCATENATE($A76,E$2,"_0"),DATA!$A$1:$AM$533,29,FALSE)</f>
        <v>357.66349709999997</v>
      </c>
      <c r="F76" s="69">
        <f t="shared" si="29"/>
        <v>3490.7767969599995</v>
      </c>
      <c r="H76" s="70">
        <f t="shared" si="30"/>
        <v>-125.77748129215061</v>
      </c>
      <c r="I76" s="71">
        <f t="shared" si="31"/>
        <v>1307.8706516431153</v>
      </c>
      <c r="K76" s="2" t="s">
        <v>54</v>
      </c>
      <c r="L76" s="63">
        <v>60.223990537501059</v>
      </c>
      <c r="M76" s="63">
        <v>24.798474397060179</v>
      </c>
      <c r="N76" s="63">
        <v>95.227897745013678</v>
      </c>
      <c r="O76" s="63">
        <v>3.8332302781347454</v>
      </c>
      <c r="P76" s="63">
        <f t="shared" si="32"/>
        <v>184.08359295770967</v>
      </c>
    </row>
    <row r="77" spans="1:16" x14ac:dyDescent="0.2">
      <c r="B77" s="5" t="s">
        <v>56</v>
      </c>
      <c r="C77" s="69">
        <f>SUM(C72:C76)</f>
        <v>5769.8421316999993</v>
      </c>
      <c r="D77" s="69">
        <f>SUM(D72:D76)</f>
        <v>1277.6573261059002</v>
      </c>
      <c r="E77" s="69">
        <f>SUM(E72:E76)</f>
        <v>1672.47105603</v>
      </c>
      <c r="F77" s="69">
        <f t="shared" si="29"/>
        <v>8719.9705138358986</v>
      </c>
      <c r="H77" s="74">
        <f t="shared" si="30"/>
        <v>122.79405292425916</v>
      </c>
      <c r="I77" s="75">
        <f t="shared" si="31"/>
        <v>1248.1306007671619</v>
      </c>
      <c r="K77" s="2" t="s">
        <v>55</v>
      </c>
      <c r="L77" s="63">
        <v>1643.2102875385704</v>
      </c>
      <c r="M77" s="63">
        <v>56.254879386163083</v>
      </c>
      <c r="N77" s="63">
        <v>451.07834690043336</v>
      </c>
      <c r="O77" s="63">
        <v>32.362631491717217</v>
      </c>
      <c r="P77" s="63">
        <f t="shared" si="32"/>
        <v>2182.9061453168842</v>
      </c>
    </row>
    <row r="78" spans="1:16" x14ac:dyDescent="0.2">
      <c r="B78" s="5" t="s">
        <v>82</v>
      </c>
      <c r="C78" s="64">
        <f>C77/0.0036</f>
        <v>1602733.925472222</v>
      </c>
      <c r="D78" s="64">
        <f>D77/0.0036</f>
        <v>354904.81280719454</v>
      </c>
      <c r="E78" s="64">
        <f>E77/0.0036</f>
        <v>464575.29334166669</v>
      </c>
      <c r="F78" s="64">
        <f>F77/0.0036</f>
        <v>2422214.0316210832</v>
      </c>
      <c r="H78" s="70">
        <f t="shared" si="30"/>
        <v>34109.459145627574</v>
      </c>
      <c r="I78" s="71">
        <f t="shared" si="31"/>
        <v>346702.94465754554</v>
      </c>
      <c r="K78" s="2" t="s">
        <v>56</v>
      </c>
      <c r="L78" s="65">
        <f>SUM(L73:L77)</f>
        <v>4562.8200323899728</v>
      </c>
      <c r="M78" s="65">
        <f t="shared" ref="M78:P78" si="33">SUM(M73:M77)</f>
        <v>1359.3428775730224</v>
      </c>
      <c r="N78" s="65">
        <f t="shared" si="33"/>
        <v>1513.4811413358889</v>
      </c>
      <c r="O78" s="65">
        <f t="shared" si="33"/>
        <v>36.195861769851959</v>
      </c>
      <c r="P78" s="65">
        <f t="shared" si="33"/>
        <v>7471.8399130687358</v>
      </c>
    </row>
    <row r="79" spans="1:16" x14ac:dyDescent="0.2">
      <c r="H79" s="76"/>
      <c r="K79" s="2" t="s">
        <v>82</v>
      </c>
      <c r="L79" s="66">
        <f>L78/0.0036</f>
        <v>1267450.0089972147</v>
      </c>
      <c r="M79" s="66">
        <f t="shared" ref="M79:P79" si="34">M78/0.0036</f>
        <v>377595.243770284</v>
      </c>
      <c r="N79" s="66">
        <f t="shared" si="34"/>
        <v>420411.42814885802</v>
      </c>
      <c r="O79" s="66">
        <f t="shared" si="34"/>
        <v>10054.406047181101</v>
      </c>
      <c r="P79" s="66">
        <f t="shared" si="34"/>
        <v>2075511.0869635378</v>
      </c>
    </row>
    <row r="80" spans="1:16" x14ac:dyDescent="0.2">
      <c r="B80" s="68">
        <v>2050</v>
      </c>
      <c r="C80" s="4" t="s">
        <v>63</v>
      </c>
      <c r="D80" s="4" t="s">
        <v>64</v>
      </c>
      <c r="E80" s="4" t="s">
        <v>65</v>
      </c>
      <c r="F80" s="4" t="s">
        <v>72</v>
      </c>
      <c r="H80" s="76"/>
      <c r="K80" s="45"/>
      <c r="L80" s="63"/>
      <c r="M80" s="63"/>
      <c r="N80" s="63"/>
      <c r="O80" s="63"/>
      <c r="P80" s="63"/>
    </row>
    <row r="81" spans="1:16" x14ac:dyDescent="0.2">
      <c r="A81" s="46" t="s">
        <v>67</v>
      </c>
      <c r="B81" s="5" t="s">
        <v>51</v>
      </c>
      <c r="C81" s="61">
        <f>VLOOKUP(CONCATENATE($A81,C$2,"_0"),DATA!$A$1:$AM$533,39,FALSE)</f>
        <v>308.46524340000002</v>
      </c>
      <c r="D81" s="61">
        <f>VLOOKUP(CONCATENATE($A81,D$2,"_0"),DATA!$A$1:$AM$533,39,FALSE)</f>
        <v>0.1767044421</v>
      </c>
      <c r="E81" s="61">
        <f>VLOOKUP(CONCATENATE($A81,E$2,"_0"),DATA!$A$1:$AM$533,39,FALSE)</f>
        <v>92.712469499999997</v>
      </c>
      <c r="F81" s="69">
        <f t="shared" ref="F81:F86" si="35">SUM(C81:E81)</f>
        <v>401.35441734210002</v>
      </c>
      <c r="H81" s="70">
        <f>E81-N82-O82</f>
        <v>56.548160567180922</v>
      </c>
      <c r="I81" s="71">
        <f t="shared" ref="I81:I86" si="36">F81-SUM(L82:O82)</f>
        <v>232.96703133374822</v>
      </c>
      <c r="K81" s="72">
        <v>2050</v>
      </c>
      <c r="L81" s="8" t="s">
        <v>63</v>
      </c>
      <c r="M81" s="8" t="s">
        <v>64</v>
      </c>
      <c r="N81" s="8" t="s">
        <v>65</v>
      </c>
      <c r="O81" s="8" t="s">
        <v>66</v>
      </c>
      <c r="P81" s="8" t="s">
        <v>84</v>
      </c>
    </row>
    <row r="82" spans="1:16" x14ac:dyDescent="0.2">
      <c r="A82" s="46" t="s">
        <v>68</v>
      </c>
      <c r="B82" s="5" t="s">
        <v>52</v>
      </c>
      <c r="C82" s="61">
        <f>VLOOKUP(CONCATENATE($A82,C$2,"_0"),DATA!$A$1:$AM$533,39,FALSE)</f>
        <v>1058.8832159999999</v>
      </c>
      <c r="D82" s="61">
        <f>VLOOKUP(CONCATENATE($A82,D$2,"_0"),DATA!$A$1:$AM$533,39,FALSE)</f>
        <v>1574.1486090000001</v>
      </c>
      <c r="E82" s="61">
        <f>VLOOKUP(CONCATENATE($A82,E$2,"_0"),DATA!$A$1:$AM$533,39,FALSE)</f>
        <v>1336.841983</v>
      </c>
      <c r="F82" s="69">
        <f t="shared" si="35"/>
        <v>3969.8738080000003</v>
      </c>
      <c r="H82" s="70">
        <f t="shared" ref="H82:H87" si="37">E82-N83-O83</f>
        <v>404.23544040725642</v>
      </c>
      <c r="I82" s="71">
        <f t="shared" si="36"/>
        <v>860.94013383768197</v>
      </c>
      <c r="K82" s="2" t="s">
        <v>51</v>
      </c>
      <c r="L82" s="63">
        <v>132.22307707553273</v>
      </c>
      <c r="M82" s="63">
        <v>0</v>
      </c>
      <c r="N82" s="63">
        <v>36.164308932819075</v>
      </c>
      <c r="O82" s="63">
        <v>0</v>
      </c>
      <c r="P82" s="63">
        <f>SUM(L82:O82)</f>
        <v>168.3873860083518</v>
      </c>
    </row>
    <row r="83" spans="1:16" x14ac:dyDescent="0.2">
      <c r="A83" s="46" t="s">
        <v>69</v>
      </c>
      <c r="B83" s="5" t="s">
        <v>53</v>
      </c>
      <c r="C83" s="61">
        <f>VLOOKUP(CONCATENATE($A83,C$2,"_0"),DATA!$A$1:$AM$533,39,FALSE)</f>
        <v>2010.64634</v>
      </c>
      <c r="D83" s="61">
        <f>VLOOKUP(CONCATENATE($A83,D$2,"_0"),DATA!$A$1:$AM$533,39,FALSE)</f>
        <v>3.6893186980000001</v>
      </c>
      <c r="E83" s="61">
        <f>VLOOKUP(CONCATENATE($A83,E$2,"_0"),DATA!$A$1:$AM$533,39,FALSE)</f>
        <v>10.38168628</v>
      </c>
      <c r="F83" s="69">
        <f t="shared" si="35"/>
        <v>2024.717344978</v>
      </c>
      <c r="H83" s="70">
        <f t="shared" si="37"/>
        <v>-17.047196949460794</v>
      </c>
      <c r="I83" s="71">
        <f t="shared" si="36"/>
        <v>-486.27205380651253</v>
      </c>
      <c r="K83" s="2" t="s">
        <v>52</v>
      </c>
      <c r="L83" s="63">
        <v>678.44493091506786</v>
      </c>
      <c r="M83" s="63">
        <v>1497.882200654507</v>
      </c>
      <c r="N83" s="63">
        <v>932.60654259274361</v>
      </c>
      <c r="O83" s="63">
        <v>0</v>
      </c>
      <c r="P83" s="63">
        <f t="shared" ref="P83:P86" si="38">SUM(L83:O83)</f>
        <v>3108.9336741623183</v>
      </c>
    </row>
    <row r="84" spans="1:16" x14ac:dyDescent="0.2">
      <c r="A84" s="46" t="s">
        <v>70</v>
      </c>
      <c r="B84" s="5" t="s">
        <v>54</v>
      </c>
      <c r="C84" s="61">
        <f>VLOOKUP(CONCATENATE($A84,C$2,"_0"),DATA!$A$1:$AM$533,39,FALSE)</f>
        <v>245.33493060000001</v>
      </c>
      <c r="D84" s="61">
        <f>VLOOKUP(CONCATENATE($A84,D$2,"_0"),DATA!$A$1:$AM$533,39,FALSE)</f>
        <v>29.324235160000001</v>
      </c>
      <c r="E84" s="61">
        <f>VLOOKUP(CONCATENATE($A84,E$2,"_0"),DATA!$A$1:$AM$533,39,FALSE)</f>
        <v>218.1195692</v>
      </c>
      <c r="F84" s="69">
        <f t="shared" si="35"/>
        <v>492.77873496000001</v>
      </c>
      <c r="H84" s="70">
        <f t="shared" si="37"/>
        <v>125.32197987267122</v>
      </c>
      <c r="I84" s="71">
        <f t="shared" si="36"/>
        <v>316.4070299102263</v>
      </c>
      <c r="K84" s="2" t="s">
        <v>53</v>
      </c>
      <c r="L84" s="63">
        <v>2457.5987615014128</v>
      </c>
      <c r="M84" s="63">
        <v>25.961754053638671</v>
      </c>
      <c r="N84" s="63">
        <v>27.428883229460794</v>
      </c>
      <c r="O84" s="63">
        <v>0</v>
      </c>
      <c r="P84" s="63">
        <f t="shared" si="38"/>
        <v>2510.9893987845126</v>
      </c>
    </row>
    <row r="85" spans="1:16" x14ac:dyDescent="0.2">
      <c r="A85" s="46" t="s">
        <v>71</v>
      </c>
      <c r="B85" s="5" t="s">
        <v>55</v>
      </c>
      <c r="C85" s="61">
        <f>VLOOKUP(CONCATENATE($A85,C$2,"_0"),DATA!$A$1:$AM$533,39,FALSE)</f>
        <v>4324.1438440000002</v>
      </c>
      <c r="D85" s="61">
        <f>VLOOKUP(CONCATENATE($A85,D$2,"_0"),DATA!$A$1:$AM$533,39,FALSE)</f>
        <v>91.38351643</v>
      </c>
      <c r="E85" s="61">
        <f>VLOOKUP(CONCATENATE($A85,E$2,"_0"),DATA!$A$1:$AM$533,39,FALSE)</f>
        <v>477.26936940000002</v>
      </c>
      <c r="F85" s="69">
        <f t="shared" si="35"/>
        <v>4892.79672983</v>
      </c>
      <c r="H85" s="70">
        <f t="shared" si="37"/>
        <v>-152.12638868170779</v>
      </c>
      <c r="I85" s="71">
        <f t="shared" si="36"/>
        <v>2535.5005371171528</v>
      </c>
      <c r="K85" s="2" t="s">
        <v>54</v>
      </c>
      <c r="L85" s="63">
        <v>55.032831220556574</v>
      </c>
      <c r="M85" s="63">
        <v>28.541284501888367</v>
      </c>
      <c r="N85" s="63">
        <v>87.463673541607008</v>
      </c>
      <c r="O85" s="63">
        <v>5.333915785721759</v>
      </c>
      <c r="P85" s="63">
        <f t="shared" si="38"/>
        <v>176.37170504977371</v>
      </c>
    </row>
    <row r="86" spans="1:16" x14ac:dyDescent="0.2">
      <c r="B86" s="5" t="s">
        <v>56</v>
      </c>
      <c r="C86" s="69">
        <f>SUM(C81:C85)</f>
        <v>7947.4735739999996</v>
      </c>
      <c r="D86" s="69">
        <f>SUM(D81:D85)</f>
        <v>1698.7223837301001</v>
      </c>
      <c r="E86" s="69">
        <f>SUM(E81:E85)</f>
        <v>2135.32507738</v>
      </c>
      <c r="F86" s="69">
        <f t="shared" si="35"/>
        <v>11781.521035110101</v>
      </c>
      <c r="H86" s="74">
        <f t="shared" si="37"/>
        <v>416.93199521593999</v>
      </c>
      <c r="I86" s="75">
        <f t="shared" si="36"/>
        <v>3459.5426783922976</v>
      </c>
      <c r="K86" s="2" t="s">
        <v>55</v>
      </c>
      <c r="L86" s="63">
        <v>1659.9857350218736</v>
      </c>
      <c r="M86" s="63">
        <v>67.914699609265853</v>
      </c>
      <c r="N86" s="63">
        <v>562.21730444666491</v>
      </c>
      <c r="O86" s="63">
        <v>67.178453635042914</v>
      </c>
      <c r="P86" s="63">
        <f t="shared" si="38"/>
        <v>2357.2961927128472</v>
      </c>
    </row>
    <row r="87" spans="1:16" x14ac:dyDescent="0.2">
      <c r="B87" s="5" t="s">
        <v>82</v>
      </c>
      <c r="C87" s="64">
        <f>C86/0.0036</f>
        <v>2207631.5483333333</v>
      </c>
      <c r="D87" s="64">
        <f>D86/0.0036</f>
        <v>471867.32881391671</v>
      </c>
      <c r="E87" s="64">
        <f>E86/0.0036</f>
        <v>593145.85482777783</v>
      </c>
      <c r="F87" s="64">
        <f>F86/0.0036</f>
        <v>3272644.7319750283</v>
      </c>
      <c r="H87" s="70">
        <f t="shared" si="37"/>
        <v>115814.44311553892</v>
      </c>
      <c r="I87" s="71">
        <f>F87-SUM(L88:O88)</f>
        <v>960984.07733119419</v>
      </c>
      <c r="K87" s="2" t="s">
        <v>56</v>
      </c>
      <c r="L87" s="65">
        <f>SUM(L82:L86)</f>
        <v>4983.2853357344429</v>
      </c>
      <c r="M87" s="65">
        <f t="shared" ref="M87:P87" si="39">SUM(M82:M86)</f>
        <v>1620.2999388193</v>
      </c>
      <c r="N87" s="65">
        <f t="shared" si="39"/>
        <v>1645.8807127432954</v>
      </c>
      <c r="O87" s="65">
        <f t="shared" si="39"/>
        <v>72.512369420764671</v>
      </c>
      <c r="P87" s="65">
        <f t="shared" si="39"/>
        <v>8321.9783567178019</v>
      </c>
    </row>
    <row r="88" spans="1:16" x14ac:dyDescent="0.2">
      <c r="K88" s="2" t="s">
        <v>82</v>
      </c>
      <c r="L88" s="66">
        <f>L87/0.0036</f>
        <v>1384245.9265929009</v>
      </c>
      <c r="M88" s="66">
        <f t="shared" ref="M88:P88" si="40">M87/0.0036</f>
        <v>450083.31633869448</v>
      </c>
      <c r="N88" s="66">
        <f t="shared" si="40"/>
        <v>457189.08687313762</v>
      </c>
      <c r="O88" s="66">
        <f t="shared" si="40"/>
        <v>20142.324839101297</v>
      </c>
      <c r="P88" s="66">
        <f t="shared" si="40"/>
        <v>2311660.6546438341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opLeftCell="J1" workbookViewId="0">
      <selection activeCell="C15" sqref="C15:I15"/>
    </sheetView>
  </sheetViews>
  <sheetFormatPr baseColWidth="10" defaultColWidth="11.42578125" defaultRowHeight="12.75" x14ac:dyDescent="0.2"/>
  <cols>
    <col min="1" max="1" width="22.42578125" style="46" customWidth="1"/>
    <col min="2" max="2" width="35.42578125" style="46" customWidth="1"/>
    <col min="3" max="3" width="12" style="46" bestFit="1" customWidth="1"/>
    <col min="4" max="10" width="11.42578125" style="46"/>
    <col min="11" max="11" width="30.85546875" style="46" customWidth="1"/>
    <col min="12" max="18" width="10.140625" style="46" customWidth="1"/>
    <col min="19" max="19" width="11.42578125" style="52"/>
    <col min="20" max="20" width="18.7109375" style="46" customWidth="1"/>
    <col min="21" max="21" width="26" style="46" customWidth="1"/>
    <col min="22" max="22" width="12.7109375" style="46" customWidth="1"/>
    <col min="23" max="16384" width="11.42578125" style="46"/>
  </cols>
  <sheetData>
    <row r="1" spans="1:27" x14ac:dyDescent="0.2">
      <c r="C1" s="46">
        <v>2</v>
      </c>
      <c r="D1" s="46">
        <v>6</v>
      </c>
      <c r="E1" s="46">
        <v>9</v>
      </c>
      <c r="F1" s="46">
        <v>14</v>
      </c>
      <c r="G1" s="46">
        <v>19</v>
      </c>
      <c r="H1" s="46">
        <v>29</v>
      </c>
      <c r="I1" s="46">
        <v>39</v>
      </c>
      <c r="L1" s="107" t="s">
        <v>200</v>
      </c>
      <c r="M1" s="107"/>
      <c r="N1" s="106" t="s">
        <v>135</v>
      </c>
      <c r="O1" s="106"/>
      <c r="P1" s="106"/>
      <c r="Q1" s="106"/>
      <c r="R1" s="106"/>
      <c r="S1" s="77"/>
      <c r="T1" s="78"/>
    </row>
    <row r="2" spans="1:27" x14ac:dyDescent="0.2">
      <c r="C2" s="60">
        <v>2013</v>
      </c>
      <c r="D2" s="60">
        <v>2017</v>
      </c>
      <c r="E2" s="60">
        <v>2020</v>
      </c>
      <c r="F2" s="60">
        <v>2025</v>
      </c>
      <c r="G2" s="60">
        <v>2030</v>
      </c>
      <c r="H2" s="60">
        <v>2040</v>
      </c>
      <c r="I2" s="60">
        <v>2050</v>
      </c>
      <c r="J2" s="60"/>
      <c r="K2" s="79" t="s">
        <v>154</v>
      </c>
      <c r="L2" s="79">
        <v>2013</v>
      </c>
      <c r="M2" s="80">
        <v>2017</v>
      </c>
      <c r="N2" s="80" t="s">
        <v>155</v>
      </c>
      <c r="O2" s="80" t="s">
        <v>156</v>
      </c>
      <c r="P2" s="80" t="s">
        <v>157</v>
      </c>
      <c r="Q2" s="80" t="s">
        <v>158</v>
      </c>
      <c r="R2" s="80" t="s">
        <v>159</v>
      </c>
      <c r="S2" s="81"/>
      <c r="T2" s="82" t="s">
        <v>151</v>
      </c>
      <c r="V2" s="46" t="s">
        <v>152</v>
      </c>
      <c r="Z2" s="83"/>
    </row>
    <row r="3" spans="1:27" x14ac:dyDescent="0.2">
      <c r="A3" s="46" t="s">
        <v>110</v>
      </c>
      <c r="B3" s="60" t="s">
        <v>122</v>
      </c>
      <c r="C3" s="67">
        <f>VLOOKUP($A3,DATA!$A$1:$AM$533,C$1,FALSE)/1000</f>
        <v>0</v>
      </c>
      <c r="D3" s="67">
        <f>VLOOKUP($A3,DATA!$A$1:$AM$533,D$1,FALSE)/1000</f>
        <v>0</v>
      </c>
      <c r="E3" s="67">
        <f>VLOOKUP($A3,DATA!$A$1:$AM$533,E$1,FALSE)/1000</f>
        <v>0</v>
      </c>
      <c r="F3" s="67">
        <f>VLOOKUP($A3,DATA!$A$1:$AM$533,F$1,FALSE)/1000</f>
        <v>0</v>
      </c>
      <c r="G3" s="67">
        <f>VLOOKUP($A3,DATA!$A$1:$AM$533,G$1,FALSE)/1000</f>
        <v>0</v>
      </c>
      <c r="H3" s="67">
        <f>VLOOKUP($A3,DATA!$A$1:$AM$533,H$1,FALSE)/1000</f>
        <v>0</v>
      </c>
      <c r="I3" s="67">
        <f>VLOOKUP($A3,DATA!$A$1:$AM$533,I$1,FALSE)/1000</f>
        <v>0</v>
      </c>
      <c r="J3" s="67"/>
      <c r="K3" s="46" t="s">
        <v>122</v>
      </c>
      <c r="N3" s="60"/>
      <c r="O3" s="60"/>
      <c r="P3" s="60"/>
      <c r="Q3" s="60"/>
      <c r="R3" s="60"/>
      <c r="S3" s="82"/>
      <c r="T3" s="84" t="s">
        <v>153</v>
      </c>
      <c r="U3" s="67" t="s">
        <v>154</v>
      </c>
      <c r="V3" s="67" t="s">
        <v>155</v>
      </c>
      <c r="W3" s="67" t="s">
        <v>156</v>
      </c>
      <c r="X3" s="67" t="s">
        <v>157</v>
      </c>
      <c r="Y3" s="67" t="s">
        <v>158</v>
      </c>
      <c r="Z3" s="46" t="s">
        <v>159</v>
      </c>
      <c r="AA3" s="46" t="s">
        <v>160</v>
      </c>
    </row>
    <row r="4" spans="1:27" x14ac:dyDescent="0.2">
      <c r="A4" s="46" t="s">
        <v>111</v>
      </c>
      <c r="B4" s="60" t="s">
        <v>123</v>
      </c>
      <c r="C4" s="67">
        <f>VLOOKUP($A4,DATA!$A$1:$AM$533,C$1,FALSE)/1000</f>
        <v>0</v>
      </c>
      <c r="D4" s="67">
        <f>VLOOKUP($A4,DATA!$A$1:$AM$533,D$1,FALSE)/1000</f>
        <v>0</v>
      </c>
      <c r="E4" s="67">
        <f>VLOOKUP($A4,DATA!$A$1:$AM$533,E$1,FALSE)/1000</f>
        <v>0</v>
      </c>
      <c r="F4" s="67">
        <f>VLOOKUP($A4,DATA!$A$1:$AM$533,F$1,FALSE)/1000</f>
        <v>0</v>
      </c>
      <c r="G4" s="67">
        <f>VLOOKUP($A4,DATA!$A$1:$AM$533,G$1,FALSE)/1000</f>
        <v>0</v>
      </c>
      <c r="H4" s="67">
        <f>VLOOKUP($A4,DATA!$A$1:$AM$533,H$1,FALSE)/1000</f>
        <v>0</v>
      </c>
      <c r="I4" s="67">
        <f>VLOOKUP($A4,DATA!$A$1:$AM$533,I$1,FALSE)/1000</f>
        <v>0</v>
      </c>
      <c r="J4" s="67"/>
      <c r="K4" s="46" t="s">
        <v>166</v>
      </c>
      <c r="N4" s="85"/>
      <c r="O4" s="85"/>
      <c r="P4" s="85"/>
      <c r="Q4" s="85"/>
      <c r="R4" s="85"/>
      <c r="S4" s="86"/>
      <c r="T4" s="60" t="s">
        <v>161</v>
      </c>
      <c r="U4" s="67" t="s">
        <v>126</v>
      </c>
      <c r="V4" s="67">
        <v>3477.5230858922005</v>
      </c>
      <c r="W4" s="67">
        <v>3477.523093521595</v>
      </c>
      <c r="X4" s="67">
        <v>3477.4170373082161</v>
      </c>
      <c r="Y4" s="67">
        <v>3440.7789762616158</v>
      </c>
      <c r="Z4" s="67"/>
      <c r="AA4" s="67">
        <v>13873.242192983627</v>
      </c>
    </row>
    <row r="5" spans="1:27" x14ac:dyDescent="0.2">
      <c r="A5" s="46" t="s">
        <v>112</v>
      </c>
      <c r="B5" s="60" t="s">
        <v>124</v>
      </c>
      <c r="C5" s="67">
        <f>VLOOKUP($A5,DATA!$A$1:$AM$533,C$1,FALSE)/1000</f>
        <v>0</v>
      </c>
      <c r="D5" s="67">
        <f>VLOOKUP($A5,DATA!$A$1:$AM$533,D$1,FALSE)/1000</f>
        <v>0</v>
      </c>
      <c r="E5" s="67">
        <f>VLOOKUP($A5,DATA!$A$1:$AM$533,E$1,FALSE)/1000</f>
        <v>0</v>
      </c>
      <c r="F5" s="67">
        <f>VLOOKUP($A5,DATA!$A$1:$AM$533,F$1,FALSE)/1000</f>
        <v>0</v>
      </c>
      <c r="G5" s="67">
        <f>VLOOKUP($A5,DATA!$A$1:$AM$533,G$1,FALSE)/1000</f>
        <v>0</v>
      </c>
      <c r="H5" s="67">
        <f>VLOOKUP($A5,DATA!$A$1:$AM$533,H$1,FALSE)/1000</f>
        <v>0</v>
      </c>
      <c r="I5" s="67">
        <f>VLOOKUP($A5,DATA!$A$1:$AM$533,I$1,FALSE)/1000</f>
        <v>0</v>
      </c>
      <c r="J5" s="67"/>
      <c r="K5" s="46" t="s">
        <v>167</v>
      </c>
      <c r="N5" s="85"/>
      <c r="O5" s="85"/>
      <c r="P5" s="85"/>
      <c r="Q5" s="85"/>
      <c r="R5" s="85"/>
      <c r="S5" s="86"/>
      <c r="T5" s="60"/>
      <c r="U5" s="67" t="s">
        <v>162</v>
      </c>
      <c r="V5" s="67">
        <v>23319.595581054688</v>
      </c>
      <c r="W5" s="67">
        <v>47843.786149978638</v>
      </c>
      <c r="X5" s="67">
        <v>38778.447451591492</v>
      </c>
      <c r="Y5" s="67">
        <v>29632.617614746094</v>
      </c>
      <c r="Z5" s="67">
        <v>912.76922607421875</v>
      </c>
      <c r="AA5" s="67">
        <v>140487.21602344513</v>
      </c>
    </row>
    <row r="6" spans="1:27" x14ac:dyDescent="0.2">
      <c r="A6" s="46" t="s">
        <v>113</v>
      </c>
      <c r="B6" s="60" t="s">
        <v>125</v>
      </c>
      <c r="C6" s="67">
        <f>VLOOKUP($A6,DATA!$A$1:$AM$533,C$1,FALSE)/1000</f>
        <v>0</v>
      </c>
      <c r="D6" s="67">
        <f>VLOOKUP($A6,DATA!$A$1:$AM$533,D$1,FALSE)/1000</f>
        <v>0</v>
      </c>
      <c r="E6" s="67">
        <f>VLOOKUP($A6,DATA!$A$1:$AM$533,E$1,FALSE)/1000</f>
        <v>0</v>
      </c>
      <c r="F6" s="67">
        <f>VLOOKUP($A6,DATA!$A$1:$AM$533,F$1,FALSE)/1000</f>
        <v>0</v>
      </c>
      <c r="G6" s="67">
        <f>VLOOKUP($A6,DATA!$A$1:$AM$533,G$1,FALSE)/1000</f>
        <v>0</v>
      </c>
      <c r="H6" s="67">
        <f>VLOOKUP($A6,DATA!$A$1:$AM$533,H$1,FALSE)/1000</f>
        <v>0</v>
      </c>
      <c r="I6" s="67">
        <f>VLOOKUP($A6,DATA!$A$1:$AM$533,I$1,FALSE)/1000</f>
        <v>0</v>
      </c>
      <c r="J6" s="67"/>
      <c r="K6" s="46" t="s">
        <v>168</v>
      </c>
      <c r="N6" s="85"/>
      <c r="O6" s="85"/>
      <c r="P6" s="85"/>
      <c r="Q6" s="85"/>
      <c r="R6" s="85"/>
      <c r="S6" s="86"/>
      <c r="T6" s="60"/>
      <c r="U6" s="67" t="s">
        <v>163</v>
      </c>
      <c r="V6" s="67">
        <v>93366.329674243927</v>
      </c>
      <c r="W6" s="67">
        <v>94128.751389924437</v>
      </c>
      <c r="X6" s="67">
        <v>115769.26235600561</v>
      </c>
      <c r="Y6" s="67">
        <v>113686.43687944114</v>
      </c>
      <c r="Z6" s="67">
        <v>145633.78698682785</v>
      </c>
      <c r="AA6" s="67">
        <v>562584.56728644297</v>
      </c>
    </row>
    <row r="7" spans="1:27" x14ac:dyDescent="0.2">
      <c r="A7" s="46" t="s">
        <v>114</v>
      </c>
      <c r="B7" s="60" t="s">
        <v>126</v>
      </c>
      <c r="C7" s="67">
        <f>VLOOKUP($A7,DATA!$A$1:$AM$533,C$1,FALSE)/1000</f>
        <v>822.13967230000003</v>
      </c>
      <c r="D7" s="67">
        <f>VLOOKUP($A7,DATA!$A$1:$AM$533,D$1,FALSE)/1000</f>
        <v>2521.457238</v>
      </c>
      <c r="E7" s="67">
        <f>VLOOKUP($A7,DATA!$A$1:$AM$533,E$1,FALSE)/1000</f>
        <v>3616.9257310000003</v>
      </c>
      <c r="F7" s="67">
        <f>VLOOKUP($A7,DATA!$A$1:$AM$533,F$1,FALSE)/1000</f>
        <v>4771.0196589999996</v>
      </c>
      <c r="G7" s="67">
        <f>VLOOKUP($A7,DATA!$A$1:$AM$533,G$1,FALSE)/1000</f>
        <v>4729.663622</v>
      </c>
      <c r="H7" s="67">
        <f>VLOOKUP($A7,DATA!$A$1:$AM$533,H$1,FALSE)/1000</f>
        <v>5099.5004989999998</v>
      </c>
      <c r="I7" s="67">
        <f>VLOOKUP($A7,DATA!$A$1:$AM$533,I$1,FALSE)/1000</f>
        <v>6.36749717</v>
      </c>
      <c r="J7" s="67"/>
      <c r="K7" s="46" t="s">
        <v>126</v>
      </c>
      <c r="M7" s="85">
        <f>2.4*1000</f>
        <v>2400</v>
      </c>
      <c r="N7" s="85">
        <f>V4</f>
        <v>3477.5230858922005</v>
      </c>
      <c r="O7" s="85">
        <f>W4</f>
        <v>3477.523093521595</v>
      </c>
      <c r="P7" s="85">
        <f>X4</f>
        <v>3477.4170373082161</v>
      </c>
      <c r="Q7" s="85">
        <f>Y4</f>
        <v>3440.7789762616158</v>
      </c>
      <c r="R7" s="85">
        <f>Z4</f>
        <v>0</v>
      </c>
      <c r="S7" s="86"/>
      <c r="T7" s="60"/>
      <c r="U7" s="67" t="s">
        <v>164</v>
      </c>
      <c r="V7" s="67">
        <v>1825.2850780487061</v>
      </c>
      <c r="W7" s="67">
        <v>2.215484693646431</v>
      </c>
      <c r="X7" s="67">
        <v>51.283796548843384</v>
      </c>
      <c r="Y7" s="67">
        <v>156.79067373275757</v>
      </c>
      <c r="Z7" s="67">
        <v>317.62527465820312</v>
      </c>
      <c r="AA7" s="67">
        <v>2353.2003076821566</v>
      </c>
    </row>
    <row r="8" spans="1:27" x14ac:dyDescent="0.2">
      <c r="A8" s="46" t="s">
        <v>115</v>
      </c>
      <c r="B8" s="60" t="s">
        <v>127</v>
      </c>
      <c r="C8" s="67">
        <f>VLOOKUP($A8,DATA!$A$1:$AM$533,C$1,FALSE)/1000</f>
        <v>483.85231530000004</v>
      </c>
      <c r="D8" s="67">
        <f>VLOOKUP($A8,DATA!$A$1:$AM$533,D$1,FALSE)/1000</f>
        <v>692.77015630000005</v>
      </c>
      <c r="E8" s="67">
        <f>VLOOKUP($A8,DATA!$A$1:$AM$533,E$1,FALSE)/1000</f>
        <v>844.2901306</v>
      </c>
      <c r="F8" s="67">
        <f>VLOOKUP($A8,DATA!$A$1:$AM$533,F$1,FALSE)/1000</f>
        <v>875.03695800000003</v>
      </c>
      <c r="G8" s="67">
        <f>VLOOKUP($A8,DATA!$A$1:$AM$533,G$1,FALSE)/1000</f>
        <v>841.83614509999995</v>
      </c>
      <c r="H8" s="67">
        <f>VLOOKUP($A8,DATA!$A$1:$AM$533,H$1,FALSE)/1000</f>
        <v>363.8414295</v>
      </c>
      <c r="I8" s="67">
        <f>VLOOKUP($A8,DATA!$A$1:$AM$533,I$1,FALSE)/1000</f>
        <v>57.877060120000003</v>
      </c>
      <c r="J8" s="67"/>
      <c r="K8" s="46" t="s">
        <v>127</v>
      </c>
      <c r="M8" s="46">
        <f>0.3*1000</f>
        <v>300</v>
      </c>
      <c r="N8" s="85"/>
      <c r="O8" s="85"/>
      <c r="P8" s="85"/>
      <c r="Q8" s="85"/>
      <c r="R8" s="85"/>
      <c r="S8" s="86"/>
      <c r="T8" s="60"/>
      <c r="U8" s="67" t="s">
        <v>165</v>
      </c>
      <c r="V8" s="67"/>
      <c r="W8" s="67">
        <v>0.11325220018625259</v>
      </c>
      <c r="X8" s="67">
        <v>6.0662413164973259</v>
      </c>
      <c r="Y8" s="67">
        <v>1.2313385978341103</v>
      </c>
      <c r="Z8" s="67"/>
      <c r="AA8" s="67">
        <v>7.4108321145176888</v>
      </c>
    </row>
    <row r="9" spans="1:27" x14ac:dyDescent="0.2">
      <c r="A9" s="46" t="s">
        <v>116</v>
      </c>
      <c r="B9" s="60" t="s">
        <v>128</v>
      </c>
      <c r="C9" s="67">
        <f>VLOOKUP($A9,DATA!$A$1:$AM$533,C$1,FALSE)/1000</f>
        <v>0</v>
      </c>
      <c r="D9" s="67">
        <f>VLOOKUP($A9,DATA!$A$1:$AM$533,D$1,FALSE)/1000</f>
        <v>0</v>
      </c>
      <c r="E9" s="67">
        <f>VLOOKUP($A9,DATA!$A$1:$AM$533,E$1,FALSE)/1000</f>
        <v>0</v>
      </c>
      <c r="F9" s="67">
        <f>VLOOKUP($A9,DATA!$A$1:$AM$533,F$1,FALSE)/1000</f>
        <v>0</v>
      </c>
      <c r="G9" s="67">
        <f>VLOOKUP($A9,DATA!$A$1:$AM$533,G$1,FALSE)/1000</f>
        <v>0</v>
      </c>
      <c r="H9" s="67">
        <f>VLOOKUP($A9,DATA!$A$1:$AM$533,H$1,FALSE)/1000</f>
        <v>0</v>
      </c>
      <c r="I9" s="67">
        <f>VLOOKUP($A9,DATA!$A$1:$AM$533,I$1,FALSE)/1000</f>
        <v>0</v>
      </c>
      <c r="J9" s="67"/>
      <c r="K9" s="46" t="s">
        <v>169</v>
      </c>
      <c r="N9" s="85"/>
      <c r="O9" s="85"/>
      <c r="P9" s="85"/>
      <c r="Q9" s="85"/>
      <c r="R9" s="85"/>
      <c r="S9" s="86"/>
      <c r="T9" s="60" t="s">
        <v>72</v>
      </c>
      <c r="U9" s="67"/>
      <c r="V9" s="67">
        <f>SUM(V4:V8)</f>
        <v>121988.73341923952</v>
      </c>
      <c r="W9" s="67">
        <f t="shared" ref="W9:Z9" si="0">SUM(W4:W8)</f>
        <v>145452.3893703185</v>
      </c>
      <c r="X9" s="67">
        <f t="shared" si="0"/>
        <v>158082.47688277066</v>
      </c>
      <c r="Y9" s="67">
        <f t="shared" si="0"/>
        <v>146917.85548277944</v>
      </c>
      <c r="Z9" s="67">
        <f t="shared" si="0"/>
        <v>146864.18148756027</v>
      </c>
      <c r="AA9" s="67"/>
    </row>
    <row r="10" spans="1:27" x14ac:dyDescent="0.2">
      <c r="A10" s="46" t="s">
        <v>117</v>
      </c>
      <c r="B10" s="60" t="s">
        <v>129</v>
      </c>
      <c r="C10" s="67">
        <f>VLOOKUP($A10,DATA!$A$1:$AM$533,C$1,FALSE)/1000</f>
        <v>0</v>
      </c>
      <c r="D10" s="67">
        <f>VLOOKUP($A10,DATA!$A$1:$AM$533,D$1,FALSE)/1000</f>
        <v>0</v>
      </c>
      <c r="E10" s="67">
        <f>VLOOKUP($A10,DATA!$A$1:$AM$533,E$1,FALSE)/1000</f>
        <v>0</v>
      </c>
      <c r="F10" s="67">
        <f>VLOOKUP($A10,DATA!$A$1:$AM$533,F$1,FALSE)/1000</f>
        <v>0</v>
      </c>
      <c r="G10" s="67">
        <f>VLOOKUP($A10,DATA!$A$1:$AM$533,G$1,FALSE)/1000</f>
        <v>0</v>
      </c>
      <c r="H10" s="67">
        <f>VLOOKUP($A10,DATA!$A$1:$AM$533,H$1,FALSE)/1000</f>
        <v>0</v>
      </c>
      <c r="I10" s="67">
        <f>VLOOKUP($A10,DATA!$A$1:$AM$533,I$1,FALSE)/1000</f>
        <v>0</v>
      </c>
      <c r="J10" s="67"/>
      <c r="K10" s="46" t="s">
        <v>170</v>
      </c>
      <c r="N10" s="85"/>
      <c r="O10" s="85"/>
      <c r="P10" s="85"/>
      <c r="Q10" s="85"/>
      <c r="R10" s="85"/>
      <c r="S10" s="86"/>
      <c r="T10" s="60"/>
      <c r="U10" s="67"/>
      <c r="V10" s="67"/>
      <c r="W10" s="67"/>
      <c r="X10" s="67"/>
      <c r="Y10" s="67"/>
    </row>
    <row r="11" spans="1:27" x14ac:dyDescent="0.2">
      <c r="A11" s="46" t="s">
        <v>118</v>
      </c>
      <c r="B11" s="60" t="s">
        <v>130</v>
      </c>
      <c r="C11" s="67">
        <f>VLOOKUP($A11,DATA!$A$1:$AM$533,C$1,FALSE)/1000</f>
        <v>34453.082130000003</v>
      </c>
      <c r="D11" s="67">
        <f>VLOOKUP($A11,DATA!$A$1:$AM$533,D$1,FALSE)/1000</f>
        <v>33075.935279999998</v>
      </c>
      <c r="E11" s="67">
        <f>VLOOKUP($A11,DATA!$A$1:$AM$533,E$1,FALSE)/1000</f>
        <v>37837.85989</v>
      </c>
      <c r="F11" s="67">
        <f>VLOOKUP($A11,DATA!$A$1:$AM$533,F$1,FALSE)/1000</f>
        <v>36221.108200000002</v>
      </c>
      <c r="G11" s="67">
        <f>VLOOKUP($A11,DATA!$A$1:$AM$533,G$1,FALSE)/1000</f>
        <v>28727.114460000001</v>
      </c>
      <c r="H11" s="67">
        <f>VLOOKUP($A11,DATA!$A$1:$AM$533,H$1,FALSE)/1000</f>
        <v>23799.607840000001</v>
      </c>
      <c r="I11" s="67">
        <f>VLOOKUP($A11,DATA!$A$1:$AM$533,I$1,FALSE)/1000</f>
        <v>947.38582289999999</v>
      </c>
      <c r="J11" s="67"/>
      <c r="K11" s="46" t="s">
        <v>162</v>
      </c>
      <c r="M11" s="85">
        <f>(23.6+2.7)*1000</f>
        <v>26300</v>
      </c>
      <c r="N11" s="85">
        <f t="shared" ref="N11:R14" si="1">V5</f>
        <v>23319.595581054688</v>
      </c>
      <c r="O11" s="85">
        <f t="shared" si="1"/>
        <v>47843.786149978638</v>
      </c>
      <c r="P11" s="85">
        <f t="shared" si="1"/>
        <v>38778.447451591492</v>
      </c>
      <c r="Q11" s="85">
        <f t="shared" si="1"/>
        <v>29632.617614746094</v>
      </c>
      <c r="R11" s="85">
        <f t="shared" si="1"/>
        <v>912.76922607421875</v>
      </c>
      <c r="S11" s="86"/>
      <c r="T11" s="60"/>
      <c r="U11" s="67"/>
      <c r="V11" s="67"/>
      <c r="W11" s="67"/>
      <c r="X11" s="67"/>
      <c r="Y11" s="67"/>
    </row>
    <row r="12" spans="1:27" x14ac:dyDescent="0.2">
      <c r="A12" s="46" t="s">
        <v>119</v>
      </c>
      <c r="B12" s="60" t="s">
        <v>131</v>
      </c>
      <c r="C12" s="67">
        <f>VLOOKUP($A12,DATA!$A$1:$AM$533,C$1,FALSE)/1000</f>
        <v>56591.382229999996</v>
      </c>
      <c r="D12" s="67">
        <f>VLOOKUP($A12,DATA!$A$1:$AM$533,D$1,FALSE)/1000</f>
        <v>65311.471149999998</v>
      </c>
      <c r="E12" s="67">
        <f>VLOOKUP($A12,DATA!$A$1:$AM$533,E$1,FALSE)/1000</f>
        <v>78615.155329999994</v>
      </c>
      <c r="F12" s="67">
        <f>VLOOKUP($A12,DATA!$A$1:$AM$533,F$1,FALSE)/1000</f>
        <v>81120.418890000001</v>
      </c>
      <c r="G12" s="67">
        <f>VLOOKUP($A12,DATA!$A$1:$AM$533,G$1,FALSE)/1000</f>
        <v>93359.592900000003</v>
      </c>
      <c r="H12" s="67">
        <f>VLOOKUP($A12,DATA!$A$1:$AM$533,H$1,FALSE)/1000</f>
        <v>96792.762180000005</v>
      </c>
      <c r="I12" s="67">
        <f>VLOOKUP($A12,DATA!$A$1:$AM$533,I$1,FALSE)/1000</f>
        <v>139137.73480000001</v>
      </c>
      <c r="J12" s="67"/>
      <c r="K12" s="46" t="s">
        <v>171</v>
      </c>
      <c r="M12" s="85">
        <f>(57.2+7.3)*1000</f>
        <v>64500</v>
      </c>
      <c r="N12" s="85">
        <f t="shared" si="1"/>
        <v>93366.329674243927</v>
      </c>
      <c r="O12" s="85">
        <f t="shared" si="1"/>
        <v>94128.751389924437</v>
      </c>
      <c r="P12" s="85">
        <f t="shared" si="1"/>
        <v>115769.26235600561</v>
      </c>
      <c r="Q12" s="85">
        <f t="shared" si="1"/>
        <v>113686.43687944114</v>
      </c>
      <c r="R12" s="85">
        <f t="shared" si="1"/>
        <v>145633.78698682785</v>
      </c>
      <c r="S12" s="86"/>
      <c r="T12" s="60"/>
      <c r="U12" s="67"/>
      <c r="V12" s="67"/>
      <c r="W12" s="67"/>
      <c r="X12" s="67"/>
      <c r="Y12" s="67"/>
    </row>
    <row r="13" spans="1:27" x14ac:dyDescent="0.2">
      <c r="A13" s="46" t="s">
        <v>120</v>
      </c>
      <c r="B13" s="60" t="s">
        <v>132</v>
      </c>
      <c r="C13" s="67">
        <f>VLOOKUP($A13,DATA!$A$1:$AM$533,C$1,FALSE)/1000</f>
        <v>1083.8480830000001</v>
      </c>
      <c r="D13" s="67">
        <f>VLOOKUP($A13,DATA!$A$1:$AM$533,D$1,FALSE)/1000</f>
        <v>1960.4615660000002</v>
      </c>
      <c r="E13" s="67">
        <f>VLOOKUP($A13,DATA!$A$1:$AM$533,E$1,FALSE)/1000</f>
        <v>582.83516980000002</v>
      </c>
      <c r="F13" s="67">
        <f>VLOOKUP($A13,DATA!$A$1:$AM$533,F$1,FALSE)/1000</f>
        <v>49.995201910000006</v>
      </c>
      <c r="G13" s="67">
        <f>VLOOKUP($A13,DATA!$A$1:$AM$533,G$1,FALSE)/1000</f>
        <v>33.551548289999999</v>
      </c>
      <c r="H13" s="67">
        <f>VLOOKUP($A13,DATA!$A$1:$AM$533,H$1,FALSE)/1000</f>
        <v>104.3676358</v>
      </c>
      <c r="I13" s="67">
        <f>VLOOKUP($A13,DATA!$A$1:$AM$533,I$1,FALSE)/1000</f>
        <v>255.40933699999999</v>
      </c>
      <c r="J13" s="67"/>
      <c r="K13" s="46" t="s">
        <v>132</v>
      </c>
      <c r="M13" s="85">
        <f>2.8*1000</f>
        <v>2800</v>
      </c>
      <c r="N13" s="85">
        <f t="shared" si="1"/>
        <v>1825.2850780487061</v>
      </c>
      <c r="O13" s="85">
        <f t="shared" si="1"/>
        <v>2.215484693646431</v>
      </c>
      <c r="P13" s="85">
        <f t="shared" si="1"/>
        <v>51.283796548843384</v>
      </c>
      <c r="Q13" s="85">
        <f t="shared" si="1"/>
        <v>156.79067373275757</v>
      </c>
      <c r="R13" s="85">
        <f t="shared" si="1"/>
        <v>317.62527465820312</v>
      </c>
      <c r="S13" s="86"/>
      <c r="T13" s="60"/>
      <c r="U13" s="67"/>
      <c r="V13" s="67"/>
      <c r="W13" s="67"/>
      <c r="X13" s="67"/>
      <c r="Y13" s="67"/>
    </row>
    <row r="14" spans="1:27" x14ac:dyDescent="0.2">
      <c r="A14" s="46" t="s">
        <v>121</v>
      </c>
      <c r="B14" s="60" t="s">
        <v>133</v>
      </c>
      <c r="C14" s="67">
        <f>VLOOKUP($A14,DATA!$A$1:$AM$533,C$1,FALSE)/1000</f>
        <v>32532.501420000001</v>
      </c>
      <c r="D14" s="67">
        <f>VLOOKUP($A14,DATA!$A$1:$AM$533,D$1,FALSE)/1000</f>
        <v>27430.615879999998</v>
      </c>
      <c r="E14" s="67">
        <f>VLOOKUP($A14,DATA!$A$1:$AM$533,E$1,FALSE)/1000</f>
        <v>3383.442607</v>
      </c>
      <c r="F14" s="67">
        <f>VLOOKUP($A14,DATA!$A$1:$AM$533,F$1,FALSE)/1000</f>
        <v>88.596809260000001</v>
      </c>
      <c r="G14" s="67">
        <f>VLOOKUP($A14,DATA!$A$1:$AM$533,G$1,FALSE)/1000</f>
        <v>80.771695100000002</v>
      </c>
      <c r="H14" s="67">
        <f>VLOOKUP($A14,DATA!$A$1:$AM$533,H$1,FALSE)/1000</f>
        <v>89.367486700000001</v>
      </c>
      <c r="I14" s="67">
        <f>VLOOKUP($A14,DATA!$A$1:$AM$533,I$1,FALSE)/1000</f>
        <v>115.17324830000001</v>
      </c>
      <c r="J14" s="67"/>
      <c r="K14" s="46" t="s">
        <v>165</v>
      </c>
      <c r="M14" s="85">
        <f>29.1*1000</f>
        <v>29100</v>
      </c>
      <c r="N14" s="85">
        <f t="shared" si="1"/>
        <v>0</v>
      </c>
      <c r="O14" s="85">
        <f t="shared" si="1"/>
        <v>0.11325220018625259</v>
      </c>
      <c r="P14" s="85">
        <f t="shared" si="1"/>
        <v>6.0662413164973259</v>
      </c>
      <c r="Q14" s="85">
        <f t="shared" si="1"/>
        <v>1.2313385978341103</v>
      </c>
      <c r="R14" s="85">
        <f t="shared" si="1"/>
        <v>0</v>
      </c>
      <c r="S14" s="86"/>
      <c r="T14" s="60"/>
      <c r="U14" s="67"/>
      <c r="V14" s="67"/>
      <c r="W14" s="67"/>
      <c r="X14" s="67"/>
      <c r="Y14" s="67"/>
    </row>
    <row r="15" spans="1:27" x14ac:dyDescent="0.2">
      <c r="C15" s="64">
        <f>SUM(C3:C14)</f>
        <v>125966.80585060001</v>
      </c>
      <c r="D15" s="64">
        <f>SUM(D3:D14)</f>
        <v>130992.71127029999</v>
      </c>
      <c r="E15" s="64">
        <f t="shared" ref="E15:H15" si="2">SUM(E3:E14)</f>
        <v>124880.5088584</v>
      </c>
      <c r="F15" s="64">
        <f t="shared" si="2"/>
        <v>123126.17571817001</v>
      </c>
      <c r="G15" s="64">
        <f t="shared" si="2"/>
        <v>127772.53037049</v>
      </c>
      <c r="H15" s="64">
        <f t="shared" si="2"/>
        <v>126249.447071</v>
      </c>
      <c r="I15" s="64">
        <f>SUM(I3:I14)</f>
        <v>140519.94776549001</v>
      </c>
      <c r="J15" s="64"/>
      <c r="K15" s="87"/>
      <c r="L15" s="87"/>
      <c r="M15" s="87">
        <f>SUM(M3:M14)</f>
        <v>125400</v>
      </c>
      <c r="N15" s="87">
        <f t="shared" ref="N15" si="3">SUM(N3:N14)</f>
        <v>121988.73341923952</v>
      </c>
      <c r="O15" s="87">
        <f t="shared" ref="O15:R15" si="4">SUM(O3:O14)</f>
        <v>145452.3893703185</v>
      </c>
      <c r="P15" s="87">
        <f t="shared" si="4"/>
        <v>158082.47688277066</v>
      </c>
      <c r="Q15" s="87">
        <f t="shared" si="4"/>
        <v>146917.85548277944</v>
      </c>
      <c r="R15" s="87">
        <f t="shared" si="4"/>
        <v>146864.18148756027</v>
      </c>
      <c r="S15" s="88">
        <f>R15/P15-1</f>
        <v>-7.0964825554508115E-2</v>
      </c>
      <c r="T15" s="60"/>
      <c r="U15" s="67"/>
      <c r="V15" s="67"/>
      <c r="W15" s="67"/>
      <c r="X15" s="67"/>
      <c r="Y15" s="67"/>
    </row>
    <row r="16" spans="1:27" x14ac:dyDescent="0.2">
      <c r="T16" s="89"/>
      <c r="U16" s="89"/>
      <c r="V16" s="89"/>
    </row>
    <row r="17" spans="1:28" x14ac:dyDescent="0.2">
      <c r="A17" s="46" t="s">
        <v>93</v>
      </c>
      <c r="B17" s="60" t="s">
        <v>149</v>
      </c>
      <c r="C17" s="67">
        <f>VLOOKUP($A17,DATA!$A$1:$AM$533,C$1,FALSE)/1000</f>
        <v>125966.8058</v>
      </c>
      <c r="D17" s="67">
        <f>VLOOKUP($A17,DATA!$A$1:$AM$533,D$1,FALSE)/1000</f>
        <v>130992.7113</v>
      </c>
      <c r="E17" s="67">
        <f>VLOOKUP($A17,DATA!$A$1:$AM$533,E$1,FALSE)/1000</f>
        <v>107055.54359999999</v>
      </c>
      <c r="F17" s="67">
        <f>VLOOKUP($A17,DATA!$A$1:$AM$533,F$1,FALSE)/1000</f>
        <v>91388.965590000007</v>
      </c>
      <c r="G17" s="67">
        <f>VLOOKUP($A17,DATA!$A$1:$AM$533,G$1,FALSE)/1000</f>
        <v>77004.205650000004</v>
      </c>
      <c r="H17" s="67">
        <f>VLOOKUP($A17,DATA!$A$1:$AM$533,H$1,FALSE)/1000</f>
        <v>57377.742979999995</v>
      </c>
      <c r="I17" s="67">
        <f>VLOOKUP($A17,DATA!$A$1:$AM$533,I$1,FALSE)/1000</f>
        <v>36450.10471</v>
      </c>
      <c r="T17" s="82"/>
      <c r="U17" s="90"/>
      <c r="V17" s="90"/>
    </row>
    <row r="18" spans="1:28" x14ac:dyDescent="0.2">
      <c r="B18" s="60" t="s">
        <v>150</v>
      </c>
      <c r="C18" s="91">
        <f>C17/C15-1</f>
        <v>-4.0169323423100423E-10</v>
      </c>
      <c r="D18" s="91">
        <f>D17/D15-1</f>
        <v>2.2673019017815932E-10</v>
      </c>
      <c r="E18" s="91">
        <f t="shared" ref="E18:I18" si="5">E17/E15-1</f>
        <v>-0.14273616772823572</v>
      </c>
      <c r="F18" s="91">
        <f t="shared" si="5"/>
        <v>-0.25776168181179426</v>
      </c>
      <c r="G18" s="91">
        <f t="shared" si="5"/>
        <v>-0.39733364106730806</v>
      </c>
      <c r="H18" s="91">
        <f t="shared" si="5"/>
        <v>-0.54552083742804847</v>
      </c>
      <c r="I18" s="91">
        <f t="shared" si="5"/>
        <v>-0.74060547780141084</v>
      </c>
      <c r="T18" s="89"/>
      <c r="U18" s="89"/>
      <c r="V18" s="89"/>
    </row>
    <row r="19" spans="1:28" x14ac:dyDescent="0.2">
      <c r="T19" s="89"/>
      <c r="U19" s="89"/>
      <c r="V19" s="89"/>
    </row>
    <row r="20" spans="1:28" x14ac:dyDescent="0.2">
      <c r="K20" s="46" t="s">
        <v>199</v>
      </c>
      <c r="L20" s="107" t="s">
        <v>197</v>
      </c>
      <c r="M20" s="107"/>
      <c r="T20" s="89"/>
      <c r="U20" s="89" t="s">
        <v>184</v>
      </c>
      <c r="V20" s="89"/>
    </row>
    <row r="21" spans="1:28" ht="27.75" customHeight="1" x14ac:dyDescent="0.2">
      <c r="C21" s="60">
        <v>2013</v>
      </c>
      <c r="D21" s="60">
        <v>2017</v>
      </c>
      <c r="E21" s="60">
        <v>2020</v>
      </c>
      <c r="F21" s="60">
        <v>2025</v>
      </c>
      <c r="G21" s="60">
        <v>2030</v>
      </c>
      <c r="H21" s="60">
        <v>2040</v>
      </c>
      <c r="I21" s="60">
        <v>2050</v>
      </c>
      <c r="K21" s="79" t="s">
        <v>154</v>
      </c>
      <c r="L21" s="79">
        <v>2013</v>
      </c>
      <c r="M21" s="80">
        <v>2017</v>
      </c>
      <c r="N21" s="80" t="s">
        <v>155</v>
      </c>
      <c r="O21" s="80" t="s">
        <v>156</v>
      </c>
      <c r="P21" s="80" t="s">
        <v>157</v>
      </c>
      <c r="Q21" s="80" t="s">
        <v>158</v>
      </c>
      <c r="R21" s="80" t="s">
        <v>159</v>
      </c>
      <c r="S21" s="81"/>
      <c r="U21" s="79" t="s">
        <v>154</v>
      </c>
      <c r="V21" s="92" t="s">
        <v>201</v>
      </c>
      <c r="W21" s="92" t="s">
        <v>198</v>
      </c>
      <c r="X21" s="80" t="s">
        <v>155</v>
      </c>
      <c r="Y21" s="80" t="s">
        <v>156</v>
      </c>
      <c r="Z21" s="80" t="s">
        <v>157</v>
      </c>
      <c r="AA21" s="80" t="s">
        <v>158</v>
      </c>
      <c r="AB21" s="80" t="s">
        <v>159</v>
      </c>
    </row>
    <row r="22" spans="1:28" x14ac:dyDescent="0.2">
      <c r="A22" s="46" t="s">
        <v>172</v>
      </c>
      <c r="B22" s="60" t="s">
        <v>122</v>
      </c>
      <c r="C22" s="93">
        <f>VLOOKUP($A22,DATA!$A$1:$AM$533,C$1,FALSE)/0.0036/1000</f>
        <v>22.430837305555553</v>
      </c>
      <c r="D22" s="93">
        <f>VLOOKUP($A22,DATA!$A$1:$AM$533,D$1,FALSE)/0.0036/1000</f>
        <v>24.52735747777778</v>
      </c>
      <c r="E22" s="93">
        <f>VLOOKUP($A22,DATA!$A$1:$AM$533,E$1,FALSE)/0.0036/1000</f>
        <v>27.973598722222224</v>
      </c>
      <c r="F22" s="93">
        <f>VLOOKUP($A22,DATA!$A$1:$AM$533,F$1,FALSE)/0.0036/1000</f>
        <v>26.975504211111115</v>
      </c>
      <c r="G22" s="93">
        <f>VLOOKUP($A22,DATA!$A$1:$AM$533,G$1,FALSE)/0.0036/1000</f>
        <v>30.229935166666671</v>
      </c>
      <c r="H22" s="93">
        <f>VLOOKUP($A22,DATA!$A$1:$AM$533,H$1,FALSE)/0.0036/1000</f>
        <v>33.431240277777775</v>
      </c>
      <c r="I22" s="93">
        <f>VLOOKUP($A22,DATA!$A$1:$AM$533,I$1,FALSE)/0.0036/1000</f>
        <v>38.153662916666669</v>
      </c>
      <c r="K22" s="46" t="s">
        <v>122</v>
      </c>
      <c r="L22" s="94">
        <f t="shared" ref="L22:L33" si="6">V22*(1-0.175)</f>
        <v>21.461604213180632</v>
      </c>
      <c r="M22" s="94">
        <f t="shared" ref="M22:M33" si="7">W22*(1-0.175)</f>
        <v>24.722959878391183</v>
      </c>
      <c r="N22" s="94">
        <f t="shared" ref="N22:N33" si="8">X22*(1-0.175)</f>
        <v>27.180165582543587</v>
      </c>
      <c r="O22" s="94">
        <f t="shared" ref="O22:O33" si="9">Y22*(1-0.175)</f>
        <v>29.391982430790858</v>
      </c>
      <c r="P22" s="94">
        <f t="shared" ref="P22:P33" si="10">Z22*(1-0.175)</f>
        <v>33.069024280477677</v>
      </c>
      <c r="Q22" s="94">
        <f t="shared" ref="Q22:Q33" si="11">AA22*(1-0.175)</f>
        <v>33.06902423367</v>
      </c>
      <c r="R22" s="94">
        <f t="shared" ref="R22:R33" si="12">AB22*(1-0.175)</f>
        <v>33.069024196191307</v>
      </c>
      <c r="S22" s="95"/>
      <c r="U22" s="46" t="s">
        <v>122</v>
      </c>
      <c r="V22" s="94">
        <v>26.01406571294622</v>
      </c>
      <c r="W22" s="73">
        <v>29.967224095019617</v>
      </c>
      <c r="X22" s="96">
        <v>32.945655251567985</v>
      </c>
      <c r="Y22" s="96">
        <v>35.626645370655588</v>
      </c>
      <c r="Z22" s="96">
        <v>40.083665794518396</v>
      </c>
      <c r="AA22" s="96">
        <v>40.083665737781821</v>
      </c>
      <c r="AB22" s="96">
        <v>40.083665692353101</v>
      </c>
    </row>
    <row r="23" spans="1:28" x14ac:dyDescent="0.2">
      <c r="A23" s="46" t="s">
        <v>173</v>
      </c>
      <c r="B23" s="60" t="s">
        <v>123</v>
      </c>
      <c r="C23" s="93">
        <f>VLOOKUP($A23,DATA!$A$1:$AM$533,C$1,FALSE)/0.0036/1000</f>
        <v>3.3487590138888885</v>
      </c>
      <c r="D23" s="93">
        <f>VLOOKUP($A23,DATA!$A$1:$AM$533,D$1,FALSE)/0.0036/1000</f>
        <v>8.1788663777777781</v>
      </c>
      <c r="E23" s="93">
        <f>VLOOKUP($A23,DATA!$A$1:$AM$533,E$1,FALSE)/0.0036/1000</f>
        <v>14.139999366666666</v>
      </c>
      <c r="F23" s="93">
        <f>VLOOKUP($A23,DATA!$A$1:$AM$533,F$1,FALSE)/0.0036/1000</f>
        <v>27.27523173611111</v>
      </c>
      <c r="G23" s="93">
        <f>VLOOKUP($A23,DATA!$A$1:$AM$533,G$1,FALSE)/0.0036/1000</f>
        <v>44.06343833333333</v>
      </c>
      <c r="H23" s="93">
        <f>VLOOKUP($A23,DATA!$A$1:$AM$533,H$1,FALSE)/0.0036/1000</f>
        <v>80.42631841666666</v>
      </c>
      <c r="I23" s="93">
        <f>VLOOKUP($A23,DATA!$A$1:$AM$533,I$1,FALSE)/0.0036/1000</f>
        <v>104.84665722222223</v>
      </c>
      <c r="K23" s="46" t="s">
        <v>166</v>
      </c>
      <c r="L23" s="94">
        <f t="shared" si="6"/>
        <v>3.2040596433737125</v>
      </c>
      <c r="M23" s="94">
        <f t="shared" si="7"/>
        <v>8.2439185416993954</v>
      </c>
      <c r="N23" s="94">
        <f t="shared" si="8"/>
        <v>21.712094712182104</v>
      </c>
      <c r="O23" s="94">
        <f t="shared" si="9"/>
        <v>29.71855968779219</v>
      </c>
      <c r="P23" s="94">
        <f t="shared" si="10"/>
        <v>48.201721393018673</v>
      </c>
      <c r="Q23" s="94">
        <f t="shared" si="11"/>
        <v>79.554926788128185</v>
      </c>
      <c r="R23" s="94">
        <f t="shared" si="12"/>
        <v>90.874017847153411</v>
      </c>
      <c r="S23" s="95"/>
      <c r="U23" s="46" t="s">
        <v>166</v>
      </c>
      <c r="V23" s="94">
        <v>3.8837086586348035</v>
      </c>
      <c r="W23" s="73">
        <v>9.9926285353932069</v>
      </c>
      <c r="X23" s="96">
        <v>26.317690560220733</v>
      </c>
      <c r="Y23" s="96">
        <v>36.022496591263263</v>
      </c>
      <c r="Z23" s="96">
        <v>58.426328961234759</v>
      </c>
      <c r="AA23" s="96">
        <v>96.430214288640229</v>
      </c>
      <c r="AB23" s="96">
        <v>110.15032466321625</v>
      </c>
    </row>
    <row r="24" spans="1:28" x14ac:dyDescent="0.2">
      <c r="A24" s="46" t="s">
        <v>174</v>
      </c>
      <c r="B24" s="60" t="s">
        <v>124</v>
      </c>
      <c r="C24" s="93">
        <f>VLOOKUP($A24,DATA!$A$1:$AM$533,C$1,FALSE)/0.0036/1000</f>
        <v>4.8574039916666667</v>
      </c>
      <c r="D24" s="93">
        <f>VLOOKUP($A24,DATA!$A$1:$AM$533,D$1,FALSE)/0.0036/1000</f>
        <v>4.6524041222222223</v>
      </c>
      <c r="E24" s="93">
        <f>VLOOKUP($A24,DATA!$A$1:$AM$533,E$1,FALSE)/0.0036/1000</f>
        <v>7.0962111805555557</v>
      </c>
      <c r="F24" s="93">
        <f>VLOOKUP($A24,DATA!$A$1:$AM$533,F$1,FALSE)/0.0036/1000</f>
        <v>11.108795219444444</v>
      </c>
      <c r="G24" s="93">
        <f>VLOOKUP($A24,DATA!$A$1:$AM$533,G$1,FALSE)/0.0036/1000</f>
        <v>11.063887880555557</v>
      </c>
      <c r="H24" s="93">
        <f>VLOOKUP($A24,DATA!$A$1:$AM$533,H$1,FALSE)/0.0036/1000</f>
        <v>12.227012908333334</v>
      </c>
      <c r="I24" s="93">
        <f>VLOOKUP($A24,DATA!$A$1:$AM$533,I$1,FALSE)/0.0036/1000</f>
        <v>13.75855396388889</v>
      </c>
      <c r="K24" s="46" t="s">
        <v>167</v>
      </c>
      <c r="L24" s="94">
        <f t="shared" si="6"/>
        <v>4.6475162988913867</v>
      </c>
      <c r="M24" s="94">
        <f t="shared" si="7"/>
        <v>4.6897026981652168</v>
      </c>
      <c r="N24" s="94">
        <f t="shared" si="8"/>
        <v>5.5527930573443882</v>
      </c>
      <c r="O24" s="94">
        <f t="shared" si="9"/>
        <v>12.103926266427152</v>
      </c>
      <c r="P24" s="94">
        <f t="shared" si="10"/>
        <v>12.102969290642067</v>
      </c>
      <c r="Q24" s="94">
        <f t="shared" si="11"/>
        <v>12.094537407596908</v>
      </c>
      <c r="R24" s="94">
        <f t="shared" si="12"/>
        <v>11.92498751749299</v>
      </c>
      <c r="S24" s="95"/>
      <c r="U24" s="46" t="s">
        <v>167</v>
      </c>
      <c r="V24" s="94">
        <v>5.6333530895653174</v>
      </c>
      <c r="W24" s="73">
        <v>5.684488118988142</v>
      </c>
      <c r="X24" s="96">
        <v>6.7306582513265312</v>
      </c>
      <c r="Y24" s="96">
        <v>14.671425777487457</v>
      </c>
      <c r="Z24" s="96">
        <v>14.67026580683887</v>
      </c>
      <c r="AA24" s="96">
        <v>14.660045342541707</v>
      </c>
      <c r="AB24" s="96">
        <v>14.454530324233929</v>
      </c>
    </row>
    <row r="25" spans="1:28" x14ac:dyDescent="0.2">
      <c r="A25" s="46" t="s">
        <v>175</v>
      </c>
      <c r="B25" s="60" t="s">
        <v>125</v>
      </c>
      <c r="C25" s="93">
        <f>VLOOKUP($A25,DATA!$A$1:$AM$533,C$1,FALSE)/0.0036/1000</f>
        <v>1.5599044000000001E-2</v>
      </c>
      <c r="D25" s="93">
        <f>VLOOKUP($A25,DATA!$A$1:$AM$533,D$1,FALSE)/0.0036/1000</f>
        <v>0.26492749850000002</v>
      </c>
      <c r="E25" s="93">
        <f>VLOOKUP($A25,DATA!$A$1:$AM$533,E$1,FALSE)/0.0036/1000</f>
        <v>1.5110022175000002</v>
      </c>
      <c r="F25" s="93">
        <f>VLOOKUP($A25,DATA!$A$1:$AM$533,F$1,FALSE)/0.0036/1000</f>
        <v>21.308545383333335</v>
      </c>
      <c r="G25" s="93">
        <f>VLOOKUP($A25,DATA!$A$1:$AM$533,G$1,FALSE)/0.0036/1000</f>
        <v>26.268673272222227</v>
      </c>
      <c r="H25" s="93">
        <f>VLOOKUP($A25,DATA!$A$1:$AM$533,H$1,FALSE)/0.0036/1000</f>
        <v>91.230189750000008</v>
      </c>
      <c r="I25" s="93">
        <f>VLOOKUP($A25,DATA!$A$1:$AM$533,I$1,FALSE)/0.0036/1000</f>
        <v>129.7019885</v>
      </c>
      <c r="K25" s="46" t="s">
        <v>168</v>
      </c>
      <c r="L25" s="94">
        <f t="shared" si="6"/>
        <v>1.4925011673051583E-2</v>
      </c>
      <c r="M25" s="94">
        <f t="shared" si="7"/>
        <v>0.26680066144363823</v>
      </c>
      <c r="N25" s="94">
        <f t="shared" si="8"/>
        <v>9.1064951673796006</v>
      </c>
      <c r="O25" s="94">
        <f t="shared" si="9"/>
        <v>23.217374795138301</v>
      </c>
      <c r="P25" s="94">
        <f t="shared" si="10"/>
        <v>28.735734614715543</v>
      </c>
      <c r="Q25" s="94">
        <f t="shared" si="11"/>
        <v>90.241741879678244</v>
      </c>
      <c r="R25" s="94">
        <f t="shared" si="12"/>
        <v>112.41694423675845</v>
      </c>
      <c r="S25" s="95"/>
      <c r="U25" s="46" t="s">
        <v>168</v>
      </c>
      <c r="V25" s="94">
        <v>1.8090923240062527E-2</v>
      </c>
      <c r="W25" s="73">
        <v>0.32339474114380395</v>
      </c>
      <c r="X25" s="96">
        <v>11.038175960460123</v>
      </c>
      <c r="Y25" s="96">
        <v>28.142272478955519</v>
      </c>
      <c r="Z25" s="96">
        <v>34.831193472382481</v>
      </c>
      <c r="AA25" s="96">
        <v>109.38392955112515</v>
      </c>
      <c r="AB25" s="96">
        <v>136.26296271122237</v>
      </c>
    </row>
    <row r="26" spans="1:28" x14ac:dyDescent="0.2">
      <c r="A26" s="46" t="s">
        <v>176</v>
      </c>
      <c r="B26" s="60" t="s">
        <v>126</v>
      </c>
      <c r="C26" s="93">
        <f>VLOOKUP($A26,DATA!$A$1:$AM$533,C$1,FALSE)/0.0036/1000</f>
        <v>1.78117065</v>
      </c>
      <c r="D26" s="93">
        <f>VLOOKUP($A26,DATA!$A$1:$AM$533,D$1,FALSE)/0.0036/1000</f>
        <v>5.33859715</v>
      </c>
      <c r="E26" s="93">
        <f>VLOOKUP($A26,DATA!$A$1:$AM$533,E$1,FALSE)/0.0036/1000</f>
        <v>7.3200016694444452</v>
      </c>
      <c r="F26" s="93">
        <f>VLOOKUP($A26,DATA!$A$1:$AM$533,F$1,FALSE)/0.0036/1000</f>
        <v>9.5949598250000001</v>
      </c>
      <c r="G26" s="93">
        <f>VLOOKUP($A26,DATA!$A$1:$AM$533,G$1,FALSE)/0.0036/1000</f>
        <v>9.5566696555555559</v>
      </c>
      <c r="H26" s="93">
        <f>VLOOKUP($A26,DATA!$A$1:$AM$533,H$1,FALSE)/0.0036/1000</f>
        <v>10.443972069444444</v>
      </c>
      <c r="I26" s="93">
        <f>VLOOKUP($A26,DATA!$A$1:$AM$533,I$1,FALSE)/0.0036/1000</f>
        <v>9.5185064166666659E-3</v>
      </c>
      <c r="K26" s="46" t="s">
        <v>126</v>
      </c>
      <c r="L26" s="94">
        <f t="shared" si="6"/>
        <v>1.7042065351888962</v>
      </c>
      <c r="M26" s="94">
        <f t="shared" si="7"/>
        <v>5.3809667388176727</v>
      </c>
      <c r="N26" s="94">
        <f t="shared" si="8"/>
        <v>10.45448079136222</v>
      </c>
      <c r="O26" s="94">
        <f t="shared" si="9"/>
        <v>10.45448079136222</v>
      </c>
      <c r="P26" s="94">
        <f t="shared" si="10"/>
        <v>10.454198436755904</v>
      </c>
      <c r="Q26" s="94">
        <f t="shared" si="11"/>
        <v>10.330815205842917</v>
      </c>
      <c r="R26" s="94">
        <f t="shared" si="12"/>
        <v>0</v>
      </c>
      <c r="S26" s="95"/>
      <c r="U26" s="46" t="s">
        <v>126</v>
      </c>
      <c r="V26" s="94">
        <v>2.065704891138056</v>
      </c>
      <c r="W26" s="73">
        <v>6.5223839258396037</v>
      </c>
      <c r="X26" s="96">
        <v>12.672097928923904</v>
      </c>
      <c r="Y26" s="96">
        <v>12.672097928923904</v>
      </c>
      <c r="Z26" s="96">
        <v>12.671755680916249</v>
      </c>
      <c r="AA26" s="96">
        <v>12.522200249506568</v>
      </c>
      <c r="AB26" s="96"/>
    </row>
    <row r="27" spans="1:28" x14ac:dyDescent="0.2">
      <c r="A27" s="46" t="s">
        <v>177</v>
      </c>
      <c r="B27" s="60" t="s">
        <v>127</v>
      </c>
      <c r="C27" s="93">
        <f>VLOOKUP($A27,DATA!$A$1:$AM$533,C$1,FALSE)/0.0036/1000</f>
        <v>1.0482690133333334</v>
      </c>
      <c r="D27" s="93">
        <f>VLOOKUP($A27,DATA!$A$1:$AM$533,D$1,FALSE)/0.0036/1000</f>
        <v>1.4509401372222224</v>
      </c>
      <c r="E27" s="93">
        <f>VLOOKUP($A27,DATA!$A$1:$AM$533,E$1,FALSE)/0.0036/1000</f>
        <v>1.7223367650000001</v>
      </c>
      <c r="F27" s="93">
        <f>VLOOKUP($A27,DATA!$A$1:$AM$533,F$1,FALSE)/0.0036/1000</f>
        <v>1.7753785366666668</v>
      </c>
      <c r="G27" s="93">
        <f>VLOOKUP($A27,DATA!$A$1:$AM$533,G$1,FALSE)/0.0036/1000</f>
        <v>1.721277133888889</v>
      </c>
      <c r="H27" s="93">
        <f>VLOOKUP($A27,DATA!$A$1:$AM$533,H$1,FALSE)/0.0036/1000</f>
        <v>0.74858488499999998</v>
      </c>
      <c r="I27" s="93">
        <f>VLOOKUP($A27,DATA!$A$1:$AM$533,I$1,FALSE)/0.0036/1000</f>
        <v>0.11552863247222223</v>
      </c>
      <c r="K27" s="46" t="s">
        <v>127</v>
      </c>
      <c r="L27" s="94">
        <f t="shared" si="6"/>
        <v>1.002973467525146</v>
      </c>
      <c r="M27" s="94">
        <f t="shared" si="7"/>
        <v>1.4623206491276504</v>
      </c>
      <c r="N27" s="94">
        <f t="shared" si="8"/>
        <v>1.8684425064369861</v>
      </c>
      <c r="O27" s="94">
        <f t="shared" si="9"/>
        <v>1.9344177721690357</v>
      </c>
      <c r="P27" s="94">
        <f t="shared" si="10"/>
        <v>1.882933424508701</v>
      </c>
      <c r="Q27" s="94">
        <f t="shared" si="11"/>
        <v>0.74047422404582897</v>
      </c>
      <c r="R27" s="94">
        <f t="shared" si="12"/>
        <v>0.10013243425187283</v>
      </c>
      <c r="S27" s="95"/>
      <c r="U27" s="46" t="s">
        <v>127</v>
      </c>
      <c r="V27" s="94">
        <v>1.2157254151819952</v>
      </c>
      <c r="W27" s="73">
        <v>1.7725098777304853</v>
      </c>
      <c r="X27" s="96">
        <v>2.2647787956811953</v>
      </c>
      <c r="Y27" s="96">
        <v>2.3447488147503464</v>
      </c>
      <c r="Z27" s="96">
        <v>2.2823435448590317</v>
      </c>
      <c r="AA27" s="96">
        <v>0.89754451399494428</v>
      </c>
      <c r="AB27" s="96">
        <v>0.12137264757802768</v>
      </c>
    </row>
    <row r="28" spans="1:28" x14ac:dyDescent="0.2">
      <c r="A28" s="46" t="s">
        <v>178</v>
      </c>
      <c r="B28" s="60" t="s">
        <v>128</v>
      </c>
      <c r="C28" s="93">
        <f>VLOOKUP($A28,DATA!$A$1:$AM$533,C$1,FALSE)/0.0036/1000</f>
        <v>4.5910107500000003E-4</v>
      </c>
      <c r="D28" s="93">
        <f>VLOOKUP($A28,DATA!$A$1:$AM$533,D$1,FALSE)/0.0036/1000</f>
        <v>0.65153681305555566</v>
      </c>
      <c r="E28" s="93">
        <f>VLOOKUP($A28,DATA!$A$1:$AM$533,E$1,FALSE)/0.0036/1000</f>
        <v>1.0524784716666666</v>
      </c>
      <c r="F28" s="93">
        <f>VLOOKUP($A28,DATA!$A$1:$AM$533,F$1,FALSE)/0.0036/1000</f>
        <v>1.8129907497222222</v>
      </c>
      <c r="G28" s="93">
        <f>VLOOKUP($A28,DATA!$A$1:$AM$533,G$1,FALSE)/0.0036/1000</f>
        <v>1.8058045013888888</v>
      </c>
      <c r="H28" s="93">
        <f>VLOOKUP($A28,DATA!$A$1:$AM$533,H$1,FALSE)/0.0036/1000</f>
        <v>0.94832639611111125</v>
      </c>
      <c r="I28" s="93">
        <f>VLOOKUP($A28,DATA!$A$1:$AM$533,I$1,FALSE)/0.0036/1000</f>
        <v>0.80546636444444453</v>
      </c>
      <c r="K28" s="46" t="s">
        <v>169</v>
      </c>
      <c r="L28" s="94">
        <f t="shared" si="6"/>
        <v>4.3926338650694902E-4</v>
      </c>
      <c r="M28" s="94">
        <f t="shared" si="7"/>
        <v>0.65679416823753256</v>
      </c>
      <c r="N28" s="94">
        <f t="shared" si="8"/>
        <v>2.6103924564959016</v>
      </c>
      <c r="O28" s="94">
        <f t="shared" si="9"/>
        <v>1.9753993048507255</v>
      </c>
      <c r="P28" s="94">
        <f t="shared" si="10"/>
        <v>1.9753993048507255</v>
      </c>
      <c r="Q28" s="94">
        <f t="shared" si="11"/>
        <v>0.9380516042096132</v>
      </c>
      <c r="R28" s="94">
        <f t="shared" si="12"/>
        <v>0.6981239719432778</v>
      </c>
      <c r="S28" s="95"/>
      <c r="U28" s="46" t="s">
        <v>169</v>
      </c>
      <c r="V28" s="94">
        <v>5.3244046849327154E-4</v>
      </c>
      <c r="W28" s="73">
        <v>0.79611414331822139</v>
      </c>
      <c r="X28" s="96">
        <v>3.1641120684798807</v>
      </c>
      <c r="Y28" s="96">
        <v>2.3944233998190612</v>
      </c>
      <c r="Z28" s="96">
        <v>2.3944233998190612</v>
      </c>
      <c r="AA28" s="96">
        <v>1.137032247526804</v>
      </c>
      <c r="AB28" s="96">
        <v>0.84621087508276105</v>
      </c>
    </row>
    <row r="29" spans="1:28" x14ac:dyDescent="0.2">
      <c r="A29" s="46" t="s">
        <v>179</v>
      </c>
      <c r="B29" s="60" t="s">
        <v>129</v>
      </c>
      <c r="C29" s="93">
        <f>VLOOKUP($A29,DATA!$A$1:$AM$533,C$1,FALSE)/0.0036/1000</f>
        <v>9.4430647888888881</v>
      </c>
      <c r="D29" s="93">
        <f>VLOOKUP($A29,DATA!$A$1:$AM$533,D$1,FALSE)/0.0036/1000</f>
        <v>8.3814126916666662</v>
      </c>
      <c r="E29" s="93">
        <f>VLOOKUP($A29,DATA!$A$1:$AM$533,E$1,FALSE)/0.0036/1000</f>
        <v>9.3723992750000011</v>
      </c>
      <c r="F29" s="93">
        <f>VLOOKUP($A29,DATA!$A$1:$AM$533,F$1,FALSE)/0.0036/1000</f>
        <v>8.7457818361111119</v>
      </c>
      <c r="G29" s="93">
        <f>VLOOKUP($A29,DATA!$A$1:$AM$533,G$1,FALSE)/0.0036/1000</f>
        <v>8.7111157138888888</v>
      </c>
      <c r="H29" s="93">
        <f>VLOOKUP($A29,DATA!$A$1:$AM$533,H$1,FALSE)/0.0036/1000</f>
        <v>9.6336099111111118</v>
      </c>
      <c r="I29" s="93">
        <f>VLOOKUP($A29,DATA!$A$1:$AM$533,I$1,FALSE)/0.0036/1000</f>
        <v>10.984190125000001</v>
      </c>
      <c r="K29" s="46" t="s">
        <v>170</v>
      </c>
      <c r="L29" s="94">
        <f t="shared" si="6"/>
        <v>9.0350313857878088</v>
      </c>
      <c r="M29" s="94">
        <f t="shared" si="7"/>
        <v>8.4482373008210789</v>
      </c>
      <c r="N29" s="94">
        <f t="shared" si="8"/>
        <v>9.5292330443859097</v>
      </c>
      <c r="O29" s="94">
        <f t="shared" si="9"/>
        <v>9.5292330443859097</v>
      </c>
      <c r="P29" s="94">
        <f t="shared" si="10"/>
        <v>9.5292330443859097</v>
      </c>
      <c r="Q29" s="94">
        <f t="shared" si="11"/>
        <v>9.5292330443859097</v>
      </c>
      <c r="R29" s="94">
        <f t="shared" si="12"/>
        <v>9.5203558799810697</v>
      </c>
      <c r="S29" s="95"/>
      <c r="U29" s="46" t="s">
        <v>170</v>
      </c>
      <c r="V29" s="94">
        <v>10.951553194894315</v>
      </c>
      <c r="W29" s="73">
        <v>10.240287637358884</v>
      </c>
      <c r="X29" s="96">
        <v>11.550585508346558</v>
      </c>
      <c r="Y29" s="96">
        <v>11.550585508346558</v>
      </c>
      <c r="Z29" s="96">
        <v>11.550585508346558</v>
      </c>
      <c r="AA29" s="96">
        <v>11.550585508346558</v>
      </c>
      <c r="AB29" s="96">
        <v>11.539825309067965</v>
      </c>
    </row>
    <row r="30" spans="1:28" x14ac:dyDescent="0.2">
      <c r="A30" s="46" t="s">
        <v>180</v>
      </c>
      <c r="B30" s="60" t="s">
        <v>130</v>
      </c>
      <c r="C30" s="93">
        <f>VLOOKUP($A30,DATA!$A$1:$AM$533,C$1,FALSE)/0.0036/1000</f>
        <v>28.722205277777778</v>
      </c>
      <c r="D30" s="93">
        <f>VLOOKUP($A30,DATA!$A$1:$AM$533,D$1,FALSE)/0.0036/1000</f>
        <v>26.867036955555559</v>
      </c>
      <c r="E30" s="93">
        <f>VLOOKUP($A30,DATA!$A$1:$AM$533,E$1,FALSE)/0.0036/1000</f>
        <v>30.595766472222227</v>
      </c>
      <c r="F30" s="93">
        <f>VLOOKUP($A30,DATA!$A$1:$AM$533,F$1,FALSE)/0.0036/1000</f>
        <v>29.429928666666669</v>
      </c>
      <c r="G30" s="93">
        <f>VLOOKUP($A30,DATA!$A$1:$AM$533,G$1,FALSE)/0.0036/1000</f>
        <v>23.642832372222223</v>
      </c>
      <c r="H30" s="93">
        <f>VLOOKUP($A30,DATA!$A$1:$AM$533,H$1,FALSE)/0.0036/1000</f>
        <v>19.905545769444444</v>
      </c>
      <c r="I30" s="93">
        <f>VLOOKUP($A30,DATA!$A$1:$AM$533,I$1,FALSE)/0.0036/1000</f>
        <v>0.71131461611111102</v>
      </c>
      <c r="K30" s="46" t="s">
        <v>162</v>
      </c>
      <c r="L30" s="94">
        <f t="shared" si="6"/>
        <v>27.481123124822805</v>
      </c>
      <c r="M30" s="94">
        <f t="shared" si="7"/>
        <v>27.081329566430846</v>
      </c>
      <c r="N30" s="94">
        <f t="shared" si="8"/>
        <v>15.750954825518601</v>
      </c>
      <c r="O30" s="94">
        <f t="shared" si="9"/>
        <v>32.066275379031687</v>
      </c>
      <c r="P30" s="94">
        <f t="shared" si="10"/>
        <v>25.863283980487903</v>
      </c>
      <c r="Q30" s="94">
        <f t="shared" si="11"/>
        <v>19.689875993952047</v>
      </c>
      <c r="R30" s="94">
        <f t="shared" si="12"/>
        <v>0.61651958043803456</v>
      </c>
      <c r="S30" s="95"/>
      <c r="U30" s="46" t="s">
        <v>162</v>
      </c>
      <c r="V30" s="94">
        <v>33.310452272512492</v>
      </c>
      <c r="W30" s="73">
        <v>32.825854019916179</v>
      </c>
      <c r="X30" s="96">
        <v>19.092066455174063</v>
      </c>
      <c r="Y30" s="96">
        <v>38.868212580644467</v>
      </c>
      <c r="Z30" s="96">
        <v>31.349435127864126</v>
      </c>
      <c r="AA30" s="96">
        <v>23.86651635630551</v>
      </c>
      <c r="AB30" s="96">
        <v>0.74729646113701165</v>
      </c>
    </row>
    <row r="31" spans="1:28" x14ac:dyDescent="0.2">
      <c r="A31" s="46" t="s">
        <v>181</v>
      </c>
      <c r="B31" s="60" t="s">
        <v>131</v>
      </c>
      <c r="C31" s="93">
        <f>VLOOKUP($A31,DATA!$A$1:$AM$533,C$1,FALSE)/0.0036/1000</f>
        <v>122.60557630555556</v>
      </c>
      <c r="D31" s="93">
        <f>VLOOKUP($A31,DATA!$A$1:$AM$533,D$1,FALSE)/0.0036/1000</f>
        <v>137.15697069444442</v>
      </c>
      <c r="E31" s="93">
        <f>VLOOKUP($A31,DATA!$A$1:$AM$533,E$1,FALSE)/0.0036/1000</f>
        <v>162.98774894444446</v>
      </c>
      <c r="F31" s="93">
        <f>VLOOKUP($A31,DATA!$A$1:$AM$533,F$1,FALSE)/0.0036/1000</f>
        <v>168.30952233333335</v>
      </c>
      <c r="G31" s="93">
        <f>VLOOKUP($A31,DATA!$A$1:$AM$533,G$1,FALSE)/0.0036/1000</f>
        <v>196.49397744444443</v>
      </c>
      <c r="H31" s="93">
        <f>VLOOKUP($A31,DATA!$A$1:$AM$533,H$1,FALSE)/0.0036/1000</f>
        <v>205.30564161111113</v>
      </c>
      <c r="I31" s="93">
        <f>VLOOKUP($A31,DATA!$A$1:$AM$533,I$1,FALSE)/0.0036/1000</f>
        <v>293.52019666666672</v>
      </c>
      <c r="K31" s="46" t="s">
        <v>171</v>
      </c>
      <c r="L31" s="94">
        <f t="shared" si="6"/>
        <v>117.30780786454316</v>
      </c>
      <c r="M31" s="94">
        <f t="shared" si="7"/>
        <v>138.2522025641058</v>
      </c>
      <c r="N31" s="94">
        <f t="shared" si="8"/>
        <v>181.78214144471008</v>
      </c>
      <c r="O31" s="94">
        <f t="shared" si="9"/>
        <v>183.38676768294212</v>
      </c>
      <c r="P31" s="94">
        <f t="shared" si="10"/>
        <v>214.94800024619587</v>
      </c>
      <c r="Q31" s="94">
        <f t="shared" si="11"/>
        <v>203.08122524410081</v>
      </c>
      <c r="R31" s="94">
        <f t="shared" si="12"/>
        <v>254.40352899858448</v>
      </c>
      <c r="S31" s="95"/>
      <c r="U31" s="46" t="s">
        <v>171</v>
      </c>
      <c r="V31" s="94">
        <v>142.19128226005233</v>
      </c>
      <c r="W31" s="73">
        <v>167.57842735043127</v>
      </c>
      <c r="X31" s="96">
        <v>220.34198962995163</v>
      </c>
      <c r="Y31" s="96">
        <v>222.28699113083894</v>
      </c>
      <c r="Z31" s="96">
        <v>260.54303060144957</v>
      </c>
      <c r="AA31" s="96">
        <v>246.15906090194039</v>
      </c>
      <c r="AB31" s="96">
        <v>308.36791393767817</v>
      </c>
    </row>
    <row r="32" spans="1:28" x14ac:dyDescent="0.2">
      <c r="A32" s="46" t="s">
        <v>182</v>
      </c>
      <c r="B32" s="60" t="s">
        <v>132</v>
      </c>
      <c r="C32" s="93">
        <f>VLOOKUP($A32,DATA!$A$1:$AM$533,C$1,FALSE)/0.0036/1000</f>
        <v>1.7817837558333336</v>
      </c>
      <c r="D32" s="93">
        <f>VLOOKUP($A32,DATA!$A$1:$AM$533,D$1,FALSE)/0.0036/1000</f>
        <v>3.085173136111111</v>
      </c>
      <c r="E32" s="93">
        <f>VLOOKUP($A32,DATA!$A$1:$AM$533,E$1,FALSE)/0.0036/1000</f>
        <v>0.84547492000000002</v>
      </c>
      <c r="F32" s="93">
        <f>VLOOKUP($A32,DATA!$A$1:$AM$533,F$1,FALSE)/0.0036/1000</f>
        <v>7.5717216500000004E-2</v>
      </c>
      <c r="G32" s="93">
        <f>VLOOKUP($A32,DATA!$A$1:$AM$533,G$1,FALSE)/0.0036/1000</f>
        <v>5.6493887944444446E-2</v>
      </c>
      <c r="H32" s="93">
        <f>VLOOKUP($A32,DATA!$A$1:$AM$533,H$1,FALSE)/0.0036/1000</f>
        <v>0.19144782394444446</v>
      </c>
      <c r="I32" s="93">
        <f>VLOOKUP($A32,DATA!$A$1:$AM$533,I$1,FALSE)/0.0036/1000</f>
        <v>0.44359227861111111</v>
      </c>
      <c r="K32" s="46" t="s">
        <v>132</v>
      </c>
      <c r="L32" s="94">
        <f t="shared" si="6"/>
        <v>1.7047931488168995</v>
      </c>
      <c r="M32" s="94">
        <f t="shared" si="7"/>
        <v>3.1095479758815947</v>
      </c>
      <c r="N32" s="94">
        <f t="shared" si="8"/>
        <v>1.7211715807698225</v>
      </c>
      <c r="O32" s="94">
        <f t="shared" si="9"/>
        <v>2.5088010523177215E-3</v>
      </c>
      <c r="P32" s="94">
        <f t="shared" si="10"/>
        <v>6.1799595085221877E-2</v>
      </c>
      <c r="Q32" s="94">
        <f t="shared" si="11"/>
        <v>0.18937355230812045</v>
      </c>
      <c r="R32" s="94">
        <f t="shared" si="12"/>
        <v>0.38447589764787721</v>
      </c>
      <c r="S32" s="95"/>
      <c r="U32" s="46" t="s">
        <v>132</v>
      </c>
      <c r="V32" s="94">
        <v>2.0664159379598783</v>
      </c>
      <c r="W32" s="73">
        <v>3.7691490616746606</v>
      </c>
      <c r="X32" s="96">
        <v>2.0862685827513001</v>
      </c>
      <c r="Y32" s="96">
        <v>3.0409709725063294E-3</v>
      </c>
      <c r="Z32" s="96">
        <v>7.490860010329925E-2</v>
      </c>
      <c r="AA32" s="96">
        <v>0.22954369976741873</v>
      </c>
      <c r="AB32" s="96">
        <v>0.46603139108833602</v>
      </c>
    </row>
    <row r="33" spans="1:28" x14ac:dyDescent="0.2">
      <c r="A33" s="46" t="s">
        <v>183</v>
      </c>
      <c r="B33" s="60" t="s">
        <v>133</v>
      </c>
      <c r="C33" s="93">
        <f>VLOOKUP($A33,DATA!$A$1:$AM$533,C$1,FALSE)/0.0036/1000</f>
        <v>41.115149444444441</v>
      </c>
      <c r="D33" s="93">
        <f>VLOOKUP($A33,DATA!$A$1:$AM$533,D$1,FALSE)/0.0036/1000</f>
        <v>32.946506944444444</v>
      </c>
      <c r="E33" s="93">
        <f>VLOOKUP($A33,DATA!$A$1:$AM$533,E$1,FALSE)/0.0036/1000</f>
        <v>3.7147695444444442</v>
      </c>
      <c r="F33" s="93">
        <f>VLOOKUP($A33,DATA!$A$1:$AM$533,F$1,FALSE)/0.0036/1000</f>
        <v>7.5717216500000004E-2</v>
      </c>
      <c r="G33" s="93">
        <f>VLOOKUP($A33,DATA!$A$1:$AM$533,G$1,FALSE)/0.0036/1000</f>
        <v>7.5417092138888892E-2</v>
      </c>
      <c r="H33" s="93">
        <f>VLOOKUP($A33,DATA!$A$1:$AM$533,H$1,FALSE)/0.0036/1000</f>
        <v>8.3403649999999996E-2</v>
      </c>
      <c r="I33" s="93">
        <f>VLOOKUP($A33,DATA!$A$1:$AM$533,I$1,FALSE)/0.0036/1000</f>
        <v>9.5185064166666666E-2</v>
      </c>
      <c r="K33" s="46" t="s">
        <v>165</v>
      </c>
      <c r="L33" s="94">
        <f t="shared" si="6"/>
        <v>39.338570042809998</v>
      </c>
      <c r="M33" s="94">
        <f t="shared" si="7"/>
        <v>33.209994256878339</v>
      </c>
      <c r="N33" s="94">
        <f t="shared" si="8"/>
        <v>0</v>
      </c>
      <c r="O33" s="94">
        <f t="shared" si="9"/>
        <v>1.0100871882059436E-4</v>
      </c>
      <c r="P33" s="94">
        <f t="shared" si="10"/>
        <v>6.3775866529340412E-3</v>
      </c>
      <c r="Q33" s="94">
        <f t="shared" si="11"/>
        <v>1.2023318970022956E-3</v>
      </c>
      <c r="R33" s="94">
        <f t="shared" si="12"/>
        <v>0</v>
      </c>
      <c r="S33" s="95"/>
      <c r="U33" s="46" t="s">
        <v>165</v>
      </c>
      <c r="V33" s="94">
        <v>47.683115203406061</v>
      </c>
      <c r="W33" s="73">
        <v>40.254538493185869</v>
      </c>
      <c r="X33" s="96"/>
      <c r="Y33" s="96">
        <v>1.2243481069162954E-4</v>
      </c>
      <c r="Z33" s="96">
        <v>7.7304080641624751E-3</v>
      </c>
      <c r="AA33" s="96">
        <v>1.4573719963664189E-3</v>
      </c>
      <c r="AB33" s="96"/>
    </row>
    <row r="34" spans="1:28" x14ac:dyDescent="0.2">
      <c r="C34" s="93">
        <f>SUM(C22:C33)</f>
        <v>237.15027769201947</v>
      </c>
      <c r="D34" s="93">
        <f>SUM(D22:D33)</f>
        <v>253.50172999877779</v>
      </c>
      <c r="E34" s="93">
        <f t="shared" ref="E34:I34" si="13">SUM(E22:E33)</f>
        <v>268.33178754916668</v>
      </c>
      <c r="F34" s="93">
        <f t="shared" si="13"/>
        <v>306.48807293049998</v>
      </c>
      <c r="G34" s="93">
        <f t="shared" si="13"/>
        <v>353.68952245424998</v>
      </c>
      <c r="H34" s="93">
        <f t="shared" si="13"/>
        <v>464.57529346894444</v>
      </c>
      <c r="I34" s="93">
        <f t="shared" si="13"/>
        <v>593.1458548566668</v>
      </c>
      <c r="L34" s="94">
        <f>SUM(L22:L33)</f>
        <v>226.90305000000001</v>
      </c>
      <c r="M34" s="94">
        <f>SUM(M22:M33)</f>
        <v>255.52477499999995</v>
      </c>
      <c r="N34" s="94">
        <f>SUM(N22:N33)</f>
        <v>287.2683651691292</v>
      </c>
      <c r="O34" s="94">
        <f t="shared" ref="O34:R34" si="14">SUM(O22:O33)</f>
        <v>333.78102696466141</v>
      </c>
      <c r="P34" s="94">
        <f t="shared" si="14"/>
        <v>386.83067519777717</v>
      </c>
      <c r="Q34" s="94">
        <f t="shared" si="14"/>
        <v>459.46048150981557</v>
      </c>
      <c r="R34" s="94">
        <f t="shared" si="14"/>
        <v>514.00811056044279</v>
      </c>
      <c r="S34" s="95"/>
      <c r="V34" s="94">
        <f>SUM(V22:V33)</f>
        <v>275.03399999999999</v>
      </c>
      <c r="W34" s="94">
        <f>SUM(W22:W33)</f>
        <v>309.72699999999998</v>
      </c>
      <c r="X34" s="96">
        <f>SUM(X22:X33)</f>
        <v>348.20407899288392</v>
      </c>
      <c r="Y34" s="96">
        <f t="shared" ref="Y34:AB34" si="15">SUM(Y22:Y33)</f>
        <v>404.58306298746828</v>
      </c>
      <c r="Z34" s="96">
        <f t="shared" si="15"/>
        <v>468.88566690639658</v>
      </c>
      <c r="AA34" s="96">
        <f t="shared" si="15"/>
        <v>556.92179576947342</v>
      </c>
      <c r="AB34" s="96">
        <f t="shared" si="15"/>
        <v>623.04013401265797</v>
      </c>
    </row>
  </sheetData>
  <mergeCells count="3">
    <mergeCell ref="N1:R1"/>
    <mergeCell ref="L20:M20"/>
    <mergeCell ref="L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13</vt:i4>
      </vt:variant>
      <vt:variant>
        <vt:lpstr>Graphiques</vt:lpstr>
      </vt:variant>
      <vt:variant>
        <vt:i4>1</vt:i4>
      </vt:variant>
    </vt:vector>
  </HeadingPairs>
  <TitlesOfParts>
    <vt:vector size="14" baseType="lpstr">
      <vt:lpstr>DATA</vt:lpstr>
      <vt:lpstr>DATA 2</vt:lpstr>
      <vt:lpstr>DATA PIB por componente</vt:lpstr>
      <vt:lpstr>Inversion</vt:lpstr>
      <vt:lpstr>Resultados Macroeconomicos</vt:lpstr>
      <vt:lpstr>Energia-emisiones por Sectores</vt:lpstr>
      <vt:lpstr>Consumo por sectores</vt:lpstr>
      <vt:lpstr>Inversiones por sectores</vt:lpstr>
      <vt:lpstr>compare Balmorel-ThreeME </vt:lpstr>
      <vt:lpstr>Empleo por sectores</vt:lpstr>
      <vt:lpstr>GRAPH</vt:lpstr>
      <vt:lpstr>ENER</vt:lpstr>
      <vt:lpstr>ENR_EMS_ELEC</vt:lpstr>
      <vt:lpstr>Graph-PIB Componente</vt:lpstr>
    </vt:vector>
  </TitlesOfParts>
  <Company>OFCE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Gissela Landa</dc:creator>
  <cp:lastModifiedBy>Gissela Landa</cp:lastModifiedBy>
  <dcterms:created xsi:type="dcterms:W3CDTF">2018-09-15T15:14:02Z</dcterms:created>
  <dcterms:modified xsi:type="dcterms:W3CDTF">2019-04-15T15:19:24Z</dcterms:modified>
</cp:coreProperties>
</file>