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8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ssela.Landa\Documents\Github\ThreeMe-Mex\Results\"/>
    </mc:Choice>
  </mc:AlternateContent>
  <bookViews>
    <workbookView xWindow="3525" yWindow="2520" windowWidth="16740" windowHeight="4755" firstSheet="7" activeTab="11"/>
  </bookViews>
  <sheets>
    <sheet name="DATA" sheetId="1" r:id="rId1"/>
    <sheet name="DATA 2" sheetId="12" r:id="rId2"/>
    <sheet name="DATA PIB por componente" sheetId="8" r:id="rId3"/>
    <sheet name="Inversion" sheetId="14" r:id="rId4"/>
    <sheet name="Resultados Macroeconomicos" sheetId="7" r:id="rId5"/>
    <sheet name="Graph-PIB Componente" sheetId="9" r:id="rId6"/>
    <sheet name="Energia-emisiones por Sectores" sheetId="11" r:id="rId7"/>
    <sheet name="Consumo por sectores" sheetId="17" r:id="rId8"/>
    <sheet name="Inversiones por sectores" sheetId="16" r:id="rId9"/>
    <sheet name="Empleo por sectores" sheetId="15" r:id="rId10"/>
    <sheet name="compare Balmorel-ThreeME " sheetId="18" r:id="rId11"/>
    <sheet name="ENER-baseline" sheetId="2" r:id="rId12"/>
    <sheet name="ENER-EE " sheetId="19" r:id="rId13"/>
    <sheet name="GRAPH" sheetId="5" r:id="rId14"/>
    <sheet name="ENR_EMS_ELEC" sheetId="4" r:id="rId15"/>
  </sheets>
  <externalReferences>
    <externalReference r:id="rId16"/>
  </externalReferences>
  <calcPr calcId="162913"/>
</workbook>
</file>

<file path=xl/calcChain.xml><?xml version="1.0" encoding="utf-8"?>
<calcChain xmlns="http://schemas.openxmlformats.org/spreadsheetml/2006/main">
  <c r="C36" i="19" l="1"/>
  <c r="D36" i="19"/>
  <c r="E36" i="19"/>
  <c r="F36" i="19"/>
  <c r="G36" i="19"/>
  <c r="C37" i="19"/>
  <c r="D37" i="19"/>
  <c r="E37" i="19"/>
  <c r="E41" i="19" s="1"/>
  <c r="F37" i="19"/>
  <c r="G37" i="19"/>
  <c r="C38" i="19"/>
  <c r="D38" i="19"/>
  <c r="D41" i="19" s="1"/>
  <c r="E38" i="19"/>
  <c r="F38" i="19"/>
  <c r="G38" i="19"/>
  <c r="C39" i="19"/>
  <c r="C41" i="19" s="1"/>
  <c r="D39" i="19"/>
  <c r="E39" i="19"/>
  <c r="F39" i="19"/>
  <c r="G39" i="19"/>
  <c r="G41" i="19" s="1"/>
  <c r="C40" i="19"/>
  <c r="D40" i="19"/>
  <c r="E40" i="19"/>
  <c r="F40" i="19"/>
  <c r="F41" i="19" s="1"/>
  <c r="G40" i="19"/>
  <c r="B37" i="19"/>
  <c r="B38" i="19"/>
  <c r="B39" i="19"/>
  <c r="B40" i="19"/>
  <c r="B36" i="19"/>
  <c r="C27" i="19"/>
  <c r="D27" i="19"/>
  <c r="E27" i="19"/>
  <c r="F27" i="19"/>
  <c r="G27" i="19"/>
  <c r="C28" i="19"/>
  <c r="D28" i="19"/>
  <c r="E28" i="19"/>
  <c r="E32" i="19" s="1"/>
  <c r="F28" i="19"/>
  <c r="G28" i="19"/>
  <c r="C29" i="19"/>
  <c r="D29" i="19"/>
  <c r="D32" i="19" s="1"/>
  <c r="E29" i="19"/>
  <c r="F29" i="19"/>
  <c r="G29" i="19"/>
  <c r="C30" i="19"/>
  <c r="D30" i="19"/>
  <c r="E30" i="19"/>
  <c r="F30" i="19"/>
  <c r="G30" i="19"/>
  <c r="G32" i="19" s="1"/>
  <c r="C31" i="19"/>
  <c r="D31" i="19"/>
  <c r="E31" i="19"/>
  <c r="F31" i="19"/>
  <c r="F32" i="19" s="1"/>
  <c r="G31" i="19"/>
  <c r="B28" i="19"/>
  <c r="B29" i="19"/>
  <c r="B30" i="19"/>
  <c r="B31" i="19"/>
  <c r="B27" i="19"/>
  <c r="C18" i="19"/>
  <c r="D18" i="19"/>
  <c r="E18" i="19"/>
  <c r="F18" i="19"/>
  <c r="G18" i="19"/>
  <c r="C19" i="19"/>
  <c r="D19" i="19"/>
  <c r="E19" i="19"/>
  <c r="E23" i="19" s="1"/>
  <c r="F19" i="19"/>
  <c r="G19" i="19"/>
  <c r="C20" i="19"/>
  <c r="D20" i="19"/>
  <c r="D23" i="19" s="1"/>
  <c r="E20" i="19"/>
  <c r="F20" i="19"/>
  <c r="G20" i="19"/>
  <c r="C21" i="19"/>
  <c r="C23" i="19" s="1"/>
  <c r="D21" i="19"/>
  <c r="E21" i="19"/>
  <c r="F21" i="19"/>
  <c r="G21" i="19"/>
  <c r="G23" i="19" s="1"/>
  <c r="C22" i="19"/>
  <c r="D22" i="19"/>
  <c r="E22" i="19"/>
  <c r="F22" i="19"/>
  <c r="F23" i="19" s="1"/>
  <c r="G22" i="19"/>
  <c r="B19" i="19"/>
  <c r="B20" i="19"/>
  <c r="B21" i="19"/>
  <c r="B22" i="19"/>
  <c r="B18" i="19"/>
  <c r="B13" i="2"/>
  <c r="G3" i="2"/>
  <c r="B3" i="19"/>
  <c r="P50" i="19"/>
  <c r="O50" i="19"/>
  <c r="N50" i="19"/>
  <c r="M50" i="19"/>
  <c r="L50" i="19"/>
  <c r="K50" i="19"/>
  <c r="P41" i="19"/>
  <c r="O41" i="19"/>
  <c r="N41" i="19"/>
  <c r="M41" i="19"/>
  <c r="L41" i="19"/>
  <c r="K41" i="19"/>
  <c r="P32" i="19"/>
  <c r="O32" i="19"/>
  <c r="N32" i="19"/>
  <c r="M32" i="19"/>
  <c r="L32" i="19"/>
  <c r="K32" i="19"/>
  <c r="C32" i="19"/>
  <c r="P23" i="19"/>
  <c r="O23" i="19"/>
  <c r="N23" i="19"/>
  <c r="M23" i="19"/>
  <c r="L23" i="19"/>
  <c r="K23" i="19"/>
  <c r="G14" i="19"/>
  <c r="F14" i="19"/>
  <c r="E14" i="19"/>
  <c r="D14" i="19"/>
  <c r="C14" i="19"/>
  <c r="B14" i="19"/>
  <c r="G13" i="19"/>
  <c r="F13" i="19"/>
  <c r="E13" i="19"/>
  <c r="D13" i="19"/>
  <c r="C13" i="19"/>
  <c r="B13" i="19"/>
  <c r="P8" i="19"/>
  <c r="O8" i="19"/>
  <c r="N8" i="19"/>
  <c r="M8" i="19"/>
  <c r="L8" i="19"/>
  <c r="K8" i="19"/>
  <c r="G7" i="19"/>
  <c r="F7" i="19"/>
  <c r="E7" i="19"/>
  <c r="D7" i="19"/>
  <c r="C7" i="19"/>
  <c r="B7" i="19"/>
  <c r="G6" i="19"/>
  <c r="F6" i="19"/>
  <c r="E6" i="19"/>
  <c r="D6" i="19"/>
  <c r="C6" i="19"/>
  <c r="B6" i="19"/>
  <c r="G5" i="19"/>
  <c r="F5" i="19"/>
  <c r="E5" i="19"/>
  <c r="D5" i="19"/>
  <c r="C5" i="19"/>
  <c r="B5" i="19"/>
  <c r="G4" i="19"/>
  <c r="F4" i="19"/>
  <c r="E4" i="19"/>
  <c r="D4" i="19"/>
  <c r="C4" i="19"/>
  <c r="B4" i="19"/>
  <c r="G3" i="19"/>
  <c r="F3" i="19"/>
  <c r="E3" i="19"/>
  <c r="D3" i="19"/>
  <c r="C3" i="19"/>
  <c r="C36" i="2"/>
  <c r="D36" i="2"/>
  <c r="E36" i="2"/>
  <c r="F36" i="2"/>
  <c r="G36" i="2"/>
  <c r="C37" i="2"/>
  <c r="D37" i="2"/>
  <c r="E37" i="2"/>
  <c r="F37" i="2"/>
  <c r="G37" i="2"/>
  <c r="C38" i="2"/>
  <c r="D38" i="2"/>
  <c r="E38" i="2"/>
  <c r="F38" i="2"/>
  <c r="G38" i="2"/>
  <c r="C39" i="2"/>
  <c r="D39" i="2"/>
  <c r="E39" i="2"/>
  <c r="F39" i="2"/>
  <c r="G39" i="2"/>
  <c r="C40" i="2"/>
  <c r="D40" i="2"/>
  <c r="E40" i="2"/>
  <c r="F40" i="2"/>
  <c r="G40" i="2"/>
  <c r="B37" i="2"/>
  <c r="B38" i="2"/>
  <c r="B39" i="2"/>
  <c r="B40" i="2"/>
  <c r="B36" i="2"/>
  <c r="C27" i="2"/>
  <c r="D27" i="2"/>
  <c r="E27" i="2"/>
  <c r="F27" i="2"/>
  <c r="G27" i="2"/>
  <c r="C28" i="2"/>
  <c r="D28" i="2"/>
  <c r="E28" i="2"/>
  <c r="F28" i="2"/>
  <c r="G28" i="2"/>
  <c r="C29" i="2"/>
  <c r="D29" i="2"/>
  <c r="E29" i="2"/>
  <c r="F29" i="2"/>
  <c r="G29" i="2"/>
  <c r="C30" i="2"/>
  <c r="D30" i="2"/>
  <c r="E30" i="2"/>
  <c r="F30" i="2"/>
  <c r="G30" i="2"/>
  <c r="C31" i="2"/>
  <c r="D31" i="2"/>
  <c r="E31" i="2"/>
  <c r="F31" i="2"/>
  <c r="G31" i="2"/>
  <c r="B28" i="2"/>
  <c r="B29" i="2"/>
  <c r="B30" i="2"/>
  <c r="B31" i="2"/>
  <c r="B27" i="2"/>
  <c r="C18" i="2"/>
  <c r="D18" i="2"/>
  <c r="E18" i="2"/>
  <c r="F18" i="2"/>
  <c r="G18" i="2"/>
  <c r="C19" i="2"/>
  <c r="D19" i="2"/>
  <c r="E19" i="2"/>
  <c r="F19" i="2"/>
  <c r="G19" i="2"/>
  <c r="C20" i="2"/>
  <c r="D20" i="2"/>
  <c r="E20" i="2"/>
  <c r="F20" i="2"/>
  <c r="G20" i="2"/>
  <c r="C21" i="2"/>
  <c r="D21" i="2"/>
  <c r="E21" i="2"/>
  <c r="F21" i="2"/>
  <c r="G21" i="2"/>
  <c r="C22" i="2"/>
  <c r="D22" i="2"/>
  <c r="E22" i="2"/>
  <c r="F22" i="2"/>
  <c r="G22" i="2"/>
  <c r="B19" i="2"/>
  <c r="B20" i="2"/>
  <c r="B21" i="2"/>
  <c r="B22" i="2"/>
  <c r="B18" i="2"/>
  <c r="B3" i="2"/>
  <c r="L50" i="2"/>
  <c r="M50" i="2"/>
  <c r="N50" i="2"/>
  <c r="O50" i="2"/>
  <c r="P50" i="2"/>
  <c r="K50" i="2"/>
  <c r="L41" i="2"/>
  <c r="M41" i="2"/>
  <c r="N41" i="2"/>
  <c r="O41" i="2"/>
  <c r="P41" i="2"/>
  <c r="K41" i="2"/>
  <c r="L32" i="2"/>
  <c r="M32" i="2"/>
  <c r="N32" i="2"/>
  <c r="O32" i="2"/>
  <c r="P32" i="2"/>
  <c r="K32" i="2"/>
  <c r="L23" i="2"/>
  <c r="M23" i="2"/>
  <c r="N23" i="2"/>
  <c r="O23" i="2"/>
  <c r="P23" i="2"/>
  <c r="K23" i="2"/>
  <c r="P8" i="2"/>
  <c r="O8" i="2"/>
  <c r="N8" i="2"/>
  <c r="M8" i="2"/>
  <c r="L8" i="2"/>
  <c r="K8" i="2"/>
  <c r="B41" i="19" l="1"/>
  <c r="B32" i="19"/>
  <c r="B23" i="19"/>
  <c r="E8" i="19"/>
  <c r="C8" i="19"/>
  <c r="G8" i="19"/>
  <c r="D8" i="19"/>
  <c r="F8" i="19"/>
  <c r="B8" i="19"/>
  <c r="F41" i="2"/>
  <c r="D41" i="2"/>
  <c r="E41" i="2"/>
  <c r="G41" i="2"/>
  <c r="C41" i="2"/>
  <c r="F32" i="2"/>
  <c r="G32" i="2"/>
  <c r="C32" i="2"/>
  <c r="D32" i="2"/>
  <c r="E32" i="2"/>
  <c r="G23" i="2"/>
  <c r="C23" i="2"/>
  <c r="D23" i="2"/>
  <c r="E23" i="2"/>
  <c r="F23" i="2"/>
  <c r="C5" i="18" l="1"/>
  <c r="C6" i="18"/>
  <c r="C7" i="18"/>
  <c r="C8" i="18"/>
  <c r="C9" i="18"/>
  <c r="C10" i="18"/>
  <c r="C11" i="18"/>
  <c r="C12" i="18"/>
  <c r="C13" i="18"/>
  <c r="C14" i="18"/>
  <c r="C15" i="18"/>
  <c r="C4" i="18"/>
  <c r="C16" i="18" l="1"/>
  <c r="F4" i="18"/>
  <c r="F9" i="18"/>
  <c r="F6" i="18"/>
  <c r="F14" i="18"/>
  <c r="F8" i="18"/>
  <c r="F11" i="18"/>
  <c r="F13" i="18"/>
  <c r="F5" i="18"/>
  <c r="F10" i="18"/>
  <c r="F15" i="18"/>
  <c r="F7" i="18"/>
  <c r="F12" i="18"/>
  <c r="D4" i="18"/>
  <c r="J8" i="18"/>
  <c r="F16" i="18" l="1"/>
  <c r="D6" i="18"/>
  <c r="D9" i="18"/>
  <c r="D14" i="18"/>
  <c r="D5" i="18"/>
  <c r="D12" i="18"/>
  <c r="D10" i="18"/>
  <c r="D8" i="18"/>
  <c r="D7" i="18"/>
  <c r="D11" i="18"/>
  <c r="D15" i="18"/>
  <c r="D13" i="18"/>
  <c r="J11" i="18"/>
  <c r="J12" i="18"/>
  <c r="J5" i="18"/>
  <c r="J6" i="18"/>
  <c r="J9" i="18"/>
  <c r="J7" i="18"/>
  <c r="J4" i="18"/>
  <c r="J14" i="18"/>
  <c r="J13" i="18"/>
  <c r="J15" i="18"/>
  <c r="J10" i="18"/>
  <c r="H4" i="18" l="1"/>
  <c r="H14" i="18"/>
  <c r="H5" i="18"/>
  <c r="H12" i="18"/>
  <c r="H8" i="18"/>
  <c r="H6" i="18"/>
  <c r="H11" i="18"/>
  <c r="H9" i="18"/>
  <c r="H15" i="18"/>
  <c r="H7" i="18"/>
  <c r="H13" i="18"/>
  <c r="H10" i="18"/>
  <c r="B4" i="18"/>
  <c r="J16" i="18"/>
  <c r="D16" i="18"/>
  <c r="B5" i="18"/>
  <c r="B14" i="18" l="1"/>
  <c r="B13" i="18"/>
  <c r="B10" i="18"/>
  <c r="B7" i="18"/>
  <c r="B12" i="18"/>
  <c r="B8" i="18"/>
  <c r="B9" i="18"/>
  <c r="B11" i="18"/>
  <c r="B15" i="18"/>
  <c r="B6" i="18"/>
  <c r="H16" i="18"/>
  <c r="B16" i="18" l="1"/>
  <c r="Q3" i="8" l="1"/>
  <c r="R3" i="8"/>
  <c r="T3" i="8"/>
  <c r="V3" i="8" s="1"/>
  <c r="X3" i="8"/>
  <c r="Y3" i="8"/>
  <c r="Q4" i="8"/>
  <c r="R4" i="8"/>
  <c r="T4" i="8"/>
  <c r="U4" i="8" s="1"/>
  <c r="AA4" i="8" s="1"/>
  <c r="X4" i="8"/>
  <c r="Y4" i="8"/>
  <c r="Q5" i="8"/>
  <c r="R5" i="8"/>
  <c r="T5" i="8"/>
  <c r="U5" i="8" s="1"/>
  <c r="X5" i="8"/>
  <c r="Y5" i="8"/>
  <c r="Q6" i="8"/>
  <c r="R6" i="8"/>
  <c r="T6" i="8"/>
  <c r="U6" i="8" s="1"/>
  <c r="X6" i="8"/>
  <c r="Y6" i="8"/>
  <c r="Q7" i="8"/>
  <c r="R7" i="8"/>
  <c r="T7" i="8"/>
  <c r="U7" i="8" s="1"/>
  <c r="X7" i="8"/>
  <c r="Y7" i="8"/>
  <c r="Q8" i="8"/>
  <c r="R8" i="8"/>
  <c r="T8" i="8"/>
  <c r="U8" i="8" s="1"/>
  <c r="X8" i="8"/>
  <c r="Y8" i="8"/>
  <c r="Q9" i="8"/>
  <c r="R9" i="8"/>
  <c r="T9" i="8"/>
  <c r="U9" i="8" s="1"/>
  <c r="X9" i="8"/>
  <c r="Y9" i="8"/>
  <c r="Q10" i="8"/>
  <c r="R10" i="8"/>
  <c r="T10" i="8"/>
  <c r="U10" i="8" s="1"/>
  <c r="X10" i="8"/>
  <c r="Y10" i="8"/>
  <c r="Q11" i="8"/>
  <c r="R11" i="8"/>
  <c r="T11" i="8"/>
  <c r="V11" i="8" s="1"/>
  <c r="X11" i="8"/>
  <c r="Y11" i="8"/>
  <c r="Q12" i="8"/>
  <c r="R12" i="8"/>
  <c r="T12" i="8"/>
  <c r="U12" i="8" s="1"/>
  <c r="X12" i="8"/>
  <c r="Y12" i="8"/>
  <c r="Q13" i="8"/>
  <c r="R13" i="8"/>
  <c r="T13" i="8"/>
  <c r="U13" i="8" s="1"/>
  <c r="X13" i="8"/>
  <c r="Y13" i="8"/>
  <c r="Q14" i="8"/>
  <c r="R14" i="8"/>
  <c r="T14" i="8"/>
  <c r="U14" i="8" s="1"/>
  <c r="X14" i="8"/>
  <c r="Y14" i="8"/>
  <c r="Q15" i="8"/>
  <c r="R15" i="8"/>
  <c r="T15" i="8"/>
  <c r="U15" i="8" s="1"/>
  <c r="X15" i="8"/>
  <c r="Y15" i="8"/>
  <c r="Q16" i="8"/>
  <c r="R16" i="8"/>
  <c r="T16" i="8"/>
  <c r="V16" i="8" s="1"/>
  <c r="X16" i="8"/>
  <c r="Y16" i="8"/>
  <c r="Q17" i="8"/>
  <c r="R17" i="8"/>
  <c r="T17" i="8"/>
  <c r="U17" i="8" s="1"/>
  <c r="X17" i="8"/>
  <c r="Y17" i="8"/>
  <c r="Q18" i="8"/>
  <c r="R18" i="8"/>
  <c r="T18" i="8"/>
  <c r="U18" i="8" s="1"/>
  <c r="X18" i="8"/>
  <c r="Y18" i="8"/>
  <c r="Q19" i="8"/>
  <c r="R19" i="8"/>
  <c r="T19" i="8"/>
  <c r="V19" i="8" s="1"/>
  <c r="X19" i="8"/>
  <c r="Y19" i="8"/>
  <c r="Q20" i="8"/>
  <c r="R20" i="8"/>
  <c r="T20" i="8"/>
  <c r="U20" i="8" s="1"/>
  <c r="X20" i="8"/>
  <c r="Y20" i="8"/>
  <c r="Q21" i="8"/>
  <c r="R21" i="8"/>
  <c r="T21" i="8"/>
  <c r="U21" i="8" s="1"/>
  <c r="X21" i="8"/>
  <c r="Y21" i="8"/>
  <c r="Q22" i="8"/>
  <c r="R22" i="8"/>
  <c r="T22" i="8"/>
  <c r="U22" i="8" s="1"/>
  <c r="X22" i="8"/>
  <c r="Y22" i="8"/>
  <c r="Q23" i="8"/>
  <c r="R23" i="8"/>
  <c r="T23" i="8"/>
  <c r="U23" i="8" s="1"/>
  <c r="X23" i="8"/>
  <c r="Y23" i="8"/>
  <c r="Q24" i="8"/>
  <c r="R24" i="8"/>
  <c r="T24" i="8"/>
  <c r="U24" i="8" s="1"/>
  <c r="X24" i="8"/>
  <c r="Y24" i="8"/>
  <c r="Q25" i="8"/>
  <c r="R25" i="8"/>
  <c r="T25" i="8"/>
  <c r="U25" i="8" s="1"/>
  <c r="X25" i="8"/>
  <c r="Y25" i="8"/>
  <c r="Q26" i="8"/>
  <c r="R26" i="8"/>
  <c r="T26" i="8"/>
  <c r="U26" i="8" s="1"/>
  <c r="X26" i="8"/>
  <c r="Y26" i="8"/>
  <c r="Q27" i="8"/>
  <c r="R27" i="8"/>
  <c r="T27" i="8"/>
  <c r="V27" i="8" s="1"/>
  <c r="X27" i="8"/>
  <c r="Y27" i="8"/>
  <c r="Q28" i="8"/>
  <c r="R28" i="8"/>
  <c r="T28" i="8"/>
  <c r="U28" i="8" s="1"/>
  <c r="X28" i="8"/>
  <c r="Y28" i="8"/>
  <c r="Q29" i="8"/>
  <c r="R29" i="8"/>
  <c r="T29" i="8"/>
  <c r="V29" i="8" s="1"/>
  <c r="X29" i="8"/>
  <c r="Y29" i="8"/>
  <c r="Q30" i="8"/>
  <c r="R30" i="8"/>
  <c r="T30" i="8"/>
  <c r="U30" i="8" s="1"/>
  <c r="X30" i="8"/>
  <c r="Y30" i="8"/>
  <c r="Q31" i="8"/>
  <c r="R31" i="8"/>
  <c r="T31" i="8"/>
  <c r="V31" i="8" s="1"/>
  <c r="X31" i="8"/>
  <c r="Y31" i="8"/>
  <c r="Q32" i="8"/>
  <c r="R32" i="8"/>
  <c r="T32" i="8"/>
  <c r="U32" i="8" s="1"/>
  <c r="X32" i="8"/>
  <c r="Y32" i="8"/>
  <c r="Q33" i="8"/>
  <c r="R33" i="8"/>
  <c r="T33" i="8"/>
  <c r="V33" i="8" s="1"/>
  <c r="X33" i="8"/>
  <c r="Y33" i="8"/>
  <c r="Q34" i="8"/>
  <c r="R34" i="8"/>
  <c r="T34" i="8"/>
  <c r="U34" i="8" s="1"/>
  <c r="X34" i="8"/>
  <c r="Y34" i="8"/>
  <c r="Q35" i="8"/>
  <c r="R35" i="8"/>
  <c r="T35" i="8"/>
  <c r="U35" i="8" s="1"/>
  <c r="X35" i="8"/>
  <c r="Y35" i="8"/>
  <c r="Q36" i="8"/>
  <c r="R36" i="8"/>
  <c r="T36" i="8"/>
  <c r="U36" i="8" s="1"/>
  <c r="X36" i="8"/>
  <c r="Y36" i="8"/>
  <c r="Q37" i="8"/>
  <c r="R37" i="8"/>
  <c r="T37" i="8"/>
  <c r="V37" i="8" s="1"/>
  <c r="X37" i="8"/>
  <c r="Y37" i="8"/>
  <c r="Q38" i="8"/>
  <c r="R38" i="8"/>
  <c r="T38" i="8"/>
  <c r="U38" i="8" s="1"/>
  <c r="X38" i="8"/>
  <c r="Y38" i="8"/>
  <c r="Q39" i="8"/>
  <c r="R39" i="8"/>
  <c r="T39" i="8"/>
  <c r="V39" i="8" s="1"/>
  <c r="X39" i="8"/>
  <c r="Y39" i="8"/>
  <c r="Q40" i="8"/>
  <c r="R40" i="8"/>
  <c r="T40" i="8"/>
  <c r="U40" i="8" s="1"/>
  <c r="X40" i="8"/>
  <c r="Y40" i="8"/>
  <c r="U3" i="8" l="1"/>
  <c r="AA3" i="8" s="1"/>
  <c r="U31" i="8"/>
  <c r="W23" i="8"/>
  <c r="V20" i="8"/>
  <c r="W19" i="8"/>
  <c r="W21" i="8"/>
  <c r="U19" i="8"/>
  <c r="W39" i="8"/>
  <c r="U39" i="8"/>
  <c r="W18" i="8"/>
  <c r="U33" i="8"/>
  <c r="U27" i="8"/>
  <c r="V24" i="8"/>
  <c r="W14" i="8"/>
  <c r="U11" i="8"/>
  <c r="W10" i="8"/>
  <c r="W7" i="8"/>
  <c r="V4" i="8"/>
  <c r="W3" i="8"/>
  <c r="V40" i="8"/>
  <c r="W34" i="8"/>
  <c r="W31" i="8"/>
  <c r="AA31" i="8" s="1"/>
  <c r="W16" i="8"/>
  <c r="W11" i="8"/>
  <c r="W5" i="8"/>
  <c r="W15" i="8"/>
  <c r="W35" i="8"/>
  <c r="U29" i="8"/>
  <c r="W26" i="8"/>
  <c r="V15" i="8"/>
  <c r="AA15" i="8" s="1"/>
  <c r="W8" i="8"/>
  <c r="W6" i="8"/>
  <c r="V32" i="8"/>
  <c r="V8" i="8"/>
  <c r="U37" i="8"/>
  <c r="W27" i="8"/>
  <c r="W24" i="8"/>
  <c r="W22" i="8"/>
  <c r="U16" i="8"/>
  <c r="W13" i="8"/>
  <c r="W38" i="8"/>
  <c r="V36" i="8"/>
  <c r="V35" i="8"/>
  <c r="W30" i="8"/>
  <c r="V28" i="8"/>
  <c r="V23" i="8"/>
  <c r="V12" i="8"/>
  <c r="AA7" i="8"/>
  <c r="V7" i="8"/>
  <c r="W40" i="8"/>
  <c r="W37" i="8"/>
  <c r="W32" i="8"/>
  <c r="W29" i="8"/>
  <c r="W25" i="8"/>
  <c r="W20" i="8"/>
  <c r="W9" i="8"/>
  <c r="W4" i="8"/>
  <c r="W36" i="8"/>
  <c r="W33" i="8"/>
  <c r="W28" i="8"/>
  <c r="W17" i="8"/>
  <c r="W12" i="8"/>
  <c r="V38" i="8"/>
  <c r="V34" i="8"/>
  <c r="V30" i="8"/>
  <c r="V26" i="8"/>
  <c r="V22" i="8"/>
  <c r="V18" i="8"/>
  <c r="V14" i="8"/>
  <c r="V10" i="8"/>
  <c r="AA6" i="8"/>
  <c r="V6" i="8"/>
  <c r="V25" i="8"/>
  <c r="V21" i="8"/>
  <c r="V17" i="8"/>
  <c r="V13" i="8"/>
  <c r="V9" i="8"/>
  <c r="AA5" i="8"/>
  <c r="V5" i="8"/>
  <c r="H23" i="18"/>
  <c r="H26" i="18"/>
  <c r="H25" i="18"/>
  <c r="H24" i="18"/>
  <c r="AA23" i="8" l="1"/>
  <c r="AA20" i="8"/>
  <c r="AA8" i="8"/>
  <c r="AA39" i="8"/>
  <c r="AA27" i="8"/>
  <c r="AA40" i="8"/>
  <c r="AA24" i="8"/>
  <c r="AA21" i="8"/>
  <c r="AA14" i="8"/>
  <c r="AA11" i="8"/>
  <c r="AA19" i="8"/>
  <c r="AA18" i="8"/>
  <c r="AA33" i="8"/>
  <c r="AA25" i="8"/>
  <c r="AA22" i="8"/>
  <c r="AA10" i="8"/>
  <c r="AA12" i="8"/>
  <c r="AA29" i="8"/>
  <c r="AA13" i="8"/>
  <c r="AA34" i="8"/>
  <c r="AA35" i="8"/>
  <c r="AA16" i="8"/>
  <c r="AA37" i="8"/>
  <c r="AA9" i="8"/>
  <c r="AA36" i="8"/>
  <c r="AA26" i="8"/>
  <c r="AA38" i="8"/>
  <c r="AA32" i="8"/>
  <c r="AA17" i="8"/>
  <c r="AA30" i="8"/>
  <c r="AA28" i="8"/>
  <c r="E23" i="18" l="1"/>
  <c r="E24" i="18"/>
  <c r="E25" i="18"/>
  <c r="E26" i="18"/>
  <c r="L23" i="18"/>
  <c r="L24" i="18"/>
  <c r="L25" i="18"/>
  <c r="L26" i="18"/>
  <c r="Q26" i="18" s="1"/>
  <c r="Q25" i="18" l="1"/>
  <c r="Q23" i="18"/>
  <c r="Q24" i="18"/>
  <c r="C29" i="18"/>
  <c r="D29" i="18"/>
  <c r="C30" i="18"/>
  <c r="D30" i="18"/>
  <c r="C31" i="18"/>
  <c r="D31" i="18"/>
  <c r="C32" i="18"/>
  <c r="D32" i="18"/>
  <c r="K5" i="17" l="1"/>
  <c r="L5" i="17"/>
  <c r="M5" i="17"/>
  <c r="N5" i="17"/>
  <c r="O5" i="17"/>
  <c r="P5" i="17"/>
  <c r="Q5" i="17"/>
  <c r="K6" i="17"/>
  <c r="L6" i="17"/>
  <c r="M6" i="17"/>
  <c r="N6" i="17"/>
  <c r="O6" i="17"/>
  <c r="P6" i="17"/>
  <c r="Q6" i="17"/>
  <c r="K7" i="17"/>
  <c r="L7" i="17"/>
  <c r="M7" i="17"/>
  <c r="N7" i="17"/>
  <c r="O7" i="17"/>
  <c r="P7" i="17"/>
  <c r="Q7" i="17"/>
  <c r="K8" i="17"/>
  <c r="L8" i="17"/>
  <c r="M8" i="17"/>
  <c r="N8" i="17"/>
  <c r="O8" i="17"/>
  <c r="P8" i="17"/>
  <c r="Q8" i="17"/>
  <c r="K9" i="17"/>
  <c r="L9" i="17"/>
  <c r="M9" i="17"/>
  <c r="N9" i="17"/>
  <c r="O9" i="17"/>
  <c r="P9" i="17"/>
  <c r="Q9" i="17"/>
  <c r="Q4" i="17"/>
  <c r="P4" i="17"/>
  <c r="O4" i="17"/>
  <c r="N4" i="17"/>
  <c r="M4" i="17"/>
  <c r="L4" i="17"/>
  <c r="K4" i="17"/>
  <c r="B5" i="17"/>
  <c r="C5" i="17"/>
  <c r="D5" i="17"/>
  <c r="E5" i="17"/>
  <c r="F5" i="17"/>
  <c r="G5" i="17"/>
  <c r="H5" i="17"/>
  <c r="B6" i="17"/>
  <c r="C6" i="17"/>
  <c r="D6" i="17"/>
  <c r="E6" i="17"/>
  <c r="F6" i="17"/>
  <c r="G6" i="17"/>
  <c r="H6" i="17"/>
  <c r="B7" i="17"/>
  <c r="C7" i="17"/>
  <c r="D7" i="17"/>
  <c r="E7" i="17"/>
  <c r="F7" i="17"/>
  <c r="G7" i="17"/>
  <c r="H7" i="17"/>
  <c r="B8" i="17"/>
  <c r="C8" i="17"/>
  <c r="D8" i="17"/>
  <c r="E8" i="17"/>
  <c r="F8" i="17"/>
  <c r="G8" i="17"/>
  <c r="H8" i="17"/>
  <c r="B9" i="17"/>
  <c r="C9" i="17"/>
  <c r="D9" i="17"/>
  <c r="E9" i="17"/>
  <c r="F9" i="17"/>
  <c r="G9" i="17"/>
  <c r="H9" i="17"/>
  <c r="H4" i="17"/>
  <c r="G4" i="17"/>
  <c r="F4" i="17"/>
  <c r="E4" i="17"/>
  <c r="D4" i="17"/>
  <c r="C4" i="17"/>
  <c r="B4" i="17"/>
  <c r="K11" i="16"/>
  <c r="L11" i="16"/>
  <c r="M11" i="16"/>
  <c r="N11" i="16"/>
  <c r="O11" i="16"/>
  <c r="P11" i="16"/>
  <c r="Q11" i="16"/>
  <c r="K12" i="16"/>
  <c r="L12" i="16"/>
  <c r="M12" i="16"/>
  <c r="N12" i="16"/>
  <c r="O12" i="16"/>
  <c r="P12" i="16"/>
  <c r="Q12" i="16"/>
  <c r="K13" i="16"/>
  <c r="L13" i="16"/>
  <c r="M13" i="16"/>
  <c r="N13" i="16"/>
  <c r="O13" i="16"/>
  <c r="P13" i="16"/>
  <c r="Q13" i="16"/>
  <c r="K14" i="16"/>
  <c r="L14" i="16"/>
  <c r="M14" i="16"/>
  <c r="N14" i="16"/>
  <c r="O14" i="16"/>
  <c r="P14" i="16"/>
  <c r="Q14" i="16"/>
  <c r="K15" i="16"/>
  <c r="L15" i="16"/>
  <c r="M15" i="16"/>
  <c r="N15" i="16"/>
  <c r="O15" i="16"/>
  <c r="P15" i="16"/>
  <c r="Q15" i="16"/>
  <c r="K16" i="16"/>
  <c r="L16" i="16"/>
  <c r="M16" i="16"/>
  <c r="N16" i="16"/>
  <c r="O16" i="16"/>
  <c r="P16" i="16"/>
  <c r="Q16" i="16"/>
  <c r="K17" i="16"/>
  <c r="L17" i="16"/>
  <c r="M17" i="16"/>
  <c r="N17" i="16"/>
  <c r="O17" i="16"/>
  <c r="P17" i="16"/>
  <c r="Q17" i="16"/>
  <c r="K18" i="16"/>
  <c r="L18" i="16"/>
  <c r="M18" i="16"/>
  <c r="N18" i="16"/>
  <c r="O18" i="16"/>
  <c r="P18" i="16"/>
  <c r="Q18" i="16"/>
  <c r="K19" i="16"/>
  <c r="L19" i="16"/>
  <c r="M19" i="16"/>
  <c r="N19" i="16"/>
  <c r="O19" i="16"/>
  <c r="P19" i="16"/>
  <c r="Q19" i="16"/>
  <c r="K20" i="16"/>
  <c r="L20" i="16"/>
  <c r="M20" i="16"/>
  <c r="N20" i="16"/>
  <c r="O20" i="16"/>
  <c r="P20" i="16"/>
  <c r="Q20" i="16"/>
  <c r="K21" i="16"/>
  <c r="L21" i="16"/>
  <c r="M21" i="16"/>
  <c r="N21" i="16"/>
  <c r="O21" i="16"/>
  <c r="P21" i="16"/>
  <c r="Q21" i="16"/>
  <c r="Q10" i="16"/>
  <c r="P10" i="16"/>
  <c r="O10" i="16"/>
  <c r="N10" i="16"/>
  <c r="M10" i="16"/>
  <c r="L10" i="16"/>
  <c r="K10" i="16"/>
  <c r="K5" i="16"/>
  <c r="L5" i="16"/>
  <c r="M5" i="16"/>
  <c r="N5" i="16"/>
  <c r="O5" i="16"/>
  <c r="P5" i="16"/>
  <c r="Q5" i="16"/>
  <c r="K6" i="16"/>
  <c r="L6" i="16"/>
  <c r="M6" i="16"/>
  <c r="N6" i="16"/>
  <c r="O6" i="16"/>
  <c r="P6" i="16"/>
  <c r="Q6" i="16"/>
  <c r="K7" i="16"/>
  <c r="L7" i="16"/>
  <c r="M7" i="16"/>
  <c r="N7" i="16"/>
  <c r="O7" i="16"/>
  <c r="P7" i="16"/>
  <c r="Q7" i="16"/>
  <c r="K8" i="16"/>
  <c r="L8" i="16"/>
  <c r="M8" i="16"/>
  <c r="N8" i="16"/>
  <c r="O8" i="16"/>
  <c r="P8" i="16"/>
  <c r="Q8" i="16"/>
  <c r="Q4" i="16"/>
  <c r="P4" i="16"/>
  <c r="O4" i="16"/>
  <c r="N4" i="16"/>
  <c r="M4" i="16"/>
  <c r="L4" i="16"/>
  <c r="K4" i="16"/>
  <c r="B11" i="16"/>
  <c r="C11" i="16"/>
  <c r="D11" i="16"/>
  <c r="E11" i="16"/>
  <c r="E5" i="18" s="1"/>
  <c r="F11" i="16"/>
  <c r="G5" i="18" s="1"/>
  <c r="G11" i="16"/>
  <c r="I5" i="18" s="1"/>
  <c r="H11" i="16"/>
  <c r="K5" i="18" s="1"/>
  <c r="B12" i="16"/>
  <c r="C12" i="16"/>
  <c r="D12" i="16"/>
  <c r="E12" i="16"/>
  <c r="E6" i="18" s="1"/>
  <c r="F12" i="16"/>
  <c r="G6" i="18" s="1"/>
  <c r="G12" i="16"/>
  <c r="I6" i="18" s="1"/>
  <c r="H12" i="16"/>
  <c r="K6" i="18" s="1"/>
  <c r="B13" i="16"/>
  <c r="C13" i="16"/>
  <c r="D13" i="16"/>
  <c r="E13" i="16"/>
  <c r="E7" i="18" s="1"/>
  <c r="F13" i="16"/>
  <c r="G7" i="18" s="1"/>
  <c r="G13" i="16"/>
  <c r="I7" i="18" s="1"/>
  <c r="H13" i="16"/>
  <c r="K7" i="18" s="1"/>
  <c r="B14" i="16"/>
  <c r="C14" i="16"/>
  <c r="D14" i="16"/>
  <c r="E14" i="16"/>
  <c r="E8" i="18" s="1"/>
  <c r="F14" i="16"/>
  <c r="G8" i="18" s="1"/>
  <c r="G14" i="16"/>
  <c r="I8" i="18" s="1"/>
  <c r="H14" i="16"/>
  <c r="K8" i="18" s="1"/>
  <c r="B15" i="16"/>
  <c r="C15" i="16"/>
  <c r="D15" i="16"/>
  <c r="E15" i="16"/>
  <c r="E9" i="18" s="1"/>
  <c r="F15" i="16"/>
  <c r="G9" i="18" s="1"/>
  <c r="G15" i="16"/>
  <c r="I9" i="18" s="1"/>
  <c r="H15" i="16"/>
  <c r="K9" i="18" s="1"/>
  <c r="B16" i="16"/>
  <c r="C16" i="16"/>
  <c r="D16" i="16"/>
  <c r="E16" i="16"/>
  <c r="E10" i="18" s="1"/>
  <c r="F16" i="16"/>
  <c r="G10" i="18" s="1"/>
  <c r="G16" i="16"/>
  <c r="I10" i="18" s="1"/>
  <c r="H16" i="16"/>
  <c r="K10" i="18" s="1"/>
  <c r="B17" i="16"/>
  <c r="C17" i="16"/>
  <c r="D17" i="16"/>
  <c r="E17" i="16"/>
  <c r="E11" i="18" s="1"/>
  <c r="F17" i="16"/>
  <c r="G11" i="18" s="1"/>
  <c r="G17" i="16"/>
  <c r="I11" i="18" s="1"/>
  <c r="H17" i="16"/>
  <c r="K11" i="18" s="1"/>
  <c r="B18" i="16"/>
  <c r="C18" i="16"/>
  <c r="D18" i="16"/>
  <c r="E18" i="16"/>
  <c r="E12" i="18" s="1"/>
  <c r="F18" i="16"/>
  <c r="G12" i="18" s="1"/>
  <c r="G18" i="16"/>
  <c r="I12" i="18" s="1"/>
  <c r="H18" i="16"/>
  <c r="K12" i="18" s="1"/>
  <c r="B19" i="16"/>
  <c r="C19" i="16"/>
  <c r="D19" i="16"/>
  <c r="E19" i="16"/>
  <c r="E13" i="18" s="1"/>
  <c r="F19" i="16"/>
  <c r="G13" i="18" s="1"/>
  <c r="G19" i="16"/>
  <c r="I13" i="18" s="1"/>
  <c r="H19" i="16"/>
  <c r="K13" i="18" s="1"/>
  <c r="B20" i="16"/>
  <c r="C20" i="16"/>
  <c r="D20" i="16"/>
  <c r="E20" i="16"/>
  <c r="E14" i="18" s="1"/>
  <c r="F20" i="16"/>
  <c r="G14" i="18" s="1"/>
  <c r="G20" i="16"/>
  <c r="I14" i="18" s="1"/>
  <c r="H20" i="16"/>
  <c r="K14" i="18" s="1"/>
  <c r="B21" i="16"/>
  <c r="C21" i="16"/>
  <c r="D21" i="16"/>
  <c r="E21" i="16"/>
  <c r="E15" i="18" s="1"/>
  <c r="F21" i="16"/>
  <c r="G15" i="18" s="1"/>
  <c r="G21" i="16"/>
  <c r="I15" i="18" s="1"/>
  <c r="H21" i="16"/>
  <c r="K15" i="18" s="1"/>
  <c r="H10" i="16"/>
  <c r="K4" i="18" s="1"/>
  <c r="G10" i="16"/>
  <c r="I4" i="18" s="1"/>
  <c r="F10" i="16"/>
  <c r="G4" i="18" s="1"/>
  <c r="E10" i="16"/>
  <c r="E4" i="18" s="1"/>
  <c r="D10" i="16"/>
  <c r="C10" i="16"/>
  <c r="B10" i="16"/>
  <c r="B5" i="16"/>
  <c r="C5" i="16"/>
  <c r="D5" i="16"/>
  <c r="E5" i="16"/>
  <c r="F5" i="16"/>
  <c r="G5" i="16"/>
  <c r="H5" i="16"/>
  <c r="B6" i="16"/>
  <c r="C6" i="16"/>
  <c r="D6" i="16"/>
  <c r="E6" i="16"/>
  <c r="F6" i="16"/>
  <c r="G6" i="16"/>
  <c r="H6" i="16"/>
  <c r="B7" i="16"/>
  <c r="C7" i="16"/>
  <c r="D7" i="16"/>
  <c r="E7" i="16"/>
  <c r="F7" i="16"/>
  <c r="G7" i="16"/>
  <c r="H7" i="16"/>
  <c r="B8" i="16"/>
  <c r="C8" i="16"/>
  <c r="D8" i="16"/>
  <c r="E8" i="16"/>
  <c r="F8" i="16"/>
  <c r="G8" i="16"/>
  <c r="H8" i="16"/>
  <c r="H4" i="16"/>
  <c r="G4" i="16"/>
  <c r="F4" i="16"/>
  <c r="E4" i="16"/>
  <c r="D4" i="16"/>
  <c r="C4" i="16"/>
  <c r="B4" i="16"/>
  <c r="K11" i="15"/>
  <c r="L11" i="15"/>
  <c r="M11" i="15"/>
  <c r="N11" i="15"/>
  <c r="O11" i="15"/>
  <c r="P11" i="15"/>
  <c r="Q11" i="15"/>
  <c r="K12" i="15"/>
  <c r="L12" i="15"/>
  <c r="M12" i="15"/>
  <c r="N12" i="15"/>
  <c r="O12" i="15"/>
  <c r="P12" i="15"/>
  <c r="Q12" i="15"/>
  <c r="K13" i="15"/>
  <c r="L13" i="15"/>
  <c r="M13" i="15"/>
  <c r="N13" i="15"/>
  <c r="O13" i="15"/>
  <c r="P13" i="15"/>
  <c r="Q13" i="15"/>
  <c r="K14" i="15"/>
  <c r="L14" i="15"/>
  <c r="M14" i="15"/>
  <c r="N14" i="15"/>
  <c r="O14" i="15"/>
  <c r="P14" i="15"/>
  <c r="Q14" i="15"/>
  <c r="K15" i="15"/>
  <c r="L15" i="15"/>
  <c r="M15" i="15"/>
  <c r="N15" i="15"/>
  <c r="O15" i="15"/>
  <c r="P15" i="15"/>
  <c r="Q15" i="15"/>
  <c r="K16" i="15"/>
  <c r="L16" i="15"/>
  <c r="M16" i="15"/>
  <c r="N16" i="15"/>
  <c r="O16" i="15"/>
  <c r="P16" i="15"/>
  <c r="Q16" i="15"/>
  <c r="K17" i="15"/>
  <c r="L17" i="15"/>
  <c r="M17" i="15"/>
  <c r="N17" i="15"/>
  <c r="O17" i="15"/>
  <c r="P17" i="15"/>
  <c r="Q17" i="15"/>
  <c r="K18" i="15"/>
  <c r="L18" i="15"/>
  <c r="M18" i="15"/>
  <c r="N18" i="15"/>
  <c r="O18" i="15"/>
  <c r="P18" i="15"/>
  <c r="Q18" i="15"/>
  <c r="K19" i="15"/>
  <c r="L19" i="15"/>
  <c r="M19" i="15"/>
  <c r="N19" i="15"/>
  <c r="O19" i="15"/>
  <c r="P19" i="15"/>
  <c r="Q19" i="15"/>
  <c r="K20" i="15"/>
  <c r="L20" i="15"/>
  <c r="M20" i="15"/>
  <c r="N20" i="15"/>
  <c r="O20" i="15"/>
  <c r="P20" i="15"/>
  <c r="Q20" i="15"/>
  <c r="K21" i="15"/>
  <c r="L21" i="15"/>
  <c r="M21" i="15"/>
  <c r="N21" i="15"/>
  <c r="O21" i="15"/>
  <c r="P21" i="15"/>
  <c r="Q21" i="15"/>
  <c r="Q10" i="15"/>
  <c r="P10" i="15"/>
  <c r="O10" i="15"/>
  <c r="N10" i="15"/>
  <c r="M10" i="15"/>
  <c r="L10" i="15"/>
  <c r="K10" i="15"/>
  <c r="K5" i="15"/>
  <c r="L5" i="15"/>
  <c r="M5" i="15"/>
  <c r="N5" i="15"/>
  <c r="O5" i="15"/>
  <c r="P5" i="15"/>
  <c r="Q5" i="15"/>
  <c r="K6" i="15"/>
  <c r="L6" i="15"/>
  <c r="M6" i="15"/>
  <c r="N6" i="15"/>
  <c r="O6" i="15"/>
  <c r="P6" i="15"/>
  <c r="Q6" i="15"/>
  <c r="K7" i="15"/>
  <c r="L7" i="15"/>
  <c r="M7" i="15"/>
  <c r="N7" i="15"/>
  <c r="O7" i="15"/>
  <c r="P7" i="15"/>
  <c r="Q7" i="15"/>
  <c r="K8" i="15"/>
  <c r="L8" i="15"/>
  <c r="M8" i="15"/>
  <c r="N8" i="15"/>
  <c r="O8" i="15"/>
  <c r="P8" i="15"/>
  <c r="Q8" i="15"/>
  <c r="Q4" i="15"/>
  <c r="P4" i="15"/>
  <c r="K4" i="15"/>
  <c r="O4" i="15"/>
  <c r="N4" i="15"/>
  <c r="M4" i="15"/>
  <c r="L4" i="15"/>
  <c r="B11" i="15"/>
  <c r="C11" i="15"/>
  <c r="D11" i="15"/>
  <c r="E11" i="15"/>
  <c r="F11" i="15"/>
  <c r="G11" i="15"/>
  <c r="H11" i="15"/>
  <c r="B12" i="15"/>
  <c r="C12" i="15"/>
  <c r="D12" i="15"/>
  <c r="E12" i="15"/>
  <c r="F12" i="15"/>
  <c r="G12" i="15"/>
  <c r="H12" i="15"/>
  <c r="B13" i="15"/>
  <c r="C13" i="15"/>
  <c r="D13" i="15"/>
  <c r="E13" i="15"/>
  <c r="F13" i="15"/>
  <c r="G13" i="15"/>
  <c r="H13" i="15"/>
  <c r="B14" i="15"/>
  <c r="C14" i="15"/>
  <c r="D14" i="15"/>
  <c r="E14" i="15"/>
  <c r="F14" i="15"/>
  <c r="G14" i="15"/>
  <c r="H14" i="15"/>
  <c r="B15" i="15"/>
  <c r="C15" i="15"/>
  <c r="D15" i="15"/>
  <c r="E15" i="15"/>
  <c r="F15" i="15"/>
  <c r="G15" i="15"/>
  <c r="H15" i="15"/>
  <c r="B16" i="15"/>
  <c r="C16" i="15"/>
  <c r="D16" i="15"/>
  <c r="E16" i="15"/>
  <c r="F16" i="15"/>
  <c r="G16" i="15"/>
  <c r="H16" i="15"/>
  <c r="B17" i="15"/>
  <c r="C17" i="15"/>
  <c r="D17" i="15"/>
  <c r="E17" i="15"/>
  <c r="F17" i="15"/>
  <c r="G17" i="15"/>
  <c r="H17" i="15"/>
  <c r="B18" i="15"/>
  <c r="C18" i="15"/>
  <c r="D18" i="15"/>
  <c r="E18" i="15"/>
  <c r="F18" i="15"/>
  <c r="G18" i="15"/>
  <c r="H18" i="15"/>
  <c r="B19" i="15"/>
  <c r="C19" i="15"/>
  <c r="D19" i="15"/>
  <c r="E19" i="15"/>
  <c r="F19" i="15"/>
  <c r="G19" i="15"/>
  <c r="H19" i="15"/>
  <c r="B20" i="15"/>
  <c r="C20" i="15"/>
  <c r="D20" i="15"/>
  <c r="E20" i="15"/>
  <c r="F20" i="15"/>
  <c r="G20" i="15"/>
  <c r="H20" i="15"/>
  <c r="B21" i="15"/>
  <c r="C21" i="15"/>
  <c r="D21" i="15"/>
  <c r="E21" i="15"/>
  <c r="F21" i="15"/>
  <c r="G21" i="15"/>
  <c r="H21" i="15"/>
  <c r="H10" i="15"/>
  <c r="G10" i="15"/>
  <c r="F10" i="15"/>
  <c r="E10" i="15"/>
  <c r="D10" i="15"/>
  <c r="C10" i="15"/>
  <c r="B10" i="15"/>
  <c r="B5" i="15"/>
  <c r="C5" i="15"/>
  <c r="D5" i="15"/>
  <c r="E5" i="15"/>
  <c r="F5" i="15"/>
  <c r="G5" i="15"/>
  <c r="H5" i="15"/>
  <c r="B6" i="15"/>
  <c r="C6" i="15"/>
  <c r="D6" i="15"/>
  <c r="E6" i="15"/>
  <c r="F6" i="15"/>
  <c r="G6" i="15"/>
  <c r="H6" i="15"/>
  <c r="B7" i="15"/>
  <c r="C7" i="15"/>
  <c r="D7" i="15"/>
  <c r="E7" i="15"/>
  <c r="F7" i="15"/>
  <c r="G7" i="15"/>
  <c r="H7" i="15"/>
  <c r="H4" i="15"/>
  <c r="G4" i="15"/>
  <c r="F4" i="15"/>
  <c r="E4" i="15"/>
  <c r="B4" i="15"/>
  <c r="C4" i="15"/>
  <c r="D4" i="15"/>
  <c r="B8" i="15"/>
  <c r="C8" i="15"/>
  <c r="D8" i="15"/>
  <c r="E8" i="15"/>
  <c r="F8" i="15"/>
  <c r="G8" i="15"/>
  <c r="H8" i="15"/>
  <c r="G16" i="18" l="1"/>
  <c r="E16" i="18"/>
  <c r="I16" i="18"/>
  <c r="K16" i="18"/>
  <c r="AE16" i="15"/>
  <c r="H9" i="16"/>
  <c r="H23" i="16"/>
  <c r="V18" i="15"/>
  <c r="U17" i="15"/>
  <c r="X4" i="17"/>
  <c r="AD8" i="17"/>
  <c r="X6" i="17"/>
  <c r="T6" i="17"/>
  <c r="AE5" i="17"/>
  <c r="V8" i="15"/>
  <c r="T8" i="16"/>
  <c r="AC19" i="16"/>
  <c r="U12" i="15"/>
  <c r="T21" i="16"/>
  <c r="T17" i="16"/>
  <c r="T13" i="16"/>
  <c r="Y9" i="17"/>
  <c r="U9" i="17"/>
  <c r="AE7" i="17"/>
  <c r="Y5" i="17"/>
  <c r="U5" i="17"/>
  <c r="V9" i="17"/>
  <c r="W6" i="17"/>
  <c r="V5" i="17"/>
  <c r="D10" i="17"/>
  <c r="Y7" i="17"/>
  <c r="U7" i="17"/>
  <c r="T4" i="16"/>
  <c r="T5" i="16"/>
  <c r="T19" i="16"/>
  <c r="T15" i="16"/>
  <c r="T11" i="16"/>
  <c r="AF8" i="15"/>
  <c r="AB8" i="15"/>
  <c r="T6" i="16"/>
  <c r="T20" i="16"/>
  <c r="T16" i="16"/>
  <c r="T12" i="16"/>
  <c r="V4" i="17"/>
  <c r="X8" i="17"/>
  <c r="T8" i="17"/>
  <c r="W7" i="17"/>
  <c r="V6" i="17"/>
  <c r="T7" i="16"/>
  <c r="W4" i="17"/>
  <c r="AE8" i="17"/>
  <c r="U6" i="17"/>
  <c r="AB4" i="17"/>
  <c r="W9" i="17"/>
  <c r="V8" i="17"/>
  <c r="W5" i="17"/>
  <c r="U4" i="17"/>
  <c r="Y4" i="17"/>
  <c r="Y8" i="17"/>
  <c r="U8" i="17"/>
  <c r="X7" i="17"/>
  <c r="T7" i="17"/>
  <c r="AE20" i="15"/>
  <c r="T10" i="16"/>
  <c r="T18" i="16"/>
  <c r="AC6" i="17"/>
  <c r="H10" i="17"/>
  <c r="AF9" i="17"/>
  <c r="X9" i="17"/>
  <c r="T9" i="17"/>
  <c r="AB9" i="17"/>
  <c r="AD7" i="17"/>
  <c r="V7" i="17"/>
  <c r="AG6" i="17"/>
  <c r="Y6" i="17"/>
  <c r="X5" i="17"/>
  <c r="AF5" i="17"/>
  <c r="T5" i="17"/>
  <c r="AB5" i="17"/>
  <c r="W8" i="17"/>
  <c r="AG8" i="15"/>
  <c r="AC8" i="15"/>
  <c r="AD5" i="15"/>
  <c r="AF21" i="15"/>
  <c r="AB21" i="15"/>
  <c r="AF17" i="15"/>
  <c r="AB17" i="15"/>
  <c r="AG14" i="15"/>
  <c r="AC14" i="15"/>
  <c r="AF13" i="15"/>
  <c r="AB13" i="15"/>
  <c r="T8" i="15"/>
  <c r="AB4" i="15"/>
  <c r="V6" i="15"/>
  <c r="Y5" i="15"/>
  <c r="U5" i="15"/>
  <c r="X10" i="15"/>
  <c r="W21" i="15"/>
  <c r="AD20" i="15"/>
  <c r="X18" i="15"/>
  <c r="T18" i="15"/>
  <c r="W17" i="15"/>
  <c r="V16" i="15"/>
  <c r="X14" i="15"/>
  <c r="T14" i="15"/>
  <c r="W13" i="15"/>
  <c r="Y11" i="15"/>
  <c r="X5" i="16"/>
  <c r="V21" i="16"/>
  <c r="AG20" i="16"/>
  <c r="X19" i="16"/>
  <c r="V17" i="16"/>
  <c r="U16" i="16"/>
  <c r="X15" i="16"/>
  <c r="V13" i="16"/>
  <c r="Y12" i="16"/>
  <c r="U12" i="16"/>
  <c r="X11" i="16"/>
  <c r="AD6" i="17"/>
  <c r="T4" i="17"/>
  <c r="AD4" i="15"/>
  <c r="AG7" i="15"/>
  <c r="AC7" i="15"/>
  <c r="AF6" i="15"/>
  <c r="AB6" i="15"/>
  <c r="AE5" i="15"/>
  <c r="AG21" i="15"/>
  <c r="U21" i="15"/>
  <c r="AF20" i="15"/>
  <c r="AB20" i="15"/>
  <c r="AE19" i="15"/>
  <c r="AD18" i="15"/>
  <c r="AG17" i="15"/>
  <c r="AC17" i="15"/>
  <c r="AF16" i="15"/>
  <c r="AB16" i="15"/>
  <c r="AE15" i="15"/>
  <c r="AD14" i="15"/>
  <c r="AG13" i="15"/>
  <c r="AC13" i="15"/>
  <c r="AF12" i="15"/>
  <c r="AB12" i="15"/>
  <c r="AE11" i="15"/>
  <c r="Y13" i="16"/>
  <c r="U13" i="16"/>
  <c r="AG5" i="16"/>
  <c r="AG15" i="16"/>
  <c r="AB14" i="16"/>
  <c r="AC11" i="16"/>
  <c r="T14" i="16"/>
  <c r="O10" i="17"/>
  <c r="AE6" i="17"/>
  <c r="AD9" i="17"/>
  <c r="AD5" i="17"/>
  <c r="E10" i="17"/>
  <c r="AF4" i="17"/>
  <c r="AC5" i="17"/>
  <c r="AG5" i="17"/>
  <c r="AB8" i="17"/>
  <c r="AF8" i="17"/>
  <c r="AC9" i="17"/>
  <c r="AG9" i="17"/>
  <c r="B10" i="17"/>
  <c r="F10" i="17"/>
  <c r="AC4" i="17"/>
  <c r="AG4" i="17"/>
  <c r="AB7" i="17"/>
  <c r="AF7" i="17"/>
  <c r="AC8" i="17"/>
  <c r="AG8" i="17"/>
  <c r="C10" i="17"/>
  <c r="G10" i="17"/>
  <c r="N10" i="17"/>
  <c r="AD4" i="17"/>
  <c r="AB6" i="17"/>
  <c r="AF6" i="17"/>
  <c r="AC7" i="17"/>
  <c r="AG7" i="17"/>
  <c r="AE9" i="17"/>
  <c r="K10" i="17"/>
  <c r="L10" i="17"/>
  <c r="P10" i="17"/>
  <c r="AE4" i="17"/>
  <c r="M10" i="17"/>
  <c r="Q10" i="17"/>
  <c r="C25" i="16"/>
  <c r="X7" i="16"/>
  <c r="X13" i="16"/>
  <c r="AC5" i="16"/>
  <c r="AG19" i="16"/>
  <c r="AB18" i="16"/>
  <c r="AC15" i="16"/>
  <c r="AG11" i="16"/>
  <c r="O9" i="16"/>
  <c r="U20" i="16"/>
  <c r="AG16" i="16"/>
  <c r="K9" i="16"/>
  <c r="M23" i="16"/>
  <c r="Q23" i="16"/>
  <c r="K22" i="16"/>
  <c r="O22" i="16"/>
  <c r="K25" i="16"/>
  <c r="W6" i="16"/>
  <c r="G25" i="16"/>
  <c r="E25" i="16"/>
  <c r="G23" i="16"/>
  <c r="W12" i="16"/>
  <c r="P22" i="16"/>
  <c r="K24" i="16"/>
  <c r="O24" i="16"/>
  <c r="L24" i="16"/>
  <c r="M25" i="16"/>
  <c r="Q25" i="16"/>
  <c r="W8" i="16"/>
  <c r="AG4" i="15"/>
  <c r="Y13" i="15"/>
  <c r="AE4" i="15"/>
  <c r="AF7" i="15"/>
  <c r="AB7" i="15"/>
  <c r="AE10" i="15"/>
  <c r="AG18" i="15"/>
  <c r="AC18" i="15"/>
  <c r="AD15" i="15"/>
  <c r="AE12" i="15"/>
  <c r="AD8" i="15"/>
  <c r="U7" i="15"/>
  <c r="C9" i="15"/>
  <c r="AC4" i="15"/>
  <c r="AF4" i="15"/>
  <c r="V7" i="15"/>
  <c r="AF5" i="15"/>
  <c r="AC10" i="15"/>
  <c r="Y10" i="15"/>
  <c r="AD21" i="15"/>
  <c r="AG20" i="15"/>
  <c r="AC20" i="15"/>
  <c r="AF15" i="15"/>
  <c r="T15" i="15"/>
  <c r="AD13" i="15"/>
  <c r="Y12" i="15"/>
  <c r="AC12" i="15"/>
  <c r="W7" i="15"/>
  <c r="AE7" i="15"/>
  <c r="Y19" i="15"/>
  <c r="AG19" i="15"/>
  <c r="AG15" i="15"/>
  <c r="Y15" i="15"/>
  <c r="AC15" i="15"/>
  <c r="U15" i="15"/>
  <c r="AE8" i="15"/>
  <c r="W8" i="15"/>
  <c r="AC6" i="15"/>
  <c r="U6" i="15"/>
  <c r="T5" i="15"/>
  <c r="AB5" i="15"/>
  <c r="X19" i="15"/>
  <c r="AF19" i="15"/>
  <c r="AE18" i="15"/>
  <c r="W18" i="15"/>
  <c r="AD17" i="15"/>
  <c r="V17" i="15"/>
  <c r="AC16" i="15"/>
  <c r="U16" i="15"/>
  <c r="X5" i="15"/>
  <c r="V13" i="15"/>
  <c r="V20" i="15"/>
  <c r="N23" i="15"/>
  <c r="K9" i="15"/>
  <c r="AG12" i="15"/>
  <c r="X15" i="15"/>
  <c r="AG10" i="15"/>
  <c r="AB15" i="15"/>
  <c r="B9" i="15"/>
  <c r="AD6" i="15"/>
  <c r="AG5" i="15"/>
  <c r="AC5" i="15"/>
  <c r="AB10" i="15"/>
  <c r="AF10" i="15"/>
  <c r="AE21" i="15"/>
  <c r="AF18" i="15"/>
  <c r="AB18" i="15"/>
  <c r="AE17" i="15"/>
  <c r="AF14" i="15"/>
  <c r="AB14" i="15"/>
  <c r="AG11" i="15"/>
  <c r="AC11" i="15"/>
  <c r="AD7" i="15"/>
  <c r="AE13" i="15"/>
  <c r="U19" i="15"/>
  <c r="AC19" i="15"/>
  <c r="AD12" i="15"/>
  <c r="V12" i="15"/>
  <c r="Y6" i="15"/>
  <c r="AG6" i="15"/>
  <c r="AB19" i="15"/>
  <c r="T19" i="15"/>
  <c r="AG16" i="15"/>
  <c r="Y16" i="15"/>
  <c r="W14" i="15"/>
  <c r="AE14" i="15"/>
  <c r="X11" i="15"/>
  <c r="AF11" i="15"/>
  <c r="AB11" i="15"/>
  <c r="T11" i="15"/>
  <c r="AD16" i="15"/>
  <c r="AD10" i="15"/>
  <c r="AC21" i="15"/>
  <c r="X6" i="15"/>
  <c r="T6" i="15"/>
  <c r="W5" i="15"/>
  <c r="D24" i="15"/>
  <c r="X20" i="15"/>
  <c r="T20" i="15"/>
  <c r="W19" i="15"/>
  <c r="Y17" i="15"/>
  <c r="X16" i="15"/>
  <c r="T16" i="15"/>
  <c r="W15" i="15"/>
  <c r="V14" i="15"/>
  <c r="U13" i="15"/>
  <c r="X12" i="15"/>
  <c r="T12" i="15"/>
  <c r="W11" i="15"/>
  <c r="W6" i="15"/>
  <c r="O24" i="15"/>
  <c r="K24" i="15"/>
  <c r="N24" i="15"/>
  <c r="V11" i="15"/>
  <c r="AD19" i="15"/>
  <c r="AE6" i="15"/>
  <c r="AD11" i="15"/>
  <c r="C23" i="16"/>
  <c r="U14" i="16"/>
  <c r="AG14" i="16"/>
  <c r="X17" i="16"/>
  <c r="X21" i="16"/>
  <c r="E24" i="16"/>
  <c r="E22" i="16"/>
  <c r="E9" i="16"/>
  <c r="AC7" i="16"/>
  <c r="AG7" i="16"/>
  <c r="U8" i="16"/>
  <c r="Y8" i="16"/>
  <c r="B22" i="16"/>
  <c r="F22" i="16"/>
  <c r="C22" i="16"/>
  <c r="G22" i="16"/>
  <c r="AC4" i="16"/>
  <c r="U5" i="16"/>
  <c r="V5" i="16"/>
  <c r="AF6" i="16"/>
  <c r="U6" i="16"/>
  <c r="Y6" i="16"/>
  <c r="U7" i="16"/>
  <c r="Y7" i="16"/>
  <c r="V7" i="16"/>
  <c r="AD8" i="16"/>
  <c r="V8" i="16"/>
  <c r="N9" i="16"/>
  <c r="D24" i="16"/>
  <c r="H24" i="16"/>
  <c r="N24" i="16"/>
  <c r="V10" i="16"/>
  <c r="U11" i="16"/>
  <c r="Y11" i="16"/>
  <c r="V11" i="16"/>
  <c r="AD12" i="16"/>
  <c r="V12" i="16"/>
  <c r="W13" i="16"/>
  <c r="Y14" i="16"/>
  <c r="AD14" i="16"/>
  <c r="V14" i="16"/>
  <c r="V15" i="16"/>
  <c r="Y16" i="16"/>
  <c r="AD16" i="16"/>
  <c r="V16" i="16"/>
  <c r="W17" i="16"/>
  <c r="Y18" i="16"/>
  <c r="AD18" i="16"/>
  <c r="V18" i="16"/>
  <c r="D25" i="16"/>
  <c r="H25" i="16"/>
  <c r="V19" i="16"/>
  <c r="Y20" i="16"/>
  <c r="AD20" i="16"/>
  <c r="V20" i="16"/>
  <c r="W21" i="16"/>
  <c r="H22" i="16"/>
  <c r="N22" i="16"/>
  <c r="V4" i="16"/>
  <c r="W5" i="16"/>
  <c r="AD6" i="16"/>
  <c r="V6" i="16"/>
  <c r="W7" i="16"/>
  <c r="D9" i="16"/>
  <c r="AB10" i="16"/>
  <c r="W11" i="16"/>
  <c r="AB13" i="16"/>
  <c r="AF13" i="16"/>
  <c r="AD13" i="16"/>
  <c r="AE14" i="16"/>
  <c r="W15" i="16"/>
  <c r="AB17" i="16"/>
  <c r="AF17" i="16"/>
  <c r="AD17" i="16"/>
  <c r="AE18" i="16"/>
  <c r="W19" i="16"/>
  <c r="AB21" i="16"/>
  <c r="AF21" i="16"/>
  <c r="AD21" i="16"/>
  <c r="AB5" i="16"/>
  <c r="AF5" i="16"/>
  <c r="Y5" i="16"/>
  <c r="AB7" i="16"/>
  <c r="AF7" i="16"/>
  <c r="X8" i="16"/>
  <c r="AB11" i="16"/>
  <c r="AF11" i="16"/>
  <c r="X12" i="16"/>
  <c r="X14" i="16"/>
  <c r="AB15" i="16"/>
  <c r="AF15" i="16"/>
  <c r="X16" i="16"/>
  <c r="AB19" i="16"/>
  <c r="AF19" i="16"/>
  <c r="X20" i="16"/>
  <c r="N25" i="16"/>
  <c r="N9" i="15"/>
  <c r="P9" i="15"/>
  <c r="G24" i="15"/>
  <c r="C24" i="15"/>
  <c r="B24" i="15"/>
  <c r="H24" i="15"/>
  <c r="H23" i="15"/>
  <c r="D23" i="15"/>
  <c r="G9" i="15"/>
  <c r="X8" i="15"/>
  <c r="T10" i="15"/>
  <c r="L9" i="15"/>
  <c r="U10" i="15"/>
  <c r="V21" i="15"/>
  <c r="M9" i="15"/>
  <c r="O23" i="15"/>
  <c r="W12" i="15"/>
  <c r="Y21" i="15"/>
  <c r="Y4" i="16"/>
  <c r="Q22" i="16"/>
  <c r="AF12" i="16"/>
  <c r="AD5" i="16"/>
  <c r="D23" i="16"/>
  <c r="U23" i="16" s="1"/>
  <c r="AC6" i="16"/>
  <c r="AF16" i="16"/>
  <c r="AF20" i="16"/>
  <c r="L22" i="16"/>
  <c r="T22" i="16" s="1"/>
  <c r="F24" i="16"/>
  <c r="D22" i="16"/>
  <c r="AF4" i="16"/>
  <c r="W4" i="16"/>
  <c r="AG4" i="16"/>
  <c r="AE5" i="16"/>
  <c r="AE6" i="16"/>
  <c r="AG6" i="16"/>
  <c r="B23" i="16"/>
  <c r="B9" i="16"/>
  <c r="F23" i="16"/>
  <c r="F9" i="16"/>
  <c r="W9" i="16" s="1"/>
  <c r="W10" i="16"/>
  <c r="L23" i="16"/>
  <c r="T23" i="16" s="1"/>
  <c r="L9" i="16"/>
  <c r="P23" i="16"/>
  <c r="X10" i="16"/>
  <c r="P9" i="16"/>
  <c r="AF10" i="16"/>
  <c r="AC13" i="16"/>
  <c r="AG13" i="16"/>
  <c r="AF14" i="16"/>
  <c r="AC17" i="16"/>
  <c r="AG17" i="16"/>
  <c r="B25" i="16"/>
  <c r="F25" i="16"/>
  <c r="L25" i="16"/>
  <c r="P25" i="16"/>
  <c r="X18" i="16"/>
  <c r="AF18" i="16"/>
  <c r="AC21" i="16"/>
  <c r="AG21" i="16"/>
  <c r="P24" i="16"/>
  <c r="U4" i="16"/>
  <c r="M22" i="16"/>
  <c r="AF8" i="16"/>
  <c r="X4" i="16"/>
  <c r="AB4" i="16"/>
  <c r="X6" i="16"/>
  <c r="AB6" i="16"/>
  <c r="AD7" i="16"/>
  <c r="AE8" i="16"/>
  <c r="AB8" i="16"/>
  <c r="AD11" i="16"/>
  <c r="AE12" i="16"/>
  <c r="AB12" i="16"/>
  <c r="AD15" i="16"/>
  <c r="AE16" i="16"/>
  <c r="AB16" i="16"/>
  <c r="AD19" i="16"/>
  <c r="AE20" i="16"/>
  <c r="AB20" i="16"/>
  <c r="N23" i="16"/>
  <c r="B24" i="16"/>
  <c r="AC8" i="16"/>
  <c r="AG8" i="16"/>
  <c r="AC10" i="16"/>
  <c r="AG10" i="16"/>
  <c r="AE11" i="16"/>
  <c r="AC12" i="16"/>
  <c r="AG12" i="16"/>
  <c r="AE13" i="16"/>
  <c r="W14" i="16"/>
  <c r="AC14" i="16"/>
  <c r="U15" i="16"/>
  <c r="Y15" i="16"/>
  <c r="AE15" i="16"/>
  <c r="W16" i="16"/>
  <c r="AC16" i="16"/>
  <c r="U17" i="16"/>
  <c r="Y17" i="16"/>
  <c r="AE17" i="16"/>
  <c r="W18" i="16"/>
  <c r="AC18" i="16"/>
  <c r="AG18" i="16"/>
  <c r="U19" i="16"/>
  <c r="Y19" i="16"/>
  <c r="AE19" i="16"/>
  <c r="W20" i="16"/>
  <c r="AC20" i="16"/>
  <c r="U21" i="16"/>
  <c r="Y21" i="16"/>
  <c r="AE21" i="16"/>
  <c r="E23" i="16"/>
  <c r="K23" i="16"/>
  <c r="O23" i="16"/>
  <c r="C24" i="16"/>
  <c r="G24" i="16"/>
  <c r="M24" i="16"/>
  <c r="Q24" i="16"/>
  <c r="O25" i="16"/>
  <c r="AE7" i="16"/>
  <c r="AD4" i="16"/>
  <c r="AD10" i="16"/>
  <c r="AE4" i="16"/>
  <c r="C9" i="16"/>
  <c r="G9" i="16"/>
  <c r="M9" i="16"/>
  <c r="Q9" i="16"/>
  <c r="U10" i="16"/>
  <c r="Y10" i="16"/>
  <c r="AE10" i="16"/>
  <c r="U18" i="16"/>
  <c r="P23" i="15"/>
  <c r="V19" i="15"/>
  <c r="T13" i="15"/>
  <c r="L23" i="15"/>
  <c r="V5" i="15"/>
  <c r="N22" i="15"/>
  <c r="W4" i="15"/>
  <c r="E24" i="15"/>
  <c r="B23" i="15"/>
  <c r="H9" i="15"/>
  <c r="E9" i="15"/>
  <c r="C23" i="15"/>
  <c r="B22" i="15"/>
  <c r="L22" i="15"/>
  <c r="Q9" i="15"/>
  <c r="U11" i="15"/>
  <c r="O22" i="15"/>
  <c r="W16" i="15"/>
  <c r="O9" i="15"/>
  <c r="K23" i="15"/>
  <c r="K22" i="15"/>
  <c r="X7" i="15"/>
  <c r="P22" i="15"/>
  <c r="X4" i="15"/>
  <c r="T4" i="15"/>
  <c r="C22" i="15"/>
  <c r="G23" i="15"/>
  <c r="X13" i="15"/>
  <c r="U14" i="15"/>
  <c r="Y14" i="15"/>
  <c r="W20" i="15"/>
  <c r="D9" i="15"/>
  <c r="T17" i="15"/>
  <c r="X17" i="15"/>
  <c r="U18" i="15"/>
  <c r="Y18" i="15"/>
  <c r="T21" i="15"/>
  <c r="X21" i="15"/>
  <c r="U20" i="15"/>
  <c r="Y20" i="15"/>
  <c r="F9" i="15"/>
  <c r="E23" i="15"/>
  <c r="E22" i="15"/>
  <c r="W10" i="15"/>
  <c r="Y7" i="15"/>
  <c r="G22" i="15"/>
  <c r="T7" i="15"/>
  <c r="H22" i="15"/>
  <c r="D22" i="15"/>
  <c r="U8" i="15"/>
  <c r="Y8" i="15"/>
  <c r="Y4" i="15"/>
  <c r="U4" i="15"/>
  <c r="V10" i="15"/>
  <c r="V15" i="15"/>
  <c r="F22" i="15"/>
  <c r="F23" i="15"/>
  <c r="F24" i="15"/>
  <c r="L24" i="15"/>
  <c r="P24" i="15"/>
  <c r="V4" i="15"/>
  <c r="M22" i="15"/>
  <c r="Q22" i="15"/>
  <c r="M23" i="15"/>
  <c r="Q23" i="15"/>
  <c r="M24" i="15"/>
  <c r="Q24" i="15"/>
  <c r="C2" i="14"/>
  <c r="V9" i="16" l="1"/>
  <c r="M23" i="18" a="1"/>
  <c r="I23" i="18" a="1"/>
  <c r="AB9" i="15"/>
  <c r="X24" i="15"/>
  <c r="T25" i="16"/>
  <c r="Y23" i="15"/>
  <c r="X10" i="17"/>
  <c r="T10" i="17"/>
  <c r="V10" i="17"/>
  <c r="AG10" i="17"/>
  <c r="Y10" i="17"/>
  <c r="T9" i="15"/>
  <c r="T24" i="16"/>
  <c r="W10" i="17"/>
  <c r="T9" i="16"/>
  <c r="AC10" i="17"/>
  <c r="U10" i="17"/>
  <c r="AE10" i="17"/>
  <c r="AF10" i="17"/>
  <c r="AB10" i="17"/>
  <c r="AD10" i="17"/>
  <c r="AD25" i="16"/>
  <c r="V25" i="16"/>
  <c r="AC25" i="16"/>
  <c r="Y23" i="16"/>
  <c r="W24" i="16"/>
  <c r="W22" i="16"/>
  <c r="X22" i="16"/>
  <c r="AD9" i="16"/>
  <c r="AG25" i="16"/>
  <c r="V22" i="16"/>
  <c r="AF22" i="15"/>
  <c r="AG9" i="15"/>
  <c r="V9" i="15"/>
  <c r="Y24" i="15"/>
  <c r="W24" i="15"/>
  <c r="AD22" i="15"/>
  <c r="AC9" i="15"/>
  <c r="Y9" i="15"/>
  <c r="V22" i="15"/>
  <c r="AE9" i="15"/>
  <c r="AB22" i="15"/>
  <c r="T22" i="15"/>
  <c r="AG22" i="15"/>
  <c r="T24" i="15"/>
  <c r="U9" i="15"/>
  <c r="AE22" i="15"/>
  <c r="X9" i="15"/>
  <c r="AF9" i="15"/>
  <c r="U24" i="15"/>
  <c r="AC22" i="15"/>
  <c r="V23" i="15"/>
  <c r="X23" i="15"/>
  <c r="V24" i="15"/>
  <c r="T23" i="15"/>
  <c r="AD9" i="15"/>
  <c r="U25" i="16"/>
  <c r="AG23" i="16"/>
  <c r="AE22" i="16"/>
  <c r="AC23" i="16"/>
  <c r="AD24" i="16"/>
  <c r="AD22" i="16"/>
  <c r="AF22" i="16"/>
  <c r="Y25" i="16"/>
  <c r="AE9" i="16"/>
  <c r="V24" i="16"/>
  <c r="AE24" i="16"/>
  <c r="W23" i="15"/>
  <c r="U23" i="15"/>
  <c r="U22" i="16"/>
  <c r="AC22" i="16"/>
  <c r="AG9" i="16"/>
  <c r="Y9" i="16"/>
  <c r="W25" i="16"/>
  <c r="AE25" i="16"/>
  <c r="X24" i="16"/>
  <c r="AF24" i="16"/>
  <c r="AF23" i="16"/>
  <c r="X23" i="16"/>
  <c r="AB22" i="16"/>
  <c r="AB24" i="16"/>
  <c r="AC9" i="16"/>
  <c r="U9" i="16"/>
  <c r="Y24" i="16"/>
  <c r="AG24" i="16"/>
  <c r="W23" i="16"/>
  <c r="AE23" i="16"/>
  <c r="V23" i="16"/>
  <c r="AD23" i="16"/>
  <c r="AB25" i="16"/>
  <c r="AB9" i="16"/>
  <c r="U24" i="16"/>
  <c r="AC24" i="16"/>
  <c r="AF9" i="16"/>
  <c r="X9" i="16"/>
  <c r="Y22" i="16"/>
  <c r="AG22" i="16"/>
  <c r="AF25" i="16"/>
  <c r="X25" i="16"/>
  <c r="AB23" i="16"/>
  <c r="X22" i="15"/>
  <c r="W22" i="15"/>
  <c r="U22" i="15"/>
  <c r="W9" i="15"/>
  <c r="Y22" i="15"/>
  <c r="D26" i="14"/>
  <c r="E26" i="14"/>
  <c r="F26" i="14"/>
  <c r="G26" i="14"/>
  <c r="H26" i="14"/>
  <c r="I26" i="14"/>
  <c r="J26" i="14"/>
  <c r="K26" i="14"/>
  <c r="L26" i="14"/>
  <c r="M26" i="14"/>
  <c r="N26" i="14"/>
  <c r="O26" i="14"/>
  <c r="P26" i="14"/>
  <c r="Q26" i="14"/>
  <c r="R26" i="14"/>
  <c r="S26" i="14"/>
  <c r="T26" i="14"/>
  <c r="U26" i="14"/>
  <c r="V26" i="14"/>
  <c r="W26" i="14"/>
  <c r="X26" i="14"/>
  <c r="Y26" i="14"/>
  <c r="Z26" i="14"/>
  <c r="AA26" i="14"/>
  <c r="AB26" i="14"/>
  <c r="AC26" i="14"/>
  <c r="AD26" i="14"/>
  <c r="AE26" i="14"/>
  <c r="AF26" i="14"/>
  <c r="AG26" i="14"/>
  <c r="AH26" i="14"/>
  <c r="AI26" i="14"/>
  <c r="AJ26" i="14"/>
  <c r="AK26" i="14"/>
  <c r="AL26" i="14"/>
  <c r="AM26" i="14"/>
  <c r="AN26" i="14"/>
  <c r="D27" i="14"/>
  <c r="E27" i="14"/>
  <c r="F27" i="14"/>
  <c r="G27" i="14"/>
  <c r="H27" i="14"/>
  <c r="I27" i="14"/>
  <c r="J27" i="14"/>
  <c r="K27" i="14"/>
  <c r="L27" i="14"/>
  <c r="M27" i="14"/>
  <c r="N27" i="14"/>
  <c r="O27" i="14"/>
  <c r="P27" i="14"/>
  <c r="Q27" i="14"/>
  <c r="R27" i="14"/>
  <c r="S27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AH27" i="14"/>
  <c r="AI27" i="14"/>
  <c r="AJ27" i="14"/>
  <c r="AK27" i="14"/>
  <c r="AL27" i="14"/>
  <c r="AM27" i="14"/>
  <c r="AN27" i="14"/>
  <c r="D28" i="14"/>
  <c r="E28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R28" i="14"/>
  <c r="S28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AH28" i="14"/>
  <c r="AI28" i="14"/>
  <c r="AJ28" i="14"/>
  <c r="AK28" i="14"/>
  <c r="AL28" i="14"/>
  <c r="AM28" i="14"/>
  <c r="AN28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U29" i="14"/>
  <c r="V29" i="14"/>
  <c r="W29" i="14"/>
  <c r="X29" i="14"/>
  <c r="Y29" i="14"/>
  <c r="Z29" i="14"/>
  <c r="AA29" i="14"/>
  <c r="AB29" i="14"/>
  <c r="AC29" i="14"/>
  <c r="AD29" i="14"/>
  <c r="AE29" i="14"/>
  <c r="AF29" i="14"/>
  <c r="AG29" i="14"/>
  <c r="AH29" i="14"/>
  <c r="AI29" i="14"/>
  <c r="AJ29" i="14"/>
  <c r="AK29" i="14"/>
  <c r="AL29" i="14"/>
  <c r="AM29" i="14"/>
  <c r="AN29" i="14"/>
  <c r="D30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U30" i="14"/>
  <c r="V30" i="14"/>
  <c r="W30" i="14"/>
  <c r="X30" i="14"/>
  <c r="Y30" i="14"/>
  <c r="Z30" i="14"/>
  <c r="AA30" i="14"/>
  <c r="AB30" i="14"/>
  <c r="AC30" i="14"/>
  <c r="AD30" i="14"/>
  <c r="AE30" i="14"/>
  <c r="AF30" i="14"/>
  <c r="AG30" i="14"/>
  <c r="AH30" i="14"/>
  <c r="AI30" i="14"/>
  <c r="AJ30" i="14"/>
  <c r="AK30" i="14"/>
  <c r="AL30" i="14"/>
  <c r="AM30" i="14"/>
  <c r="AN30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AH32" i="14"/>
  <c r="AI32" i="14"/>
  <c r="AJ32" i="14"/>
  <c r="AK32" i="14"/>
  <c r="AL32" i="14"/>
  <c r="AM32" i="14"/>
  <c r="AN32" i="14"/>
  <c r="D33" i="14"/>
  <c r="E33" i="14"/>
  <c r="F33" i="14"/>
  <c r="G33" i="14"/>
  <c r="H33" i="14"/>
  <c r="I33" i="14"/>
  <c r="J33" i="14"/>
  <c r="K33" i="14"/>
  <c r="L33" i="14"/>
  <c r="M33" i="14"/>
  <c r="N33" i="14"/>
  <c r="O33" i="14"/>
  <c r="P33" i="14"/>
  <c r="Q33" i="14"/>
  <c r="R33" i="14"/>
  <c r="S33" i="14"/>
  <c r="T33" i="14"/>
  <c r="U33" i="14"/>
  <c r="V33" i="14"/>
  <c r="W33" i="14"/>
  <c r="X33" i="14"/>
  <c r="Y33" i="14"/>
  <c r="Z33" i="14"/>
  <c r="AA33" i="14"/>
  <c r="AB33" i="14"/>
  <c r="AC33" i="14"/>
  <c r="AD33" i="14"/>
  <c r="AE33" i="14"/>
  <c r="AF33" i="14"/>
  <c r="AG33" i="14"/>
  <c r="AH33" i="14"/>
  <c r="AI33" i="14"/>
  <c r="AJ33" i="14"/>
  <c r="AK33" i="14"/>
  <c r="AL33" i="14"/>
  <c r="AM33" i="14"/>
  <c r="AN33" i="14"/>
  <c r="D34" i="14"/>
  <c r="E34" i="14"/>
  <c r="F34" i="14"/>
  <c r="G34" i="14"/>
  <c r="H34" i="14"/>
  <c r="I34" i="14"/>
  <c r="J34" i="14"/>
  <c r="K34" i="14"/>
  <c r="L34" i="14"/>
  <c r="M34" i="14"/>
  <c r="N34" i="14"/>
  <c r="O34" i="14"/>
  <c r="P34" i="14"/>
  <c r="Q34" i="14"/>
  <c r="R34" i="14"/>
  <c r="S34" i="14"/>
  <c r="T34" i="14"/>
  <c r="U34" i="14"/>
  <c r="V34" i="14"/>
  <c r="W34" i="14"/>
  <c r="X34" i="14"/>
  <c r="Y34" i="14"/>
  <c r="Z34" i="14"/>
  <c r="AA34" i="14"/>
  <c r="AB34" i="14"/>
  <c r="AC34" i="14"/>
  <c r="AD34" i="14"/>
  <c r="AE34" i="14"/>
  <c r="AF34" i="14"/>
  <c r="AG34" i="14"/>
  <c r="AH34" i="14"/>
  <c r="AI34" i="14"/>
  <c r="AJ34" i="14"/>
  <c r="AK34" i="14"/>
  <c r="AL34" i="14"/>
  <c r="AM34" i="14"/>
  <c r="AN34" i="14"/>
  <c r="D35" i="14"/>
  <c r="E35" i="14"/>
  <c r="F35" i="14"/>
  <c r="G35" i="14"/>
  <c r="H35" i="14"/>
  <c r="I35" i="14"/>
  <c r="J35" i="14"/>
  <c r="K35" i="14"/>
  <c r="L35" i="14"/>
  <c r="M35" i="14"/>
  <c r="N35" i="14"/>
  <c r="O35" i="14"/>
  <c r="P35" i="14"/>
  <c r="Q35" i="14"/>
  <c r="R35" i="14"/>
  <c r="S35" i="14"/>
  <c r="T35" i="14"/>
  <c r="U35" i="14"/>
  <c r="V35" i="14"/>
  <c r="W35" i="14"/>
  <c r="X35" i="14"/>
  <c r="Y35" i="14"/>
  <c r="Z35" i="14"/>
  <c r="AA35" i="14"/>
  <c r="AB35" i="14"/>
  <c r="AC35" i="14"/>
  <c r="AD35" i="14"/>
  <c r="AE35" i="14"/>
  <c r="AF35" i="14"/>
  <c r="AG35" i="14"/>
  <c r="AH35" i="14"/>
  <c r="AI35" i="14"/>
  <c r="AJ35" i="14"/>
  <c r="AK35" i="14"/>
  <c r="AL35" i="14"/>
  <c r="AM35" i="14"/>
  <c r="AN35" i="14"/>
  <c r="D36" i="14"/>
  <c r="E36" i="14"/>
  <c r="F36" i="14"/>
  <c r="G36" i="14"/>
  <c r="H36" i="14"/>
  <c r="I36" i="14"/>
  <c r="J36" i="14"/>
  <c r="K36" i="14"/>
  <c r="L36" i="14"/>
  <c r="M36" i="14"/>
  <c r="N36" i="14"/>
  <c r="O36" i="14"/>
  <c r="P36" i="14"/>
  <c r="Q36" i="14"/>
  <c r="R36" i="14"/>
  <c r="S36" i="14"/>
  <c r="T36" i="14"/>
  <c r="U36" i="14"/>
  <c r="V36" i="14"/>
  <c r="W36" i="14"/>
  <c r="X36" i="14"/>
  <c r="Y36" i="14"/>
  <c r="Z36" i="14"/>
  <c r="AA36" i="14"/>
  <c r="AB36" i="14"/>
  <c r="AC36" i="14"/>
  <c r="AD36" i="14"/>
  <c r="AE36" i="14"/>
  <c r="AF36" i="14"/>
  <c r="AG36" i="14"/>
  <c r="AH36" i="14"/>
  <c r="AI36" i="14"/>
  <c r="AJ36" i="14"/>
  <c r="AK36" i="14"/>
  <c r="AL36" i="14"/>
  <c r="AM36" i="14"/>
  <c r="AN36" i="14"/>
  <c r="D37" i="14"/>
  <c r="E37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S37" i="14"/>
  <c r="T37" i="14"/>
  <c r="U37" i="14"/>
  <c r="V37" i="14"/>
  <c r="W37" i="14"/>
  <c r="X37" i="14"/>
  <c r="Y37" i="14"/>
  <c r="Z37" i="14"/>
  <c r="AA37" i="14"/>
  <c r="AB37" i="14"/>
  <c r="AC37" i="14"/>
  <c r="AD37" i="14"/>
  <c r="AE37" i="14"/>
  <c r="AF37" i="14"/>
  <c r="AG37" i="14"/>
  <c r="AH37" i="14"/>
  <c r="AI37" i="14"/>
  <c r="AJ37" i="14"/>
  <c r="AK37" i="14"/>
  <c r="AL37" i="14"/>
  <c r="AM37" i="14"/>
  <c r="AN37" i="14"/>
  <c r="D38" i="14"/>
  <c r="E38" i="14"/>
  <c r="F38" i="14"/>
  <c r="G38" i="14"/>
  <c r="H38" i="14"/>
  <c r="I38" i="14"/>
  <c r="J38" i="14"/>
  <c r="K38" i="14"/>
  <c r="L38" i="14"/>
  <c r="M38" i="14"/>
  <c r="N38" i="14"/>
  <c r="O38" i="14"/>
  <c r="P38" i="14"/>
  <c r="Q38" i="14"/>
  <c r="R38" i="14"/>
  <c r="S38" i="14"/>
  <c r="T38" i="14"/>
  <c r="U38" i="14"/>
  <c r="V38" i="14"/>
  <c r="W38" i="14"/>
  <c r="X38" i="14"/>
  <c r="Y38" i="14"/>
  <c r="Z38" i="14"/>
  <c r="AA38" i="14"/>
  <c r="AB38" i="14"/>
  <c r="AC38" i="14"/>
  <c r="AD38" i="14"/>
  <c r="AE38" i="14"/>
  <c r="AF38" i="14"/>
  <c r="AG38" i="14"/>
  <c r="AH38" i="14"/>
  <c r="AI38" i="14"/>
  <c r="AJ38" i="14"/>
  <c r="AK38" i="14"/>
  <c r="AL38" i="14"/>
  <c r="AM38" i="14"/>
  <c r="AN38" i="14"/>
  <c r="D39" i="14"/>
  <c r="D46" i="14" s="1"/>
  <c r="E39" i="14"/>
  <c r="E46" i="14" s="1"/>
  <c r="F39" i="14"/>
  <c r="F46" i="14" s="1"/>
  <c r="G39" i="14"/>
  <c r="G46" i="14" s="1"/>
  <c r="H39" i="14"/>
  <c r="I39" i="14"/>
  <c r="I46" i="14" s="1"/>
  <c r="J39" i="14"/>
  <c r="J46" i="14" s="1"/>
  <c r="K39" i="14"/>
  <c r="K46" i="14" s="1"/>
  <c r="L39" i="14"/>
  <c r="L46" i="14" s="1"/>
  <c r="M39" i="14"/>
  <c r="M46" i="14" s="1"/>
  <c r="N39" i="14"/>
  <c r="N46" i="14" s="1"/>
  <c r="O39" i="14"/>
  <c r="O46" i="14" s="1"/>
  <c r="P39" i="14"/>
  <c r="P46" i="14" s="1"/>
  <c r="Q39" i="14"/>
  <c r="Q46" i="14" s="1"/>
  <c r="R39" i="14"/>
  <c r="R46" i="14" s="1"/>
  <c r="S39" i="14"/>
  <c r="S46" i="14" s="1"/>
  <c r="T39" i="14"/>
  <c r="T46" i="14" s="1"/>
  <c r="U39" i="14"/>
  <c r="V39" i="14"/>
  <c r="V46" i="14" s="1"/>
  <c r="W39" i="14"/>
  <c r="W46" i="14" s="1"/>
  <c r="X39" i="14"/>
  <c r="X46" i="14" s="1"/>
  <c r="Y39" i="14"/>
  <c r="Y46" i="14" s="1"/>
  <c r="Z39" i="14"/>
  <c r="Z46" i="14" s="1"/>
  <c r="AA39" i="14"/>
  <c r="AA46" i="14" s="1"/>
  <c r="AB39" i="14"/>
  <c r="AB46" i="14" s="1"/>
  <c r="AC39" i="14"/>
  <c r="AC46" i="14" s="1"/>
  <c r="AD39" i="14"/>
  <c r="AD46" i="14" s="1"/>
  <c r="AE39" i="14"/>
  <c r="AF39" i="14"/>
  <c r="AF46" i="14" s="1"/>
  <c r="AG39" i="14"/>
  <c r="AG46" i="14" s="1"/>
  <c r="AH39" i="14"/>
  <c r="AH46" i="14" s="1"/>
  <c r="AI39" i="14"/>
  <c r="AI46" i="14" s="1"/>
  <c r="AJ39" i="14"/>
  <c r="AJ46" i="14" s="1"/>
  <c r="AK39" i="14"/>
  <c r="AK46" i="14" s="1"/>
  <c r="AL39" i="14"/>
  <c r="AL46" i="14" s="1"/>
  <c r="AM39" i="14"/>
  <c r="AM46" i="14" s="1"/>
  <c r="AN39" i="14"/>
  <c r="AN46" i="14" s="1"/>
  <c r="D40" i="14"/>
  <c r="E40" i="14"/>
  <c r="F40" i="14"/>
  <c r="G40" i="14"/>
  <c r="H40" i="14"/>
  <c r="I40" i="14"/>
  <c r="J40" i="14"/>
  <c r="K40" i="14"/>
  <c r="L40" i="14"/>
  <c r="M40" i="14"/>
  <c r="N40" i="14"/>
  <c r="O40" i="14"/>
  <c r="P40" i="14"/>
  <c r="Q40" i="14"/>
  <c r="R40" i="14"/>
  <c r="S40" i="14"/>
  <c r="T40" i="14"/>
  <c r="U40" i="14"/>
  <c r="V40" i="14"/>
  <c r="W40" i="14"/>
  <c r="X40" i="14"/>
  <c r="Y40" i="14"/>
  <c r="Z40" i="14"/>
  <c r="AA40" i="14"/>
  <c r="AB40" i="14"/>
  <c r="AC40" i="14"/>
  <c r="AD40" i="14"/>
  <c r="AE40" i="14"/>
  <c r="AF40" i="14"/>
  <c r="AG40" i="14"/>
  <c r="AH40" i="14"/>
  <c r="AI40" i="14"/>
  <c r="AJ40" i="14"/>
  <c r="AK40" i="14"/>
  <c r="AL40" i="14"/>
  <c r="AM40" i="14"/>
  <c r="AN40" i="14"/>
  <c r="D41" i="14"/>
  <c r="E41" i="14"/>
  <c r="F41" i="14"/>
  <c r="G41" i="14"/>
  <c r="H41" i="14"/>
  <c r="I41" i="14"/>
  <c r="J41" i="14"/>
  <c r="K41" i="14"/>
  <c r="L41" i="14"/>
  <c r="M41" i="14"/>
  <c r="N41" i="14"/>
  <c r="O41" i="14"/>
  <c r="P41" i="14"/>
  <c r="Q41" i="14"/>
  <c r="R41" i="14"/>
  <c r="S41" i="14"/>
  <c r="T41" i="14"/>
  <c r="U41" i="14"/>
  <c r="V41" i="14"/>
  <c r="W41" i="14"/>
  <c r="X41" i="14"/>
  <c r="Y41" i="14"/>
  <c r="Z41" i="14"/>
  <c r="AA41" i="14"/>
  <c r="AB41" i="14"/>
  <c r="AC41" i="14"/>
  <c r="AD41" i="14"/>
  <c r="AE41" i="14"/>
  <c r="AF41" i="14"/>
  <c r="AG41" i="14"/>
  <c r="AH41" i="14"/>
  <c r="AI41" i="14"/>
  <c r="AJ41" i="14"/>
  <c r="AK41" i="14"/>
  <c r="AL41" i="14"/>
  <c r="AM41" i="14"/>
  <c r="AN41" i="14"/>
  <c r="D42" i="14"/>
  <c r="E42" i="14"/>
  <c r="F42" i="14"/>
  <c r="G42" i="14"/>
  <c r="H42" i="14"/>
  <c r="I42" i="14"/>
  <c r="J42" i="14"/>
  <c r="K42" i="14"/>
  <c r="L42" i="14"/>
  <c r="M42" i="14"/>
  <c r="N42" i="14"/>
  <c r="O42" i="14"/>
  <c r="P42" i="14"/>
  <c r="Q42" i="14"/>
  <c r="R42" i="14"/>
  <c r="S42" i="14"/>
  <c r="T42" i="14"/>
  <c r="U42" i="14"/>
  <c r="V42" i="14"/>
  <c r="W42" i="14"/>
  <c r="X42" i="14"/>
  <c r="Y42" i="14"/>
  <c r="Z42" i="14"/>
  <c r="AA42" i="14"/>
  <c r="AB42" i="14"/>
  <c r="AC42" i="14"/>
  <c r="AD42" i="14"/>
  <c r="AE42" i="14"/>
  <c r="AF42" i="14"/>
  <c r="AG42" i="14"/>
  <c r="AH42" i="14"/>
  <c r="AI42" i="14"/>
  <c r="AJ42" i="14"/>
  <c r="AK42" i="14"/>
  <c r="AL42" i="14"/>
  <c r="AM42" i="14"/>
  <c r="AN42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AH43" i="14"/>
  <c r="AI43" i="14"/>
  <c r="AJ43" i="14"/>
  <c r="AK43" i="14"/>
  <c r="AL43" i="14"/>
  <c r="AM43" i="14"/>
  <c r="AN43" i="14"/>
  <c r="C28" i="14"/>
  <c r="C29" i="14"/>
  <c r="C30" i="14"/>
  <c r="C32" i="14"/>
  <c r="C33" i="14"/>
  <c r="C34" i="14"/>
  <c r="C35" i="14"/>
  <c r="C36" i="14"/>
  <c r="C37" i="14"/>
  <c r="C38" i="14"/>
  <c r="C39" i="14"/>
  <c r="C46" i="14" s="1"/>
  <c r="C40" i="14"/>
  <c r="C41" i="14"/>
  <c r="C42" i="14"/>
  <c r="C43" i="14"/>
  <c r="C27" i="14"/>
  <c r="C26" i="14"/>
  <c r="J2" i="14"/>
  <c r="K2" i="14"/>
  <c r="L2" i="14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Z2" i="14"/>
  <c r="AA2" i="14"/>
  <c r="AB2" i="14"/>
  <c r="AC2" i="14"/>
  <c r="AD2" i="14"/>
  <c r="AE2" i="14"/>
  <c r="AF2" i="14"/>
  <c r="AG2" i="14"/>
  <c r="AH2" i="14"/>
  <c r="AI2" i="14"/>
  <c r="AJ2" i="14"/>
  <c r="AK2" i="14"/>
  <c r="AL2" i="14"/>
  <c r="AM2" i="14"/>
  <c r="AN2" i="14"/>
  <c r="J3" i="14"/>
  <c r="K3" i="14"/>
  <c r="L3" i="14"/>
  <c r="M3" i="14"/>
  <c r="N3" i="14"/>
  <c r="O3" i="14"/>
  <c r="P3" i="14"/>
  <c r="Q3" i="14"/>
  <c r="R3" i="14"/>
  <c r="S3" i="14"/>
  <c r="T3" i="14"/>
  <c r="U3" i="14"/>
  <c r="V3" i="14"/>
  <c r="W3" i="14"/>
  <c r="X3" i="14"/>
  <c r="Y3" i="14"/>
  <c r="Z3" i="14"/>
  <c r="AA3" i="14"/>
  <c r="AB3" i="14"/>
  <c r="AC3" i="14"/>
  <c r="AD3" i="14"/>
  <c r="AE3" i="14"/>
  <c r="AF3" i="14"/>
  <c r="AG3" i="14"/>
  <c r="AH3" i="14"/>
  <c r="AI3" i="14"/>
  <c r="AJ3" i="14"/>
  <c r="AK3" i="14"/>
  <c r="AL3" i="14"/>
  <c r="AM3" i="14"/>
  <c r="AN3" i="14"/>
  <c r="J4" i="14"/>
  <c r="K4" i="14"/>
  <c r="L4" i="14"/>
  <c r="M4" i="14"/>
  <c r="N4" i="14"/>
  <c r="O4" i="14"/>
  <c r="P4" i="14"/>
  <c r="Q4" i="14"/>
  <c r="R4" i="14"/>
  <c r="S4" i="14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4" i="14"/>
  <c r="AH4" i="14"/>
  <c r="AI4" i="14"/>
  <c r="AJ4" i="14"/>
  <c r="AK4" i="14"/>
  <c r="AL4" i="14"/>
  <c r="AM4" i="14"/>
  <c r="AN4" i="14"/>
  <c r="J5" i="14"/>
  <c r="K5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AH5" i="14"/>
  <c r="AI5" i="14"/>
  <c r="AJ5" i="14"/>
  <c r="AK5" i="14"/>
  <c r="AL5" i="14"/>
  <c r="AM5" i="14"/>
  <c r="AN5" i="14"/>
  <c r="J6" i="14"/>
  <c r="K6" i="14"/>
  <c r="L6" i="14"/>
  <c r="M6" i="14"/>
  <c r="N6" i="14"/>
  <c r="O6" i="14"/>
  <c r="P6" i="14"/>
  <c r="Q6" i="14"/>
  <c r="R6" i="14"/>
  <c r="S6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AH6" i="14"/>
  <c r="AI6" i="14"/>
  <c r="AJ6" i="14"/>
  <c r="AK6" i="14"/>
  <c r="AL6" i="14"/>
  <c r="AM6" i="14"/>
  <c r="AN6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AH8" i="14"/>
  <c r="AI8" i="14"/>
  <c r="AJ8" i="14"/>
  <c r="AK8" i="14"/>
  <c r="AL8" i="14"/>
  <c r="AM8" i="14"/>
  <c r="AN8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AE9" i="14"/>
  <c r="AF9" i="14"/>
  <c r="AG9" i="14"/>
  <c r="AH9" i="14"/>
  <c r="AI9" i="14"/>
  <c r="AJ9" i="14"/>
  <c r="AK9" i="14"/>
  <c r="AL9" i="14"/>
  <c r="AM9" i="14"/>
  <c r="AN9" i="14"/>
  <c r="J10" i="14"/>
  <c r="K10" i="14"/>
  <c r="L10" i="14"/>
  <c r="M10" i="14"/>
  <c r="N10" i="14"/>
  <c r="O10" i="14"/>
  <c r="P10" i="14"/>
  <c r="Q10" i="14"/>
  <c r="R10" i="14"/>
  <c r="S10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G10" i="14"/>
  <c r="AH10" i="14"/>
  <c r="AI10" i="14"/>
  <c r="AJ10" i="14"/>
  <c r="AK10" i="14"/>
  <c r="AL10" i="14"/>
  <c r="AM10" i="14"/>
  <c r="AN10" i="14"/>
  <c r="J11" i="14"/>
  <c r="K11" i="14"/>
  <c r="L11" i="14"/>
  <c r="M11" i="14"/>
  <c r="N11" i="14"/>
  <c r="O11" i="14"/>
  <c r="P11" i="14"/>
  <c r="Q11" i="14"/>
  <c r="R11" i="14"/>
  <c r="S11" i="14"/>
  <c r="T11" i="14"/>
  <c r="U11" i="14"/>
  <c r="V11" i="14"/>
  <c r="W11" i="14"/>
  <c r="X11" i="14"/>
  <c r="Y11" i="14"/>
  <c r="Z11" i="14"/>
  <c r="AA11" i="14"/>
  <c r="AB11" i="14"/>
  <c r="AC11" i="14"/>
  <c r="AD11" i="14"/>
  <c r="AE11" i="14"/>
  <c r="AF11" i="14"/>
  <c r="AG11" i="14"/>
  <c r="AH11" i="14"/>
  <c r="AI11" i="14"/>
  <c r="AJ11" i="14"/>
  <c r="AK11" i="14"/>
  <c r="AL11" i="14"/>
  <c r="AM11" i="14"/>
  <c r="AN11" i="14"/>
  <c r="J12" i="14"/>
  <c r="K12" i="14"/>
  <c r="L12" i="14"/>
  <c r="M12" i="14"/>
  <c r="N12" i="14"/>
  <c r="O12" i="14"/>
  <c r="P12" i="14"/>
  <c r="Q12" i="14"/>
  <c r="R12" i="14"/>
  <c r="S12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AF12" i="14"/>
  <c r="AG12" i="14"/>
  <c r="AH12" i="14"/>
  <c r="AI12" i="14"/>
  <c r="AJ12" i="14"/>
  <c r="AK12" i="14"/>
  <c r="AL12" i="14"/>
  <c r="AM12" i="14"/>
  <c r="AN12" i="14"/>
  <c r="J13" i="14"/>
  <c r="K13" i="14"/>
  <c r="L13" i="14"/>
  <c r="M13" i="14"/>
  <c r="N13" i="14"/>
  <c r="O13" i="14"/>
  <c r="P13" i="14"/>
  <c r="Q13" i="14"/>
  <c r="R13" i="14"/>
  <c r="S13" i="14"/>
  <c r="T13" i="14"/>
  <c r="U13" i="14"/>
  <c r="V13" i="14"/>
  <c r="W13" i="14"/>
  <c r="X13" i="14"/>
  <c r="Y13" i="14"/>
  <c r="Z13" i="14"/>
  <c r="AA13" i="14"/>
  <c r="AB13" i="14"/>
  <c r="AC13" i="14"/>
  <c r="AD13" i="14"/>
  <c r="AE13" i="14"/>
  <c r="AF13" i="14"/>
  <c r="AG13" i="14"/>
  <c r="AH13" i="14"/>
  <c r="AI13" i="14"/>
  <c r="AJ13" i="14"/>
  <c r="AK13" i="14"/>
  <c r="AL13" i="14"/>
  <c r="AM13" i="14"/>
  <c r="AN13" i="14"/>
  <c r="J14" i="14"/>
  <c r="K14" i="14"/>
  <c r="L14" i="14"/>
  <c r="M14" i="14"/>
  <c r="N14" i="14"/>
  <c r="O14" i="14"/>
  <c r="P14" i="14"/>
  <c r="Q14" i="14"/>
  <c r="R14" i="14"/>
  <c r="S14" i="14"/>
  <c r="T14" i="14"/>
  <c r="U14" i="14"/>
  <c r="V14" i="14"/>
  <c r="W14" i="14"/>
  <c r="X14" i="14"/>
  <c r="Y14" i="14"/>
  <c r="Z14" i="14"/>
  <c r="AA14" i="14"/>
  <c r="AB14" i="14"/>
  <c r="AC14" i="14"/>
  <c r="AD14" i="14"/>
  <c r="AE14" i="14"/>
  <c r="AF14" i="14"/>
  <c r="AG14" i="14"/>
  <c r="AH14" i="14"/>
  <c r="AI14" i="14"/>
  <c r="AJ14" i="14"/>
  <c r="AK14" i="14"/>
  <c r="AL14" i="14"/>
  <c r="AM14" i="14"/>
  <c r="AN14" i="14"/>
  <c r="J15" i="14"/>
  <c r="J22" i="14" s="1"/>
  <c r="K15" i="14"/>
  <c r="K22" i="14" s="1"/>
  <c r="L15" i="14"/>
  <c r="L22" i="14" s="1"/>
  <c r="M15" i="14"/>
  <c r="M22" i="14" s="1"/>
  <c r="N15" i="14"/>
  <c r="N22" i="14" s="1"/>
  <c r="O15" i="14"/>
  <c r="O22" i="14" s="1"/>
  <c r="P15" i="14"/>
  <c r="P22" i="14" s="1"/>
  <c r="Q15" i="14"/>
  <c r="Q22" i="14" s="1"/>
  <c r="R15" i="14"/>
  <c r="R22" i="14" s="1"/>
  <c r="S15" i="14"/>
  <c r="S22" i="14" s="1"/>
  <c r="T15" i="14"/>
  <c r="T22" i="14" s="1"/>
  <c r="U15" i="14"/>
  <c r="V15" i="14"/>
  <c r="V22" i="14" s="1"/>
  <c r="W15" i="14"/>
  <c r="W22" i="14" s="1"/>
  <c r="X15" i="14"/>
  <c r="X22" i="14" s="1"/>
  <c r="Y15" i="14"/>
  <c r="Y22" i="14" s="1"/>
  <c r="Z15" i="14"/>
  <c r="Z22" i="14" s="1"/>
  <c r="AA15" i="14"/>
  <c r="AA22" i="14" s="1"/>
  <c r="AB15" i="14"/>
  <c r="AB22" i="14" s="1"/>
  <c r="AC15" i="14"/>
  <c r="AC22" i="14" s="1"/>
  <c r="AD15" i="14"/>
  <c r="AD22" i="14" s="1"/>
  <c r="AE15" i="14"/>
  <c r="AF15" i="14"/>
  <c r="AF22" i="14" s="1"/>
  <c r="AG15" i="14"/>
  <c r="AG22" i="14" s="1"/>
  <c r="AH15" i="14"/>
  <c r="AH22" i="14" s="1"/>
  <c r="AI15" i="14"/>
  <c r="AI22" i="14" s="1"/>
  <c r="AJ15" i="14"/>
  <c r="AJ22" i="14" s="1"/>
  <c r="AK15" i="14"/>
  <c r="AK22" i="14" s="1"/>
  <c r="AL15" i="14"/>
  <c r="AL22" i="14" s="1"/>
  <c r="AM15" i="14"/>
  <c r="AM22" i="14" s="1"/>
  <c r="AN15" i="14"/>
  <c r="AN22" i="14" s="1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AH16" i="14"/>
  <c r="AI16" i="14"/>
  <c r="AJ16" i="14"/>
  <c r="AK16" i="14"/>
  <c r="AL16" i="14"/>
  <c r="AM16" i="14"/>
  <c r="AN16" i="14"/>
  <c r="J17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AH17" i="14"/>
  <c r="AI17" i="14"/>
  <c r="AJ17" i="14"/>
  <c r="AK17" i="14"/>
  <c r="AL17" i="14"/>
  <c r="AM17" i="14"/>
  <c r="AN17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AH18" i="14"/>
  <c r="AI18" i="14"/>
  <c r="AJ18" i="14"/>
  <c r="AK18" i="14"/>
  <c r="AL18" i="14"/>
  <c r="AM18" i="14"/>
  <c r="AN18" i="14"/>
  <c r="J19" i="14"/>
  <c r="K19" i="14"/>
  <c r="L19" i="14"/>
  <c r="M19" i="14"/>
  <c r="N19" i="14"/>
  <c r="O19" i="14"/>
  <c r="P19" i="14"/>
  <c r="Q19" i="14"/>
  <c r="R19" i="14"/>
  <c r="S19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AG19" i="14"/>
  <c r="AH19" i="14"/>
  <c r="AI19" i="14"/>
  <c r="AJ19" i="14"/>
  <c r="AK19" i="14"/>
  <c r="AL19" i="14"/>
  <c r="AM19" i="14"/>
  <c r="AN19" i="14"/>
  <c r="D2" i="14"/>
  <c r="E2" i="14"/>
  <c r="F2" i="14"/>
  <c r="G2" i="14"/>
  <c r="H2" i="14"/>
  <c r="I2" i="14"/>
  <c r="D3" i="14"/>
  <c r="E3" i="14"/>
  <c r="F3" i="14"/>
  <c r="G3" i="14"/>
  <c r="H3" i="14"/>
  <c r="I3" i="14"/>
  <c r="D4" i="14"/>
  <c r="E4" i="14"/>
  <c r="F4" i="14"/>
  <c r="G4" i="14"/>
  <c r="H4" i="14"/>
  <c r="I4" i="14"/>
  <c r="D5" i="14"/>
  <c r="E5" i="14"/>
  <c r="F5" i="14"/>
  <c r="G5" i="14"/>
  <c r="H5" i="14"/>
  <c r="I5" i="14"/>
  <c r="D6" i="14"/>
  <c r="E6" i="14"/>
  <c r="F6" i="14"/>
  <c r="G6" i="14"/>
  <c r="H6" i="14"/>
  <c r="I6" i="14"/>
  <c r="D8" i="14"/>
  <c r="E8" i="14"/>
  <c r="F8" i="14"/>
  <c r="G8" i="14"/>
  <c r="H8" i="14"/>
  <c r="I8" i="14"/>
  <c r="D9" i="14"/>
  <c r="E9" i="14"/>
  <c r="F9" i="14"/>
  <c r="G9" i="14"/>
  <c r="H9" i="14"/>
  <c r="I9" i="14"/>
  <c r="D10" i="14"/>
  <c r="E10" i="14"/>
  <c r="F10" i="14"/>
  <c r="G10" i="14"/>
  <c r="H10" i="14"/>
  <c r="I10" i="14"/>
  <c r="D11" i="14"/>
  <c r="E11" i="14"/>
  <c r="F11" i="14"/>
  <c r="G11" i="14"/>
  <c r="H11" i="14"/>
  <c r="I11" i="14"/>
  <c r="D12" i="14"/>
  <c r="E12" i="14"/>
  <c r="F12" i="14"/>
  <c r="G12" i="14"/>
  <c r="H12" i="14"/>
  <c r="I12" i="14"/>
  <c r="D13" i="14"/>
  <c r="E13" i="14"/>
  <c r="F13" i="14"/>
  <c r="G13" i="14"/>
  <c r="H13" i="14"/>
  <c r="I13" i="14"/>
  <c r="D14" i="14"/>
  <c r="E14" i="14"/>
  <c r="F14" i="14"/>
  <c r="G14" i="14"/>
  <c r="H14" i="14"/>
  <c r="I14" i="14"/>
  <c r="D15" i="14"/>
  <c r="D22" i="14" s="1"/>
  <c r="E15" i="14"/>
  <c r="E22" i="14" s="1"/>
  <c r="F15" i="14"/>
  <c r="F22" i="14" s="1"/>
  <c r="G15" i="14"/>
  <c r="G22" i="14" s="1"/>
  <c r="H15" i="14"/>
  <c r="I15" i="14"/>
  <c r="I22" i="14" s="1"/>
  <c r="D16" i="14"/>
  <c r="E16" i="14"/>
  <c r="F16" i="14"/>
  <c r="G16" i="14"/>
  <c r="H16" i="14"/>
  <c r="I16" i="14"/>
  <c r="D17" i="14"/>
  <c r="E17" i="14"/>
  <c r="F17" i="14"/>
  <c r="G17" i="14"/>
  <c r="H17" i="14"/>
  <c r="I17" i="14"/>
  <c r="D18" i="14"/>
  <c r="E18" i="14"/>
  <c r="F18" i="14"/>
  <c r="G18" i="14"/>
  <c r="H18" i="14"/>
  <c r="I18" i="14"/>
  <c r="D19" i="14"/>
  <c r="E19" i="14"/>
  <c r="F19" i="14"/>
  <c r="G19" i="14"/>
  <c r="H19" i="14"/>
  <c r="I19" i="14"/>
  <c r="C9" i="14"/>
  <c r="C10" i="14"/>
  <c r="C11" i="14"/>
  <c r="C12" i="14"/>
  <c r="C13" i="14"/>
  <c r="C14" i="14"/>
  <c r="C15" i="14"/>
  <c r="C22" i="14" s="1"/>
  <c r="C16" i="14"/>
  <c r="C17" i="14"/>
  <c r="C18" i="14"/>
  <c r="C19" i="14"/>
  <c r="C8" i="14"/>
  <c r="C3" i="14"/>
  <c r="C4" i="14"/>
  <c r="C5" i="14"/>
  <c r="C6" i="14"/>
  <c r="I24" i="18" l="1"/>
  <c r="I25" i="18"/>
  <c r="I23" i="18"/>
  <c r="I26" i="18"/>
  <c r="J26" i="18" s="1"/>
  <c r="M25" i="18"/>
  <c r="M26" i="18"/>
  <c r="M23" i="18"/>
  <c r="M24" i="18"/>
  <c r="B46" i="16"/>
  <c r="B44" i="16"/>
  <c r="B42" i="16"/>
  <c r="B40" i="16"/>
  <c r="B38" i="16"/>
  <c r="B36" i="16"/>
  <c r="B33" i="16"/>
  <c r="B31" i="16"/>
  <c r="D47" i="16"/>
  <c r="C45" i="16"/>
  <c r="D43" i="16"/>
  <c r="C41" i="16"/>
  <c r="D39" i="16"/>
  <c r="C37" i="16"/>
  <c r="D34" i="16"/>
  <c r="C32" i="16"/>
  <c r="D30" i="16"/>
  <c r="M47" i="16"/>
  <c r="K46" i="16"/>
  <c r="L45" i="16"/>
  <c r="M43" i="16"/>
  <c r="K42" i="16"/>
  <c r="L41" i="16"/>
  <c r="M39" i="16"/>
  <c r="K38" i="16"/>
  <c r="L37" i="16"/>
  <c r="M34" i="16"/>
  <c r="V34" i="16" s="1"/>
  <c r="K33" i="16"/>
  <c r="L32" i="16"/>
  <c r="M30" i="16"/>
  <c r="C46" i="16"/>
  <c r="D44" i="16"/>
  <c r="C42" i="16"/>
  <c r="D40" i="16"/>
  <c r="C38" i="16"/>
  <c r="D36" i="16"/>
  <c r="C33" i="16"/>
  <c r="D31" i="16"/>
  <c r="M46" i="16"/>
  <c r="K45" i="16"/>
  <c r="L44" i="16"/>
  <c r="M42" i="16"/>
  <c r="K41" i="16"/>
  <c r="L40" i="16"/>
  <c r="M38" i="16"/>
  <c r="K37" i="16"/>
  <c r="L36" i="16"/>
  <c r="M33" i="16"/>
  <c r="K32" i="16"/>
  <c r="L31" i="16"/>
  <c r="B47" i="16"/>
  <c r="B45" i="16"/>
  <c r="B43" i="16"/>
  <c r="B41" i="16"/>
  <c r="B39" i="16"/>
  <c r="B37" i="16"/>
  <c r="B34" i="16"/>
  <c r="B32" i="16"/>
  <c r="B30" i="16"/>
  <c r="C47" i="16"/>
  <c r="D45" i="16"/>
  <c r="C43" i="16"/>
  <c r="D41" i="16"/>
  <c r="C39" i="16"/>
  <c r="D37" i="16"/>
  <c r="C34" i="16"/>
  <c r="D32" i="16"/>
  <c r="C30" i="16"/>
  <c r="L47" i="16"/>
  <c r="M45" i="16"/>
  <c r="K44" i="16"/>
  <c r="L43" i="16"/>
  <c r="M41" i="16"/>
  <c r="K40" i="16"/>
  <c r="L39" i="16"/>
  <c r="M37" i="16"/>
  <c r="K36" i="16"/>
  <c r="L34" i="16"/>
  <c r="M32" i="16"/>
  <c r="K31" i="16"/>
  <c r="L30" i="16"/>
  <c r="D46" i="16"/>
  <c r="C44" i="16"/>
  <c r="D42" i="16"/>
  <c r="C40" i="16"/>
  <c r="D38" i="16"/>
  <c r="C36" i="16"/>
  <c r="D33" i="16"/>
  <c r="C31" i="16"/>
  <c r="K47" i="16"/>
  <c r="L46" i="16"/>
  <c r="AC46" i="16" s="1"/>
  <c r="M44" i="16"/>
  <c r="H46" i="14"/>
  <c r="K50" i="16" s="1"/>
  <c r="K43" i="16"/>
  <c r="L42" i="16"/>
  <c r="M40" i="16"/>
  <c r="K39" i="16"/>
  <c r="L38" i="16"/>
  <c r="M36" i="16"/>
  <c r="K34" i="16"/>
  <c r="L33" i="16"/>
  <c r="AC33" i="16" s="1"/>
  <c r="M31" i="16"/>
  <c r="K30" i="16"/>
  <c r="G23" i="14"/>
  <c r="AN23" i="14"/>
  <c r="AJ23" i="14"/>
  <c r="AF23" i="14"/>
  <c r="AB23" i="14"/>
  <c r="X23" i="14"/>
  <c r="T23" i="14"/>
  <c r="P23" i="14"/>
  <c r="L23" i="14"/>
  <c r="AI47" i="14"/>
  <c r="AL47" i="14"/>
  <c r="AH47" i="14"/>
  <c r="AD47" i="14"/>
  <c r="Z47" i="14"/>
  <c r="V47" i="14"/>
  <c r="R47" i="14"/>
  <c r="N47" i="14"/>
  <c r="J47" i="14"/>
  <c r="F47" i="14"/>
  <c r="AI45" i="14"/>
  <c r="S45" i="14"/>
  <c r="H23" i="14"/>
  <c r="H21" i="14"/>
  <c r="Q21" i="14"/>
  <c r="AJ21" i="14"/>
  <c r="X21" i="14"/>
  <c r="L21" i="14"/>
  <c r="X45" i="14"/>
  <c r="AG31" i="14"/>
  <c r="AG44" i="14" s="1"/>
  <c r="Q31" i="14"/>
  <c r="Q44" i="14" s="1"/>
  <c r="AM23" i="14"/>
  <c r="W23" i="14"/>
  <c r="AA21" i="14"/>
  <c r="K21" i="14"/>
  <c r="Y47" i="14"/>
  <c r="I47" i="14"/>
  <c r="AC45" i="14"/>
  <c r="M45" i="14"/>
  <c r="D23" i="14"/>
  <c r="D21" i="14"/>
  <c r="AE22" i="14"/>
  <c r="D50" i="16" s="1"/>
  <c r="AF21" i="14"/>
  <c r="T21" i="14"/>
  <c r="F23" i="14"/>
  <c r="F7" i="14"/>
  <c r="F20" i="14" s="1"/>
  <c r="F21" i="14"/>
  <c r="AL23" i="14"/>
  <c r="AH23" i="14"/>
  <c r="Z23" i="14"/>
  <c r="V23" i="14"/>
  <c r="R23" i="14"/>
  <c r="AL21" i="14"/>
  <c r="V21" i="14"/>
  <c r="AN45" i="14"/>
  <c r="AN21" i="14"/>
  <c r="AB21" i="14"/>
  <c r="P21" i="14"/>
  <c r="AE46" i="14"/>
  <c r="M50" i="16" s="1"/>
  <c r="H22" i="14"/>
  <c r="B50" i="16" s="1"/>
  <c r="AD23" i="14"/>
  <c r="AG23" i="14"/>
  <c r="Q23" i="14"/>
  <c r="AG21" i="14"/>
  <c r="C45" i="14"/>
  <c r="S47" i="14"/>
  <c r="AL45" i="14"/>
  <c r="AL31" i="14"/>
  <c r="AL44" i="14" s="1"/>
  <c r="AH45" i="14"/>
  <c r="AH31" i="14"/>
  <c r="AH44" i="14" s="1"/>
  <c r="AD45" i="14"/>
  <c r="AD31" i="14"/>
  <c r="AD44" i="14" s="1"/>
  <c r="Z45" i="14"/>
  <c r="Z31" i="14"/>
  <c r="Z44" i="14" s="1"/>
  <c r="V45" i="14"/>
  <c r="V31" i="14"/>
  <c r="V44" i="14" s="1"/>
  <c r="R45" i="14"/>
  <c r="R31" i="14"/>
  <c r="R44" i="14" s="1"/>
  <c r="N45" i="14"/>
  <c r="N31" i="14"/>
  <c r="N44" i="14" s="1"/>
  <c r="J45" i="14"/>
  <c r="J31" i="14"/>
  <c r="J44" i="14" s="1"/>
  <c r="F45" i="14"/>
  <c r="F31" i="14"/>
  <c r="F44" i="14" s="1"/>
  <c r="C7" i="14"/>
  <c r="C20" i="14" s="1"/>
  <c r="C21" i="14"/>
  <c r="C23" i="14"/>
  <c r="G21" i="14"/>
  <c r="AI23" i="14"/>
  <c r="AE23" i="14"/>
  <c r="AA23" i="14"/>
  <c r="S23" i="14"/>
  <c r="O23" i="14"/>
  <c r="K23" i="14"/>
  <c r="AM21" i="14"/>
  <c r="AI21" i="14"/>
  <c r="AE21" i="14"/>
  <c r="W21" i="14"/>
  <c r="S21" i="14"/>
  <c r="O21" i="14"/>
  <c r="AK47" i="14"/>
  <c r="AG47" i="14"/>
  <c r="AC47" i="14"/>
  <c r="U47" i="14"/>
  <c r="Q47" i="14"/>
  <c r="M47" i="14"/>
  <c r="E47" i="14"/>
  <c r="AK45" i="14"/>
  <c r="AG45" i="14"/>
  <c r="Y45" i="14"/>
  <c r="U45" i="14"/>
  <c r="Q45" i="14"/>
  <c r="I45" i="14"/>
  <c r="E45" i="14"/>
  <c r="AC31" i="14"/>
  <c r="AC44" i="14" s="1"/>
  <c r="M31" i="14"/>
  <c r="M44" i="14" s="1"/>
  <c r="J23" i="14"/>
  <c r="AN47" i="14"/>
  <c r="AJ47" i="14"/>
  <c r="AF47" i="14"/>
  <c r="AB47" i="14"/>
  <c r="X47" i="14"/>
  <c r="T47" i="14"/>
  <c r="P47" i="14"/>
  <c r="L47" i="14"/>
  <c r="H47" i="14"/>
  <c r="D47" i="14"/>
  <c r="U46" i="14"/>
  <c r="L50" i="16" s="1"/>
  <c r="AN31" i="14"/>
  <c r="AN44" i="14" s="1"/>
  <c r="AJ45" i="14"/>
  <c r="AJ31" i="14"/>
  <c r="AJ44" i="14" s="1"/>
  <c r="AF45" i="14"/>
  <c r="AF31" i="14"/>
  <c r="AF44" i="14" s="1"/>
  <c r="AB45" i="14"/>
  <c r="AB31" i="14"/>
  <c r="AB44" i="14" s="1"/>
  <c r="X31" i="14"/>
  <c r="X44" i="14" s="1"/>
  <c r="T45" i="14"/>
  <c r="T31" i="14"/>
  <c r="T44" i="14" s="1"/>
  <c r="P45" i="14"/>
  <c r="P31" i="14"/>
  <c r="P44" i="14" s="1"/>
  <c r="L45" i="14"/>
  <c r="L31" i="14"/>
  <c r="L44" i="14" s="1"/>
  <c r="H31" i="14"/>
  <c r="D45" i="14"/>
  <c r="D31" i="14"/>
  <c r="D44" i="14" s="1"/>
  <c r="C31" i="14"/>
  <c r="C44" i="14" s="1"/>
  <c r="Y31" i="14"/>
  <c r="Y44" i="14" s="1"/>
  <c r="I31" i="14"/>
  <c r="I44" i="14" s="1"/>
  <c r="N23" i="14"/>
  <c r="U22" i="14"/>
  <c r="C50" i="16" s="1"/>
  <c r="AH21" i="14"/>
  <c r="AD21" i="14"/>
  <c r="Z21" i="14"/>
  <c r="R21" i="14"/>
  <c r="N21" i="14"/>
  <c r="J21" i="14"/>
  <c r="I23" i="14"/>
  <c r="E23" i="14"/>
  <c r="I21" i="14"/>
  <c r="E21" i="14"/>
  <c r="AK23" i="14"/>
  <c r="AC23" i="14"/>
  <c r="Y23" i="14"/>
  <c r="U23" i="14"/>
  <c r="M23" i="14"/>
  <c r="AK21" i="14"/>
  <c r="AC21" i="14"/>
  <c r="Y21" i="14"/>
  <c r="U21" i="14"/>
  <c r="M21" i="14"/>
  <c r="C47" i="14"/>
  <c r="AM47" i="14"/>
  <c r="AE47" i="14"/>
  <c r="AA47" i="14"/>
  <c r="W47" i="14"/>
  <c r="O47" i="14"/>
  <c r="K47" i="14"/>
  <c r="G47" i="14"/>
  <c r="AM31" i="14"/>
  <c r="AM44" i="14" s="1"/>
  <c r="AM45" i="14"/>
  <c r="AI31" i="14"/>
  <c r="AI44" i="14" s="1"/>
  <c r="AE45" i="14"/>
  <c r="AE31" i="14"/>
  <c r="AA45" i="14"/>
  <c r="AA31" i="14"/>
  <c r="AA44" i="14" s="1"/>
  <c r="W31" i="14"/>
  <c r="W44" i="14" s="1"/>
  <c r="W45" i="14"/>
  <c r="S31" i="14"/>
  <c r="S44" i="14" s="1"/>
  <c r="O45" i="14"/>
  <c r="O31" i="14"/>
  <c r="O44" i="14" s="1"/>
  <c r="K45" i="14"/>
  <c r="K31" i="14"/>
  <c r="K44" i="14" s="1"/>
  <c r="G31" i="14"/>
  <c r="G44" i="14" s="1"/>
  <c r="G45" i="14"/>
  <c r="AK31" i="14"/>
  <c r="AK44" i="14" s="1"/>
  <c r="U31" i="14"/>
  <c r="E31" i="14"/>
  <c r="E44" i="14" s="1"/>
  <c r="H45" i="14"/>
  <c r="G7" i="14"/>
  <c r="G20" i="14" s="1"/>
  <c r="AE7" i="14"/>
  <c r="S7" i="14"/>
  <c r="S20" i="14" s="1"/>
  <c r="AI7" i="14"/>
  <c r="AI20" i="14" s="1"/>
  <c r="W7" i="14"/>
  <c r="W20" i="14" s="1"/>
  <c r="K7" i="14"/>
  <c r="K20" i="14" s="1"/>
  <c r="I7" i="14"/>
  <c r="I20" i="14" s="1"/>
  <c r="E7" i="14"/>
  <c r="E20" i="14" s="1"/>
  <c r="AL7" i="14"/>
  <c r="AL20" i="14" s="1"/>
  <c r="AH7" i="14"/>
  <c r="AH20" i="14" s="1"/>
  <c r="AD7" i="14"/>
  <c r="AD20" i="14" s="1"/>
  <c r="Z7" i="14"/>
  <c r="Z20" i="14" s="1"/>
  <c r="V7" i="14"/>
  <c r="V20" i="14" s="1"/>
  <c r="R7" i="14"/>
  <c r="R20" i="14" s="1"/>
  <c r="N7" i="14"/>
  <c r="N20" i="14" s="1"/>
  <c r="J7" i="14"/>
  <c r="J20" i="14" s="1"/>
  <c r="AK7" i="14"/>
  <c r="AK20" i="14" s="1"/>
  <c r="AG7" i="14"/>
  <c r="AG20" i="14" s="1"/>
  <c r="AC7" i="14"/>
  <c r="AC20" i="14" s="1"/>
  <c r="Y7" i="14"/>
  <c r="Y20" i="14" s="1"/>
  <c r="U7" i="14"/>
  <c r="Q7" i="14"/>
  <c r="Q20" i="14" s="1"/>
  <c r="M7" i="14"/>
  <c r="M20" i="14" s="1"/>
  <c r="AM7" i="14"/>
  <c r="AM20" i="14" s="1"/>
  <c r="AA7" i="14"/>
  <c r="AA20" i="14" s="1"/>
  <c r="O7" i="14"/>
  <c r="O20" i="14" s="1"/>
  <c r="H7" i="14"/>
  <c r="D7" i="14"/>
  <c r="D20" i="14" s="1"/>
  <c r="AN7" i="14"/>
  <c r="AN20" i="14" s="1"/>
  <c r="AJ7" i="14"/>
  <c r="AJ20" i="14" s="1"/>
  <c r="AF7" i="14"/>
  <c r="AF20" i="14" s="1"/>
  <c r="AB7" i="14"/>
  <c r="AB20" i="14" s="1"/>
  <c r="X7" i="14"/>
  <c r="X20" i="14" s="1"/>
  <c r="T7" i="14"/>
  <c r="T20" i="14" s="1"/>
  <c r="P7" i="14"/>
  <c r="P20" i="14" s="1"/>
  <c r="L7" i="14"/>
  <c r="L20" i="14" s="1"/>
  <c r="T24" i="18" l="1"/>
  <c r="T25" i="18"/>
  <c r="N26" i="18"/>
  <c r="T26" i="18"/>
  <c r="T23" i="18"/>
  <c r="N24" i="18"/>
  <c r="J24" i="18"/>
  <c r="J23" i="18"/>
  <c r="N23" i="18"/>
  <c r="N25" i="18"/>
  <c r="J25" i="18"/>
  <c r="R26" i="18"/>
  <c r="R24" i="18"/>
  <c r="AC37" i="16"/>
  <c r="R23" i="18"/>
  <c r="R25" i="18"/>
  <c r="AB40" i="16"/>
  <c r="T32" i="16"/>
  <c r="V30" i="16"/>
  <c r="AD46" i="16"/>
  <c r="T41" i="16"/>
  <c r="K49" i="16"/>
  <c r="AB33" i="16"/>
  <c r="M49" i="16"/>
  <c r="L35" i="16"/>
  <c r="C51" i="16"/>
  <c r="AD42" i="16"/>
  <c r="V39" i="16"/>
  <c r="V50" i="16"/>
  <c r="AB44" i="16"/>
  <c r="AD43" i="16"/>
  <c r="AE20" i="14"/>
  <c r="D48" i="16" s="1"/>
  <c r="D35" i="16"/>
  <c r="U50" i="16"/>
  <c r="AC50" i="16"/>
  <c r="L51" i="16"/>
  <c r="B49" i="16"/>
  <c r="T34" i="16"/>
  <c r="AB34" i="16"/>
  <c r="AD40" i="16"/>
  <c r="V40" i="16"/>
  <c r="V44" i="16"/>
  <c r="AD44" i="16"/>
  <c r="AB31" i="16"/>
  <c r="T31" i="16"/>
  <c r="AD37" i="16"/>
  <c r="V37" i="16"/>
  <c r="U43" i="16"/>
  <c r="AC43" i="16"/>
  <c r="AD33" i="16"/>
  <c r="V33" i="16"/>
  <c r="U40" i="16"/>
  <c r="AC40" i="16"/>
  <c r="T45" i="16"/>
  <c r="AB45" i="16"/>
  <c r="U45" i="16"/>
  <c r="AC45" i="16"/>
  <c r="T40" i="16"/>
  <c r="U20" i="14"/>
  <c r="C48" i="16" s="1"/>
  <c r="C35" i="16"/>
  <c r="AE44" i="14"/>
  <c r="M48" i="16" s="1"/>
  <c r="M35" i="16"/>
  <c r="K35" i="16"/>
  <c r="L49" i="16"/>
  <c r="B51" i="16"/>
  <c r="AB30" i="16"/>
  <c r="T30" i="16"/>
  <c r="V36" i="16"/>
  <c r="AD36" i="16"/>
  <c r="U42" i="16"/>
  <c r="AC42" i="16"/>
  <c r="AD32" i="16"/>
  <c r="V32" i="16"/>
  <c r="U39" i="16"/>
  <c r="AC39" i="16"/>
  <c r="U36" i="16"/>
  <c r="AC36" i="16"/>
  <c r="AB41" i="16"/>
  <c r="V46" i="16"/>
  <c r="U46" i="16"/>
  <c r="U41" i="16"/>
  <c r="AC41" i="16"/>
  <c r="T46" i="16"/>
  <c r="AB46" i="16"/>
  <c r="AD34" i="16"/>
  <c r="T33" i="16"/>
  <c r="K51" i="16"/>
  <c r="D51" i="16"/>
  <c r="AD50" i="16"/>
  <c r="AD31" i="16"/>
  <c r="V31" i="16"/>
  <c r="U38" i="16"/>
  <c r="AC38" i="16"/>
  <c r="T43" i="16"/>
  <c r="AB43" i="16"/>
  <c r="T47" i="16"/>
  <c r="AB47" i="16"/>
  <c r="U34" i="16"/>
  <c r="AC34" i="16"/>
  <c r="AD45" i="16"/>
  <c r="V45" i="16"/>
  <c r="AC31" i="16"/>
  <c r="U31" i="16"/>
  <c r="T37" i="16"/>
  <c r="AB37" i="16"/>
  <c r="V42" i="16"/>
  <c r="T42" i="16"/>
  <c r="AB42" i="16"/>
  <c r="AD47" i="16"/>
  <c r="V47" i="16"/>
  <c r="U37" i="16"/>
  <c r="T44" i="16"/>
  <c r="H20" i="14"/>
  <c r="B48" i="16" s="1"/>
  <c r="B35" i="16"/>
  <c r="M51" i="16"/>
  <c r="C49" i="16"/>
  <c r="D49" i="16"/>
  <c r="AB39" i="16"/>
  <c r="T39" i="16"/>
  <c r="T50" i="16"/>
  <c r="AB50" i="16"/>
  <c r="U30" i="16"/>
  <c r="AC30" i="16"/>
  <c r="T36" i="16"/>
  <c r="AB36" i="16"/>
  <c r="AD41" i="16"/>
  <c r="V41" i="16"/>
  <c r="AC47" i="16"/>
  <c r="U47" i="16"/>
  <c r="AB32" i="16"/>
  <c r="AD38" i="16"/>
  <c r="V38" i="16"/>
  <c r="U44" i="16"/>
  <c r="AC44" i="16"/>
  <c r="U33" i="16"/>
  <c r="U32" i="16"/>
  <c r="AC32" i="16"/>
  <c r="T38" i="16"/>
  <c r="AB38" i="16"/>
  <c r="V43" i="16"/>
  <c r="AD30" i="16"/>
  <c r="AD39" i="16"/>
  <c r="U44" i="14"/>
  <c r="L48" i="16" s="1"/>
  <c r="H44" i="14"/>
  <c r="K48" i="16" s="1"/>
  <c r="AB49" i="16" l="1"/>
  <c r="V35" i="16"/>
  <c r="AB48" i="16"/>
  <c r="T49" i="16"/>
  <c r="U35" i="16"/>
  <c r="V49" i="16"/>
  <c r="AD51" i="16"/>
  <c r="AD49" i="16"/>
  <c r="AD48" i="16"/>
  <c r="V48" i="16"/>
  <c r="AC35" i="16"/>
  <c r="T48" i="16"/>
  <c r="U49" i="16"/>
  <c r="AC49" i="16"/>
  <c r="AC51" i="16"/>
  <c r="U51" i="16"/>
  <c r="U48" i="16"/>
  <c r="AC48" i="16"/>
  <c r="T35" i="16"/>
  <c r="AB35" i="16"/>
  <c r="AD35" i="16"/>
  <c r="V51" i="16"/>
  <c r="T51" i="16"/>
  <c r="AB51" i="16"/>
  <c r="S15" i="11"/>
  <c r="C15" i="11" l="1"/>
  <c r="N24" i="11" l="1"/>
  <c r="O24" i="11"/>
  <c r="P24" i="11"/>
  <c r="Q24" i="11"/>
  <c r="R24" i="11"/>
  <c r="S24" i="11"/>
  <c r="N25" i="11"/>
  <c r="O25" i="11"/>
  <c r="P25" i="11"/>
  <c r="Q25" i="11"/>
  <c r="R25" i="11"/>
  <c r="S25" i="11"/>
  <c r="N26" i="11"/>
  <c r="O26" i="11"/>
  <c r="P26" i="11"/>
  <c r="Q26" i="11"/>
  <c r="R26" i="11"/>
  <c r="S26" i="11"/>
  <c r="N27" i="11"/>
  <c r="O27" i="11"/>
  <c r="P27" i="11"/>
  <c r="Q27" i="11"/>
  <c r="R27" i="11"/>
  <c r="S27" i="11"/>
  <c r="N28" i="11"/>
  <c r="O28" i="11"/>
  <c r="P28" i="11"/>
  <c r="Q28" i="11"/>
  <c r="R28" i="11"/>
  <c r="S28" i="11"/>
  <c r="N29" i="11"/>
  <c r="O29" i="11"/>
  <c r="P29" i="11"/>
  <c r="Q29" i="11"/>
  <c r="R29" i="11"/>
  <c r="S29" i="11"/>
  <c r="N30" i="11"/>
  <c r="O30" i="11"/>
  <c r="P30" i="11"/>
  <c r="Q30" i="11"/>
  <c r="R30" i="11"/>
  <c r="S30" i="11"/>
  <c r="M25" i="11"/>
  <c r="M26" i="11"/>
  <c r="M27" i="11"/>
  <c r="M28" i="11"/>
  <c r="M29" i="11"/>
  <c r="M30" i="11"/>
  <c r="M24" i="11"/>
  <c r="D24" i="11"/>
  <c r="E24" i="11"/>
  <c r="F24" i="11"/>
  <c r="G24" i="11"/>
  <c r="H24" i="11"/>
  <c r="I24" i="11"/>
  <c r="D25" i="11"/>
  <c r="E25" i="11"/>
  <c r="F25" i="11"/>
  <c r="G25" i="11"/>
  <c r="H25" i="11"/>
  <c r="I25" i="11"/>
  <c r="D26" i="11"/>
  <c r="E26" i="11"/>
  <c r="F26" i="11"/>
  <c r="G26" i="11"/>
  <c r="H26" i="11"/>
  <c r="I26" i="11"/>
  <c r="D27" i="11"/>
  <c r="E27" i="11"/>
  <c r="F27" i="11"/>
  <c r="G27" i="11"/>
  <c r="H27" i="11"/>
  <c r="I27" i="11"/>
  <c r="D28" i="11"/>
  <c r="E28" i="11"/>
  <c r="F28" i="11"/>
  <c r="G28" i="11"/>
  <c r="H28" i="11"/>
  <c r="I28" i="11"/>
  <c r="D29" i="11"/>
  <c r="E29" i="11"/>
  <c r="F29" i="11"/>
  <c r="G29" i="11"/>
  <c r="H29" i="11"/>
  <c r="I29" i="11"/>
  <c r="D30" i="11"/>
  <c r="E30" i="11"/>
  <c r="F30" i="11"/>
  <c r="G30" i="11"/>
  <c r="H30" i="11"/>
  <c r="I30" i="11"/>
  <c r="C25" i="11"/>
  <c r="C26" i="11"/>
  <c r="C27" i="11"/>
  <c r="C28" i="11"/>
  <c r="C29" i="11"/>
  <c r="C30" i="11"/>
  <c r="C24" i="11"/>
  <c r="N15" i="11"/>
  <c r="O15" i="11"/>
  <c r="P15" i="11"/>
  <c r="Q15" i="11"/>
  <c r="R15" i="11"/>
  <c r="N16" i="11"/>
  <c r="O16" i="11"/>
  <c r="P16" i="11"/>
  <c r="Q16" i="11"/>
  <c r="R16" i="11"/>
  <c r="S16" i="11"/>
  <c r="N17" i="11"/>
  <c r="O17" i="11"/>
  <c r="P17" i="11"/>
  <c r="Q17" i="11"/>
  <c r="R17" i="11"/>
  <c r="S17" i="11"/>
  <c r="N18" i="11"/>
  <c r="O18" i="11"/>
  <c r="P18" i="11"/>
  <c r="Q18" i="11"/>
  <c r="R18" i="11"/>
  <c r="S18" i="11"/>
  <c r="N19" i="11"/>
  <c r="O19" i="11"/>
  <c r="P19" i="11"/>
  <c r="Q19" i="11"/>
  <c r="R19" i="11"/>
  <c r="S19" i="11"/>
  <c r="M16" i="11"/>
  <c r="M17" i="11"/>
  <c r="M18" i="11"/>
  <c r="M19" i="11"/>
  <c r="M15" i="11"/>
  <c r="D15" i="11"/>
  <c r="E15" i="11"/>
  <c r="F15" i="11"/>
  <c r="G15" i="11"/>
  <c r="H15" i="11"/>
  <c r="I15" i="11"/>
  <c r="AA15" i="11" s="1"/>
  <c r="D16" i="11"/>
  <c r="E16" i="11"/>
  <c r="F16" i="11"/>
  <c r="G16" i="11"/>
  <c r="H16" i="11"/>
  <c r="I16" i="11"/>
  <c r="D17" i="11"/>
  <c r="E17" i="11"/>
  <c r="F17" i="11"/>
  <c r="G17" i="11"/>
  <c r="H17" i="11"/>
  <c r="I17" i="11"/>
  <c r="D18" i="11"/>
  <c r="E18" i="11"/>
  <c r="F18" i="11"/>
  <c r="G18" i="11"/>
  <c r="H18" i="11"/>
  <c r="I18" i="11"/>
  <c r="D19" i="11"/>
  <c r="E19" i="11"/>
  <c r="F19" i="11"/>
  <c r="G19" i="11"/>
  <c r="H19" i="11"/>
  <c r="I19" i="11"/>
  <c r="C16" i="11"/>
  <c r="C17" i="11"/>
  <c r="C18" i="11"/>
  <c r="C19" i="11"/>
  <c r="N4" i="11"/>
  <c r="O4" i="11"/>
  <c r="P4" i="11"/>
  <c r="Q4" i="11"/>
  <c r="R4" i="11"/>
  <c r="S4" i="11"/>
  <c r="N5" i="11"/>
  <c r="O5" i="11"/>
  <c r="P5" i="11"/>
  <c r="Q5" i="11"/>
  <c r="R5" i="11"/>
  <c r="S5" i="11"/>
  <c r="N6" i="11"/>
  <c r="O6" i="11"/>
  <c r="P6" i="11"/>
  <c r="Q6" i="11"/>
  <c r="R6" i="11"/>
  <c r="S6" i="11"/>
  <c r="N7" i="11"/>
  <c r="O7" i="11"/>
  <c r="P7" i="11"/>
  <c r="Q7" i="11"/>
  <c r="R7" i="11"/>
  <c r="S7" i="11"/>
  <c r="N8" i="11"/>
  <c r="O8" i="11"/>
  <c r="P8" i="11"/>
  <c r="Q8" i="11"/>
  <c r="R8" i="11"/>
  <c r="S8" i="11"/>
  <c r="N9" i="11"/>
  <c r="O9" i="11"/>
  <c r="P9" i="11"/>
  <c r="Q9" i="11"/>
  <c r="R9" i="11"/>
  <c r="S9" i="11"/>
  <c r="N10" i="11"/>
  <c r="O10" i="11"/>
  <c r="P10" i="11"/>
  <c r="Q10" i="11"/>
  <c r="R10" i="11"/>
  <c r="S10" i="11"/>
  <c r="M5" i="11"/>
  <c r="M6" i="11"/>
  <c r="M7" i="11"/>
  <c r="M8" i="11"/>
  <c r="M9" i="11"/>
  <c r="M10" i="11"/>
  <c r="M4" i="11"/>
  <c r="D4" i="11"/>
  <c r="E4" i="11"/>
  <c r="F4" i="11"/>
  <c r="G4" i="11"/>
  <c r="H4" i="11"/>
  <c r="I4" i="11"/>
  <c r="D5" i="11"/>
  <c r="E5" i="11"/>
  <c r="F5" i="11"/>
  <c r="G5" i="11"/>
  <c r="H5" i="11"/>
  <c r="I5" i="11"/>
  <c r="D6" i="11"/>
  <c r="E6" i="11"/>
  <c r="F6" i="11"/>
  <c r="G6" i="11"/>
  <c r="H6" i="11"/>
  <c r="I6" i="11"/>
  <c r="D7" i="11"/>
  <c r="E7" i="11"/>
  <c r="F7" i="11"/>
  <c r="G7" i="11"/>
  <c r="H7" i="11"/>
  <c r="I7" i="11"/>
  <c r="D8" i="11"/>
  <c r="E8" i="11"/>
  <c r="F8" i="11"/>
  <c r="G8" i="11"/>
  <c r="H8" i="11"/>
  <c r="I8" i="11"/>
  <c r="D9" i="11"/>
  <c r="E9" i="11"/>
  <c r="F9" i="11"/>
  <c r="G9" i="11"/>
  <c r="H9" i="11"/>
  <c r="I9" i="11"/>
  <c r="D10" i="11"/>
  <c r="E10" i="11"/>
  <c r="F10" i="11"/>
  <c r="G10" i="11"/>
  <c r="H10" i="11"/>
  <c r="I10" i="11"/>
  <c r="C5" i="11"/>
  <c r="C6" i="11"/>
  <c r="C7" i="11"/>
  <c r="C8" i="11"/>
  <c r="C9" i="11"/>
  <c r="C10" i="11"/>
  <c r="C4" i="11"/>
  <c r="V18" i="11" l="1"/>
  <c r="Z18" i="11"/>
  <c r="Z16" i="11"/>
  <c r="W15" i="11"/>
  <c r="AA19" i="11"/>
  <c r="W19" i="11"/>
  <c r="AA17" i="11"/>
  <c r="W17" i="11"/>
  <c r="Y16" i="11"/>
  <c r="Z15" i="11"/>
  <c r="V15" i="11"/>
  <c r="AA18" i="11"/>
  <c r="W18" i="11"/>
  <c r="Z19" i="11"/>
  <c r="V19" i="11"/>
  <c r="X18" i="11"/>
  <c r="Z17" i="11"/>
  <c r="V17" i="11"/>
  <c r="Y18" i="11"/>
  <c r="Y26" i="11"/>
  <c r="Z29" i="11"/>
  <c r="V29" i="11"/>
  <c r="Z25" i="11"/>
  <c r="V25" i="11"/>
  <c r="AA28" i="11"/>
  <c r="W28" i="11"/>
  <c r="AA24" i="11"/>
  <c r="W24" i="11"/>
  <c r="X30" i="11"/>
  <c r="X26" i="11"/>
  <c r="AA30" i="11"/>
  <c r="W30" i="11"/>
  <c r="Y29" i="11"/>
  <c r="AA26" i="11"/>
  <c r="W26" i="11"/>
  <c r="Y25" i="11"/>
  <c r="X16" i="11"/>
  <c r="X15" i="11"/>
  <c r="AA29" i="11"/>
  <c r="W29" i="11"/>
  <c r="Y28" i="11"/>
  <c r="AA25" i="11"/>
  <c r="W25" i="11"/>
  <c r="Y24" i="11"/>
  <c r="Z30" i="11"/>
  <c r="V30" i="11"/>
  <c r="X29" i="11"/>
  <c r="Z28" i="11"/>
  <c r="V28" i="11"/>
  <c r="Z26" i="11"/>
  <c r="V26" i="11"/>
  <c r="X25" i="11"/>
  <c r="Z24" i="11"/>
  <c r="V24" i="11"/>
  <c r="Y30" i="11"/>
  <c r="X27" i="11"/>
  <c r="Y17" i="11"/>
  <c r="AA16" i="11"/>
  <c r="W16" i="11"/>
  <c r="Y15" i="11"/>
  <c r="X19" i="11"/>
  <c r="X17" i="11"/>
  <c r="V16" i="11"/>
  <c r="AA27" i="11"/>
  <c r="W27" i="11"/>
  <c r="V27" i="11"/>
  <c r="Z27" i="11"/>
  <c r="X28" i="11"/>
  <c r="Y27" i="11"/>
  <c r="X24" i="11"/>
  <c r="Y19" i="11"/>
  <c r="W9" i="11"/>
  <c r="AA9" i="11"/>
  <c r="Y10" i="11"/>
  <c r="V9" i="11"/>
  <c r="X9" i="11"/>
  <c r="Y9" i="11"/>
  <c r="Z9" i="11"/>
  <c r="V10" i="11"/>
  <c r="W10" i="11"/>
  <c r="X10" i="11"/>
  <c r="Z10" i="11"/>
  <c r="AA10" i="11"/>
  <c r="V8" i="11"/>
  <c r="Z8" i="11"/>
  <c r="X8" i="11"/>
  <c r="R11" i="11"/>
  <c r="Y8" i="11" l="1"/>
  <c r="S11" i="11"/>
  <c r="AA8" i="11"/>
  <c r="W8" i="11"/>
  <c r="N11" i="11"/>
  <c r="P11" i="11"/>
  <c r="E11" i="11"/>
  <c r="I11" i="11"/>
  <c r="X5" i="11"/>
  <c r="X6" i="11"/>
  <c r="V7" i="11"/>
  <c r="Z7" i="11"/>
  <c r="W5" i="11"/>
  <c r="AA5" i="11"/>
  <c r="Y6" i="11"/>
  <c r="C11" i="11"/>
  <c r="X7" i="11"/>
  <c r="G11" i="11"/>
  <c r="D11" i="11"/>
  <c r="O11" i="11"/>
  <c r="X4" i="11"/>
  <c r="Y5" i="11"/>
  <c r="V6" i="11"/>
  <c r="Z6" i="11"/>
  <c r="W7" i="11"/>
  <c r="AA7" i="11"/>
  <c r="H11" i="11"/>
  <c r="F11" i="11"/>
  <c r="M11" i="11"/>
  <c r="Y4" i="11"/>
  <c r="V5" i="11"/>
  <c r="Z5" i="11"/>
  <c r="W6" i="11"/>
  <c r="AA6" i="11"/>
  <c r="Y7" i="11"/>
  <c r="Q11" i="11"/>
  <c r="V4" i="11"/>
  <c r="Z4" i="11"/>
  <c r="W4" i="11"/>
  <c r="AA4" i="11"/>
  <c r="Y11" i="11" l="1"/>
  <c r="W11" i="11"/>
  <c r="Z11" i="11"/>
  <c r="V11" i="11"/>
  <c r="X11" i="11"/>
  <c r="AA11" i="11"/>
  <c r="F20" i="11" l="1"/>
  <c r="M20" i="11"/>
  <c r="Q20" i="11"/>
  <c r="E20" i="11"/>
  <c r="I20" i="11"/>
  <c r="P20" i="11"/>
  <c r="N20" i="11"/>
  <c r="R20" i="11"/>
  <c r="C20" i="11"/>
  <c r="H20" i="11"/>
  <c r="O20" i="11"/>
  <c r="S20" i="11"/>
  <c r="D20" i="11"/>
  <c r="G20" i="11"/>
  <c r="AA20" i="11" l="1"/>
  <c r="Z20" i="11"/>
  <c r="Y20" i="11"/>
  <c r="V20" i="11"/>
  <c r="X20" i="11"/>
  <c r="W20" i="11"/>
  <c r="N31" i="11" l="1"/>
  <c r="Q31" i="11"/>
  <c r="P31" i="11"/>
  <c r="R31" i="11"/>
  <c r="M31" i="11"/>
  <c r="S31" i="11"/>
  <c r="O31" i="11"/>
  <c r="C31" i="11" l="1"/>
  <c r="F31" i="11"/>
  <c r="G31" i="11"/>
  <c r="Y31" i="11" s="1"/>
  <c r="D31" i="11"/>
  <c r="V31" i="11" s="1"/>
  <c r="I31" i="11"/>
  <c r="E31" i="11"/>
  <c r="H31" i="11"/>
  <c r="Z31" i="11" s="1"/>
  <c r="D4" i="7"/>
  <c r="E4" i="7"/>
  <c r="F4" i="7"/>
  <c r="G4" i="7"/>
  <c r="H4" i="7"/>
  <c r="D5" i="7"/>
  <c r="E5" i="7"/>
  <c r="F5" i="7"/>
  <c r="G5" i="7"/>
  <c r="H5" i="7"/>
  <c r="D6" i="7"/>
  <c r="E6" i="7"/>
  <c r="F6" i="7"/>
  <c r="G6" i="7"/>
  <c r="H6" i="7"/>
  <c r="D7" i="7"/>
  <c r="E7" i="7"/>
  <c r="F7" i="7"/>
  <c r="G7" i="7"/>
  <c r="H7" i="7"/>
  <c r="D8" i="7"/>
  <c r="E8" i="7"/>
  <c r="F8" i="7"/>
  <c r="G8" i="7"/>
  <c r="H8" i="7"/>
  <c r="D9" i="7"/>
  <c r="E9" i="7"/>
  <c r="F9" i="7"/>
  <c r="G9" i="7"/>
  <c r="H9" i="7"/>
  <c r="D10" i="7"/>
  <c r="E10" i="7"/>
  <c r="F10" i="7"/>
  <c r="G10" i="7"/>
  <c r="H10" i="7"/>
  <c r="D11" i="7"/>
  <c r="E11" i="7"/>
  <c r="F11" i="7"/>
  <c r="G11" i="7"/>
  <c r="H11" i="7"/>
  <c r="D12" i="7"/>
  <c r="E12" i="7"/>
  <c r="F12" i="7"/>
  <c r="G12" i="7"/>
  <c r="H12" i="7"/>
  <c r="D13" i="7"/>
  <c r="E13" i="7"/>
  <c r="F13" i="7"/>
  <c r="G13" i="7"/>
  <c r="H13" i="7"/>
  <c r="D14" i="7"/>
  <c r="E14" i="7"/>
  <c r="F14" i="7"/>
  <c r="G14" i="7"/>
  <c r="H14" i="7"/>
  <c r="D15" i="7"/>
  <c r="E15" i="7"/>
  <c r="F15" i="7"/>
  <c r="G15" i="7"/>
  <c r="H15" i="7"/>
  <c r="C5" i="7"/>
  <c r="C6" i="7"/>
  <c r="C7" i="7"/>
  <c r="C8" i="7"/>
  <c r="C9" i="7"/>
  <c r="C10" i="7"/>
  <c r="C11" i="7"/>
  <c r="C12" i="7"/>
  <c r="C13" i="7"/>
  <c r="C14" i="7"/>
  <c r="C15" i="7"/>
  <c r="C4" i="7"/>
  <c r="X31" i="11" l="1"/>
  <c r="W31" i="11"/>
  <c r="AA31" i="11"/>
  <c r="M8" i="4" l="1"/>
  <c r="D12" i="4" l="1"/>
  <c r="L22" i="4" l="1"/>
  <c r="L23" i="4"/>
  <c r="L24" i="4"/>
  <c r="L25" i="4"/>
  <c r="L26" i="4"/>
  <c r="L27" i="4"/>
  <c r="L28" i="4"/>
  <c r="L29" i="4"/>
  <c r="L30" i="4"/>
  <c r="L31" i="4"/>
  <c r="L32" i="4"/>
  <c r="L33" i="4"/>
  <c r="V34" i="4"/>
  <c r="L34" i="4" l="1"/>
  <c r="X34" i="4"/>
  <c r="D17" i="4"/>
  <c r="C17" i="4"/>
  <c r="D23" i="4"/>
  <c r="D24" i="4"/>
  <c r="D25" i="4"/>
  <c r="D26" i="4"/>
  <c r="D27" i="4"/>
  <c r="D28" i="4"/>
  <c r="D29" i="4"/>
  <c r="D30" i="4"/>
  <c r="D31" i="4"/>
  <c r="D32" i="4"/>
  <c r="D33" i="4"/>
  <c r="D22" i="4"/>
  <c r="M7" i="4"/>
  <c r="D3" i="4"/>
  <c r="D4" i="4"/>
  <c r="D5" i="4"/>
  <c r="D6" i="4"/>
  <c r="D7" i="4"/>
  <c r="D8" i="4"/>
  <c r="D9" i="4"/>
  <c r="D10" i="4"/>
  <c r="D11" i="4"/>
  <c r="D13" i="4"/>
  <c r="D14" i="4"/>
  <c r="M11" i="4"/>
  <c r="M13" i="4"/>
  <c r="M14" i="4"/>
  <c r="M12" i="4"/>
  <c r="M23" i="4"/>
  <c r="M24" i="4"/>
  <c r="M25" i="4"/>
  <c r="M26" i="4"/>
  <c r="M27" i="4"/>
  <c r="M28" i="4"/>
  <c r="M29" i="4"/>
  <c r="M30" i="4"/>
  <c r="M31" i="4"/>
  <c r="M32" i="4"/>
  <c r="M33" i="4"/>
  <c r="M22" i="4"/>
  <c r="N22" i="4"/>
  <c r="W34" i="4"/>
  <c r="M15" i="4" l="1"/>
  <c r="M34" i="4"/>
  <c r="D34" i="4"/>
  <c r="D15" i="4"/>
  <c r="D18" i="4" s="1"/>
  <c r="O22" i="4" l="1"/>
  <c r="P22" i="4"/>
  <c r="Q22" i="4"/>
  <c r="R22" i="4"/>
  <c r="O23" i="4"/>
  <c r="P23" i="4"/>
  <c r="Q23" i="4"/>
  <c r="R23" i="4"/>
  <c r="O24" i="4"/>
  <c r="P24" i="4"/>
  <c r="Q24" i="4"/>
  <c r="R24" i="4"/>
  <c r="O25" i="4"/>
  <c r="P25" i="4"/>
  <c r="Q25" i="4"/>
  <c r="R25" i="4"/>
  <c r="O26" i="4"/>
  <c r="P26" i="4"/>
  <c r="Q26" i="4"/>
  <c r="R26" i="4"/>
  <c r="O27" i="4"/>
  <c r="P27" i="4"/>
  <c r="Q27" i="4"/>
  <c r="R27" i="4"/>
  <c r="O28" i="4"/>
  <c r="P28" i="4"/>
  <c r="Q28" i="4"/>
  <c r="R28" i="4"/>
  <c r="O29" i="4"/>
  <c r="P29" i="4"/>
  <c r="Q29" i="4"/>
  <c r="R29" i="4"/>
  <c r="O30" i="4"/>
  <c r="P30" i="4"/>
  <c r="Q30" i="4"/>
  <c r="R30" i="4"/>
  <c r="O31" i="4"/>
  <c r="P31" i="4"/>
  <c r="Q31" i="4"/>
  <c r="R31" i="4"/>
  <c r="O32" i="4"/>
  <c r="P32" i="4"/>
  <c r="Q32" i="4"/>
  <c r="R32" i="4"/>
  <c r="O33" i="4"/>
  <c r="P33" i="4"/>
  <c r="Q33" i="4"/>
  <c r="R33" i="4"/>
  <c r="N23" i="4"/>
  <c r="N24" i="4"/>
  <c r="N25" i="4"/>
  <c r="N26" i="4"/>
  <c r="N27" i="4"/>
  <c r="N28" i="4"/>
  <c r="N29" i="4"/>
  <c r="N30" i="4"/>
  <c r="N31" i="4"/>
  <c r="N32" i="4"/>
  <c r="N33" i="4"/>
  <c r="C22" i="4"/>
  <c r="O34" i="4" l="1"/>
  <c r="P34" i="4"/>
  <c r="N34" i="4"/>
  <c r="E22" i="4"/>
  <c r="F22" i="4"/>
  <c r="G22" i="4"/>
  <c r="H22" i="4"/>
  <c r="I22" i="4"/>
  <c r="E23" i="4"/>
  <c r="F23" i="4"/>
  <c r="G23" i="4"/>
  <c r="H23" i="4"/>
  <c r="I23" i="4"/>
  <c r="E24" i="4"/>
  <c r="F24" i="4"/>
  <c r="G24" i="4"/>
  <c r="H24" i="4"/>
  <c r="I24" i="4"/>
  <c r="E25" i="4"/>
  <c r="F25" i="4"/>
  <c r="G25" i="4"/>
  <c r="H25" i="4"/>
  <c r="I25" i="4"/>
  <c r="E26" i="4"/>
  <c r="F26" i="4"/>
  <c r="G26" i="4"/>
  <c r="H26" i="4"/>
  <c r="I26" i="4"/>
  <c r="E27" i="4"/>
  <c r="F27" i="4"/>
  <c r="G27" i="4"/>
  <c r="H27" i="4"/>
  <c r="I27" i="4"/>
  <c r="E28" i="4"/>
  <c r="F28" i="4"/>
  <c r="G28" i="4"/>
  <c r="H28" i="4"/>
  <c r="I28" i="4"/>
  <c r="E29" i="4"/>
  <c r="F29" i="4"/>
  <c r="G29" i="4"/>
  <c r="H29" i="4"/>
  <c r="I29" i="4"/>
  <c r="E30" i="4"/>
  <c r="F30" i="4"/>
  <c r="G30" i="4"/>
  <c r="H30" i="4"/>
  <c r="I30" i="4"/>
  <c r="E31" i="4"/>
  <c r="F31" i="4"/>
  <c r="G31" i="4"/>
  <c r="H31" i="4"/>
  <c r="I31" i="4"/>
  <c r="E32" i="4"/>
  <c r="F32" i="4"/>
  <c r="G32" i="4"/>
  <c r="H32" i="4"/>
  <c r="I32" i="4"/>
  <c r="E33" i="4"/>
  <c r="F33" i="4"/>
  <c r="G33" i="4"/>
  <c r="H33" i="4"/>
  <c r="I33" i="4"/>
  <c r="C23" i="4"/>
  <c r="C24" i="4"/>
  <c r="C25" i="4"/>
  <c r="C26" i="4"/>
  <c r="C27" i="4"/>
  <c r="C28" i="4"/>
  <c r="C29" i="4"/>
  <c r="C30" i="4"/>
  <c r="C31" i="4"/>
  <c r="C32" i="4"/>
  <c r="C33" i="4"/>
  <c r="Q34" i="4"/>
  <c r="R34" i="4"/>
  <c r="Y34" i="4"/>
  <c r="Z34" i="4"/>
  <c r="AA34" i="4"/>
  <c r="AB34" i="4"/>
  <c r="O7" i="4"/>
  <c r="P7" i="4"/>
  <c r="Q7" i="4"/>
  <c r="R7" i="4"/>
  <c r="O11" i="4"/>
  <c r="P11" i="4"/>
  <c r="Q11" i="4"/>
  <c r="R11" i="4"/>
  <c r="O12" i="4"/>
  <c r="P12" i="4"/>
  <c r="P15" i="4" s="1"/>
  <c r="Q12" i="4"/>
  <c r="R12" i="4"/>
  <c r="O13" i="4"/>
  <c r="P13" i="4"/>
  <c r="Q13" i="4"/>
  <c r="R13" i="4"/>
  <c r="O14" i="4"/>
  <c r="P14" i="4"/>
  <c r="Q14" i="4"/>
  <c r="R14" i="4"/>
  <c r="O15" i="4"/>
  <c r="Q15" i="4"/>
  <c r="R15" i="4"/>
  <c r="N14" i="4"/>
  <c r="N13" i="4"/>
  <c r="N12" i="4"/>
  <c r="N11" i="4"/>
  <c r="N7" i="4"/>
  <c r="W9" i="4"/>
  <c r="X9" i="4"/>
  <c r="Y9" i="4"/>
  <c r="Z9" i="4"/>
  <c r="V9" i="4"/>
  <c r="S15" i="4" l="1"/>
  <c r="C34" i="4"/>
  <c r="H34" i="4"/>
  <c r="G34" i="4"/>
  <c r="F34" i="4"/>
  <c r="I34" i="4"/>
  <c r="E34" i="4"/>
  <c r="N15" i="4"/>
  <c r="C13" i="2" l="1"/>
  <c r="D13" i="2"/>
  <c r="E13" i="2"/>
  <c r="F13" i="2"/>
  <c r="G13" i="2"/>
  <c r="C14" i="2"/>
  <c r="D14" i="2"/>
  <c r="E14" i="2"/>
  <c r="F14" i="2"/>
  <c r="G14" i="2"/>
  <c r="B14" i="2"/>
  <c r="E17" i="4"/>
  <c r="F17" i="4"/>
  <c r="G17" i="4"/>
  <c r="H17" i="4"/>
  <c r="I17" i="4"/>
  <c r="E3" i="4" l="1"/>
  <c r="F3" i="4"/>
  <c r="G3" i="4"/>
  <c r="H3" i="4"/>
  <c r="I3" i="4"/>
  <c r="E4" i="4"/>
  <c r="F4" i="4"/>
  <c r="G4" i="4"/>
  <c r="H4" i="4"/>
  <c r="I4" i="4"/>
  <c r="E5" i="4"/>
  <c r="F5" i="4"/>
  <c r="G5" i="4"/>
  <c r="H5" i="4"/>
  <c r="I5" i="4"/>
  <c r="E6" i="4"/>
  <c r="F6" i="4"/>
  <c r="G6" i="4"/>
  <c r="H6" i="4"/>
  <c r="I6" i="4"/>
  <c r="E7" i="4"/>
  <c r="F7" i="4"/>
  <c r="G7" i="4"/>
  <c r="H7" i="4"/>
  <c r="I7" i="4"/>
  <c r="E8" i="4"/>
  <c r="F8" i="4"/>
  <c r="G8" i="4"/>
  <c r="H8" i="4"/>
  <c r="I8" i="4"/>
  <c r="E9" i="4"/>
  <c r="F9" i="4"/>
  <c r="G9" i="4"/>
  <c r="H9" i="4"/>
  <c r="I9" i="4"/>
  <c r="E10" i="4"/>
  <c r="F10" i="4"/>
  <c r="G10" i="4"/>
  <c r="H10" i="4"/>
  <c r="I10" i="4"/>
  <c r="E11" i="4"/>
  <c r="F11" i="4"/>
  <c r="G11" i="4"/>
  <c r="H11" i="4"/>
  <c r="I11" i="4"/>
  <c r="E12" i="4"/>
  <c r="F12" i="4"/>
  <c r="G12" i="4"/>
  <c r="H12" i="4"/>
  <c r="I12" i="4"/>
  <c r="E13" i="4"/>
  <c r="F13" i="4"/>
  <c r="G13" i="4"/>
  <c r="H13" i="4"/>
  <c r="I13" i="4"/>
  <c r="E14" i="4"/>
  <c r="F14" i="4"/>
  <c r="G14" i="4"/>
  <c r="H14" i="4"/>
  <c r="I14" i="4"/>
  <c r="C4" i="4"/>
  <c r="C5" i="4"/>
  <c r="C6" i="4"/>
  <c r="C7" i="4"/>
  <c r="C8" i="4"/>
  <c r="C9" i="4"/>
  <c r="C10" i="4"/>
  <c r="C11" i="4"/>
  <c r="C12" i="4"/>
  <c r="C13" i="4"/>
  <c r="C14" i="4"/>
  <c r="C3" i="4"/>
  <c r="I15" i="4" l="1"/>
  <c r="I18" i="4" s="1"/>
  <c r="C15" i="4"/>
  <c r="C18" i="4" s="1"/>
  <c r="H15" i="4"/>
  <c r="H18" i="4" s="1"/>
  <c r="F15" i="4"/>
  <c r="F18" i="4" s="1"/>
  <c r="G15" i="4"/>
  <c r="G18" i="4" s="1"/>
  <c r="E15" i="4"/>
  <c r="E18" i="4" s="1"/>
  <c r="B32" i="2" l="1"/>
  <c r="B41" i="2"/>
  <c r="B23" i="2"/>
  <c r="F4" i="2" l="1"/>
  <c r="G4" i="2"/>
  <c r="F5" i="2"/>
  <c r="G5" i="2"/>
  <c r="F6" i="2"/>
  <c r="G6" i="2"/>
  <c r="F7" i="2"/>
  <c r="G7" i="2"/>
  <c r="D4" i="2"/>
  <c r="E4" i="2"/>
  <c r="D5" i="2"/>
  <c r="E5" i="2"/>
  <c r="D6" i="2"/>
  <c r="E6" i="2"/>
  <c r="D7" i="2"/>
  <c r="E7" i="2"/>
  <c r="F3" i="2"/>
  <c r="D3" i="2"/>
  <c r="E3" i="2"/>
  <c r="C3" i="2"/>
  <c r="C4" i="2"/>
  <c r="C5" i="2"/>
  <c r="C6" i="2"/>
  <c r="C7" i="2"/>
  <c r="B4" i="2"/>
  <c r="B5" i="2"/>
  <c r="B6" i="2"/>
  <c r="B7" i="2"/>
  <c r="B8" i="2" l="1"/>
  <c r="F8" i="2"/>
  <c r="G8" i="2"/>
  <c r="E8" i="2"/>
  <c r="D8" i="2"/>
  <c r="C8" i="2"/>
</calcChain>
</file>

<file path=xl/sharedStrings.xml><?xml version="1.0" encoding="utf-8"?>
<sst xmlns="http://schemas.openxmlformats.org/spreadsheetml/2006/main" count="1356" uniqueCount="474">
  <si>
    <t>100*(GDP_2/GDP_0-1)</t>
  </si>
  <si>
    <t>100*(VA_18_2/VA_18_0-1)</t>
  </si>
  <si>
    <t>100*(CH_2/CH_0-1)</t>
  </si>
  <si>
    <t>100*(IA_2/IA_0-1)</t>
  </si>
  <si>
    <t>100*((IA_2-IA_19_2)/(IA_0-IA_19_0)-1)</t>
  </si>
  <si>
    <t>100*(X_2/X_0-1)</t>
  </si>
  <si>
    <t>100*(M_2/M_0-1)</t>
  </si>
  <si>
    <t>100*(PCH_2/PCH_0-1)</t>
  </si>
  <si>
    <t>100*(PY_2/PY_0-1)</t>
  </si>
  <si>
    <t>100*((W_2/PCH_2)/(W_0/PCH_0)-1)</t>
  </si>
  <si>
    <t>100*((CL_2/PVA_2)/(CL_0/PVA_0)-1)</t>
  </si>
  <si>
    <t>L_2-L_0</t>
  </si>
  <si>
    <t>100*(UNR_TOT_2-UNR_TOT_0)</t>
  </si>
  <si>
    <t>100*((PX_2*X_2-PM_2*M_2)/(PGDP_2*GDP_2)-(PX_0*X_0-PM_0*M_0)/(PGDP_0*GDP_0))</t>
  </si>
  <si>
    <t>100*(EMS_TOT_2/EMS_TOT_0-1)</t>
  </si>
  <si>
    <t>EN_AGR_20_0</t>
  </si>
  <si>
    <t>EN_IND_20_0</t>
  </si>
  <si>
    <t>EN_TRANSP_20_0</t>
  </si>
  <si>
    <t>EN_SER_20_0</t>
  </si>
  <si>
    <t>EN_AGR_21_0</t>
  </si>
  <si>
    <t>EN_IND_21_0</t>
  </si>
  <si>
    <t>EN_TRANSP_21_0</t>
  </si>
  <si>
    <t>EN_SER_21_0</t>
  </si>
  <si>
    <t>EN_AGR_22_0</t>
  </si>
  <si>
    <t>EN_IND_22_0</t>
  </si>
  <si>
    <t>EN_TRANSP_22_0</t>
  </si>
  <si>
    <t>EN_SER_22_0</t>
  </si>
  <si>
    <t>EN_GWH_AGR_0</t>
  </si>
  <si>
    <t>EN_GWH_IND_0</t>
  </si>
  <si>
    <t>EN_GWH_TRANSP_0</t>
  </si>
  <si>
    <t>EN_GWH_SER_0</t>
  </si>
  <si>
    <t>EN_AGR_20_2</t>
  </si>
  <si>
    <t>EN_IND_20_2</t>
  </si>
  <si>
    <t>EN_TRANSP_20_2</t>
  </si>
  <si>
    <t>EN_SER_20_2</t>
  </si>
  <si>
    <t>EN_AGR_21_2</t>
  </si>
  <si>
    <t>EN_IND_21_2</t>
  </si>
  <si>
    <t>EN_TRANSP_21_2</t>
  </si>
  <si>
    <t>EN_SER_21_2</t>
  </si>
  <si>
    <t>EN_AGR_22_2</t>
  </si>
  <si>
    <t>EN_IND_22_2</t>
  </si>
  <si>
    <t>EN_TRANSP_22_2</t>
  </si>
  <si>
    <t>EN_SER_22_2</t>
  </si>
  <si>
    <t>EN_GWH_AGR_2</t>
  </si>
  <si>
    <t>EN_GWH_IND_2</t>
  </si>
  <si>
    <t>EN_GWH_TRANSP_2</t>
  </si>
  <si>
    <t>EN_GWH_SER_2</t>
  </si>
  <si>
    <t>EN_CONFIN_TOT_0</t>
  </si>
  <si>
    <t>EN_CONFIN_TOT_2</t>
  </si>
  <si>
    <t>EN_GWH_CONFIN_0</t>
  </si>
  <si>
    <t>EN_GWH_CONFIN_2</t>
  </si>
  <si>
    <t>Agriculture</t>
  </si>
  <si>
    <t>Industries</t>
  </si>
  <si>
    <t xml:space="preserve">Transport 
</t>
  </si>
  <si>
    <t>Services</t>
  </si>
  <si>
    <t>household</t>
  </si>
  <si>
    <t xml:space="preserve">Final consumption </t>
  </si>
  <si>
    <t>EN_HH_20_0</t>
  </si>
  <si>
    <t>EN_HH_21_0</t>
  </si>
  <si>
    <t>EN_HH_22_0</t>
  </si>
  <si>
    <t>EN_HH_20_2</t>
  </si>
  <si>
    <t>EN_HH_21_2</t>
  </si>
  <si>
    <t>EN_HH_22_2</t>
  </si>
  <si>
    <t>EN_AGR_</t>
  </si>
  <si>
    <t>EN_IND_</t>
  </si>
  <si>
    <t>EN_TRANSP_</t>
  </si>
  <si>
    <t>EN_SER_</t>
  </si>
  <si>
    <t>EN_HH_</t>
  </si>
  <si>
    <t>total</t>
  </si>
  <si>
    <t>EN_AGR_0</t>
  </si>
  <si>
    <t>EN_IND_0</t>
  </si>
  <si>
    <t>EN_TRANSP_0</t>
  </si>
  <si>
    <t>EN_SER_0</t>
  </si>
  <si>
    <t>EN_HH_0</t>
  </si>
  <si>
    <t>EN_AGR_2</t>
  </si>
  <si>
    <t>EN_IND_2</t>
  </si>
  <si>
    <t>EN_TRANSP_2</t>
  </si>
  <si>
    <t>EN_SER_2</t>
  </si>
  <si>
    <t xml:space="preserve">Total </t>
  </si>
  <si>
    <t>Final energy consumption by sector (baseline ENERDATA)</t>
  </si>
  <si>
    <t>EMS_AGR_0</t>
  </si>
  <si>
    <t>EMS_IND_0</t>
  </si>
  <si>
    <t>EMS_TRANSP_0</t>
  </si>
  <si>
    <t>EMS_SER_0</t>
  </si>
  <si>
    <t>EMS_TRANSFOR_2</t>
  </si>
  <si>
    <t>EMS_GENER_2</t>
  </si>
  <si>
    <t>EMS_AGR_2</t>
  </si>
  <si>
    <t>EMS_IND_2</t>
  </si>
  <si>
    <t>EMS_TRANSP_2</t>
  </si>
  <si>
    <t>EMS_SER_2</t>
  </si>
  <si>
    <t>EN_SEC_22_0</t>
  </si>
  <si>
    <t>EN_SEC_23_0</t>
  </si>
  <si>
    <t>EN_SEC_24_0</t>
  </si>
  <si>
    <t>EN_SEC_25_0</t>
  </si>
  <si>
    <t>EN_SEC_26_0</t>
  </si>
  <si>
    <t>EN_SEC_27_0</t>
  </si>
  <si>
    <t>EN_SEC_28_0</t>
  </si>
  <si>
    <t>EN_SEC_29_0</t>
  </si>
  <si>
    <t>EN_SEC_30_0</t>
  </si>
  <si>
    <t>EN_SEC_31_0</t>
  </si>
  <si>
    <t>EN_SEC_32_0</t>
  </si>
  <si>
    <t>EN_SEC_33_0</t>
  </si>
  <si>
    <t>EMS_SEC_22_0</t>
  </si>
  <si>
    <t>EMS_SEC_23_0</t>
  </si>
  <si>
    <t>EMS_SEC_24_0</t>
  </si>
  <si>
    <t>EMS_SEC_25_0</t>
  </si>
  <si>
    <t>EMS_SEC_26_0</t>
  </si>
  <si>
    <t>EMS_SEC_27_0</t>
  </si>
  <si>
    <t>EMS_SEC_28_0</t>
  </si>
  <si>
    <t>EMS_SEC_29_0</t>
  </si>
  <si>
    <t>EMS_SEC_30_0</t>
  </si>
  <si>
    <t>EMS_SEC_31_0</t>
  </si>
  <si>
    <t>EMS_SEC_32_0</t>
  </si>
  <si>
    <t>EMS_SEC_33_0</t>
  </si>
  <si>
    <t>Hydro</t>
  </si>
  <si>
    <t>Wind</t>
  </si>
  <si>
    <t>Geothermal</t>
  </si>
  <si>
    <t>Solar</t>
  </si>
  <si>
    <t>Cogeneration</t>
  </si>
  <si>
    <t>Bioenergy</t>
  </si>
  <si>
    <t>other clean energy</t>
  </si>
  <si>
    <t>Nuclear</t>
  </si>
  <si>
    <t>Cabon-based</t>
  </si>
  <si>
    <t>Combined Cycle</t>
  </si>
  <si>
    <t>Internal Combustion</t>
  </si>
  <si>
    <t>Thermoelectric</t>
  </si>
  <si>
    <t>EMS_GENER_0</t>
  </si>
  <si>
    <t>Main</t>
  </si>
  <si>
    <t>EMS_TRANSFOR_0</t>
  </si>
  <si>
    <t xml:space="preserve">Final consumption of electricity </t>
  </si>
  <si>
    <t>GDP_0</t>
  </si>
  <si>
    <t>GDP_2</t>
  </si>
  <si>
    <t>EN_GWH_HH_22_H01_0</t>
  </si>
  <si>
    <t>EN_GWH_HH_22_H01_2</t>
  </si>
  <si>
    <t>Emission of generation CO2 CAP</t>
  </si>
  <si>
    <t>Reduction emisiones generation %</t>
  </si>
  <si>
    <t>Suma de Value</t>
  </si>
  <si>
    <t>Year</t>
  </si>
  <si>
    <t>caseName</t>
  </si>
  <si>
    <t>Fuel2</t>
  </si>
  <si>
    <t>2020</t>
  </si>
  <si>
    <t>2025</t>
  </si>
  <si>
    <t>2030</t>
  </si>
  <si>
    <t>2040</t>
  </si>
  <si>
    <t>2050</t>
  </si>
  <si>
    <t>Total général</t>
  </si>
  <si>
    <t>2 Main</t>
  </si>
  <si>
    <t>Carboelectric</t>
  </si>
  <si>
    <t>combined cycle and turbogas</t>
  </si>
  <si>
    <t>Internal combustion</t>
  </si>
  <si>
    <t>Termoelectric</t>
  </si>
  <si>
    <t xml:space="preserve">Wind </t>
  </si>
  <si>
    <t xml:space="preserve">Geothermal </t>
  </si>
  <si>
    <t xml:space="preserve">Solar </t>
  </si>
  <si>
    <t>Other clean energy</t>
  </si>
  <si>
    <t xml:space="preserve">Nuclear  </t>
  </si>
  <si>
    <t>Combined cycle and turbogas</t>
  </si>
  <si>
    <t>EN_CONFIN_22_22_0</t>
  </si>
  <si>
    <t>EN_CONFIN_22_23_0</t>
  </si>
  <si>
    <t>EN_CONFIN_22_24_0</t>
  </si>
  <si>
    <t>EN_CONFIN_22_25_0</t>
  </si>
  <si>
    <t>EN_CONFIN_22_26_0</t>
  </si>
  <si>
    <t>EN_CONFIN_22_27_0</t>
  </si>
  <si>
    <t>EN_CONFIN_22_28_0</t>
  </si>
  <si>
    <t>EN_CONFIN_22_29_0</t>
  </si>
  <si>
    <t>EN_CONFIN_22_30_0</t>
  </si>
  <si>
    <t>EN_CONFIN_22_31_0</t>
  </si>
  <si>
    <t>EN_CONFIN_22_32_0</t>
  </si>
  <si>
    <t>EN_CONFIN_22_33_0</t>
  </si>
  <si>
    <t>Consumo Bruto Balmorel</t>
  </si>
  <si>
    <t>EN_CONFIN_22_22_2</t>
  </si>
  <si>
    <t>EN_CONFIN_22_23_2</t>
  </si>
  <si>
    <t>EN_CONFIN_22_24_2</t>
  </si>
  <si>
    <t>EN_CONFIN_22_25_2</t>
  </si>
  <si>
    <t>EN_CONFIN_22_26_2</t>
  </si>
  <si>
    <t>EN_CONFIN_22_27_2</t>
  </si>
  <si>
    <t>EN_CONFIN_22_28_2</t>
  </si>
  <si>
    <t>EN_CONFIN_22_29_2</t>
  </si>
  <si>
    <t>EN_CONFIN_22_30_2</t>
  </si>
  <si>
    <t>EN_CONFIN_22_31_2</t>
  </si>
  <si>
    <t>EN_CONFIN_22_32_2</t>
  </si>
  <si>
    <t>EN_CONFIN_22_33_2</t>
  </si>
  <si>
    <t xml:space="preserve">PRODESEN </t>
  </si>
  <si>
    <t>2017 (PRODESEN)</t>
  </si>
  <si>
    <t>Demanda Final</t>
  </si>
  <si>
    <t>PRODESEN</t>
  </si>
  <si>
    <t>2013 (PRODESEN)</t>
  </si>
  <si>
    <t>Exportaciones</t>
  </si>
  <si>
    <t>Empleo</t>
  </si>
  <si>
    <t>CH_2</t>
  </si>
  <si>
    <t>I_2</t>
  </si>
  <si>
    <t>X_2</t>
  </si>
  <si>
    <t>M_2</t>
  </si>
  <si>
    <t>CH_0</t>
  </si>
  <si>
    <t>I_0</t>
  </si>
  <si>
    <t>X_0</t>
  </si>
  <si>
    <t>M_0</t>
  </si>
  <si>
    <t>G_2</t>
  </si>
  <si>
    <t>G_0</t>
  </si>
  <si>
    <t>DS_2</t>
  </si>
  <si>
    <t>DS_0</t>
  </si>
  <si>
    <t>VERIF GDP_2</t>
  </si>
  <si>
    <t>VERIF GDP_0</t>
  </si>
  <si>
    <t xml:space="preserve">Verif GDP </t>
  </si>
  <si>
    <t>Import</t>
  </si>
  <si>
    <t>Balanza comercial</t>
  </si>
  <si>
    <t xml:space="preserve">Inversion </t>
  </si>
  <si>
    <t>Consumo</t>
  </si>
  <si>
    <t xml:space="preserve">PIB </t>
  </si>
  <si>
    <t xml:space="preserve">PIB Por Componente </t>
  </si>
  <si>
    <t>Contribuciones del PIB</t>
  </si>
  <si>
    <t>Emisiones de CO2</t>
  </si>
  <si>
    <t xml:space="preserve">Inversiones </t>
  </si>
  <si>
    <t>100*(DEBT_G_VAL_2/(PGDP_2*GDP_2)-DEBT_G_VAL_0/(PGDP_0*GDP_0))</t>
  </si>
  <si>
    <t>100*(DP_G_VAL_2-DP_G_VAL_0)</t>
  </si>
  <si>
    <t>Escenario de referencia: Escenario Main</t>
  </si>
  <si>
    <t>Escenario alternativo: Escenario CO2 CAP</t>
  </si>
  <si>
    <t>Desviación al escenario de referencia</t>
  </si>
  <si>
    <t>Industria</t>
  </si>
  <si>
    <t>Agricultura</t>
  </si>
  <si>
    <t xml:space="preserve">Transporte 
</t>
  </si>
  <si>
    <t>Servicios</t>
  </si>
  <si>
    <t>Petróleo y Gas</t>
  </si>
  <si>
    <t>Hogares</t>
  </si>
  <si>
    <t xml:space="preserve">Generación de electricidad </t>
  </si>
  <si>
    <t>Total</t>
  </si>
  <si>
    <t>Convencionales</t>
  </si>
  <si>
    <t>Electricidad Final (Gwh)</t>
  </si>
  <si>
    <t>Electricidad Final</t>
  </si>
  <si>
    <t>Energia (PJ)</t>
  </si>
  <si>
    <t>Energia</t>
  </si>
  <si>
    <t>EN_TRANSFOR_0</t>
  </si>
  <si>
    <t>EN_GENER_0</t>
  </si>
  <si>
    <t>EN_TRANSFOR_2</t>
  </si>
  <si>
    <t>EN_GENER_2</t>
  </si>
  <si>
    <t>EMS_HH_0</t>
  </si>
  <si>
    <t>EMS_HH_2</t>
  </si>
  <si>
    <t>Emisiones de CO2 (Mt CO2e)</t>
  </si>
  <si>
    <t>EN_HH_2</t>
  </si>
  <si>
    <t>L_01_0</t>
  </si>
  <si>
    <t>L_02_0</t>
  </si>
  <si>
    <t>L_03_0</t>
  </si>
  <si>
    <t>L_04_0</t>
  </si>
  <si>
    <t>L_05_0</t>
  </si>
  <si>
    <t>L_06_0</t>
  </si>
  <si>
    <t>L_07_0</t>
  </si>
  <si>
    <t>L_08_0</t>
  </si>
  <si>
    <t>L_09_0</t>
  </si>
  <si>
    <t>L_10_0</t>
  </si>
  <si>
    <t>L_11_0</t>
  </si>
  <si>
    <t>L_12_0</t>
  </si>
  <si>
    <t>L_13_0</t>
  </si>
  <si>
    <t>L_14_0</t>
  </si>
  <si>
    <t>L_15_0</t>
  </si>
  <si>
    <t>L_16_0</t>
  </si>
  <si>
    <t>L_17_0</t>
  </si>
  <si>
    <t>L_18_0</t>
  </si>
  <si>
    <t>L_19_0</t>
  </si>
  <si>
    <t>L_20_0</t>
  </si>
  <si>
    <t>L_21_0</t>
  </si>
  <si>
    <t>L_22_0</t>
  </si>
  <si>
    <t>L_23_0</t>
  </si>
  <si>
    <t>L_24_0</t>
  </si>
  <si>
    <t>L_25_0</t>
  </si>
  <si>
    <t>L_26_0</t>
  </si>
  <si>
    <t>L_27_0</t>
  </si>
  <si>
    <t>L_28_0</t>
  </si>
  <si>
    <t>L_29_0</t>
  </si>
  <si>
    <t>L_30_0</t>
  </si>
  <si>
    <t>L_31_0</t>
  </si>
  <si>
    <t>L_32_0</t>
  </si>
  <si>
    <t>L_33_0</t>
  </si>
  <si>
    <t>L_01_2</t>
  </si>
  <si>
    <t>L_02_2</t>
  </si>
  <si>
    <t>L_03_2</t>
  </si>
  <si>
    <t>L_04_2</t>
  </si>
  <si>
    <t>L_05_2</t>
  </si>
  <si>
    <t>L_06_2</t>
  </si>
  <si>
    <t>L_07_2</t>
  </si>
  <si>
    <t>L_08_2</t>
  </si>
  <si>
    <t>L_09_2</t>
  </si>
  <si>
    <t>L_10_2</t>
  </si>
  <si>
    <t>L_11_2</t>
  </si>
  <si>
    <t>L_12_2</t>
  </si>
  <si>
    <t>L_13_2</t>
  </si>
  <si>
    <t>L_14_2</t>
  </si>
  <si>
    <t>L_15_2</t>
  </si>
  <si>
    <t>L_16_2</t>
  </si>
  <si>
    <t>L_17_2</t>
  </si>
  <si>
    <t>L_18_2</t>
  </si>
  <si>
    <t>L_19_2</t>
  </si>
  <si>
    <t>L_20_2</t>
  </si>
  <si>
    <t>L_21_2</t>
  </si>
  <si>
    <t>L_22_2</t>
  </si>
  <si>
    <t>L_23_2</t>
  </si>
  <si>
    <t>L_24_2</t>
  </si>
  <si>
    <t>L_25_2</t>
  </si>
  <si>
    <t>L_26_2</t>
  </si>
  <si>
    <t>L_27_2</t>
  </si>
  <si>
    <t>L_28_2</t>
  </si>
  <si>
    <t>L_29_2</t>
  </si>
  <si>
    <t>L_30_2</t>
  </si>
  <si>
    <t>L_31_2</t>
  </si>
  <si>
    <t>L_32_2</t>
  </si>
  <si>
    <t>L_33_2</t>
  </si>
  <si>
    <t>IA_01_0</t>
  </si>
  <si>
    <t>IA_02_0</t>
  </si>
  <si>
    <t>IA_03_0</t>
  </si>
  <si>
    <t>IA_04_0</t>
  </si>
  <si>
    <t>IA_05_0</t>
  </si>
  <si>
    <t>IA_06_0</t>
  </si>
  <si>
    <t>IA_07_0</t>
  </si>
  <si>
    <t>IA_08_0</t>
  </si>
  <si>
    <t>IA_09_0</t>
  </si>
  <si>
    <t>IA_10_0</t>
  </si>
  <si>
    <t>IA_11_0</t>
  </si>
  <si>
    <t>IA_12_0</t>
  </si>
  <si>
    <t>IA_13_0</t>
  </si>
  <si>
    <t>IA_14_0</t>
  </si>
  <si>
    <t>IA_15_0</t>
  </si>
  <si>
    <t>IA_16_0</t>
  </si>
  <si>
    <t>IA_17_0</t>
  </si>
  <si>
    <t>IA_18_0</t>
  </si>
  <si>
    <t>IA_19_0</t>
  </si>
  <si>
    <t>IA_20_0</t>
  </si>
  <si>
    <t>IA_21_0</t>
  </si>
  <si>
    <t>IA_22_0</t>
  </si>
  <si>
    <t>IA_23_0</t>
  </si>
  <si>
    <t>IA_24_0</t>
  </si>
  <si>
    <t>IA_25_0</t>
  </si>
  <si>
    <t>IA_26_0</t>
  </si>
  <si>
    <t>IA_27_0</t>
  </si>
  <si>
    <t>IA_28_0</t>
  </si>
  <si>
    <t>IA_29_0</t>
  </si>
  <si>
    <t>IA_30_0</t>
  </si>
  <si>
    <t>IA_31_0</t>
  </si>
  <si>
    <t>IA_32_0</t>
  </si>
  <si>
    <t>IA_33_0</t>
  </si>
  <si>
    <t>IA_01_2</t>
  </si>
  <si>
    <t>IA_02_2</t>
  </si>
  <si>
    <t>IA_03_2</t>
  </si>
  <si>
    <t>IA_04_2</t>
  </si>
  <si>
    <t>IA_05_2</t>
  </si>
  <si>
    <t>IA_06_2</t>
  </si>
  <si>
    <t>IA_07_2</t>
  </si>
  <si>
    <t>IA_08_2</t>
  </si>
  <si>
    <t>IA_09_2</t>
  </si>
  <si>
    <t>IA_10_2</t>
  </si>
  <si>
    <t>IA_11_2</t>
  </si>
  <si>
    <t>IA_12_2</t>
  </si>
  <si>
    <t>IA_13_2</t>
  </si>
  <si>
    <t>IA_14_2</t>
  </si>
  <si>
    <t>IA_15_2</t>
  </si>
  <si>
    <t>IA_16_2</t>
  </si>
  <si>
    <t>IA_17_2</t>
  </si>
  <si>
    <t>IA_18_2</t>
  </si>
  <si>
    <t>IA_19_2</t>
  </si>
  <si>
    <t>IA_20_2</t>
  </si>
  <si>
    <t>IA_21_2</t>
  </si>
  <si>
    <t>IA_22_2</t>
  </si>
  <si>
    <t>IA_23_2</t>
  </si>
  <si>
    <t>IA_24_2</t>
  </si>
  <si>
    <t>IA_25_2</t>
  </si>
  <si>
    <t>IA_26_2</t>
  </si>
  <si>
    <t>IA_27_2</t>
  </si>
  <si>
    <t>IA_28_2</t>
  </si>
  <si>
    <t>IA_29_2</t>
  </si>
  <si>
    <t>IA_30_2</t>
  </si>
  <si>
    <t>IA_31_2</t>
  </si>
  <si>
    <t>IA_32_2</t>
  </si>
  <si>
    <t>IA_33_2</t>
  </si>
  <si>
    <t>CH_01_0</t>
  </si>
  <si>
    <t>CH_02_0</t>
  </si>
  <si>
    <t>CH_03_0</t>
  </si>
  <si>
    <t>CH_04_0</t>
  </si>
  <si>
    <t>CH_05_0</t>
  </si>
  <si>
    <t>CH_06_0</t>
  </si>
  <si>
    <t>CH_08_0</t>
  </si>
  <si>
    <t>CH_11_0</t>
  </si>
  <si>
    <t>CH_12_0</t>
  </si>
  <si>
    <t>CH_13_0</t>
  </si>
  <si>
    <t>CH_14_0</t>
  </si>
  <si>
    <t>CH_15_0</t>
  </si>
  <si>
    <t>CH_16_0</t>
  </si>
  <si>
    <t>CH_17_0</t>
  </si>
  <si>
    <t>CH_18_0</t>
  </si>
  <si>
    <t>CH_19_0</t>
  </si>
  <si>
    <t>CH_20_0</t>
  </si>
  <si>
    <t>CH_21_0</t>
  </si>
  <si>
    <t>CH_22_0</t>
  </si>
  <si>
    <t>CH_01_2</t>
  </si>
  <si>
    <t>CH_02_2</t>
  </si>
  <si>
    <t>CH_03_2</t>
  </si>
  <si>
    <t>CH_04_2</t>
  </si>
  <si>
    <t>CH_05_2</t>
  </si>
  <si>
    <t>CH_06_2</t>
  </si>
  <si>
    <t>CH_08_2</t>
  </si>
  <si>
    <t>CH_11_2</t>
  </si>
  <si>
    <t>CH_12_2</t>
  </si>
  <si>
    <t>CH_13_2</t>
  </si>
  <si>
    <t>CH_14_2</t>
  </si>
  <si>
    <t>CH_15_2</t>
  </si>
  <si>
    <t>CH_16_2</t>
  </si>
  <si>
    <t>CH_17_2</t>
  </si>
  <si>
    <t>CH_18_2</t>
  </si>
  <si>
    <t>CH_19_2</t>
  </si>
  <si>
    <t>CH_20_2</t>
  </si>
  <si>
    <t>CH_21_2</t>
  </si>
  <si>
    <t>CH_22_2</t>
  </si>
  <si>
    <t>Electricidad</t>
  </si>
  <si>
    <t>Combustible fosiles</t>
  </si>
  <si>
    <t>Resultados Macroeconómicos</t>
  </si>
  <si>
    <t>Consumo privado por producto</t>
  </si>
  <si>
    <r>
      <t xml:space="preserve">Deficit Público </t>
    </r>
    <r>
      <rPr>
        <sz val="9"/>
        <color theme="1"/>
        <rFont val="Calibri"/>
        <family val="2"/>
        <scheme val="minor"/>
      </rPr>
      <t xml:space="preserve"> (Desviación en  al BAU en % de PIB)</t>
    </r>
  </si>
  <si>
    <r>
      <rPr>
        <b/>
        <sz val="9"/>
        <color theme="1"/>
        <rFont val="Calibri"/>
        <family val="2"/>
        <scheme val="minor"/>
      </rPr>
      <t>PIB Real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</si>
  <si>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Consumo privado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</si>
  <si>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Inversiones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</si>
  <si>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Exportaciones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</si>
  <si>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Importaciones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</si>
  <si>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Tasa de desempleo</t>
    </r>
    <r>
      <rPr>
        <sz val="9"/>
        <color theme="1"/>
        <rFont val="Calibri"/>
        <family val="2"/>
        <scheme val="minor"/>
      </rPr>
      <t xml:space="preserve"> (Desviación al BAU)</t>
    </r>
  </si>
  <si>
    <r>
      <rPr>
        <b/>
        <sz val="9"/>
        <color theme="1"/>
        <rFont val="Calibri"/>
        <family val="2"/>
        <scheme val="minor"/>
      </rPr>
      <t>Empleos</t>
    </r>
    <r>
      <rPr>
        <sz val="9"/>
        <color theme="1"/>
        <rFont val="Calibri"/>
        <family val="2"/>
        <scheme val="minor"/>
      </rPr>
      <t xml:space="preserve"> (en numero de empleos)</t>
    </r>
  </si>
  <si>
    <r>
      <rPr>
        <b/>
        <sz val="9"/>
        <color theme="1"/>
        <rFont val="Calibri"/>
        <family val="2"/>
        <scheme val="minor"/>
      </rPr>
      <t>Salarios reales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</si>
  <si>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Precios al consumidor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</si>
  <si>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Deuda</t>
    </r>
    <r>
      <rPr>
        <sz val="9"/>
        <color theme="1"/>
        <rFont val="Calibri"/>
        <family val="2"/>
        <scheme val="minor"/>
      </rPr>
      <t xml:space="preserve"> (Desviación en  al BAU en % de PIB)</t>
    </r>
  </si>
  <si>
    <r>
      <t>Emisiones de CO</t>
    </r>
    <r>
      <rPr>
        <b/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(Desviación en % al BAU)</t>
    </r>
  </si>
  <si>
    <t>Hidroeléctrica</t>
  </si>
  <si>
    <t>Eólica</t>
  </si>
  <si>
    <t>Geotérmica</t>
  </si>
  <si>
    <t>Cogeneración Eficiente</t>
  </si>
  <si>
    <t>Bioenergía</t>
  </si>
  <si>
    <t xml:space="preserve">Otras energías limpias </t>
  </si>
  <si>
    <t>Nucleoeléctrica</t>
  </si>
  <si>
    <t>Combustión Interna</t>
  </si>
  <si>
    <t>Termoeléctrica</t>
  </si>
  <si>
    <t>Carboeléctrica</t>
  </si>
  <si>
    <t>Ciclo combinado</t>
  </si>
  <si>
    <t xml:space="preserve"> Limpias</t>
  </si>
  <si>
    <t>2018-2030</t>
  </si>
  <si>
    <t>Renovables</t>
  </si>
  <si>
    <t>de las cuales Renovables</t>
  </si>
  <si>
    <t>Inversion Escenario Main</t>
  </si>
  <si>
    <t>Inversion Escenario CO2 CAP</t>
  </si>
  <si>
    <t>2041-2050</t>
  </si>
  <si>
    <t>TOTAL</t>
  </si>
  <si>
    <t>Inversiones promedio por año</t>
  </si>
  <si>
    <t>2031-2040</t>
  </si>
  <si>
    <t>Desviación al escenario de referencia en %</t>
  </si>
  <si>
    <t>Total annual system costs (M$)</t>
  </si>
  <si>
    <t>Main (million $)</t>
  </si>
  <si>
    <t>CO2 cap</t>
  </si>
  <si>
    <t>Difference</t>
  </si>
  <si>
    <t>Generation Balmorel (Twh)</t>
  </si>
  <si>
    <t>Main ($/Mwh)</t>
  </si>
  <si>
    <t>CO2 cap ($/Mwh)</t>
  </si>
  <si>
    <t xml:space="preserve">Balmorel </t>
  </si>
  <si>
    <t>ThreeME</t>
  </si>
  <si>
    <t>Balmorel</t>
  </si>
  <si>
    <t>Difference(%)</t>
  </si>
  <si>
    <t>in % GDP</t>
  </si>
  <si>
    <t xml:space="preserve">Main - Investment </t>
  </si>
  <si>
    <t>Étiquettes de lignes</t>
  </si>
  <si>
    <t>Household</t>
  </si>
  <si>
    <t>EE</t>
  </si>
  <si>
    <t>Final Consumption Oil&amp;Coal</t>
  </si>
  <si>
    <t>Final Consumption Gas</t>
  </si>
  <si>
    <t>Auxiliary information</t>
  </si>
  <si>
    <t>MAIN Scenario - Baseline</t>
  </si>
  <si>
    <t>Baseline</t>
  </si>
  <si>
    <t>EE Scenario - Baseline</t>
  </si>
  <si>
    <t>ThreeME Oil&amp;Coal</t>
  </si>
  <si>
    <t>ThreeME Gas</t>
  </si>
  <si>
    <t>Final Consumption Elec&amp;Solar</t>
  </si>
  <si>
    <t>ThreeME Elec&amp;Solar</t>
  </si>
  <si>
    <t>Final Consumption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</si>
</sst>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\ _€_-;\-* #,##0.00\ _€_-;_-* &quot;-&quot;??\ _€_-;_-@_-"/>
    <numFmt numFmtId="164" formatCode="_-* #,##0\ _€_-;\-* #,##0\ _€_-;_-* &quot;-&quot;??\ _€_-;_-@_-"/>
    <numFmt numFmtId="165" formatCode="#,##0;\-#,##0;&quot;-&quot;;@"/>
    <numFmt numFmtId="166" formatCode="#,##0.0"/>
    <numFmt numFmtId="167" formatCode="#,##0.00;\-#,##0.00;&quot;-&quot;;@"/>
    <numFmt numFmtId="168" formatCode="0.0"/>
    <numFmt numFmtId="169" formatCode="0.000000"/>
    <numFmt numFmtId="170" formatCode="0.0%"/>
    <numFmt numFmtId="171" formatCode="#,##0.000"/>
  </numFmts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bscript"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3" fillId="0" borderId="0"/>
    <xf numFmtId="9" fontId="6" fillId="0" borderId="0" applyFont="0" applyFill="0" applyBorder="0" applyAlignment="0" applyProtection="0"/>
  </cellStyleXfs>
  <cellXfs count="139">
    <xf numFmtId="0" fontId="0" fillId="0" borderId="0" xfId="0"/>
    <xf numFmtId="0" fontId="2" fillId="0" borderId="0" xfId="0" applyFont="1"/>
    <xf numFmtId="0" fontId="4" fillId="0" borderId="0" xfId="2" applyFont="1" applyFill="1" applyAlignment="1">
      <alignment horizontal="center" vertical="center"/>
    </xf>
    <xf numFmtId="164" fontId="4" fillId="0" borderId="0" xfId="1" applyNumberFormat="1" applyFont="1" applyFill="1" applyBorder="1" applyAlignment="1">
      <alignment vertical="center"/>
    </xf>
    <xf numFmtId="0" fontId="0" fillId="2" borderId="0" xfId="0" applyFill="1"/>
    <xf numFmtId="164" fontId="4" fillId="2" borderId="0" xfId="1" applyNumberFormat="1" applyFont="1" applyFill="1" applyBorder="1" applyAlignment="1">
      <alignment vertical="center"/>
    </xf>
    <xf numFmtId="0" fontId="5" fillId="0" borderId="0" xfId="2" applyFont="1" applyFill="1" applyAlignment="1">
      <alignment horizontal="center" vertical="center"/>
    </xf>
    <xf numFmtId="0" fontId="1" fillId="0" borderId="0" xfId="0" applyFont="1"/>
    <xf numFmtId="11" fontId="0" fillId="0" borderId="0" xfId="0" applyNumberFormat="1"/>
    <xf numFmtId="0" fontId="0" fillId="0" borderId="0" xfId="0" applyFill="1" applyBorder="1"/>
    <xf numFmtId="0" fontId="0" fillId="0" borderId="0" xfId="0" applyFill="1"/>
    <xf numFmtId="0" fontId="7" fillId="2" borderId="0" xfId="0" applyFont="1" applyFill="1"/>
    <xf numFmtId="0" fontId="2" fillId="5" borderId="2" xfId="0" applyFont="1" applyFill="1" applyBorder="1" applyAlignment="1">
      <alignment horizontal="center"/>
    </xf>
    <xf numFmtId="0" fontId="0" fillId="3" borderId="0" xfId="0" applyFill="1"/>
    <xf numFmtId="2" fontId="1" fillId="0" borderId="0" xfId="0" applyNumberFormat="1" applyFont="1"/>
    <xf numFmtId="169" fontId="0" fillId="0" borderId="0" xfId="0" applyNumberFormat="1"/>
    <xf numFmtId="169" fontId="1" fillId="0" borderId="0" xfId="0" applyNumberFormat="1" applyFont="1"/>
    <xf numFmtId="0" fontId="7" fillId="0" borderId="0" xfId="0" applyFont="1" applyFill="1" applyBorder="1"/>
    <xf numFmtId="0" fontId="7" fillId="0" borderId="0" xfId="0" applyFont="1"/>
    <xf numFmtId="164" fontId="4" fillId="2" borderId="0" xfId="1" applyNumberFormat="1" applyFont="1" applyFill="1" applyBorder="1" applyAlignment="1">
      <alignment vertical="center" wrapText="1"/>
    </xf>
    <xf numFmtId="0" fontId="2" fillId="2" borderId="0" xfId="0" applyFont="1" applyFill="1"/>
    <xf numFmtId="0" fontId="2" fillId="0" borderId="2" xfId="0" applyFont="1" applyFill="1" applyBorder="1" applyAlignment="1">
      <alignment horizontal="center"/>
    </xf>
    <xf numFmtId="0" fontId="8" fillId="6" borderId="0" xfId="0" applyFont="1" applyFill="1" applyBorder="1"/>
    <xf numFmtId="0" fontId="9" fillId="6" borderId="0" xfId="0" applyFont="1" applyFill="1" applyBorder="1"/>
    <xf numFmtId="0" fontId="9" fillId="5" borderId="2" xfId="0" applyFont="1" applyFill="1" applyBorder="1" applyAlignment="1">
      <alignment horizontal="center" vertical="center"/>
    </xf>
    <xf numFmtId="2" fontId="8" fillId="2" borderId="0" xfId="0" applyNumberFormat="1" applyFont="1" applyFill="1" applyBorder="1"/>
    <xf numFmtId="3" fontId="8" fillId="2" borderId="0" xfId="0" applyNumberFormat="1" applyFont="1" applyFill="1" applyBorder="1"/>
    <xf numFmtId="164" fontId="3" fillId="2" borderId="0" xfId="1" applyNumberFormat="1" applyFont="1" applyFill="1" applyBorder="1" applyAlignment="1">
      <alignment horizontal="left" vertical="center" indent="2"/>
    </xf>
    <xf numFmtId="0" fontId="7" fillId="0" borderId="0" xfId="0" applyFont="1" applyFill="1"/>
    <xf numFmtId="3" fontId="0" fillId="0" borderId="0" xfId="0" applyNumberFormat="1" applyFill="1"/>
    <xf numFmtId="164" fontId="4" fillId="0" borderId="0" xfId="1" applyNumberFormat="1" applyFont="1" applyFill="1" applyBorder="1" applyAlignment="1">
      <alignment vertical="center" wrapText="1"/>
    </xf>
    <xf numFmtId="164" fontId="3" fillId="0" borderId="0" xfId="1" applyNumberFormat="1" applyFont="1" applyFill="1" applyBorder="1" applyAlignment="1">
      <alignment horizontal="left" vertical="center" indent="2"/>
    </xf>
    <xf numFmtId="0" fontId="2" fillId="0" borderId="0" xfId="0" applyFont="1" applyFill="1"/>
    <xf numFmtId="0" fontId="0" fillId="0" borderId="0" xfId="0" applyFont="1"/>
    <xf numFmtId="0" fontId="0" fillId="2" borderId="0" xfId="0" applyFont="1" applyFill="1"/>
    <xf numFmtId="3" fontId="0" fillId="2" borderId="0" xfId="0" applyNumberFormat="1" applyFont="1" applyFill="1"/>
    <xf numFmtId="164" fontId="11" fillId="2" borderId="0" xfId="1" applyNumberFormat="1" applyFont="1" applyFill="1" applyBorder="1" applyAlignment="1">
      <alignment vertical="center"/>
    </xf>
    <xf numFmtId="164" fontId="11" fillId="2" borderId="0" xfId="1" applyNumberFormat="1" applyFont="1" applyFill="1" applyBorder="1" applyAlignment="1">
      <alignment vertical="center" wrapText="1"/>
    </xf>
    <xf numFmtId="164" fontId="12" fillId="2" borderId="0" xfId="1" applyNumberFormat="1" applyFont="1" applyFill="1" applyBorder="1" applyAlignment="1">
      <alignment horizontal="left" vertical="center" indent="2"/>
    </xf>
    <xf numFmtId="3" fontId="13" fillId="2" borderId="0" xfId="0" applyNumberFormat="1" applyFont="1" applyFill="1"/>
    <xf numFmtId="0" fontId="14" fillId="2" borderId="0" xfId="0" applyFont="1" applyFill="1"/>
    <xf numFmtId="0" fontId="13" fillId="2" borderId="0" xfId="0" applyFont="1" applyFill="1"/>
    <xf numFmtId="0" fontId="13" fillId="0" borderId="0" xfId="0" applyFont="1"/>
    <xf numFmtId="3" fontId="13" fillId="2" borderId="0" xfId="3" applyNumberFormat="1" applyFont="1" applyFill="1"/>
    <xf numFmtId="170" fontId="13" fillId="2" borderId="0" xfId="3" applyNumberFormat="1" applyFont="1" applyFill="1"/>
    <xf numFmtId="0" fontId="13" fillId="7" borderId="2" xfId="0" applyFont="1" applyFill="1" applyBorder="1"/>
    <xf numFmtId="0" fontId="14" fillId="7" borderId="2" xfId="0" applyFont="1" applyFill="1" applyBorder="1" applyAlignment="1">
      <alignment horizontal="center" vertical="center"/>
    </xf>
    <xf numFmtId="0" fontId="0" fillId="0" borderId="0" xfId="0" applyFont="1" applyFill="1"/>
    <xf numFmtId="0" fontId="13" fillId="0" borderId="0" xfId="0" applyFont="1" applyFill="1"/>
    <xf numFmtId="0" fontId="14" fillId="2" borderId="0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left" indent="2"/>
    </xf>
    <xf numFmtId="164" fontId="12" fillId="2" borderId="0" xfId="1" applyNumberFormat="1" applyFont="1" applyFill="1" applyBorder="1" applyAlignment="1">
      <alignment horizontal="left" vertical="center" indent="4"/>
    </xf>
    <xf numFmtId="170" fontId="14" fillId="2" borderId="0" xfId="3" applyNumberFormat="1" applyFont="1" applyFill="1"/>
    <xf numFmtId="10" fontId="14" fillId="2" borderId="0" xfId="3" applyNumberFormat="1" applyFont="1" applyFill="1"/>
    <xf numFmtId="0" fontId="14" fillId="0" borderId="0" xfId="0" applyFont="1"/>
    <xf numFmtId="1" fontId="13" fillId="0" borderId="0" xfId="0" applyNumberFormat="1" applyFont="1"/>
    <xf numFmtId="1" fontId="13" fillId="2" borderId="0" xfId="0" applyNumberFormat="1" applyFont="1" applyFill="1"/>
    <xf numFmtId="3" fontId="14" fillId="0" borderId="0" xfId="0" applyNumberFormat="1" applyFont="1"/>
    <xf numFmtId="3" fontId="14" fillId="2" borderId="0" xfId="0" applyNumberFormat="1" applyFont="1" applyFill="1"/>
    <xf numFmtId="3" fontId="13" fillId="0" borderId="0" xfId="0" applyNumberFormat="1" applyFont="1"/>
    <xf numFmtId="0" fontId="14" fillId="0" borderId="0" xfId="0" applyFont="1" applyAlignment="1">
      <alignment horizontal="center"/>
    </xf>
    <xf numFmtId="1" fontId="14" fillId="0" borderId="0" xfId="0" applyNumberFormat="1" applyFont="1"/>
    <xf numFmtId="2" fontId="13" fillId="0" borderId="0" xfId="0" applyNumberFormat="1" applyFont="1"/>
    <xf numFmtId="0" fontId="14" fillId="0" borderId="0" xfId="0" applyFont="1" applyFill="1" applyBorder="1" applyAlignment="1">
      <alignment horizontal="center" wrapText="1"/>
    </xf>
    <xf numFmtId="0" fontId="13" fillId="0" borderId="0" xfId="0" applyFont="1" applyBorder="1"/>
    <xf numFmtId="0" fontId="14" fillId="4" borderId="1" xfId="0" applyFont="1" applyFill="1" applyBorder="1"/>
    <xf numFmtId="0" fontId="14" fillId="4" borderId="1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14" fillId="0" borderId="1" xfId="0" applyFont="1" applyBorder="1"/>
    <xf numFmtId="0" fontId="14" fillId="0" borderId="0" xfId="0" applyFont="1" applyBorder="1"/>
    <xf numFmtId="165" fontId="13" fillId="0" borderId="0" xfId="0" applyNumberFormat="1" applyFont="1"/>
    <xf numFmtId="165" fontId="13" fillId="0" borderId="0" xfId="0" applyNumberFormat="1" applyFont="1" applyFill="1"/>
    <xf numFmtId="165" fontId="14" fillId="0" borderId="0" xfId="0" applyNumberFormat="1" applyFont="1"/>
    <xf numFmtId="10" fontId="14" fillId="0" borderId="0" xfId="3" applyNumberFormat="1" applyFont="1" applyFill="1"/>
    <xf numFmtId="0" fontId="13" fillId="0" borderId="0" xfId="0" applyFont="1" applyFill="1" applyBorder="1"/>
    <xf numFmtId="3" fontId="14" fillId="0" borderId="0" xfId="0" applyNumberFormat="1" applyFont="1" applyFill="1" applyBorder="1"/>
    <xf numFmtId="10" fontId="13" fillId="0" borderId="0" xfId="3" applyNumberFormat="1" applyFont="1"/>
    <xf numFmtId="0" fontId="14" fillId="4" borderId="1" xfId="0" applyFont="1" applyFill="1" applyBorder="1" applyAlignment="1">
      <alignment horizontal="center" wrapText="1"/>
    </xf>
    <xf numFmtId="166" fontId="13" fillId="0" borderId="0" xfId="0" applyNumberFormat="1" applyFont="1"/>
    <xf numFmtId="168" fontId="13" fillId="0" borderId="0" xfId="0" applyNumberFormat="1" applyFont="1"/>
    <xf numFmtId="168" fontId="13" fillId="0" borderId="0" xfId="0" applyNumberFormat="1" applyFont="1" applyFill="1"/>
    <xf numFmtId="167" fontId="13" fillId="0" borderId="0" xfId="0" applyNumberFormat="1" applyFont="1"/>
    <xf numFmtId="3" fontId="13" fillId="2" borderId="0" xfId="0" applyNumberFormat="1" applyFont="1" applyFill="1" applyBorder="1"/>
    <xf numFmtId="171" fontId="13" fillId="2" borderId="0" xfId="0" applyNumberFormat="1" applyFont="1" applyFill="1"/>
    <xf numFmtId="3" fontId="0" fillId="0" borderId="0" xfId="0" applyNumberFormat="1"/>
    <xf numFmtId="168" fontId="0" fillId="0" borderId="0" xfId="0" applyNumberFormat="1"/>
    <xf numFmtId="0" fontId="2" fillId="0" borderId="0" xfId="0" applyFont="1" applyAlignment="1">
      <alignment wrapText="1"/>
    </xf>
    <xf numFmtId="9" fontId="0" fillId="0" borderId="0" xfId="3" applyFont="1"/>
    <xf numFmtId="9" fontId="0" fillId="0" borderId="0" xfId="3" applyNumberFormat="1" applyFont="1"/>
    <xf numFmtId="0" fontId="2" fillId="0" borderId="0" xfId="0" applyFont="1" applyAlignment="1"/>
    <xf numFmtId="170" fontId="0" fillId="0" borderId="0" xfId="3" applyNumberFormat="1" applyFont="1"/>
    <xf numFmtId="0" fontId="2" fillId="8" borderId="0" xfId="0" applyFont="1" applyFill="1"/>
    <xf numFmtId="0" fontId="2" fillId="8" borderId="0" xfId="0" applyFont="1" applyFill="1" applyAlignment="1">
      <alignment wrapText="1"/>
    </xf>
    <xf numFmtId="0" fontId="16" fillId="0" borderId="0" xfId="0" applyFont="1"/>
    <xf numFmtId="0" fontId="14" fillId="0" borderId="0" xfId="0" applyFont="1" applyAlignment="1">
      <alignment horizontal="center"/>
    </xf>
    <xf numFmtId="3" fontId="0" fillId="0" borderId="0" xfId="0" applyNumberFormat="1" applyFont="1" applyFill="1" applyBorder="1" applyAlignment="1">
      <alignment wrapText="1"/>
    </xf>
    <xf numFmtId="3" fontId="0" fillId="0" borderId="3" xfId="0" applyNumberFormat="1" applyFont="1" applyFill="1" applyBorder="1" applyAlignment="1">
      <alignment wrapText="1"/>
    </xf>
    <xf numFmtId="3" fontId="2" fillId="0" borderId="0" xfId="0" applyNumberFormat="1" applyFont="1" applyBorder="1"/>
    <xf numFmtId="3" fontId="2" fillId="0" borderId="3" xfId="0" applyNumberFormat="1" applyFont="1" applyBorder="1"/>
    <xf numFmtId="3" fontId="0" fillId="0" borderId="4" xfId="0" applyNumberFormat="1" applyBorder="1"/>
    <xf numFmtId="3" fontId="0" fillId="0" borderId="3" xfId="0" applyNumberFormat="1" applyBorder="1"/>
    <xf numFmtId="3" fontId="2" fillId="0" borderId="4" xfId="0" applyNumberFormat="1" applyFont="1" applyBorder="1"/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  <xf numFmtId="3" fontId="2" fillId="0" borderId="0" xfId="0" applyNumberFormat="1" applyFont="1"/>
    <xf numFmtId="0" fontId="0" fillId="9" borderId="0" xfId="0" applyFill="1"/>
    <xf numFmtId="0" fontId="0" fillId="9" borderId="0" xfId="0" applyFill="1" applyAlignment="1">
      <alignment horizontal="left"/>
    </xf>
    <xf numFmtId="0" fontId="2" fillId="9" borderId="0" xfId="0" applyFont="1" applyFill="1" applyAlignment="1">
      <alignment horizontal="left"/>
    </xf>
    <xf numFmtId="1" fontId="13" fillId="0" borderId="0" xfId="0" applyNumberFormat="1" applyFont="1" applyFill="1"/>
    <xf numFmtId="164" fontId="4" fillId="0" borderId="0" xfId="1" applyNumberFormat="1" applyFont="1" applyFill="1" applyBorder="1" applyAlignment="1">
      <alignment horizontal="center" vertical="center"/>
    </xf>
    <xf numFmtId="1" fontId="14" fillId="0" borderId="0" xfId="0" applyNumberFormat="1" applyFont="1" applyFill="1"/>
    <xf numFmtId="3" fontId="14" fillId="0" borderId="0" xfId="0" applyNumberFormat="1" applyFont="1" applyFill="1"/>
    <xf numFmtId="0" fontId="14" fillId="0" borderId="0" xfId="0" applyFont="1" applyFill="1"/>
    <xf numFmtId="0" fontId="17" fillId="0" borderId="0" xfId="0" applyFont="1" applyFill="1"/>
    <xf numFmtId="0" fontId="18" fillId="0" borderId="0" xfId="0" applyFont="1" applyFill="1"/>
    <xf numFmtId="3" fontId="0" fillId="0" borderId="0" xfId="0" applyNumberFormat="1" applyFont="1" applyBorder="1"/>
    <xf numFmtId="3" fontId="15" fillId="0" borderId="0" xfId="0" applyNumberFormat="1" applyFont="1" applyFill="1"/>
    <xf numFmtId="1" fontId="15" fillId="0" borderId="0" xfId="0" applyNumberFormat="1" applyFont="1" applyFill="1"/>
    <xf numFmtId="0" fontId="15" fillId="0" borderId="0" xfId="0" applyFont="1" applyFill="1"/>
    <xf numFmtId="1" fontId="0" fillId="0" borderId="0" xfId="0" applyNumberFormat="1"/>
    <xf numFmtId="0" fontId="14" fillId="0" borderId="0" xfId="0" applyFont="1" applyFill="1" applyAlignment="1">
      <alignment horizontal="center" vertical="center"/>
    </xf>
    <xf numFmtId="1" fontId="4" fillId="0" borderId="0" xfId="2" applyNumberFormat="1" applyFont="1" applyFill="1" applyAlignment="1">
      <alignment horizontal="center" vertical="center"/>
    </xf>
    <xf numFmtId="0" fontId="13" fillId="0" borderId="5" xfId="0" applyFont="1" applyBorder="1"/>
    <xf numFmtId="0" fontId="13" fillId="0" borderId="6" xfId="0" applyFont="1" applyBorder="1"/>
    <xf numFmtId="0" fontId="13" fillId="0" borderId="7" xfId="0" applyFont="1" applyBorder="1"/>
    <xf numFmtId="0" fontId="13" fillId="0" borderId="4" xfId="0" applyFont="1" applyBorder="1"/>
    <xf numFmtId="0" fontId="13" fillId="0" borderId="3" xfId="0" applyFont="1" applyBorder="1"/>
    <xf numFmtId="0" fontId="13" fillId="0" borderId="8" xfId="0" applyFont="1" applyBorder="1"/>
    <xf numFmtId="0" fontId="13" fillId="0" borderId="9" xfId="0" applyFont="1" applyBorder="1"/>
    <xf numFmtId="0" fontId="13" fillId="0" borderId="10" xfId="0" applyFont="1" applyBorder="1"/>
    <xf numFmtId="164" fontId="4" fillId="10" borderId="0" xfId="1" applyNumberFormat="1" applyFont="1" applyFill="1" applyBorder="1" applyAlignment="1">
      <alignment vertical="center"/>
    </xf>
    <xf numFmtId="0" fontId="0" fillId="11" borderId="0" xfId="0" applyFill="1"/>
    <xf numFmtId="0" fontId="0" fillId="11" borderId="0" xfId="0" applyFill="1" applyAlignment="1">
      <alignment horizontal="left"/>
    </xf>
    <xf numFmtId="0" fontId="2" fillId="11" borderId="0" xfId="0" applyFont="1" applyFill="1" applyAlignment="1">
      <alignment horizontal="left"/>
    </xf>
  </cellXfs>
  <cellStyles count="4">
    <cellStyle name="Milliers 3" xfId="1"/>
    <cellStyle name="Normal" xfId="0" builtinId="0"/>
    <cellStyle name="Normal 2" xfId="2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4.xml"/><Relationship Id="rId10" Type="http://schemas.openxmlformats.org/officeDocument/2006/relationships/worksheet" Target="worksheets/sheet9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Resultados Macro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PIB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DATA!$B$2:$AM$2</c15:sqref>
                  </c15:fullRef>
                </c:ext>
              </c:extLst>
              <c:f>DATA!$G$2:$AM$2</c:f>
              <c:numCache>
                <c:formatCode>0.00E+00</c:formatCode>
                <c:ptCount val="33"/>
                <c:pt idx="0" formatCode="General">
                  <c:v>1.2484759419240101E-2</c:v>
                </c:pt>
                <c:pt idx="1" formatCode="General">
                  <c:v>2.11065463043613E-2</c:v>
                </c:pt>
                <c:pt idx="2" formatCode="General">
                  <c:v>2.4880698674101202E-2</c:v>
                </c:pt>
                <c:pt idx="3" formatCode="General">
                  <c:v>2.5902858596782399E-2</c:v>
                </c:pt>
                <c:pt idx="4" formatCode="General">
                  <c:v>2.7160366460998699E-2</c:v>
                </c:pt>
                <c:pt idx="5" formatCode="General">
                  <c:v>3.1323784477921203E-2</c:v>
                </c:pt>
                <c:pt idx="6" formatCode="General">
                  <c:v>4.1508521636357501E-2</c:v>
                </c:pt>
                <c:pt idx="7" formatCode="General">
                  <c:v>6.2007356909687901E-2</c:v>
                </c:pt>
                <c:pt idx="8" formatCode="General">
                  <c:v>8.3856811059179706E-2</c:v>
                </c:pt>
                <c:pt idx="9" formatCode="General">
                  <c:v>0.10824337490074</c:v>
                </c:pt>
                <c:pt idx="10" formatCode="General">
                  <c:v>0.13076909908904499</c:v>
                </c:pt>
                <c:pt idx="11" formatCode="General">
                  <c:v>0.149456074455911</c:v>
                </c:pt>
                <c:pt idx="12" formatCode="General">
                  <c:v>0.163523650951513</c:v>
                </c:pt>
                <c:pt idx="13" formatCode="General">
                  <c:v>0.17742754963558899</c:v>
                </c:pt>
                <c:pt idx="14" formatCode="General">
                  <c:v>0.182235400188868</c:v>
                </c:pt>
                <c:pt idx="15" formatCode="General">
                  <c:v>0.17996711004284399</c:v>
                </c:pt>
                <c:pt idx="16" formatCode="General">
                  <c:v>0.17210338779354201</c:v>
                </c:pt>
                <c:pt idx="17" formatCode="General">
                  <c:v>0.15966880288729099</c:v>
                </c:pt>
                <c:pt idx="18" formatCode="General">
                  <c:v>0.14326537982654</c:v>
                </c:pt>
                <c:pt idx="19" formatCode="General">
                  <c:v>0.123124515752737</c:v>
                </c:pt>
                <c:pt idx="20" formatCode="General">
                  <c:v>9.9163046453498702E-2</c:v>
                </c:pt>
                <c:pt idx="21" formatCode="General">
                  <c:v>7.1038344439377996E-2</c:v>
                </c:pt>
                <c:pt idx="22" formatCode="General">
                  <c:v>3.8201229271694899E-2</c:v>
                </c:pt>
                <c:pt idx="23" formatCode="General">
                  <c:v>-1.4166597016695901E-3</c:v>
                </c:pt>
                <c:pt idx="24" formatCode="General">
                  <c:v>-2.75747442391782E-2</c:v>
                </c:pt>
                <c:pt idx="25" formatCode="General">
                  <c:v>-4.5399315358007897E-2</c:v>
                </c:pt>
                <c:pt idx="26" formatCode="General">
                  <c:v>-5.7175151567556703E-2</c:v>
                </c:pt>
                <c:pt idx="27" formatCode="General">
                  <c:v>-6.4579855239932302E-2</c:v>
                </c:pt>
                <c:pt idx="28" formatCode="General">
                  <c:v>-6.8882850202467399E-2</c:v>
                </c:pt>
                <c:pt idx="29" formatCode="General">
                  <c:v>-7.1089961230030793E-2</c:v>
                </c:pt>
                <c:pt idx="30" formatCode="General">
                  <c:v>-7.1988752055995794E-2</c:v>
                </c:pt>
                <c:pt idx="31" formatCode="General">
                  <c:v>-7.2138579281499901E-2</c:v>
                </c:pt>
                <c:pt idx="32" formatCode="General">
                  <c:v>-7.1843166217200299E-2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21-8C47-92C3-A8F248136D82}"/>
            </c:ext>
          </c:extLst>
        </c:ser>
        <c:ser>
          <c:idx val="2"/>
          <c:order val="1"/>
          <c:tx>
            <c:v>Consumo privado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DATA!$B$4:$AM$4</c15:sqref>
                  </c15:fullRef>
                </c:ext>
              </c:extLst>
              <c:f>DATA!$G$4:$AM$4</c:f>
              <c:numCache>
                <c:formatCode>0.00E+00</c:formatCode>
                <c:ptCount val="33"/>
                <c:pt idx="0">
                  <c:v>8.5510629563856301E-4</c:v>
                </c:pt>
                <c:pt idx="1" formatCode="General">
                  <c:v>-1.6749461737353101E-3</c:v>
                </c:pt>
                <c:pt idx="2" formatCode="General">
                  <c:v>-7.31056023709486E-3</c:v>
                </c:pt>
                <c:pt idx="3" formatCode="General">
                  <c:v>-1.42157424142364E-2</c:v>
                </c:pt>
                <c:pt idx="4" formatCode="General">
                  <c:v>-1.96129580990578E-2</c:v>
                </c:pt>
                <c:pt idx="5">
                  <c:v>-2.1590279826333401E-2</c:v>
                </c:pt>
                <c:pt idx="6" formatCode="General">
                  <c:v>-1.82190355777711E-2</c:v>
                </c:pt>
                <c:pt idx="7" formatCode="General">
                  <c:v>-6.4967621347555796E-3</c:v>
                </c:pt>
                <c:pt idx="8" formatCode="General">
                  <c:v>1.63306496063109E-2</c:v>
                </c:pt>
                <c:pt idx="9" formatCode="General">
                  <c:v>4.3886187066366399E-2</c:v>
                </c:pt>
                <c:pt idx="10" formatCode="General">
                  <c:v>7.1667055847091099E-2</c:v>
                </c:pt>
                <c:pt idx="11" formatCode="General">
                  <c:v>9.7994665656431196E-2</c:v>
                </c:pt>
                <c:pt idx="12" formatCode="General">
                  <c:v>0.12301004247203801</c:v>
                </c:pt>
                <c:pt idx="13" formatCode="General">
                  <c:v>0.131596382044008</c:v>
                </c:pt>
                <c:pt idx="14" formatCode="General">
                  <c:v>0.12532304986818599</c:v>
                </c:pt>
                <c:pt idx="15" formatCode="General">
                  <c:v>0.10843439642349501</c:v>
                </c:pt>
                <c:pt idx="16" formatCode="General">
                  <c:v>8.4841104093924494E-2</c:v>
                </c:pt>
                <c:pt idx="17" formatCode="General">
                  <c:v>5.7595500830798202E-2</c:v>
                </c:pt>
                <c:pt idx="18" formatCode="General">
                  <c:v>2.89025303426893E-2</c:v>
                </c:pt>
                <c:pt idx="19" formatCode="General">
                  <c:v>2.17950232039854E-4</c:v>
                </c:pt>
                <c:pt idx="20" formatCode="General">
                  <c:v>-2.7648528189938501E-2</c:v>
                </c:pt>
                <c:pt idx="21" formatCode="General">
                  <c:v>-5.4436559906179099E-2</c:v>
                </c:pt>
                <c:pt idx="22" formatCode="General">
                  <c:v>-8.0344456898839803E-2</c:v>
                </c:pt>
                <c:pt idx="23" formatCode="General">
                  <c:v>-8.6861037860941306E-2</c:v>
                </c:pt>
                <c:pt idx="24" formatCode="General">
                  <c:v>-8.0260994761060994E-2</c:v>
                </c:pt>
                <c:pt idx="25" formatCode="General">
                  <c:v>-6.4489918080079506E-2</c:v>
                </c:pt>
                <c:pt idx="26" formatCode="General">
                  <c:v>-4.1946564007577798E-2</c:v>
                </c:pt>
                <c:pt idx="27" formatCode="General">
                  <c:v>-1.47850711864294E-2</c:v>
                </c:pt>
                <c:pt idx="28" formatCode="General">
                  <c:v>1.5215479301056101E-2</c:v>
                </c:pt>
                <c:pt idx="29" formatCode="General">
                  <c:v>4.65233008475563E-2</c:v>
                </c:pt>
                <c:pt idx="30" formatCode="General">
                  <c:v>7.78094443768306E-2</c:v>
                </c:pt>
                <c:pt idx="31" formatCode="General">
                  <c:v>0.107964193494725</c:v>
                </c:pt>
                <c:pt idx="32" formatCode="General">
                  <c:v>0.13612729040517399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21-8C47-92C3-A8F248136D82}"/>
            </c:ext>
          </c:extLst>
        </c:ser>
        <c:ser>
          <c:idx val="3"/>
          <c:order val="2"/>
          <c:tx>
            <c:v>Inversiones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DATA!$B$5:$AM$5</c15:sqref>
                  </c15:fullRef>
                </c:ext>
              </c:extLst>
              <c:f>DATA!$G$5:$AM$5</c:f>
              <c:numCache>
                <c:formatCode>0.00E+00</c:formatCode>
                <c:ptCount val="33"/>
                <c:pt idx="0" formatCode="General">
                  <c:v>1.6100255671558301E-3</c:v>
                </c:pt>
                <c:pt idx="1" formatCode="General">
                  <c:v>-3.4493791283396399E-3</c:v>
                </c:pt>
                <c:pt idx="2" formatCode="General">
                  <c:v>-7.7651823237046003E-3</c:v>
                </c:pt>
                <c:pt idx="3">
                  <c:v>-6.9143071728450202E-3</c:v>
                </c:pt>
                <c:pt idx="4" formatCode="General">
                  <c:v>3.5148279715624402E-3</c:v>
                </c:pt>
                <c:pt idx="5">
                  <c:v>2.99024859263585E-2</c:v>
                </c:pt>
                <c:pt idx="6" formatCode="General">
                  <c:v>8.2414852050094398E-2</c:v>
                </c:pt>
                <c:pt idx="7" formatCode="General">
                  <c:v>0.176072577418073</c:v>
                </c:pt>
                <c:pt idx="8" formatCode="General">
                  <c:v>0.24044456601392999</c:v>
                </c:pt>
                <c:pt idx="9" formatCode="General">
                  <c:v>0.30591263617667502</c:v>
                </c:pt>
                <c:pt idx="10" formatCode="General">
                  <c:v>0.36342935066146997</c:v>
                </c:pt>
                <c:pt idx="11" formatCode="General">
                  <c:v>0.405760301088742</c:v>
                </c:pt>
                <c:pt idx="12" formatCode="General">
                  <c:v>0.42593585532579797</c:v>
                </c:pt>
                <c:pt idx="13" formatCode="General">
                  <c:v>0.51572597809472698</c:v>
                </c:pt>
                <c:pt idx="14" formatCode="General">
                  <c:v>0.60870260001923904</c:v>
                </c:pt>
                <c:pt idx="15" formatCode="General">
                  <c:v>0.70046200694815397</c:v>
                </c:pt>
                <c:pt idx="16" formatCode="General">
                  <c:v>0.78857465241293201</c:v>
                </c:pt>
                <c:pt idx="17" formatCode="General">
                  <c:v>0.87091047910505803</c:v>
                </c:pt>
                <c:pt idx="18" formatCode="General">
                  <c:v>0.94500022700261199</c:v>
                </c:pt>
                <c:pt idx="19" formatCode="General">
                  <c:v>1.00790939467825</c:v>
                </c:pt>
                <c:pt idx="20" formatCode="General">
                  <c:v>1.05628978130287</c:v>
                </c:pt>
                <c:pt idx="21" formatCode="General">
                  <c:v>1.08648108574642</c:v>
                </c:pt>
                <c:pt idx="22" formatCode="General">
                  <c:v>1.0946236795530999</c:v>
                </c:pt>
                <c:pt idx="23" formatCode="General">
                  <c:v>1.00327620227884</c:v>
                </c:pt>
                <c:pt idx="24" formatCode="General">
                  <c:v>0.93227907487534101</c:v>
                </c:pt>
                <c:pt idx="25" formatCode="General">
                  <c:v>0.86639075328020998</c:v>
                </c:pt>
                <c:pt idx="26" formatCode="General">
                  <c:v>0.79919919560174002</c:v>
                </c:pt>
                <c:pt idx="27" formatCode="General">
                  <c:v>0.72696485916503495</c:v>
                </c:pt>
                <c:pt idx="28" formatCode="General">
                  <c:v>0.64719669623305398</c:v>
                </c:pt>
                <c:pt idx="29" formatCode="General">
                  <c:v>0.55822222718695502</c:v>
                </c:pt>
                <c:pt idx="30" formatCode="General">
                  <c:v>0.45905572090383301</c:v>
                </c:pt>
                <c:pt idx="31" formatCode="General">
                  <c:v>0.34940650706538601</c:v>
                </c:pt>
                <c:pt idx="32" formatCode="General">
                  <c:v>0.22975197179453399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21-8C47-92C3-A8F248136D82}"/>
            </c:ext>
          </c:extLst>
        </c:ser>
        <c:ser>
          <c:idx val="12"/>
          <c:order val="7"/>
          <c:tx>
            <c:v>tasa de desempleo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DATA!$B$14:$AM$14</c15:sqref>
                  </c15:fullRef>
                </c:ext>
              </c:extLst>
              <c:f>DATA!$G$14:$AM$14</c:f>
              <c:numCache>
                <c:formatCode>0.00E+00</c:formatCode>
                <c:ptCount val="33"/>
                <c:pt idx="0" formatCode="General">
                  <c:v>1.8696300000002599E-3</c:v>
                </c:pt>
                <c:pt idx="1" formatCode="General">
                  <c:v>4.8459700000003103E-3</c:v>
                </c:pt>
                <c:pt idx="2" formatCode="General">
                  <c:v>7.6623400000003202E-3</c:v>
                </c:pt>
                <c:pt idx="3" formatCode="General">
                  <c:v>9.1967200000001009E-3</c:v>
                </c:pt>
                <c:pt idx="4" formatCode="General">
                  <c:v>7.9990400000000406E-3</c:v>
                </c:pt>
                <c:pt idx="5" formatCode="General">
                  <c:v>2.0275200000002798E-3</c:v>
                </c:pt>
                <c:pt idx="6" formatCode="General">
                  <c:v>-1.18103399999999E-2</c:v>
                </c:pt>
                <c:pt idx="7" formatCode="General">
                  <c:v>-3.8020500000000103E-2</c:v>
                </c:pt>
                <c:pt idx="8" formatCode="General">
                  <c:v>-6.5813449999999704E-2</c:v>
                </c:pt>
                <c:pt idx="9" formatCode="General">
                  <c:v>-9.21630800000003E-2</c:v>
                </c:pt>
                <c:pt idx="10" formatCode="General">
                  <c:v>-0.11501593</c:v>
                </c:pt>
                <c:pt idx="11" formatCode="General">
                  <c:v>-0.13322249999999899</c:v>
                </c:pt>
                <c:pt idx="12" formatCode="General">
                  <c:v>-0.14616152999999901</c:v>
                </c:pt>
                <c:pt idx="13" formatCode="General">
                  <c:v>-0.15145333999999899</c:v>
                </c:pt>
                <c:pt idx="14" formatCode="General">
                  <c:v>-0.15171483999999899</c:v>
                </c:pt>
                <c:pt idx="15" formatCode="General">
                  <c:v>-0.14787402999999999</c:v>
                </c:pt>
                <c:pt idx="16" formatCode="General">
                  <c:v>-0.14048205999999899</c:v>
                </c:pt>
                <c:pt idx="17" formatCode="General">
                  <c:v>-0.12988317999999999</c:v>
                </c:pt>
                <c:pt idx="18" formatCode="General">
                  <c:v>-0.11622779</c:v>
                </c:pt>
                <c:pt idx="19" formatCode="General">
                  <c:v>-9.9482040000000202E-2</c:v>
                </c:pt>
                <c:pt idx="20" formatCode="General">
                  <c:v>-7.9448630000000103E-2</c:v>
                </c:pt>
                <c:pt idx="21" formatCode="General">
                  <c:v>-5.5793580000000099E-2</c:v>
                </c:pt>
                <c:pt idx="22" formatCode="General">
                  <c:v>-2.80759599999999E-2</c:v>
                </c:pt>
                <c:pt idx="23" formatCode="General">
                  <c:v>8.4999999999998195E-4</c:v>
                </c:pt>
                <c:pt idx="24" formatCode="General">
                  <c:v>2.5192129000000001E-2</c:v>
                </c:pt>
                <c:pt idx="25" formatCode="General">
                  <c:v>4.4801027E-2</c:v>
                </c:pt>
                <c:pt idx="26" formatCode="General">
                  <c:v>6.0741728000000002E-2</c:v>
                </c:pt>
                <c:pt idx="27">
                  <c:v>7.4210209739999894E-2</c:v>
                </c:pt>
                <c:pt idx="28" formatCode="General">
                  <c:v>8.6232668999999901E-2</c:v>
                </c:pt>
                <c:pt idx="29" formatCode="General">
                  <c:v>9.7624224999999898E-2</c:v>
                </c:pt>
                <c:pt idx="30" formatCode="General">
                  <c:v>0.10900747700000001</c:v>
                </c:pt>
                <c:pt idx="31" formatCode="General">
                  <c:v>0.12082515000000001</c:v>
                </c:pt>
                <c:pt idx="32" formatCode="General">
                  <c:v>0.13333874000000001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21-8C47-92C3-A8F248136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569088"/>
        <c:axId val="144570624"/>
        <c:extLst>
          <c:ext xmlns:c15="http://schemas.microsoft.com/office/drawing/2012/chart" uri="{02D57815-91ED-43cb-92C2-25804820EDAC}">
            <c15:filteredLineSeries>
              <c15:ser>
                <c:idx val="4"/>
                <c:order val="3"/>
                <c:tx>
                  <c:strRef>
                    <c:extLst>
                      <c:ext uri="{02D57815-91ED-43cb-92C2-25804820EDAC}">
                        <c15:formulaRef>
                          <c15:sqref>DATA!$A$6</c15:sqref>
                        </c15:formulaRef>
                      </c:ext>
                    </c:extLst>
                    <c:strCache>
                      <c:ptCount val="1"/>
                      <c:pt idx="0">
                        <c:v>100*((IA_2-IA_19_2)/(IA_0-IA_19_0)-1)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DATA!$B$6:$AM$6</c15:sqref>
                        </c15:fullRef>
                        <c15:formulaRef>
                          <c15:sqref>DATA!$G$6:$AM$6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1.7435932882392501E-3</c:v>
                      </c:pt>
                      <c:pt idx="1" formatCode="General">
                        <c:v>-4.00779295548492E-3</c:v>
                      </c:pt>
                      <c:pt idx="2" formatCode="General">
                        <c:v>-8.9596432580440998E-3</c:v>
                      </c:pt>
                      <c:pt idx="3" formatCode="General">
                        <c:v>-8.1661415563538606E-3</c:v>
                      </c:pt>
                      <c:pt idx="4" formatCode="General">
                        <c:v>3.2993542700809901E-3</c:v>
                      </c:pt>
                      <c:pt idx="5" formatCode="General">
                        <c:v>3.2548816708333199E-2</c:v>
                      </c:pt>
                      <c:pt idx="6" formatCode="General">
                        <c:v>9.0924078831955399E-2</c:v>
                      </c:pt>
                      <c:pt idx="7" formatCode="General">
                        <c:v>0.19520376569426201</c:v>
                      </c:pt>
                      <c:pt idx="8" formatCode="General">
                        <c:v>0.26681253209084299</c:v>
                      </c:pt>
                      <c:pt idx="9" formatCode="General">
                        <c:v>0.33958651953909202</c:v>
                      </c:pt>
                      <c:pt idx="10" formatCode="General">
                        <c:v>0.40340168684127597</c:v>
                      </c:pt>
                      <c:pt idx="11" formatCode="General">
                        <c:v>0.45018424108027499</c:v>
                      </c:pt>
                      <c:pt idx="12" formatCode="General">
                        <c:v>0.47218534753614699</c:v>
                      </c:pt>
                      <c:pt idx="13" formatCode="General">
                        <c:v>0.57217936788507195</c:v>
                      </c:pt>
                      <c:pt idx="14" formatCode="General">
                        <c:v>0.67563826878449496</c:v>
                      </c:pt>
                      <c:pt idx="15" formatCode="General">
                        <c:v>0.77754715035878097</c:v>
                      </c:pt>
                      <c:pt idx="16" formatCode="General">
                        <c:v>0.87514836027391396</c:v>
                      </c:pt>
                      <c:pt idx="17" formatCode="General">
                        <c:v>0.966041803591277</c:v>
                      </c:pt>
                      <c:pt idx="18" formatCode="General">
                        <c:v>1.04745603847442</c:v>
                      </c:pt>
                      <c:pt idx="19" formatCode="General">
                        <c:v>1.1161006553728601</c:v>
                      </c:pt>
                      <c:pt idx="20" formatCode="General">
                        <c:v>1.16822212819838</c:v>
                      </c:pt>
                      <c:pt idx="21" formatCode="General">
                        <c:v>1.1997183186395799</c:v>
                      </c:pt>
                      <c:pt idx="22" formatCode="General">
                        <c:v>1.20626685262723</c:v>
                      </c:pt>
                      <c:pt idx="23" formatCode="General">
                        <c:v>1.1016459187849601</c:v>
                      </c:pt>
                      <c:pt idx="24" formatCode="General">
                        <c:v>1.02009848138482</c:v>
                      </c:pt>
                      <c:pt idx="25" formatCode="General">
                        <c:v>0.94454700457275997</c:v>
                      </c:pt>
                      <c:pt idx="26" formatCode="General">
                        <c:v>0.86780124515022306</c:v>
                      </c:pt>
                      <c:pt idx="27" formatCode="General">
                        <c:v>0.78565789500684102</c:v>
                      </c:pt>
                      <c:pt idx="28" formatCode="General">
                        <c:v>0.69531455596056801</c:v>
                      </c:pt>
                      <c:pt idx="29" formatCode="General">
                        <c:v>0.5948893148769</c:v>
                      </c:pt>
                      <c:pt idx="30" formatCode="General">
                        <c:v>0.48327337574742801</c:v>
                      </c:pt>
                      <c:pt idx="31" formatCode="General">
                        <c:v>0.36014072373915501</c:v>
                      </c:pt>
                      <c:pt idx="32" formatCode="General">
                        <c:v>0.226029996963728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B921-8C47-92C3-A8F248136D82}"/>
                  </c:ext>
                </c:extLst>
              </c15:ser>
            </c15:filteredLineSeries>
            <c15:filteredLine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DATA!$A$9</c15:sqref>
                        </c15:formulaRef>
                      </c:ext>
                    </c:extLst>
                    <c:strCache>
                      <c:ptCount val="1"/>
                      <c:pt idx="0">
                        <c:v>100*(PCH_2/PCH_0-1)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DATA!$B$9:$AM$9</c15:sqref>
                        </c15:fullRef>
                        <c15:formulaRef>
                          <c15:sqref>DATA!$G$9:$AM$9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-3.5130564256857701E-3</c:v>
                      </c:pt>
                      <c:pt idx="1" formatCode="General">
                        <c:v>1.5020917093710999E-3</c:v>
                      </c:pt>
                      <c:pt idx="2">
                        <c:v>1.25937104484386E-2</c:v>
                      </c:pt>
                      <c:pt idx="3" formatCode="General">
                        <c:v>2.8166052361688902E-2</c:v>
                      </c:pt>
                      <c:pt idx="4">
                        <c:v>4.7827272957667803E-2</c:v>
                      </c:pt>
                      <c:pt idx="5" formatCode="General">
                        <c:v>7.3055988391201795E-2</c:v>
                      </c:pt>
                      <c:pt idx="6" formatCode="General">
                        <c:v>0.106345291589815</c:v>
                      </c:pt>
                      <c:pt idx="7" formatCode="General">
                        <c:v>0.15095953889223601</c:v>
                      </c:pt>
                      <c:pt idx="8" formatCode="General">
                        <c:v>0.196136888695153</c:v>
                      </c:pt>
                      <c:pt idx="9" formatCode="General">
                        <c:v>0.24526800960744599</c:v>
                      </c:pt>
                      <c:pt idx="10" formatCode="General">
                        <c:v>0.29621335750640299</c:v>
                      </c:pt>
                      <c:pt idx="11" formatCode="General">
                        <c:v>0.345701906948714</c:v>
                      </c:pt>
                      <c:pt idx="12" formatCode="General">
                        <c:v>0.38984098618461899</c:v>
                      </c:pt>
                      <c:pt idx="13" formatCode="General">
                        <c:v>0.44562326977350902</c:v>
                      </c:pt>
                      <c:pt idx="14" formatCode="General">
                        <c:v>0.51108757160363005</c:v>
                      </c:pt>
                      <c:pt idx="15" formatCode="General">
                        <c:v>0.58636684938373396</c:v>
                      </c:pt>
                      <c:pt idx="16" formatCode="General">
                        <c:v>0.67184287494676997</c:v>
                      </c:pt>
                      <c:pt idx="17" formatCode="General">
                        <c:v>0.76740887495336796</c:v>
                      </c:pt>
                      <c:pt idx="18" formatCode="General">
                        <c:v>0.87244518656639503</c:v>
                      </c:pt>
                      <c:pt idx="19" formatCode="General">
                        <c:v>0.98589376876401202</c:v>
                      </c:pt>
                      <c:pt idx="20" formatCode="General">
                        <c:v>1.1063273286247399</c:v>
                      </c:pt>
                      <c:pt idx="21" formatCode="General">
                        <c:v>1.23200062082478</c:v>
                      </c:pt>
                      <c:pt idx="22" formatCode="General">
                        <c:v>1.36088976197612</c:v>
                      </c:pt>
                      <c:pt idx="23" formatCode="General">
                        <c:v>1.4648757639562999</c:v>
                      </c:pt>
                      <c:pt idx="24" formatCode="General">
                        <c:v>1.5568560256022701</c:v>
                      </c:pt>
                      <c:pt idx="25" formatCode="General">
                        <c:v>1.63659840277807</c:v>
                      </c:pt>
                      <c:pt idx="26" formatCode="General">
                        <c:v>1.7023988329339701</c:v>
                      </c:pt>
                      <c:pt idx="27" formatCode="General">
                        <c:v>1.7526128304622099</c:v>
                      </c:pt>
                      <c:pt idx="28" formatCode="General">
                        <c:v>1.78558183677501</c:v>
                      </c:pt>
                      <c:pt idx="29" formatCode="General">
                        <c:v>1.7998156342868299</c:v>
                      </c:pt>
                      <c:pt idx="30" formatCode="General">
                        <c:v>1.79401351638632</c:v>
                      </c:pt>
                      <c:pt idx="31" formatCode="General">
                        <c:v>1.7670565232294599</c:v>
                      </c:pt>
                      <c:pt idx="32" formatCode="General">
                        <c:v>1.71801418407702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921-8C47-92C3-A8F248136D82}"/>
                  </c:ext>
                </c:extLst>
              </c15:ser>
            </c15:filteredLineSeries>
            <c15:filteredLine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DATA!$A$10</c15:sqref>
                        </c15:formulaRef>
                      </c:ext>
                    </c:extLst>
                    <c:strCache>
                      <c:ptCount val="1"/>
                      <c:pt idx="0">
                        <c:v>100*(PY_2/PY_0-1)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DATA!$B$10:$AM$10</c15:sqref>
                        </c15:fullRef>
                        <c15:formulaRef>
                          <c15:sqref>DATA!$G$10:$AM$10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>
                        <c:v>4.9395372420546401E-3</c:v>
                      </c:pt>
                      <c:pt idx="1" formatCode="General">
                        <c:v>1.9038280064420599E-2</c:v>
                      </c:pt>
                      <c:pt idx="2" formatCode="General">
                        <c:v>3.69884754979121E-2</c:v>
                      </c:pt>
                      <c:pt idx="3">
                        <c:v>5.7714801983999003E-2</c:v>
                      </c:pt>
                      <c:pt idx="4" formatCode="General">
                        <c:v>8.1546542084431906E-2</c:v>
                      </c:pt>
                      <c:pt idx="5" formatCode="General">
                        <c:v>0.111691458850127</c:v>
                      </c:pt>
                      <c:pt idx="6" formatCode="General">
                        <c:v>0.15197512745212999</c:v>
                      </c:pt>
                      <c:pt idx="7" formatCode="General">
                        <c:v>0.20628041607664199</c:v>
                      </c:pt>
                      <c:pt idx="8" formatCode="General">
                        <c:v>0.25393493309595599</c:v>
                      </c:pt>
                      <c:pt idx="9" formatCode="General">
                        <c:v>0.30616003825118998</c:v>
                      </c:pt>
                      <c:pt idx="10" formatCode="General">
                        <c:v>0.359167964295736</c:v>
                      </c:pt>
                      <c:pt idx="11" formatCode="General">
                        <c:v>0.40743577032194001</c:v>
                      </c:pt>
                      <c:pt idx="12" formatCode="General">
                        <c:v>0.44493231693882801</c:v>
                      </c:pt>
                      <c:pt idx="13" formatCode="General">
                        <c:v>0.50920203975814904</c:v>
                      </c:pt>
                      <c:pt idx="14" formatCode="General">
                        <c:v>0.591183800623862</c:v>
                      </c:pt>
                      <c:pt idx="15" formatCode="General">
                        <c:v>0.68748257264110701</c:v>
                      </c:pt>
                      <c:pt idx="16" formatCode="General">
                        <c:v>0.79683796461948997</c:v>
                      </c:pt>
                      <c:pt idx="17" formatCode="General">
                        <c:v>0.91817901625133003</c:v>
                      </c:pt>
                      <c:pt idx="18" formatCode="General">
                        <c:v>1.0502016641163501</c:v>
                      </c:pt>
                      <c:pt idx="19" formatCode="General">
                        <c:v>1.19129418316512</c:v>
                      </c:pt>
                      <c:pt idx="20" formatCode="General">
                        <c:v>1.3395462778266201</c:v>
                      </c:pt>
                      <c:pt idx="21" formatCode="General">
                        <c:v>1.49277491348545</c:v>
                      </c:pt>
                      <c:pt idx="22" formatCode="General">
                        <c:v>1.64855228967923</c:v>
                      </c:pt>
                      <c:pt idx="23" formatCode="General">
                        <c:v>1.75013338091596</c:v>
                      </c:pt>
                      <c:pt idx="24" formatCode="General">
                        <c:v>1.83923821666764</c:v>
                      </c:pt>
                      <c:pt idx="25" formatCode="General">
                        <c:v>1.91461651914244</c:v>
                      </c:pt>
                      <c:pt idx="26" formatCode="General">
                        <c:v>1.97339444561481</c:v>
                      </c:pt>
                      <c:pt idx="27" formatCode="General">
                        <c:v>2.0135946680647199</c:v>
                      </c:pt>
                      <c:pt idx="28" formatCode="General">
                        <c:v>2.03328362336359</c:v>
                      </c:pt>
                      <c:pt idx="29" formatCode="General">
                        <c:v>2.0308642353262298</c:v>
                      </c:pt>
                      <c:pt idx="30" formatCode="General">
                        <c:v>2.0050352032722198</c:v>
                      </c:pt>
                      <c:pt idx="31" formatCode="General">
                        <c:v>1.95472512160712</c:v>
                      </c:pt>
                      <c:pt idx="32" formatCode="General">
                        <c:v>1.8790801313972301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921-8C47-92C3-A8F248136D82}"/>
                  </c:ext>
                </c:extLst>
              </c15:ser>
            </c15:filteredLineSeries>
            <c15:filteredLine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DATA!$A$11</c15:sqref>
                        </c15:formulaRef>
                      </c:ext>
                    </c:extLst>
                    <c:strCache>
                      <c:ptCount val="1"/>
                      <c:pt idx="0">
                        <c:v>100*((W_2/PCH_2)/(W_0/PCH_0)-1)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DATA!$B$11:$AM$11</c15:sqref>
                        </c15:fullRef>
                        <c15:formulaRef>
                          <c15:sqref>DATA!$G$11:$AM$11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2.2486525754095098E-3</c:v>
                      </c:pt>
                      <c:pt idx="1" formatCode="General">
                        <c:v>-5.8337737260272197E-3</c:v>
                      </c:pt>
                      <c:pt idx="2" formatCode="General">
                        <c:v>-1.8921424620399401E-2</c:v>
                      </c:pt>
                      <c:pt idx="3" formatCode="General">
                        <c:v>-3.3045511414553301E-2</c:v>
                      </c:pt>
                      <c:pt idx="4" formatCode="General">
                        <c:v>-4.6175622021660201E-2</c:v>
                      </c:pt>
                      <c:pt idx="5" formatCode="General">
                        <c:v>-5.8205559433033197E-2</c:v>
                      </c:pt>
                      <c:pt idx="6" formatCode="General">
                        <c:v>-6.9096447317429296E-2</c:v>
                      </c:pt>
                      <c:pt idx="7" formatCode="General">
                        <c:v>-7.7980638050256706E-2</c:v>
                      </c:pt>
                      <c:pt idx="8" formatCode="General">
                        <c:v>-7.3143703008793304E-2</c:v>
                      </c:pt>
                      <c:pt idx="9" formatCode="General">
                        <c:v>-6.1587199145907101E-2</c:v>
                      </c:pt>
                      <c:pt idx="10" formatCode="General">
                        <c:v>-4.3681121268113098E-2</c:v>
                      </c:pt>
                      <c:pt idx="11" formatCode="General">
                        <c:v>-1.8597455058755302E-2</c:v>
                      </c:pt>
                      <c:pt idx="12" formatCode="General">
                        <c:v>1.4648001431871701E-2</c:v>
                      </c:pt>
                      <c:pt idx="13" formatCode="General">
                        <c:v>3.0551207791673599E-2</c:v>
                      </c:pt>
                      <c:pt idx="14" formatCode="General">
                        <c:v>3.4672419539871699E-2</c:v>
                      </c:pt>
                      <c:pt idx="15" formatCode="General">
                        <c:v>2.99588577967746E-2</c:v>
                      </c:pt>
                      <c:pt idx="16" formatCode="General">
                        <c:v>1.82790149593881E-2</c:v>
                      </c:pt>
                      <c:pt idx="17" formatCode="General">
                        <c:v>1.3586908523821599E-3</c:v>
                      </c:pt>
                      <c:pt idx="18" formatCode="General">
                        <c:v>-1.9159975884375201E-2</c:v>
                      </c:pt>
                      <c:pt idx="19" formatCode="General">
                        <c:v>-4.1816681170936398E-2</c:v>
                      </c:pt>
                      <c:pt idx="20" formatCode="General">
                        <c:v>-6.54140774638656E-2</c:v>
                      </c:pt>
                      <c:pt idx="21" formatCode="General">
                        <c:v>-8.9054738530514002E-2</c:v>
                      </c:pt>
                      <c:pt idx="22" formatCode="General">
                        <c:v>-0.11214633481236801</c:v>
                      </c:pt>
                      <c:pt idx="23" formatCode="General">
                        <c:v>-0.10424192143397799</c:v>
                      </c:pt>
                      <c:pt idx="24" formatCode="General">
                        <c:v>-8.7759745557347502E-2</c:v>
                      </c:pt>
                      <c:pt idx="25" formatCode="General">
                        <c:v>-6.7001705107805301E-2</c:v>
                      </c:pt>
                      <c:pt idx="26" formatCode="General">
                        <c:v>-4.2836827094283603E-2</c:v>
                      </c:pt>
                      <c:pt idx="27" formatCode="General">
                        <c:v>-1.5711789901340301E-2</c:v>
                      </c:pt>
                      <c:pt idx="28" formatCode="General">
                        <c:v>1.40376823392296E-2</c:v>
                      </c:pt>
                      <c:pt idx="29" formatCode="General">
                        <c:v>4.59101280959162E-2</c:v>
                      </c:pt>
                      <c:pt idx="30" formatCode="General">
                        <c:v>7.9254523855953801E-2</c:v>
                      </c:pt>
                      <c:pt idx="31" formatCode="General">
                        <c:v>0.113340600101907</c:v>
                      </c:pt>
                      <c:pt idx="32" formatCode="General">
                        <c:v>0.14740895211160501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921-8C47-92C3-A8F248136D82}"/>
                  </c:ext>
                </c:extLst>
              </c15:ser>
            </c15:filteredLineSeries>
          </c:ext>
        </c:extLst>
      </c:lineChart>
      <c:catAx>
        <c:axId val="14456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70624"/>
        <c:crosses val="autoZero"/>
        <c:auto val="1"/>
        <c:lblAlgn val="ctr"/>
        <c:lblOffset val="100"/>
        <c:noMultiLvlLbl val="0"/>
      </c:catAx>
      <c:valAx>
        <c:axId val="14457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6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 sz="1400"/>
            </a:pPr>
            <a:r>
              <a:rPr lang="fr-FR" sz="1400" b="0" i="0" baseline="0">
                <a:effectLst/>
              </a:rPr>
              <a:t>PIB por componente </a:t>
            </a:r>
            <a:endParaRPr lang="es-MX" sz="1400">
              <a:effectLst/>
            </a:endParaRPr>
          </a:p>
        </c:rich>
      </c:tx>
      <c:layout>
        <c:manualLayout>
          <c:xMode val="edge"/>
          <c:yMode val="edge"/>
          <c:x val="0.40088384660547266"/>
          <c:y val="2.510698888620356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9700189793806535E-2"/>
          <c:y val="8.2319818389636784E-2"/>
          <c:w val="0.9346118248376849"/>
          <c:h val="0.84646272542545087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'DATA PIB por componente'!$U$2</c:f>
              <c:strCache>
                <c:ptCount val="1"/>
                <c:pt idx="0">
                  <c:v>Consumo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dPt>
            <c:idx val="1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effectLst>
                <a:outerShdw blurRad="50800" dist="50800" dir="5400000" algn="ctr" rotWithShape="0">
                  <a:srgbClr val="92D050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C3C-4A8B-A82B-D93B351C0908}"/>
              </c:ext>
            </c:extLst>
          </c:dPt>
          <c:val>
            <c:numRef>
              <c:f>'DATA PIB por componente'!$U$8:$U$40</c:f>
              <c:numCache>
                <c:formatCode>General</c:formatCode>
                <c:ptCount val="33"/>
                <c:pt idx="0">
                  <c:v>5.7531584753477702E-4</c:v>
                </c:pt>
                <c:pt idx="1">
                  <c:v>-1.1260161039588843E-3</c:v>
                </c:pt>
                <c:pt idx="2">
                  <c:v>-4.9071488966733693E-3</c:v>
                </c:pt>
                <c:pt idx="3">
                  <c:v>-9.5222893672879567E-3</c:v>
                </c:pt>
                <c:pt idx="4">
                  <c:v>-1.3104502437922969E-2</c:v>
                </c:pt>
                <c:pt idx="5">
                  <c:v>-1.4384493550202193E-2</c:v>
                </c:pt>
                <c:pt idx="6">
                  <c:v>-1.2100657807452529E-2</c:v>
                </c:pt>
                <c:pt idx="7">
                  <c:v>-4.300779691535396E-3</c:v>
                </c:pt>
                <c:pt idx="8">
                  <c:v>1.078116013349336E-2</c:v>
                </c:pt>
                <c:pt idx="9">
                  <c:v>2.8909518176881702E-2</c:v>
                </c:pt>
                <c:pt idx="10">
                  <c:v>4.7128878877751919E-2</c:v>
                </c:pt>
                <c:pt idx="11">
                  <c:v>6.4355631534637317E-2</c:v>
                </c:pt>
                <c:pt idx="12">
                  <c:v>8.0698998516663858E-2</c:v>
                </c:pt>
                <c:pt idx="13">
                  <c:v>8.6336369438952704E-2</c:v>
                </c:pt>
                <c:pt idx="14">
                  <c:v>8.2254045749102264E-2</c:v>
                </c:pt>
                <c:pt idx="15">
                  <c:v>7.1216772566930792E-2</c:v>
                </c:pt>
                <c:pt idx="16">
                  <c:v>5.5768528879278099E-2</c:v>
                </c:pt>
                <c:pt idx="17">
                  <c:v>3.7896059656704832E-2</c:v>
                </c:pt>
                <c:pt idx="18">
                  <c:v>1.9037188624345679E-2</c:v>
                </c:pt>
                <c:pt idx="19">
                  <c:v>1.437188266383476E-4</c:v>
                </c:pt>
                <c:pt idx="20">
                  <c:v>-1.8253163204972587E-2</c:v>
                </c:pt>
                <c:pt idx="21">
                  <c:v>-3.5981692184791976E-2</c:v>
                </c:pt>
                <c:pt idx="22">
                  <c:v>-5.3171939346808313E-2</c:v>
                </c:pt>
                <c:pt idx="23">
                  <c:v>-5.7592536188207533E-2</c:v>
                </c:pt>
                <c:pt idx="24">
                  <c:v>-5.3343407513188189E-2</c:v>
                </c:pt>
                <c:pt idx="25">
                  <c:v>-4.2980484414018388E-2</c:v>
                </c:pt>
                <c:pt idx="26">
                  <c:v>-2.804030869090585E-2</c:v>
                </c:pt>
                <c:pt idx="27">
                  <c:v>-9.914424136629409E-3</c:v>
                </c:pt>
                <c:pt idx="28">
                  <c:v>1.0235259216381531E-2</c:v>
                </c:pt>
                <c:pt idx="29">
                  <c:v>3.1393294731743543E-2</c:v>
                </c:pt>
                <c:pt idx="30">
                  <c:v>5.2664419250905724E-2</c:v>
                </c:pt>
                <c:pt idx="31">
                  <c:v>7.3288548940205936E-2</c:v>
                </c:pt>
                <c:pt idx="32">
                  <c:v>9.2665246639566587E-2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3C-4A8B-A82B-D93B351C0908}"/>
            </c:ext>
          </c:extLst>
        </c:ser>
        <c:ser>
          <c:idx val="2"/>
          <c:order val="2"/>
          <c:tx>
            <c:strRef>
              <c:f>'DATA PIB por componente'!$V$2</c:f>
              <c:strCache>
                <c:ptCount val="1"/>
                <c:pt idx="0">
                  <c:v>Inversion 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invertIfNegative val="0"/>
          <c:val>
            <c:numRef>
              <c:f>'DATA PIB por componente'!$V$8:$V$40</c:f>
              <c:numCache>
                <c:formatCode>General</c:formatCode>
                <c:ptCount val="33"/>
                <c:pt idx="0">
                  <c:v>3.4187591974862432E-4</c:v>
                </c:pt>
                <c:pt idx="1">
                  <c:v>-7.3280338952157816E-4</c:v>
                </c:pt>
                <c:pt idx="2">
                  <c:v>-1.650637878612111E-3</c:v>
                </c:pt>
                <c:pt idx="3">
                  <c:v>-1.4707766493547102E-3</c:v>
                </c:pt>
                <c:pt idx="4">
                  <c:v>7.4829029571070395E-4</c:v>
                </c:pt>
                <c:pt idx="5">
                  <c:v>6.3731432260785096E-3</c:v>
                </c:pt>
                <c:pt idx="6">
                  <c:v>1.7591605872357002E-2</c:v>
                </c:pt>
                <c:pt idx="7">
                  <c:v>3.7662388588025612E-2</c:v>
                </c:pt>
                <c:pt idx="8">
                  <c:v>5.1512773432996206E-2</c:v>
                </c:pt>
                <c:pt idx="9">
                  <c:v>6.5661620409864077E-2</c:v>
                </c:pt>
                <c:pt idx="10">
                  <c:v>7.818002967204378E-2</c:v>
                </c:pt>
                <c:pt idx="11">
                  <c:v>8.7515315094984947E-2</c:v>
                </c:pt>
                <c:pt idx="12">
                  <c:v>9.215319994729583E-2</c:v>
                </c:pt>
                <c:pt idx="13">
                  <c:v>0.1116305248767399</c:v>
                </c:pt>
                <c:pt idx="14">
                  <c:v>0.13181434872736225</c:v>
                </c:pt>
                <c:pt idx="15">
                  <c:v>0.15176609187273349</c:v>
                </c:pt>
                <c:pt idx="16">
                  <c:v>0.17097236430181936</c:v>
                </c:pt>
                <c:pt idx="17">
                  <c:v>0.18898321816052416</c:v>
                </c:pt>
                <c:pt idx="18">
                  <c:v>0.20527316018921229</c:v>
                </c:pt>
                <c:pt idx="19">
                  <c:v>0.21921225589952534</c:v>
                </c:pt>
                <c:pt idx="20">
                  <c:v>0.2300751249377728</c:v>
                </c:pt>
                <c:pt idx="21">
                  <c:v>0.23706040550509619</c:v>
                </c:pt>
                <c:pt idx="22">
                  <c:v>0.23931239853074765</c:v>
                </c:pt>
                <c:pt idx="23">
                  <c:v>0.21947597862490628</c:v>
                </c:pt>
                <c:pt idx="24">
                  <c:v>0.20400321638211083</c:v>
                </c:pt>
                <c:pt idx="25">
                  <c:v>0.18960568031469613</c:v>
                </c:pt>
                <c:pt idx="26">
                  <c:v>0.17489994482838492</c:v>
                </c:pt>
                <c:pt idx="27">
                  <c:v>0.15907946791078115</c:v>
                </c:pt>
                <c:pt idx="28">
                  <c:v>0.14160729506889772</c:v>
                </c:pt>
                <c:pt idx="29">
                  <c:v>0.1221233502151604</c:v>
                </c:pt>
                <c:pt idx="30">
                  <c:v>0.10041598101241979</c:v>
                </c:pt>
                <c:pt idx="31">
                  <c:v>7.6423632701470817E-2</c:v>
                </c:pt>
                <c:pt idx="32">
                  <c:v>5.0250331209715053E-2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3C-4A8B-A82B-D93B351C0908}"/>
            </c:ext>
          </c:extLst>
        </c:ser>
        <c:ser>
          <c:idx val="3"/>
          <c:order val="3"/>
          <c:tx>
            <c:strRef>
              <c:f>'DATA PIB por componente'!$W$2</c:f>
              <c:strCache>
                <c:ptCount val="1"/>
                <c:pt idx="0">
                  <c:v>Balanza comercial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invertIfNegative val="0"/>
          <c:val>
            <c:numRef>
              <c:f>'DATA PIB por componente'!$W$8:$W$40</c:f>
              <c:numCache>
                <c:formatCode>General</c:formatCode>
                <c:ptCount val="33"/>
                <c:pt idx="0">
                  <c:v>1.1567316865050966E-2</c:v>
                </c:pt>
                <c:pt idx="1">
                  <c:v>2.2965417711912083E-2</c:v>
                </c:pt>
                <c:pt idx="2">
                  <c:v>3.1438485449382034E-2</c:v>
                </c:pt>
                <c:pt idx="3">
                  <c:v>3.6895914782944163E-2</c:v>
                </c:pt>
                <c:pt idx="4">
                  <c:v>3.9516559471696133E-2</c:v>
                </c:pt>
                <c:pt idx="5">
                  <c:v>3.9335139456016716E-2</c:v>
                </c:pt>
                <c:pt idx="6">
                  <c:v>3.6017569043169682E-2</c:v>
                </c:pt>
                <c:pt idx="7">
                  <c:v>2.8645721579382541E-2</c:v>
                </c:pt>
                <c:pt idx="8">
                  <c:v>2.1562916069856903E-2</c:v>
                </c:pt>
                <c:pt idx="9">
                  <c:v>1.3672236313983108E-2</c:v>
                </c:pt>
                <c:pt idx="10">
                  <c:v>5.4601418531947631E-3</c:v>
                </c:pt>
                <c:pt idx="11">
                  <c:v>-2.4148879628896128E-3</c:v>
                </c:pt>
                <c:pt idx="12">
                  <c:v>-9.3285167882532494E-3</c:v>
                </c:pt>
                <c:pt idx="13">
                  <c:v>-2.0539337203279207E-2</c:v>
                </c:pt>
                <c:pt idx="14">
                  <c:v>-3.1833019757222504E-2</c:v>
                </c:pt>
                <c:pt idx="15">
                  <c:v>-4.3015761478725677E-2</c:v>
                </c:pt>
                <c:pt idx="16">
                  <c:v>-5.4637481266886133E-2</c:v>
                </c:pt>
                <c:pt idx="17">
                  <c:v>-6.7210505108234952E-2</c:v>
                </c:pt>
                <c:pt idx="18">
                  <c:v>-8.1044982039074301E-2</c:v>
                </c:pt>
                <c:pt idx="19">
                  <c:v>-9.62314494472013E-2</c:v>
                </c:pt>
                <c:pt idx="20">
                  <c:v>-0.11265891218897058</c:v>
                </c:pt>
                <c:pt idx="21">
                  <c:v>-0.13004038391978576</c:v>
                </c:pt>
                <c:pt idx="22">
                  <c:v>-0.14793926211652009</c:v>
                </c:pt>
                <c:pt idx="23">
                  <c:v>-0.16330016200203817</c:v>
                </c:pt>
                <c:pt idx="24">
                  <c:v>-0.17823456143668517</c:v>
                </c:pt>
                <c:pt idx="25">
                  <c:v>-0.19202448962503341</c:v>
                </c:pt>
                <c:pt idx="26">
                  <c:v>-0.20403476662842734</c:v>
                </c:pt>
                <c:pt idx="27">
                  <c:v>-0.21374488104389869</c:v>
                </c:pt>
                <c:pt idx="28">
                  <c:v>-0.22072540949138469</c:v>
                </c:pt>
                <c:pt idx="29">
                  <c:v>-0.22460660861529783</c:v>
                </c:pt>
                <c:pt idx="30">
                  <c:v>-0.22506915944913863</c:v>
                </c:pt>
                <c:pt idx="31">
                  <c:v>-0.22185077250486923</c:v>
                </c:pt>
                <c:pt idx="32">
                  <c:v>-0.21475872600766763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3C-4A8B-A82B-D93B351C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4777216"/>
        <c:axId val="144778752"/>
      </c:barChart>
      <c:lineChart>
        <c:grouping val="stacked"/>
        <c:varyColors val="0"/>
        <c:ser>
          <c:idx val="0"/>
          <c:order val="0"/>
          <c:tx>
            <c:strRef>
              <c:f>'DATA PIB por componente'!$T$2</c:f>
              <c:strCache>
                <c:ptCount val="1"/>
                <c:pt idx="0">
                  <c:v>PIB </c:v>
                </c:pt>
              </c:strCache>
            </c:strRef>
          </c:tx>
          <c:marker>
            <c:symbol val="none"/>
          </c:marker>
          <c:cat>
            <c:numRef>
              <c:f>'DATA PIB por componente'!$A$8:$A$40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'DATA PIB por componente'!$T$8:$T$40</c:f>
              <c:numCache>
                <c:formatCode>0.000000</c:formatCode>
                <c:ptCount val="33"/>
                <c:pt idx="0">
                  <c:v>1.2484759419240099E-2</c:v>
                </c:pt>
                <c:pt idx="1">
                  <c:v>2.1106546304361373E-2</c:v>
                </c:pt>
                <c:pt idx="2">
                  <c:v>2.4880698674101254E-2</c:v>
                </c:pt>
                <c:pt idx="3">
                  <c:v>2.590285859678243E-2</c:v>
                </c:pt>
                <c:pt idx="4">
                  <c:v>2.7160366460998731E-2</c:v>
                </c:pt>
                <c:pt idx="5">
                  <c:v>3.1323784477921279E-2</c:v>
                </c:pt>
                <c:pt idx="6">
                  <c:v>4.1508521636357543E-2</c:v>
                </c:pt>
                <c:pt idx="7">
                  <c:v>6.200735690968795E-2</c:v>
                </c:pt>
                <c:pt idx="8">
                  <c:v>8.3856811059179748E-2</c:v>
                </c:pt>
                <c:pt idx="9">
                  <c:v>0.10824337490074054</c:v>
                </c:pt>
                <c:pt idx="10">
                  <c:v>0.13076909908904533</c:v>
                </c:pt>
                <c:pt idx="11">
                  <c:v>0.14945607445591147</c:v>
                </c:pt>
                <c:pt idx="12">
                  <c:v>0.16352365095151367</c:v>
                </c:pt>
                <c:pt idx="13">
                  <c:v>0.17742754963558927</c:v>
                </c:pt>
                <c:pt idx="14">
                  <c:v>0.18223540018886819</c:v>
                </c:pt>
                <c:pt idx="15">
                  <c:v>0.1799671100428446</c:v>
                </c:pt>
                <c:pt idx="16">
                  <c:v>0.17210338779354295</c:v>
                </c:pt>
                <c:pt idx="17">
                  <c:v>0.15966880288729168</c:v>
                </c:pt>
                <c:pt idx="18">
                  <c:v>0.14326537982654042</c:v>
                </c:pt>
                <c:pt idx="19">
                  <c:v>0.1231245157527372</c:v>
                </c:pt>
                <c:pt idx="20">
                  <c:v>9.9163046453498715E-2</c:v>
                </c:pt>
                <c:pt idx="21">
                  <c:v>7.1038344439378065E-2</c:v>
                </c:pt>
                <c:pt idx="22">
                  <c:v>3.8201229271694892E-2</c:v>
                </c:pt>
                <c:pt idx="23">
                  <c:v>-1.4166597016695981E-3</c:v>
                </c:pt>
                <c:pt idx="24">
                  <c:v>-2.7574744239178273E-2</c:v>
                </c:pt>
                <c:pt idx="25">
                  <c:v>-4.5399315358007897E-2</c:v>
                </c:pt>
                <c:pt idx="26">
                  <c:v>-5.7175151567556703E-2</c:v>
                </c:pt>
                <c:pt idx="27">
                  <c:v>-6.4579855239932371E-2</c:v>
                </c:pt>
                <c:pt idx="28">
                  <c:v>-6.8882850202467427E-2</c:v>
                </c:pt>
                <c:pt idx="29">
                  <c:v>-7.1089961230030863E-2</c:v>
                </c:pt>
                <c:pt idx="30">
                  <c:v>-7.1988752055995864E-2</c:v>
                </c:pt>
                <c:pt idx="31">
                  <c:v>-7.2138579281499915E-2</c:v>
                </c:pt>
                <c:pt idx="32">
                  <c:v>-7.1843166217200327E-2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3C-4A8B-A82B-D93B351C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777216"/>
        <c:axId val="144778752"/>
      </c:lineChart>
      <c:catAx>
        <c:axId val="14477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fr-FR"/>
          </a:p>
        </c:txPr>
        <c:crossAx val="144778752"/>
        <c:crosses val="autoZero"/>
        <c:auto val="1"/>
        <c:lblAlgn val="ctr"/>
        <c:lblOffset val="100"/>
        <c:noMultiLvlLbl val="0"/>
      </c:catAx>
      <c:valAx>
        <c:axId val="144778752"/>
        <c:scaling>
          <c:orientation val="minMax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fr-FR" sz="1000" b="0" i="0" baseline="0">
                    <a:effectLst/>
                  </a:rPr>
                  <a:t>Porcentaje de desviacion con respecto al PIB del BAU (%)</a:t>
                </a:r>
                <a:endParaRPr lang="es-MX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2.7394988654964561E-3"/>
              <c:y val="0.2492792135683568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44777216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16165722700279223"/>
          <c:y val="0.17174865337105155"/>
          <c:w val="0.19312239966404202"/>
          <c:h val="0.18213823449168512"/>
        </c:manualLayout>
      </c:layout>
      <c:overlay val="0"/>
      <c:txPr>
        <a:bodyPr/>
        <a:lstStyle/>
        <a:p>
          <a:pPr>
            <a:defRPr sz="1200"/>
          </a:pPr>
          <a:endParaRPr lang="fr-FR"/>
        </a:p>
      </c:txPr>
    </c:legend>
    <c:plotVisOnly val="1"/>
    <c:dispBlanksAs val="gap"/>
    <c:showDLblsOverMax val="0"/>
  </c:chart>
  <c:spPr>
    <a:noFill/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 de energía por sectores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Sectores'!$W$4:$AA$4</c15:sqref>
                  </c15:fullRef>
                </c:ext>
              </c:extLst>
              <c:f>('Energia-emisiones por Sectores'!$W$4,'Energia-emisiones por Sectores'!$Y$4:$AA$4)</c:f>
              <c:numCache>
                <c:formatCode>0.0%</c:formatCode>
                <c:ptCount val="4"/>
                <c:pt idx="0">
                  <c:v>-4.647097269719902E-4</c:v>
                </c:pt>
                <c:pt idx="1">
                  <c:v>-1.9539311762388767E-3</c:v>
                </c:pt>
                <c:pt idx="2">
                  <c:v>-1.0302402838082259E-2</c:v>
                </c:pt>
                <c:pt idx="3">
                  <c:v>-8.117667358524594E-3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46-45C3-9BFA-9250F6A712F4}"/>
            </c:ext>
          </c:extLst>
        </c:ser>
        <c:ser>
          <c:idx val="1"/>
          <c:order val="1"/>
          <c:tx>
            <c:strRef>
              <c:f>'Energia-emisiones por Sectores'!$U$5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Sectores'!$W$5:$AA$5</c15:sqref>
                  </c15:fullRef>
                </c:ext>
              </c:extLst>
              <c:f>('Energia-emisiones por Sectores'!$W$5,'Energia-emisiones por Sectores'!$Y$5:$AA$5)</c:f>
              <c:numCache>
                <c:formatCode>0.0%</c:formatCode>
                <c:ptCount val="4"/>
                <c:pt idx="0">
                  <c:v>-2.7520504225286846E-4</c:v>
                </c:pt>
                <c:pt idx="1">
                  <c:v>-1.7686971578589894E-4</c:v>
                </c:pt>
                <c:pt idx="2">
                  <c:v>-4.5856892749863709E-3</c:v>
                </c:pt>
                <c:pt idx="3">
                  <c:v>-5.3328908755749804E-3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46-45C3-9BFA-9250F6A712F4}"/>
            </c:ext>
          </c:extLst>
        </c:ser>
        <c:ser>
          <c:idx val="2"/>
          <c:order val="2"/>
          <c:tx>
            <c:strRef>
              <c:f>'Energia-emisiones por Sectores'!$U$6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Sectores'!$W$6:$AA$6</c15:sqref>
                  </c15:fullRef>
                </c:ext>
              </c:extLst>
              <c:f>('Energia-emisiones por Sectores'!$W$6,'Energia-emisiones por Sectores'!$Y$6:$AA$6)</c:f>
              <c:numCache>
                <c:formatCode>0.0%</c:formatCode>
                <c:ptCount val="4"/>
                <c:pt idx="0">
                  <c:v>3.7026293438913171E-4</c:v>
                </c:pt>
                <c:pt idx="1">
                  <c:v>7.6906293246792323E-4</c:v>
                </c:pt>
                <c:pt idx="2">
                  <c:v>-1.2853171839954936E-4</c:v>
                </c:pt>
                <c:pt idx="3">
                  <c:v>-2.4837486812889775E-4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46-45C3-9BFA-9250F6A712F4}"/>
            </c:ext>
          </c:extLst>
        </c:ser>
        <c:ser>
          <c:idx val="3"/>
          <c:order val="3"/>
          <c:tx>
            <c:strRef>
              <c:f>'Energia-emisiones por Sectores'!$U$7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Sectores'!$W$7:$AA$7</c15:sqref>
                  </c15:fullRef>
                </c:ext>
              </c:extLst>
              <c:f>('Energia-emisiones por Sectores'!$W$7,'Energia-emisiones por Sectores'!$Y$7:$AA$7)</c:f>
              <c:numCache>
                <c:formatCode>0.0%</c:formatCode>
                <c:ptCount val="4"/>
                <c:pt idx="0">
                  <c:v>-1.0369569257347999E-3</c:v>
                </c:pt>
                <c:pt idx="1">
                  <c:v>-7.6115123717106492E-3</c:v>
                </c:pt>
                <c:pt idx="2">
                  <c:v>-2.9294419796483839E-2</c:v>
                </c:pt>
                <c:pt idx="3">
                  <c:v>-2.031382723208508E-2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46-45C3-9BFA-9250F6A712F4}"/>
            </c:ext>
          </c:extLst>
        </c:ser>
        <c:ser>
          <c:idx val="4"/>
          <c:order val="4"/>
          <c:tx>
            <c:strRef>
              <c:f>'Energia-emisiones por Sectores'!$U$8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Sectores'!$W$8:$AA$8</c15:sqref>
                  </c15:fullRef>
                </c:ext>
              </c:extLst>
              <c:f>('Energia-emisiones por Sectores'!$W$8,'Energia-emisiones por Sectores'!$Y$8:$AA$8)</c:f>
              <c:numCache>
                <c:formatCode>0.0%</c:formatCode>
                <c:ptCount val="4"/>
                <c:pt idx="0">
                  <c:v>-7.7659588176528516E-3</c:v>
                </c:pt>
                <c:pt idx="1">
                  <c:v>-2.5292454434436951E-2</c:v>
                </c:pt>
                <c:pt idx="2">
                  <c:v>-2.8168996224793408E-2</c:v>
                </c:pt>
                <c:pt idx="3">
                  <c:v>-3.6954502555805679E-2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46-45C3-9BFA-9250F6A712F4}"/>
            </c:ext>
          </c:extLst>
        </c:ser>
        <c:ser>
          <c:idx val="5"/>
          <c:order val="5"/>
          <c:tx>
            <c:strRef>
              <c:f>'Energia-emisiones por Sectores'!$U$9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Sectores'!$W$9:$AA$9</c15:sqref>
                  </c15:fullRef>
                </c:ext>
              </c:extLst>
              <c:f>('Energia-emisiones por Sectores'!$W$9,'Energia-emisiones por Sectores'!$Y$9:$AA$9)</c:f>
              <c:numCache>
                <c:formatCode>0.0%</c:formatCode>
                <c:ptCount val="4"/>
                <c:pt idx="0">
                  <c:v>-2.361824905617671E-2</c:v>
                </c:pt>
                <c:pt idx="1">
                  <c:v>-0.31328722894267769</c:v>
                </c:pt>
                <c:pt idx="2">
                  <c:v>-0.51605893382326506</c:v>
                </c:pt>
                <c:pt idx="3">
                  <c:v>-0.74651084774809795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46-45C3-9BFA-9250F6A712F4}"/>
            </c:ext>
          </c:extLst>
        </c:ser>
        <c:ser>
          <c:idx val="6"/>
          <c:order val="6"/>
          <c:tx>
            <c:strRef>
              <c:f>'Energia-emisiones por Sectores'!$U$10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Sectores'!$W$10:$AA$10</c15:sqref>
                  </c15:fullRef>
                </c:ext>
              </c:extLst>
              <c:f>('Energia-emisiones por Sectores'!$W$10,'Energia-emisiones por Sectores'!$Y$10:$AA$10)</c:f>
              <c:numCache>
                <c:formatCode>0.0%</c:formatCode>
                <c:ptCount val="4"/>
                <c:pt idx="0">
                  <c:v>6.6600205795319667E-4</c:v>
                </c:pt>
                <c:pt idx="1">
                  <c:v>2.4456387629889775E-4</c:v>
                </c:pt>
                <c:pt idx="2">
                  <c:v>-6.5706960053429908E-3</c:v>
                </c:pt>
                <c:pt idx="3">
                  <c:v>6.0740396605307723E-4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46-45C3-9BFA-9250F6A71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895360"/>
        <c:axId val="145175680"/>
      </c:barChart>
      <c:catAx>
        <c:axId val="14489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175680"/>
        <c:crosses val="autoZero"/>
        <c:auto val="1"/>
        <c:lblAlgn val="ctr"/>
        <c:lblOffset val="100"/>
        <c:noMultiLvlLbl val="0"/>
      </c:catAx>
      <c:valAx>
        <c:axId val="1451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89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07427180918683"/>
          <c:y val="0.12767842183796069"/>
          <c:w val="0.23275066235213324"/>
          <c:h val="0.811809793609014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</a:t>
            </a:r>
            <a:r>
              <a:rPr lang="fr-FR" baseline="0"/>
              <a:t> de electricidad por sectores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Sectores'!$U$15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Sectores'!$W$15:$AA$15</c15:sqref>
                  </c15:fullRef>
                </c:ext>
              </c:extLst>
              <c:f>('Energia-emisiones por Sectores'!$W$15,'Energia-emisiones por Sectores'!$Y$15:$AA$15)</c:f>
              <c:numCache>
                <c:formatCode>0.0%</c:formatCode>
                <c:ptCount val="4"/>
                <c:pt idx="0">
                  <c:v>-6.9013862903110068E-3</c:v>
                </c:pt>
                <c:pt idx="1">
                  <c:v>-2.5137874875973631E-2</c:v>
                </c:pt>
                <c:pt idx="2">
                  <c:v>-8.1737043077443339E-2</c:v>
                </c:pt>
                <c:pt idx="3">
                  <c:v>-6.4046940116621376E-2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2E-4FC1-B336-D22B1672DC66}"/>
            </c:ext>
          </c:extLst>
        </c:ser>
        <c:ser>
          <c:idx val="1"/>
          <c:order val="1"/>
          <c:tx>
            <c:strRef>
              <c:f>'Energia-emisiones por Sectores'!$U$16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Sectores'!$W$16:$AA$16</c15:sqref>
                  </c15:fullRef>
                </c:ext>
              </c:extLst>
              <c:f>('Energia-emisiones por Sectores'!$W$16,'Energia-emisiones por Sectores'!$Y$16:$AA$16)</c:f>
              <c:numCache>
                <c:formatCode>0.0%</c:formatCode>
                <c:ptCount val="4"/>
                <c:pt idx="0">
                  <c:v>-4.2864833035717309E-3</c:v>
                </c:pt>
                <c:pt idx="1">
                  <c:v>-1.7708378355394627E-2</c:v>
                </c:pt>
                <c:pt idx="2">
                  <c:v>-5.9178232031703359E-2</c:v>
                </c:pt>
                <c:pt idx="3">
                  <c:v>-4.8982248579349075E-2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2E-4FC1-B336-D22B1672DC66}"/>
            </c:ext>
          </c:extLst>
        </c:ser>
        <c:ser>
          <c:idx val="2"/>
          <c:order val="2"/>
          <c:tx>
            <c:strRef>
              <c:f>'Energia-emisiones por Sectores'!$U$17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Sectores'!$W$17:$AA$17</c15:sqref>
                  </c15:fullRef>
                </c:ext>
              </c:extLst>
              <c:f>('Energia-emisiones por Sectores'!$W$17,'Energia-emisiones por Sectores'!$Y$17:$AA$17)</c:f>
              <c:numCache>
                <c:formatCode>0.0%</c:formatCode>
                <c:ptCount val="4"/>
                <c:pt idx="0">
                  <c:v>-7.7105516097321081E-3</c:v>
                </c:pt>
                <c:pt idx="1">
                  <c:v>-2.8913619537709545E-2</c:v>
                </c:pt>
                <c:pt idx="2">
                  <c:v>-9.0764705535731238E-2</c:v>
                </c:pt>
                <c:pt idx="3">
                  <c:v>-7.1426614043915371E-2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2E-4FC1-B336-D22B1672DC66}"/>
            </c:ext>
          </c:extLst>
        </c:ser>
        <c:ser>
          <c:idx val="3"/>
          <c:order val="3"/>
          <c:tx>
            <c:strRef>
              <c:f>'Energia-emisiones por Sectores'!$U$18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Sectores'!$W$18:$AA$18</c15:sqref>
                  </c15:fullRef>
                </c:ext>
              </c:extLst>
              <c:f>('Energia-emisiones por Sectores'!$W$18,'Energia-emisiones por Sectores'!$Y$18:$AA$18)</c:f>
              <c:numCache>
                <c:formatCode>0.0%</c:formatCode>
                <c:ptCount val="4"/>
                <c:pt idx="0">
                  <c:v>-5.7809613585677599E-3</c:v>
                </c:pt>
                <c:pt idx="1">
                  <c:v>-2.5315779212579104E-2</c:v>
                </c:pt>
                <c:pt idx="2">
                  <c:v>-8.3584320397223411E-2</c:v>
                </c:pt>
                <c:pt idx="3">
                  <c:v>-6.3170689109794731E-2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2E-4FC1-B336-D22B1672DC66}"/>
            </c:ext>
          </c:extLst>
        </c:ser>
        <c:ser>
          <c:idx val="4"/>
          <c:order val="4"/>
          <c:tx>
            <c:strRef>
              <c:f>'Energia-emisiones por Sectores'!$U$19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Sectores'!$W$19:$AA$19</c15:sqref>
                  </c15:fullRef>
                </c:ext>
              </c:extLst>
              <c:f>('Energia-emisiones por Sectores'!$W$19,'Energia-emisiones por Sectores'!$Y$19:$AA$19)</c:f>
              <c:numCache>
                <c:formatCode>0.0%</c:formatCode>
                <c:ptCount val="4"/>
                <c:pt idx="0">
                  <c:v>-1.0439314629366869E-2</c:v>
                </c:pt>
                <c:pt idx="1">
                  <c:v>-2.2691450214452513E-2</c:v>
                </c:pt>
                <c:pt idx="2">
                  <c:v>-9.0324910850372642E-2</c:v>
                </c:pt>
                <c:pt idx="3">
                  <c:v>-3.8198427371667454E-2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2E-4FC1-B336-D22B1672D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296000"/>
        <c:axId val="145301888"/>
        <c:extLst/>
      </c:barChart>
      <c:catAx>
        <c:axId val="14529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301888"/>
        <c:crosses val="autoZero"/>
        <c:auto val="1"/>
        <c:lblAlgn val="ctr"/>
        <c:lblOffset val="100"/>
        <c:noMultiLvlLbl val="0"/>
      </c:catAx>
      <c:valAx>
        <c:axId val="14530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29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059111361079863"/>
          <c:y val="0.25585417844868841"/>
          <c:w val="0.15512317210348706"/>
          <c:h val="0.65101724162932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Emisiones de CO2 por consumo de energia por sectores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Sectores'!$U$24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Sectores'!$W$24:$AA$24</c15:sqref>
                  </c15:fullRef>
                </c:ext>
              </c:extLst>
              <c:f>('Energia-emisiones por Sectores'!$W$24,'Energia-emisiones por Sectores'!$Y$24:$AA$24)</c:f>
              <c:numCache>
                <c:formatCode>0.0%</c:formatCode>
                <c:ptCount val="4"/>
                <c:pt idx="0">
                  <c:v>1.2878456664404681E-3</c:v>
                </c:pt>
                <c:pt idx="1">
                  <c:v>4.0783762893314979E-3</c:v>
                </c:pt>
                <c:pt idx="2">
                  <c:v>8.3798870590015007E-3</c:v>
                </c:pt>
                <c:pt idx="3">
                  <c:v>6.0198141014493611E-3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E4-4BA9-A761-00F99E182166}"/>
            </c:ext>
          </c:extLst>
        </c:ser>
        <c:ser>
          <c:idx val="1"/>
          <c:order val="1"/>
          <c:tx>
            <c:strRef>
              <c:f>'Energia-emisiones por Sectores'!$U$25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Sectores'!$W$25:$AA$25</c15:sqref>
                  </c15:fullRef>
                </c:ext>
              </c:extLst>
              <c:f>('Energia-emisiones por Sectores'!$W$25,'Energia-emisiones por Sectores'!$Y$25:$AA$25)</c:f>
              <c:numCache>
                <c:formatCode>0.0%</c:formatCode>
                <c:ptCount val="4"/>
                <c:pt idx="0">
                  <c:v>1.8206326574192744E-3</c:v>
                </c:pt>
                <c:pt idx="1">
                  <c:v>8.0177535608372263E-3</c:v>
                </c:pt>
                <c:pt idx="2">
                  <c:v>2.1167304620109961E-2</c:v>
                </c:pt>
                <c:pt idx="3">
                  <c:v>1.4063493807667582E-2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E4-4BA9-A761-00F99E182166}"/>
            </c:ext>
          </c:extLst>
        </c:ser>
        <c:ser>
          <c:idx val="2"/>
          <c:order val="2"/>
          <c:tx>
            <c:strRef>
              <c:f>'Energia-emisiones por Sectores'!$U$26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Sectores'!$W$26:$AA$26</c15:sqref>
                  </c15:fullRef>
                </c:ext>
              </c:extLst>
              <c:f>('Energia-emisiones por Sectores'!$W$26,'Energia-emisiones por Sectores'!$Y$26:$AA$26)</c:f>
              <c:numCache>
                <c:formatCode>0.0%</c:formatCode>
                <c:ptCount val="4"/>
                <c:pt idx="0">
                  <c:v>4.0824510065640141E-4</c:v>
                </c:pt>
                <c:pt idx="1">
                  <c:v>9.0281947207104807E-4</c:v>
                </c:pt>
                <c:pt idx="2">
                  <c:v>2.8252014110186074E-4</c:v>
                </c:pt>
                <c:pt idx="3">
                  <c:v>5.8066543640489243E-5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E4-4BA9-A761-00F99E182166}"/>
            </c:ext>
          </c:extLst>
        </c:ser>
        <c:ser>
          <c:idx val="3"/>
          <c:order val="3"/>
          <c:tx>
            <c:strRef>
              <c:f>'Energia-emisiones por Sectores'!$U$27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Sectores'!$W$27:$AA$27</c15:sqref>
                  </c15:fullRef>
                </c:ext>
              </c:extLst>
              <c:f>('Energia-emisiones por Sectores'!$W$27,'Energia-emisiones por Sectores'!$Y$27:$AA$27)</c:f>
              <c:numCache>
                <c:formatCode>0.0%</c:formatCode>
                <c:ptCount val="4"/>
                <c:pt idx="0">
                  <c:v>2.3561241438732061E-3</c:v>
                </c:pt>
                <c:pt idx="1">
                  <c:v>4.4845398591495389E-3</c:v>
                </c:pt>
                <c:pt idx="2">
                  <c:v>8.1740248079085198E-3</c:v>
                </c:pt>
                <c:pt idx="3">
                  <c:v>8.19627106672427E-3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E4-4BA9-A761-00F99E182166}"/>
            </c:ext>
          </c:extLst>
        </c:ser>
        <c:ser>
          <c:idx val="4"/>
          <c:order val="4"/>
          <c:tx>
            <c:strRef>
              <c:f>'Energia-emisiones por Sectores'!$U$28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Sectores'!$W$28:$AA$28</c15:sqref>
                  </c15:fullRef>
                </c:ext>
              </c:extLst>
              <c:f>('Energia-emisiones por Sectores'!$W$28,'Energia-emisiones por Sectores'!$Y$28:$AA$28)</c:f>
              <c:numCache>
                <c:formatCode>0.0%</c:formatCode>
                <c:ptCount val="4"/>
                <c:pt idx="0">
                  <c:v>-8.2025383381063577E-3</c:v>
                </c:pt>
                <c:pt idx="1">
                  <c:v>-2.507977371069392E-2</c:v>
                </c:pt>
                <c:pt idx="2">
                  <c:v>-2.7300753954630719E-2</c:v>
                </c:pt>
                <c:pt idx="3">
                  <c:v>-3.5578363352206543E-2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E4-4BA9-A761-00F99E182166}"/>
            </c:ext>
          </c:extLst>
        </c:ser>
        <c:ser>
          <c:idx val="5"/>
          <c:order val="5"/>
          <c:tx>
            <c:strRef>
              <c:f>'Energia-emisiones por Sectores'!$U$29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Sectores'!$W$29:$AA$29</c15:sqref>
                  </c15:fullRef>
                </c:ext>
              </c:extLst>
              <c:f>('Energia-emisiones por Sectores'!$W$29,'Energia-emisiones por Sectores'!$Y$29:$AA$29)</c:f>
              <c:numCache>
                <c:formatCode>0.0%</c:formatCode>
                <c:ptCount val="4"/>
                <c:pt idx="0">
                  <c:v>-0.14373811800880876</c:v>
                </c:pt>
                <c:pt idx="1">
                  <c:v>-0.40823761641184364</c:v>
                </c:pt>
                <c:pt idx="2">
                  <c:v>-0.57544992711783971</c:v>
                </c:pt>
                <c:pt idx="3">
                  <c:v>-0.74914380122838586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E4-4BA9-A761-00F99E182166}"/>
            </c:ext>
          </c:extLst>
        </c:ser>
        <c:ser>
          <c:idx val="6"/>
          <c:order val="6"/>
          <c:tx>
            <c:strRef>
              <c:f>'Energia-emisiones por Sectores'!$U$30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Sectores'!$W$30:$AA$30</c15:sqref>
                  </c15:fullRef>
                </c:ext>
              </c:extLst>
              <c:f>('Energia-emisiones por Sectores'!$W$30,'Energia-emisiones por Sectores'!$Y$30:$AA$30)</c:f>
              <c:numCache>
                <c:formatCode>0.0%</c:formatCode>
                <c:ptCount val="4"/>
                <c:pt idx="0">
                  <c:v>1.7633212404515319E-3</c:v>
                </c:pt>
                <c:pt idx="1">
                  <c:v>2.4060106896459654E-3</c:v>
                </c:pt>
                <c:pt idx="2">
                  <c:v>1.7347562136527106E-3</c:v>
                </c:pt>
                <c:pt idx="3">
                  <c:v>4.2364325212129739E-3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AE4-4BA9-A761-00F99E182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389056"/>
        <c:axId val="145390592"/>
        <c:extLst/>
      </c:barChart>
      <c:catAx>
        <c:axId val="14538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390592"/>
        <c:crosses val="autoZero"/>
        <c:auto val="1"/>
        <c:lblAlgn val="ctr"/>
        <c:lblOffset val="100"/>
        <c:noMultiLvlLbl val="0"/>
      </c:catAx>
      <c:valAx>
        <c:axId val="14539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38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5185858987852"/>
          <c:y val="0.2128527963855264"/>
          <c:w val="0.26728749159062704"/>
          <c:h val="0.763950849427403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 privado</a:t>
            </a:r>
            <a:r>
              <a:rPr lang="fr-FR" baseline="0"/>
              <a:t> por producto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5423072512721826E-2"/>
          <c:y val="0.185378233034797"/>
          <c:w val="0.66350541565318555"/>
          <c:h val="0.730588116450789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'Consumo por sectores'!$AA$4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sectores'!$AB$4:$AG$4</c15:sqref>
                  </c15:fullRef>
                </c:ext>
              </c:extLst>
              <c:f>('Consumo por sectores'!$AC$4,'Consumo por sectores'!$AE$4:$AG$4)</c:f>
              <c:numCache>
                <c:formatCode>0.0%</c:formatCode>
                <c:ptCount val="4"/>
                <c:pt idx="0">
                  <c:v>-4.9145631266123146E-5</c:v>
                </c:pt>
                <c:pt idx="1">
                  <c:v>1.4072677437171333E-3</c:v>
                </c:pt>
                <c:pt idx="2">
                  <c:v>1.2132908667883413E-4</c:v>
                </c:pt>
                <c:pt idx="3">
                  <c:v>1.3501247511660264E-3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B8-425E-9073-E9C72BE97210}"/>
            </c:ext>
          </c:extLst>
        </c:ser>
        <c:ser>
          <c:idx val="1"/>
          <c:order val="1"/>
          <c:tx>
            <c:strRef>
              <c:f>'Consumo por sectores'!$AA$5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sectores'!$AB$5:$AG$5</c15:sqref>
                  </c15:fullRef>
                </c:ext>
              </c:extLst>
              <c:f>('Consumo por sectores'!$AC$5,'Consumo por sectores'!$AE$5:$AG$5)</c:f>
              <c:numCache>
                <c:formatCode>0.0%</c:formatCode>
                <c:ptCount val="4"/>
                <c:pt idx="0">
                  <c:v>-1.3550630862646518E-4</c:v>
                </c:pt>
                <c:pt idx="1">
                  <c:v>1.4092140867234537E-3</c:v>
                </c:pt>
                <c:pt idx="2">
                  <c:v>-2.8689593750652609E-4</c:v>
                </c:pt>
                <c:pt idx="3">
                  <c:v>2.2172964217981317E-3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B8-425E-9073-E9C72BE97210}"/>
            </c:ext>
          </c:extLst>
        </c:ser>
        <c:ser>
          <c:idx val="2"/>
          <c:order val="2"/>
          <c:tx>
            <c:strRef>
              <c:f>'Consumo por sectores'!$AA$6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sectores'!$AB$6:$AG$6</c15:sqref>
                  </c15:fullRef>
                </c:ext>
              </c:extLst>
              <c:f>('Consumo por sectores'!$AC$6,'Consumo por sectores'!$AE$6:$AG$6)</c:f>
              <c:numCache>
                <c:formatCode>0.0%</c:formatCode>
                <c:ptCount val="4"/>
                <c:pt idx="0">
                  <c:v>2.3002031664032252E-4</c:v>
                </c:pt>
                <c:pt idx="1">
                  <c:v>1.8690616826031459E-3</c:v>
                </c:pt>
                <c:pt idx="2">
                  <c:v>1.1537350016055381E-3</c:v>
                </c:pt>
                <c:pt idx="3">
                  <c:v>2.918596510912197E-3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B8-425E-9073-E9C72BE97210}"/>
            </c:ext>
          </c:extLst>
        </c:ser>
        <c:ser>
          <c:idx val="3"/>
          <c:order val="3"/>
          <c:tx>
            <c:strRef>
              <c:f>'Consumo por sectores'!$AA$7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sectores'!$AB$7:$AG$7</c15:sqref>
                  </c15:fullRef>
                </c:ext>
              </c:extLst>
              <c:f>('Consumo por sectores'!$AC$7,'Consumo por sectores'!$AE$7:$AG$7)</c:f>
              <c:numCache>
                <c:formatCode>0.0%</c:formatCode>
                <c:ptCount val="4"/>
                <c:pt idx="0">
                  <c:v>-1.2997274628157029E-4</c:v>
                </c:pt>
                <c:pt idx="1">
                  <c:v>9.4882448848143675E-4</c:v>
                </c:pt>
                <c:pt idx="2">
                  <c:v>-1.4479701086280716E-3</c:v>
                </c:pt>
                <c:pt idx="3">
                  <c:v>7.1328764581490844E-6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B8-425E-9073-E9C72BE97210}"/>
            </c:ext>
          </c:extLst>
        </c:ser>
        <c:ser>
          <c:idx val="4"/>
          <c:order val="4"/>
          <c:tx>
            <c:strRef>
              <c:f>'Consumo por sectores'!$AA$8</c:f>
              <c:strCache>
                <c:ptCount val="1"/>
                <c:pt idx="0">
                  <c:v>Combustible fosiles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sectores'!$AB$8:$AG$8</c15:sqref>
                  </c15:fullRef>
                </c:ext>
              </c:extLst>
              <c:f>('Consumo por sectores'!$AC$8,'Consumo por sectores'!$AE$8:$AG$8)</c:f>
              <c:numCache>
                <c:formatCode>0.0%</c:formatCode>
                <c:ptCount val="4"/>
                <c:pt idx="0">
                  <c:v>1.7415283518478208E-3</c:v>
                </c:pt>
                <c:pt idx="1">
                  <c:v>2.4224219495880828E-3</c:v>
                </c:pt>
                <c:pt idx="2">
                  <c:v>1.7227513688669038E-3</c:v>
                </c:pt>
                <c:pt idx="3">
                  <c:v>4.2279896590866617E-3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BB8-425E-9073-E9C72BE97210}"/>
            </c:ext>
          </c:extLst>
        </c:ser>
        <c:ser>
          <c:idx val="5"/>
          <c:order val="5"/>
          <c:tx>
            <c:strRef>
              <c:f>'Consumo por sectores'!$AA$9</c:f>
              <c:strCache>
                <c:ptCount val="1"/>
                <c:pt idx="0">
                  <c:v>Electricidad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sectores'!$AB$9:$AG$9</c15:sqref>
                  </c15:fullRef>
                </c:ext>
              </c:extLst>
              <c:f>('Consumo por sectores'!$AC$9,'Consumo por sectores'!$AE$9:$AG$9)</c:f>
              <c:numCache>
                <c:formatCode>0.0%</c:formatCode>
                <c:ptCount val="4"/>
                <c:pt idx="0">
                  <c:v>-1.0439308533979896E-2</c:v>
                </c:pt>
                <c:pt idx="1">
                  <c:v>-2.2691436252957331E-2</c:v>
                </c:pt>
                <c:pt idx="2">
                  <c:v>-9.0324897527938042E-2</c:v>
                </c:pt>
                <c:pt idx="3">
                  <c:v>-3.8198415890513426E-2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BB8-425E-9073-E9C72BE97210}"/>
            </c:ext>
          </c:extLst>
        </c:ser>
        <c:ser>
          <c:idx val="6"/>
          <c:order val="6"/>
          <c:tx>
            <c:strRef>
              <c:f>'Consumo por sectores'!$AA$10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sectores'!$AB$10:$AG$10</c15:sqref>
                  </c15:fullRef>
                </c:ext>
              </c:extLst>
              <c:f>('Consumo por sectores'!$AC$10,'Consumo por sectores'!$AE$10:$AG$10)</c:f>
              <c:numCache>
                <c:formatCode>0.00%</c:formatCode>
                <c:ptCount val="4"/>
                <c:pt idx="0">
                  <c:v>-7.3105448093802039E-5</c:v>
                </c:pt>
                <c:pt idx="1">
                  <c:v>1.2301000260495076E-3</c:v>
                </c:pt>
                <c:pt idx="2">
                  <c:v>-8.03444440901524E-4</c:v>
                </c:pt>
                <c:pt idx="3">
                  <c:v>1.3612728657770301E-3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BB8-425E-9073-E9C72BE97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475072"/>
        <c:axId val="145476608"/>
        <c:extLst/>
      </c:barChart>
      <c:catAx>
        <c:axId val="14547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476608"/>
        <c:crosses val="autoZero"/>
        <c:auto val="1"/>
        <c:lblAlgn val="ctr"/>
        <c:lblOffset val="100"/>
        <c:noMultiLvlLbl val="0"/>
      </c:catAx>
      <c:valAx>
        <c:axId val="14547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47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79265091863514"/>
          <c:y val="0.20080685133481821"/>
          <c:w val="0.19107870562232351"/>
          <c:h val="0.62749443172193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</a:t>
            </a:r>
            <a:r>
              <a:rPr lang="fr-FR" baseline="0"/>
              <a:t> por sectores</a:t>
            </a:r>
            <a:endParaRPr lang="fr-F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'Inversiones por sectores'!$S$4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sectores'!$T$4:$Y$4</c15:sqref>
                  </c15:fullRef>
                </c:ext>
              </c:extLst>
              <c:f>'Inversiones por sectores'!$W$4:$Y$4</c:f>
              <c:numCache>
                <c:formatCode>#,##0</c:formatCode>
                <c:ptCount val="3"/>
                <c:pt idx="0">
                  <c:v>65.961223009901005</c:v>
                </c:pt>
                <c:pt idx="1">
                  <c:v>-47.874169649992837</c:v>
                </c:pt>
                <c:pt idx="2">
                  <c:v>-207.27011733000109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60-471A-90AF-F910B4764681}"/>
            </c:ext>
          </c:extLst>
        </c:ser>
        <c:ser>
          <c:idx val="1"/>
          <c:order val="1"/>
          <c:tx>
            <c:strRef>
              <c:f>'Inversiones por sectores'!$S$5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sectores'!$T$5:$Y$5</c15:sqref>
                  </c15:fullRef>
                </c:ext>
              </c:extLst>
              <c:f>'Inversiones por sectores'!$W$5:$Y$5</c:f>
              <c:numCache>
                <c:formatCode>#,##0</c:formatCode>
                <c:ptCount val="3"/>
                <c:pt idx="0">
                  <c:v>835.73053000029176</c:v>
                </c:pt>
                <c:pt idx="1">
                  <c:v>2682.6807800000533</c:v>
                </c:pt>
                <c:pt idx="2">
                  <c:v>-2419.6983499997295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60-471A-90AF-F910B4764681}"/>
            </c:ext>
          </c:extLst>
        </c:ser>
        <c:ser>
          <c:idx val="2"/>
          <c:order val="2"/>
          <c:tx>
            <c:strRef>
              <c:f>'Inversiones por sectores'!$S$6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sectores'!$T$6:$Y$6</c15:sqref>
                  </c15:fullRef>
                </c:ext>
              </c:extLst>
              <c:f>'Inversiones por sectores'!$W$6:$Y$6</c:f>
              <c:numCache>
                <c:formatCode>#,##0</c:formatCode>
                <c:ptCount val="3"/>
                <c:pt idx="0">
                  <c:v>-167.30492600012803</c:v>
                </c:pt>
                <c:pt idx="1">
                  <c:v>-352.19030400004704</c:v>
                </c:pt>
                <c:pt idx="2">
                  <c:v>-595.35185799997998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60-471A-90AF-F910B4764681}"/>
            </c:ext>
          </c:extLst>
        </c:ser>
        <c:ser>
          <c:idx val="3"/>
          <c:order val="3"/>
          <c:tx>
            <c:strRef>
              <c:f>'Inversiones por sectores'!$S$7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sectores'!$T$7:$Y$7</c15:sqref>
                  </c15:fullRef>
                </c:ext>
              </c:extLst>
              <c:f>'Inversiones por sectores'!$W$7:$Y$7</c:f>
              <c:numCache>
                <c:formatCode>#,##0</c:formatCode>
                <c:ptCount val="3"/>
                <c:pt idx="0">
                  <c:v>262.63249999983236</c:v>
                </c:pt>
                <c:pt idx="1">
                  <c:v>-260.62970000039786</c:v>
                </c:pt>
                <c:pt idx="2">
                  <c:v>-35.995999999344349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60-471A-90AF-F910B4764681}"/>
            </c:ext>
          </c:extLst>
        </c:ser>
        <c:ser>
          <c:idx val="4"/>
          <c:order val="4"/>
          <c:tx>
            <c:strRef>
              <c:f>'Inversiones por sectores'!$S$8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sectores'!$T$8:$Y$8</c15:sqref>
                  </c15:fullRef>
                </c:ext>
              </c:extLst>
              <c:f>'Inversiones por sectores'!$W$8:$Y$8</c:f>
              <c:numCache>
                <c:formatCode>#,##0</c:formatCode>
                <c:ptCount val="3"/>
                <c:pt idx="0">
                  <c:v>-11234.682329999981</c:v>
                </c:pt>
                <c:pt idx="1">
                  <c:v>-21637.115480000037</c:v>
                </c:pt>
                <c:pt idx="2">
                  <c:v>-37854.370849999948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60-471A-90AF-F910B4764681}"/>
            </c:ext>
          </c:extLst>
        </c:ser>
        <c:ser>
          <c:idx val="5"/>
          <c:order val="5"/>
          <c:tx>
            <c:strRef>
              <c:f>'Inversiones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sectores'!$T$9:$Y$9</c15:sqref>
                  </c15:fullRef>
                </c:ext>
              </c:extLst>
              <c:f>'Inversiones por sectores'!$W$9:$Y$9</c:f>
              <c:numCache>
                <c:formatCode>#,##0</c:formatCode>
                <c:ptCount val="3"/>
                <c:pt idx="0">
                  <c:v>34232.609284331964</c:v>
                </c:pt>
                <c:pt idx="1">
                  <c:v>101356.97755445915</c:v>
                </c:pt>
                <c:pt idx="2">
                  <c:v>63373.433856889373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60-471A-90AF-F910B4764681}"/>
            </c:ext>
          </c:extLst>
        </c:ser>
        <c:ser>
          <c:idx val="18"/>
          <c:order val="18"/>
          <c:tx>
            <c:strRef>
              <c:f>'Inversiones por sectores'!$S$22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sectores'!$T$22:$Y$22</c15:sqref>
                  </c15:fullRef>
                </c:ext>
              </c:extLst>
              <c:f>'Inversiones por sectores'!$W$22:$Y$22</c:f>
              <c:numCache>
                <c:formatCode>#,##0</c:formatCode>
                <c:ptCount val="3"/>
                <c:pt idx="0">
                  <c:v>23994.946281340905</c:v>
                </c:pt>
                <c:pt idx="1">
                  <c:v>81741.848680810072</c:v>
                </c:pt>
                <c:pt idx="2">
                  <c:v>22260.746681559831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960-471A-90AF-F910B4764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801984"/>
        <c:axId val="145803520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'Inversiones por sectores'!$S$10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'Inversiones por sectores'!$T$10:$Y$10</c15:sqref>
                        </c15:fullRef>
                        <c15:formulaRef>
                          <c15:sqref>'Inversiones por sectores'!$W$10:$Y$10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1581.3572199999999</c:v>
                      </c:pt>
                      <c:pt idx="1">
                        <c:v>3170.0206799999978</c:v>
                      </c:pt>
                      <c:pt idx="2">
                        <c:v>7367.9392900000021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1960-471A-90AF-F910B4764681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sectores'!$S$11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sectores'!$T$11:$Y$11</c15:sqref>
                        </c15:fullRef>
                        <c15:formulaRef>
                          <c15:sqref>'Inversiones por sectores'!$W$11:$Y$11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34001.291089999999</c:v>
                      </c:pt>
                      <c:pt idx="1">
                        <c:v>121954.75584</c:v>
                      </c:pt>
                      <c:pt idx="2">
                        <c:v>144546.24222000001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960-471A-90AF-F910B4764681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sectores'!$S$12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sectores'!$T$12:$Y$12</c15:sqref>
                        </c15:fullRef>
                        <c15:formulaRef>
                          <c15:sqref>'Inversiones por sectores'!$W$12:$Y$12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-51.873141999999916</c:v>
                      </c:pt>
                      <c:pt idx="1">
                        <c:v>-407.51338299999998</c:v>
                      </c:pt>
                      <c:pt idx="2">
                        <c:v>-1000.6605430000002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960-471A-90AF-F910B4764681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sectores'!$S$13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sectores'!$T$13:$Y$13</c15:sqref>
                        </c15:fullRef>
                        <c15:formulaRef>
                          <c15:sqref>'Inversiones por sectores'!$W$13:$Y$13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19145.100980000003</c:v>
                      </c:pt>
                      <c:pt idx="1">
                        <c:v>-4517.8315099999891</c:v>
                      </c:pt>
                      <c:pt idx="2">
                        <c:v>-23357.693920000005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960-471A-90AF-F910B4764681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sectores'!$S$14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sectores'!$T$14:$Y$14</c15:sqref>
                        </c15:fullRef>
                        <c15:formulaRef>
                          <c15:sqref>'Inversiones por sectores'!$W$14:$Y$14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912.66849499999989</c:v>
                      </c:pt>
                      <c:pt idx="1">
                        <c:v>1104.241849</c:v>
                      </c:pt>
                      <c:pt idx="2">
                        <c:v>2958.8088793799998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960-471A-90AF-F910B4764681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sectores'!$S$15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sectores'!$T$15:$Y$15</c15:sqref>
                        </c15:fullRef>
                        <c15:formulaRef>
                          <c15:sqref>'Inversiones por sectores'!$W$15:$Y$15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58.168021500000009</c:v>
                      </c:pt>
                      <c:pt idx="1">
                        <c:v>101.16893830000004</c:v>
                      </c:pt>
                      <c:pt idx="2">
                        <c:v>1472.6280443200001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960-471A-90AF-F910B4764681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sectores'!$S$16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sectores'!$T$16:$Y$16</c15:sqref>
                        </c15:fullRef>
                        <c15:formulaRef>
                          <c15:sqref>'Inversiones por sectores'!$W$16:$Y$16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-93.677586000000247</c:v>
                      </c:pt>
                      <c:pt idx="1">
                        <c:v>-239.52254779999998</c:v>
                      </c:pt>
                      <c:pt idx="2">
                        <c:v>-223.28881139999993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960-471A-90AF-F910B4764681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sectores'!$S$17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sectores'!$T$17:$Y$17</c15:sqref>
                        </c15:fullRef>
                        <c15:formulaRef>
                          <c15:sqref>'Inversiones por sectores'!$W$17:$Y$17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-23.569193000000041</c:v>
                      </c:pt>
                      <c:pt idx="1">
                        <c:v>-209.58963600000016</c:v>
                      </c:pt>
                      <c:pt idx="2">
                        <c:v>15173.999538999999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960-471A-90AF-F910B4764681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sectores'!$S$18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sectores'!$T$18:$Y$18</c15:sqref>
                        </c15:fullRef>
                        <c15:formulaRef>
                          <c15:sqref>'Inversiones por sectores'!$W$18:$Y$18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-1812.76401442</c:v>
                      </c:pt>
                      <c:pt idx="1">
                        <c:v>-1252.6899554037998</c:v>
                      </c:pt>
                      <c:pt idx="2">
                        <c:v>-22.177500789500002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960-471A-90AF-F910B4764681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sectores'!$S$19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sectores'!$T$19:$Y$19</c15:sqref>
                        </c15:fullRef>
                        <c15:formulaRef>
                          <c15:sqref>'Inversiones por sectores'!$W$19:$Y$19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-19483.941100000004</c:v>
                      </c:pt>
                      <c:pt idx="1">
                        <c:v>-18345.768210000002</c:v>
                      </c:pt>
                      <c:pt idx="2">
                        <c:v>-83541.755529999995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960-471A-90AF-F910B4764681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sectores'!$S$20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sectores'!$T$20:$Y$20</c15:sqref>
                        </c15:fullRef>
                        <c15:formulaRef>
                          <c15:sqref>'Inversiones por sectores'!$W$20:$Y$20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-0.14987621700000009</c:v>
                      </c:pt>
                      <c:pt idx="1">
                        <c:v>-0.2906537939999998</c:v>
                      </c:pt>
                      <c:pt idx="2">
                        <c:v>-0.60727660199999978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960-471A-90AF-F910B4764681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sectores'!$S$21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sectores'!$T$21:$Y$21</c15:sqref>
                        </c15:fullRef>
                        <c15:formulaRef>
                          <c15:sqref>'Inversiones por sectores'!$W$21:$Y$21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-1.6105309999998596E-3</c:v>
                      </c:pt>
                      <c:pt idx="1">
                        <c:v>-3.8568429999999987E-3</c:v>
                      </c:pt>
                      <c:pt idx="2">
                        <c:v>-5.3401907999999984E-4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960-471A-90AF-F910B4764681}"/>
                  </c:ext>
                </c:extLst>
              </c15:ser>
            </c15:filteredBarSeries>
          </c:ext>
        </c:extLst>
      </c:barChart>
      <c:catAx>
        <c:axId val="14580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803520"/>
        <c:crosses val="autoZero"/>
        <c:auto val="1"/>
        <c:lblAlgn val="ctr"/>
        <c:lblOffset val="100"/>
        <c:noMultiLvlLbl val="0"/>
      </c:catAx>
      <c:valAx>
        <c:axId val="14580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80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519022959968"/>
          <c:y val="0.14908456008216361"/>
          <c:w val="0.27781450119453199"/>
          <c:h val="0.583337416156313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Inversión</a:t>
            </a:r>
            <a:r>
              <a:rPr lang="fr-FR" baseline="0"/>
              <a:t> por tecnología</a:t>
            </a:r>
            <a:endParaRPr lang="fr-F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629230805608758"/>
          <c:y val="0.16834567901234571"/>
          <c:w val="0.61270587122555631"/>
          <c:h val="0.76251851851851848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'Inversiones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sectores'!$T$9:$Y$9</c15:sqref>
                  </c15:fullRef>
                </c:ext>
              </c:extLst>
              <c:f>('Inversiones por sectores'!$U$9,'Inversiones por sectores'!$W$9:$Y$9)</c:f>
              <c:numCache>
                <c:formatCode>#,##0</c:formatCode>
                <c:ptCount val="4"/>
                <c:pt idx="0">
                  <c:v>2037.2643547999833</c:v>
                </c:pt>
                <c:pt idx="1">
                  <c:v>34232.609284331964</c:v>
                </c:pt>
                <c:pt idx="2">
                  <c:v>101356.97755445915</c:v>
                </c:pt>
                <c:pt idx="3">
                  <c:v>63373.433856889373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D6-42BB-AFC2-6E62C669AE56}"/>
            </c:ext>
          </c:extLst>
        </c:ser>
        <c:ser>
          <c:idx val="6"/>
          <c:order val="6"/>
          <c:tx>
            <c:strRef>
              <c:f>'Inversiones por sectores'!$S$10</c:f>
              <c:strCache>
                <c:ptCount val="1"/>
                <c:pt idx="0">
                  <c:v>Hidroeléctrica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sectores'!$T$10:$Y$10</c15:sqref>
                  </c15:fullRef>
                </c:ext>
              </c:extLst>
              <c:f>('Inversiones por sectores'!$U$10,'Inversiones por sectores'!$W$10:$Y$10)</c:f>
              <c:numCache>
                <c:formatCode>#,##0</c:formatCode>
                <c:ptCount val="4"/>
                <c:pt idx="0">
                  <c:v>756.77851999999984</c:v>
                </c:pt>
                <c:pt idx="1">
                  <c:v>1581.3572199999999</c:v>
                </c:pt>
                <c:pt idx="2">
                  <c:v>3170.0206799999978</c:v>
                </c:pt>
                <c:pt idx="3">
                  <c:v>7367.9392900000021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D6-42BB-AFC2-6E62C669AE56}"/>
            </c:ext>
          </c:extLst>
        </c:ser>
        <c:ser>
          <c:idx val="7"/>
          <c:order val="7"/>
          <c:tx>
            <c:strRef>
              <c:f>'Inversiones por sectores'!$S$11</c:f>
              <c:strCache>
                <c:ptCount val="1"/>
                <c:pt idx="0">
                  <c:v>Eólica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sectores'!$T$11:$Y$11</c15:sqref>
                  </c15:fullRef>
                </c:ext>
              </c:extLst>
              <c:f>('Inversiones por sectores'!$U$11,'Inversiones por sectores'!$W$11:$Y$11)</c:f>
              <c:numCache>
                <c:formatCode>#,##0</c:formatCode>
                <c:ptCount val="4"/>
                <c:pt idx="0">
                  <c:v>960.18264399999953</c:v>
                </c:pt>
                <c:pt idx="1">
                  <c:v>34001.291089999999</c:v>
                </c:pt>
                <c:pt idx="2">
                  <c:v>121954.75584</c:v>
                </c:pt>
                <c:pt idx="3">
                  <c:v>144546.24222000001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D6-42BB-AFC2-6E62C669AE56}"/>
            </c:ext>
          </c:extLst>
        </c:ser>
        <c:ser>
          <c:idx val="8"/>
          <c:order val="8"/>
          <c:tx>
            <c:strRef>
              <c:f>'Inversiones por sectores'!$S$12</c:f>
              <c:strCache>
                <c:ptCount val="1"/>
                <c:pt idx="0">
                  <c:v>Geotérmica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sectores'!$T$12:$Y$12</c15:sqref>
                  </c15:fullRef>
                </c:ext>
              </c:extLst>
              <c:f>('Inversiones por sectores'!$U$12,'Inversiones por sectores'!$W$12:$Y$12)</c:f>
              <c:numCache>
                <c:formatCode>#,##0</c:formatCode>
                <c:ptCount val="4"/>
                <c:pt idx="0">
                  <c:v>49.393643399999974</c:v>
                </c:pt>
                <c:pt idx="1">
                  <c:v>-51.873141999999916</c:v>
                </c:pt>
                <c:pt idx="2">
                  <c:v>-407.51338299999998</c:v>
                </c:pt>
                <c:pt idx="3">
                  <c:v>-1000.6605430000002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D6-42BB-AFC2-6E62C669AE56}"/>
            </c:ext>
          </c:extLst>
        </c:ser>
        <c:ser>
          <c:idx val="9"/>
          <c:order val="9"/>
          <c:tx>
            <c:strRef>
              <c:f>'Inversiones por sectores'!$S$13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sectores'!$T$13:$Y$13</c15:sqref>
                  </c15:fullRef>
                </c:ext>
              </c:extLst>
              <c:f>('Inversiones por sectores'!$U$13,'Inversiones por sectores'!$W$13:$Y$13)</c:f>
              <c:numCache>
                <c:formatCode>#,##0</c:formatCode>
                <c:ptCount val="4"/>
                <c:pt idx="0">
                  <c:v>194.51426910000009</c:v>
                </c:pt>
                <c:pt idx="1">
                  <c:v>19145.100980000003</c:v>
                </c:pt>
                <c:pt idx="2">
                  <c:v>-4517.8315099999891</c:v>
                </c:pt>
                <c:pt idx="3">
                  <c:v>-23357.693920000005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D6-42BB-AFC2-6E62C669AE56}"/>
            </c:ext>
          </c:extLst>
        </c:ser>
        <c:ser>
          <c:idx val="10"/>
          <c:order val="10"/>
          <c:tx>
            <c:strRef>
              <c:f>'Inversiones por sectores'!$S$14</c:f>
              <c:strCache>
                <c:ptCount val="1"/>
                <c:pt idx="0">
                  <c:v>Cogeneración Eficiente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sectores'!$T$14:$Y$14</c15:sqref>
                  </c15:fullRef>
                </c:ext>
              </c:extLst>
              <c:f>('Inversiones por sectores'!$U$14,'Inversiones por sectores'!$W$14:$Y$14)</c:f>
              <c:numCache>
                <c:formatCode>#,##0</c:formatCode>
                <c:ptCount val="4"/>
                <c:pt idx="0">
                  <c:v>77.398142000000007</c:v>
                </c:pt>
                <c:pt idx="1">
                  <c:v>912.66849499999989</c:v>
                </c:pt>
                <c:pt idx="2">
                  <c:v>1104.241849</c:v>
                </c:pt>
                <c:pt idx="3">
                  <c:v>2958.8088793799998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D6-42BB-AFC2-6E62C669AE56}"/>
            </c:ext>
          </c:extLst>
        </c:ser>
        <c:ser>
          <c:idx val="11"/>
          <c:order val="11"/>
          <c:tx>
            <c:strRef>
              <c:f>'Inversiones por sectores'!$S$15</c:f>
              <c:strCache>
                <c:ptCount val="1"/>
                <c:pt idx="0">
                  <c:v>Bioenergía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sectores'!$T$15:$Y$15</c15:sqref>
                  </c15:fullRef>
                </c:ext>
              </c:extLst>
              <c:f>('Inversiones por sectores'!$U$15,'Inversiones por sectores'!$W$15:$Y$15)</c:f>
              <c:numCache>
                <c:formatCode>#,##0</c:formatCode>
                <c:ptCount val="4"/>
                <c:pt idx="0">
                  <c:v>75.065665500000023</c:v>
                </c:pt>
                <c:pt idx="1">
                  <c:v>58.168021500000009</c:v>
                </c:pt>
                <c:pt idx="2">
                  <c:v>101.16893830000004</c:v>
                </c:pt>
                <c:pt idx="3">
                  <c:v>1472.6280443200001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ED6-42BB-AFC2-6E62C669AE56}"/>
            </c:ext>
          </c:extLst>
        </c:ser>
        <c:ser>
          <c:idx val="12"/>
          <c:order val="12"/>
          <c:tx>
            <c:strRef>
              <c:f>'Inversiones por sectores'!$S$16</c:f>
              <c:strCache>
                <c:ptCount val="1"/>
                <c:pt idx="0">
                  <c:v>Otras energías limpias 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sectores'!$T$16:$Y$16</c15:sqref>
                  </c15:fullRef>
                </c:ext>
              </c:extLst>
              <c:f>('Inversiones por sectores'!$U$16,'Inversiones por sectores'!$W$16:$Y$16)</c:f>
              <c:numCache>
                <c:formatCode>#,##0</c:formatCode>
                <c:ptCount val="4"/>
                <c:pt idx="0">
                  <c:v>60.922164000000066</c:v>
                </c:pt>
                <c:pt idx="1">
                  <c:v>-93.677586000000247</c:v>
                </c:pt>
                <c:pt idx="2">
                  <c:v>-239.52254779999998</c:v>
                </c:pt>
                <c:pt idx="3">
                  <c:v>-223.28881139999993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ED6-42BB-AFC2-6E62C669AE56}"/>
            </c:ext>
          </c:extLst>
        </c:ser>
        <c:ser>
          <c:idx val="13"/>
          <c:order val="13"/>
          <c:tx>
            <c:strRef>
              <c:f>'Inversiones por sectores'!$S$17</c:f>
              <c:strCache>
                <c:ptCount val="1"/>
                <c:pt idx="0">
                  <c:v>Nucleoeléctrica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sectores'!$T$17:$Y$17</c15:sqref>
                  </c15:fullRef>
                </c:ext>
              </c:extLst>
              <c:f>('Inversiones por sectores'!$U$17,'Inversiones por sectores'!$W$17:$Y$17)</c:f>
              <c:numCache>
                <c:formatCode>#,##0</c:formatCode>
                <c:ptCount val="4"/>
                <c:pt idx="0">
                  <c:v>141.35447799999974</c:v>
                </c:pt>
                <c:pt idx="1">
                  <c:v>-23.569193000000041</c:v>
                </c:pt>
                <c:pt idx="2">
                  <c:v>-209.58963600000016</c:v>
                </c:pt>
                <c:pt idx="3">
                  <c:v>15173.999538999999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ED6-42BB-AFC2-6E62C669AE56}"/>
            </c:ext>
          </c:extLst>
        </c:ser>
        <c:ser>
          <c:idx val="14"/>
          <c:order val="14"/>
          <c:tx>
            <c:strRef>
              <c:f>'Inversiones por sectores'!$S$18</c:f>
              <c:strCache>
                <c:ptCount val="1"/>
                <c:pt idx="0">
                  <c:v>Carboeléctrica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sectores'!$T$18:$Y$18</c15:sqref>
                  </c15:fullRef>
                </c:ext>
              </c:extLst>
              <c:f>('Inversiones por sectores'!$U$18,'Inversiones por sectores'!$W$18:$Y$18)</c:f>
              <c:numCache>
                <c:formatCode>#,##0</c:formatCode>
                <c:ptCount val="4"/>
                <c:pt idx="0">
                  <c:v>-1627.437281</c:v>
                </c:pt>
                <c:pt idx="1">
                  <c:v>-1812.76401442</c:v>
                </c:pt>
                <c:pt idx="2">
                  <c:v>-1252.6899554037998</c:v>
                </c:pt>
                <c:pt idx="3">
                  <c:v>-22.177500789500002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ED6-42BB-AFC2-6E62C669AE56}"/>
            </c:ext>
          </c:extLst>
        </c:ser>
        <c:ser>
          <c:idx val="15"/>
          <c:order val="15"/>
          <c:tx>
            <c:strRef>
              <c:f>'Inversiones por sectores'!$S$19</c:f>
              <c:strCache>
                <c:ptCount val="1"/>
                <c:pt idx="0">
                  <c:v>Ciclo combinado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sectores'!$T$19:$Y$19</c15:sqref>
                  </c15:fullRef>
                </c:ext>
              </c:extLst>
              <c:f>('Inversiones por sectores'!$U$19,'Inversiones por sectores'!$W$19:$Y$19)</c:f>
              <c:numCache>
                <c:formatCode>#,##0</c:formatCode>
                <c:ptCount val="4"/>
                <c:pt idx="0">
                  <c:v>1299.02232</c:v>
                </c:pt>
                <c:pt idx="1">
                  <c:v>-19483.941100000004</c:v>
                </c:pt>
                <c:pt idx="2">
                  <c:v>-18345.768210000002</c:v>
                </c:pt>
                <c:pt idx="3">
                  <c:v>-83541.755529999995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ED6-42BB-AFC2-6E62C669AE56}"/>
            </c:ext>
          </c:extLst>
        </c:ser>
        <c:ser>
          <c:idx val="16"/>
          <c:order val="16"/>
          <c:tx>
            <c:strRef>
              <c:f>'Inversiones por sectores'!$S$20</c:f>
              <c:strCache>
                <c:ptCount val="1"/>
                <c:pt idx="0">
                  <c:v>Combustión Interna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sectores'!$T$20:$Y$20</c15:sqref>
                  </c15:fullRef>
                </c:ext>
              </c:extLst>
              <c:f>('Inversiones por sectores'!$U$20,'Inversiones por sectores'!$W$20:$Y$20)</c:f>
              <c:numCache>
                <c:formatCode>#,##0</c:formatCode>
                <c:ptCount val="4"/>
                <c:pt idx="0">
                  <c:v>15.602737499999989</c:v>
                </c:pt>
                <c:pt idx="1">
                  <c:v>-0.14987621700000009</c:v>
                </c:pt>
                <c:pt idx="2">
                  <c:v>-0.2906537939999998</c:v>
                </c:pt>
                <c:pt idx="3">
                  <c:v>-0.60727660199999978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ED6-42BB-AFC2-6E62C669AE56}"/>
            </c:ext>
          </c:extLst>
        </c:ser>
        <c:ser>
          <c:idx val="17"/>
          <c:order val="17"/>
          <c:tx>
            <c:strRef>
              <c:f>'Inversiones por sectores'!$S$21</c:f>
              <c:strCache>
                <c:ptCount val="1"/>
                <c:pt idx="0">
                  <c:v>Termoeléctrica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sectores'!$T$21:$Y$21</c15:sqref>
                  </c15:fullRef>
                </c:ext>
              </c:extLst>
              <c:f>('Inversiones por sectores'!$U$21,'Inversiones por sectores'!$W$21:$Y$21)</c:f>
              <c:numCache>
                <c:formatCode>#,##0</c:formatCode>
                <c:ptCount val="4"/>
                <c:pt idx="0">
                  <c:v>34.467052299999978</c:v>
                </c:pt>
                <c:pt idx="1">
                  <c:v>-1.6105309999998596E-3</c:v>
                </c:pt>
                <c:pt idx="2">
                  <c:v>-3.8568429999999987E-3</c:v>
                </c:pt>
                <c:pt idx="3">
                  <c:v>-5.3401907999999984E-4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ED6-42BB-AFC2-6E62C669A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49760"/>
        <c:axId val="14615129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'Inversiones por sectores'!$S$4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'Inversiones por sectores'!$T$4:$Y$4</c15:sqref>
                        </c15:fullRef>
                        <c15:formulaRef>
                          <c15:sqref>('Inversiones por sectores'!$U$4,'Inversiones por sectores'!$W$4:$Y$4)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-4.4950105099997018</c:v>
                      </c:pt>
                      <c:pt idx="1">
                        <c:v>65.961223009901005</c:v>
                      </c:pt>
                      <c:pt idx="2">
                        <c:v>-47.874169649992837</c:v>
                      </c:pt>
                      <c:pt idx="3">
                        <c:v>-207.27011733000109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ED6-42BB-AFC2-6E62C669AE5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sectores'!$S$5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sectores'!$T$5:$Y$5</c15:sqref>
                        </c15:fullRef>
                        <c15:formulaRef>
                          <c15:sqref>('Inversiones por sectores'!$U$5,'Inversiones por sectores'!$W$5:$Y$5)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-53.613711999962106</c:v>
                      </c:pt>
                      <c:pt idx="1">
                        <c:v>835.73053000029176</c:v>
                      </c:pt>
                      <c:pt idx="2">
                        <c:v>2682.6807800000533</c:v>
                      </c:pt>
                      <c:pt idx="3">
                        <c:v>-2419.6983499997295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ED6-42BB-AFC2-6E62C669AE5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sectores'!$S$6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sectores'!$T$6:$Y$6</c15:sqref>
                        </c15:fullRef>
                        <c15:formulaRef>
                          <c15:sqref>('Inversiones por sectores'!$U$6,'Inversiones por sectores'!$W$6:$Y$6)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-68.697728300001472</c:v>
                      </c:pt>
                      <c:pt idx="1">
                        <c:v>-167.30492600012803</c:v>
                      </c:pt>
                      <c:pt idx="2">
                        <c:v>-352.19030400004704</c:v>
                      </c:pt>
                      <c:pt idx="3">
                        <c:v>-595.35185799997998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ED6-42BB-AFC2-6E62C669AE5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sectores'!$S$7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sectores'!$T$7:$Y$7</c15:sqref>
                        </c15:fullRef>
                        <c15:formulaRef>
                          <c15:sqref>('Inversiones por sectores'!$U$7,'Inversiones por sectores'!$W$7:$Y$7)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-499.51549999974668</c:v>
                      </c:pt>
                      <c:pt idx="1">
                        <c:v>262.63249999983236</c:v>
                      </c:pt>
                      <c:pt idx="2">
                        <c:v>-260.62970000039786</c:v>
                      </c:pt>
                      <c:pt idx="3">
                        <c:v>-35.995999999344349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ED6-42BB-AFC2-6E62C669AE5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sectores'!$S$8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sectores'!$T$8:$Y$8</c15:sqref>
                        </c15:fullRef>
                        <c15:formulaRef>
                          <c15:sqref>('Inversiones por sectores'!$U$8,'Inversiones por sectores'!$W$8:$Y$8)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-1737.7161100000958</c:v>
                      </c:pt>
                      <c:pt idx="1">
                        <c:v>-11234.682329999981</c:v>
                      </c:pt>
                      <c:pt idx="2">
                        <c:v>-21637.115480000037</c:v>
                      </c:pt>
                      <c:pt idx="3">
                        <c:v>-37854.370849999948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ED6-42BB-AFC2-6E62C669AE56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sectores'!$T$22:$Y$22</c15:sqref>
                        </c15:fullRef>
                        <c15:formulaRef>
                          <c15:sqref>('Inversiones por sectores'!$U$22,'Inversiones por sectores'!$W$22:$Y$22)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-326.77370600868016</c:v>
                      </c:pt>
                      <c:pt idx="1">
                        <c:v>23994.946281340905</c:v>
                      </c:pt>
                      <c:pt idx="2">
                        <c:v>81741.848680810072</c:v>
                      </c:pt>
                      <c:pt idx="3">
                        <c:v>22260.746681559831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7ED6-42BB-AFC2-6E62C669AE56}"/>
                  </c:ext>
                </c:extLst>
              </c15:ser>
            </c15:filteredBarSeries>
          </c:ext>
        </c:extLst>
      </c:barChart>
      <c:catAx>
        <c:axId val="14614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51296"/>
        <c:crosses val="autoZero"/>
        <c:auto val="1"/>
        <c:lblAlgn val="ctr"/>
        <c:lblOffset val="100"/>
        <c:noMultiLvlLbl val="0"/>
      </c:catAx>
      <c:valAx>
        <c:axId val="14615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4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546631671041129"/>
          <c:y val="5.0533835444482485E-2"/>
          <c:w val="0.27453368328958883"/>
          <c:h val="0.926697057604641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18"/>
          <c:order val="18"/>
          <c:tx>
            <c:strRef>
              <c:f>'Inversiones por sectores'!$S$48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'Inversiones por sectores'!$T$29:$V$29</c:f>
              <c:strCache>
                <c:ptCount val="3"/>
                <c:pt idx="0">
                  <c:v>2018-2030</c:v>
                </c:pt>
                <c:pt idx="1">
                  <c:v>2031-2040</c:v>
                </c:pt>
                <c:pt idx="2">
                  <c:v>2041-2050</c:v>
                </c:pt>
              </c:strCache>
            </c:strRef>
          </c:cat>
          <c:val>
            <c:numRef>
              <c:f>'Inversiones por sectores'!$T$48:$V$48</c:f>
              <c:numCache>
                <c:formatCode>#,##0</c:formatCode>
                <c:ptCount val="3"/>
                <c:pt idx="0">
                  <c:v>8188.8549989797175</c:v>
                </c:pt>
                <c:pt idx="1">
                  <c:v>58187.71372096613</c:v>
                </c:pt>
                <c:pt idx="2">
                  <c:v>55313.457595106214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0E4-4E68-AB66-579B1242A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84064"/>
        <c:axId val="1461856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'Inversiones por sectores'!$S$30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'Inversiones por sectores'!$T$30:$V$30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9.7129427538457094</c:v>
                      </c:pt>
                      <c:pt idx="1">
                        <c:v>45.615506570989965</c:v>
                      </c:pt>
                      <c:pt idx="2">
                        <c:v>-170.22491617301421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0E4-4E68-AB66-579B1242A09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sectores'!$S$31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sectores'!$T$31:$V$31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182.74470861512236</c:v>
                      </c:pt>
                      <c:pt idx="1">
                        <c:v>1931.7861220000777</c:v>
                      </c:pt>
                      <c:pt idx="2">
                        <c:v>343.90753999957815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0E4-4E68-AB66-579B1242A09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sectores'!$S$32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sectores'!$T$32:$V$32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-127.70634614615119</c:v>
                      </c:pt>
                      <c:pt idx="1">
                        <c:v>-241.46633989992552</c:v>
                      </c:pt>
                      <c:pt idx="2">
                        <c:v>-479.80987419997109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0E4-4E68-AB66-579B1242A09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sectores'!$S$33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sectores'!$T$33:$V$33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-587.71529230754822</c:v>
                      </c:pt>
                      <c:pt idx="1">
                        <c:v>411.31306999968365</c:v>
                      </c:pt>
                      <c:pt idx="2">
                        <c:v>-411.34279999975115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0E4-4E68-AB66-579B1242A09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sectores'!$S$34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sectores'!$T$34:$V$34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-4895.9388215384097</c:v>
                      </c:pt>
                      <c:pt idx="1">
                        <c:v>-16955.822002000059</c:v>
                      </c:pt>
                      <c:pt idx="2">
                        <c:v>-29862.452572999871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0E4-4E68-AB66-579B1242A09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sectores'!$S$35</c15:sqref>
                        </c15:formulaRef>
                      </c:ext>
                    </c:extLst>
                    <c:strCache>
                      <c:ptCount val="1"/>
                      <c:pt idx="0">
                        <c:v>Generación de electricidad 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sectores'!$T$35:$V$35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13607.757807602364</c:v>
                      </c:pt>
                      <c:pt idx="1">
                        <c:v>72996.287364294869</c:v>
                      </c:pt>
                      <c:pt idx="2">
                        <c:v>85893.380218478444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0E4-4E68-AB66-579B1242A09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sectores'!$S$36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sectores'!$T$36:$V$36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717.86712076922777</c:v>
                      </c:pt>
                      <c:pt idx="1">
                        <c:v>2596.907562000004</c:v>
                      </c:pt>
                      <c:pt idx="2">
                        <c:v>5094.4996890000002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0E4-4E68-AB66-579B1242A095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sectores'!$S$37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sectores'!$T$37:$V$37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9075.8827459230743</c:v>
                      </c:pt>
                      <c:pt idx="1">
                        <c:v>76718.061891999983</c:v>
                      </c:pt>
                      <c:pt idx="2">
                        <c:v>138864.85205600003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0E4-4E68-AB66-579B1242A095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sectores'!$S$38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sectores'!$T$38:$V$38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19.704280392307965</c:v>
                      </c:pt>
                      <c:pt idx="1">
                        <c:v>-216.89968510000017</c:v>
                      </c:pt>
                      <c:pt idx="2">
                        <c:v>-748.57081439999956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0E4-4E68-AB66-579B1242A095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sectores'!$S$39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sectores'!$T$39:$V$39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7844.9230519153862</c:v>
                      </c:pt>
                      <c:pt idx="1">
                        <c:v>14763.892478000002</c:v>
                      </c:pt>
                      <c:pt idx="2">
                        <c:v>-16943.854602000007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0E4-4E68-AB66-579B1242A095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sectores'!$S$40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sectores'!$T$40:$V$40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230.57686399999989</c:v>
                      </c:pt>
                      <c:pt idx="1">
                        <c:v>1142.3567484</c:v>
                      </c:pt>
                      <c:pt idx="2">
                        <c:v>3216.5847183586002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0E4-4E68-AB66-579B1242A095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sectores'!$S$41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sectores'!$T$41:$V$41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85.368266107692534</c:v>
                      </c:pt>
                      <c:pt idx="1">
                        <c:v>94.880609989999925</c:v>
                      </c:pt>
                      <c:pt idx="2">
                        <c:v>734.70419659000004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0E4-4E68-AB66-579B1242A095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sectores'!$S$42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sectores'!$T$42:$V$42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13.572799892308012</c:v>
                      </c:pt>
                      <c:pt idx="1">
                        <c:v>-192.96589758000005</c:v>
                      </c:pt>
                      <c:pt idx="2">
                        <c:v>-247.60907326000006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40E4-4E68-AB66-579B1242A095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sectores'!$S$43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sectores'!$T$43:$V$43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64.996797692308064</c:v>
                      </c:pt>
                      <c:pt idx="1">
                        <c:v>-105.1761104000002</c:v>
                      </c:pt>
                      <c:pt idx="2">
                        <c:v>4929.3812858000001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0E4-4E68-AB66-579B1242A095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sectores'!$S$44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sectores'!$T$44:$V$44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-1921.2922267430772</c:v>
                      </c:pt>
                      <c:pt idx="1">
                        <c:v>-1479.8564456126201</c:v>
                      </c:pt>
                      <c:pt idx="2">
                        <c:v>-308.57663337571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0E4-4E68-AB66-579B1242A095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sectores'!$S$45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sectores'!$T$45:$V$45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-2542.6112423076956</c:v>
                      </c:pt>
                      <c:pt idx="1">
                        <c:v>-20324.727433000004</c:v>
                      </c:pt>
                      <c:pt idx="2">
                        <c:v>-48697.561301000009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0E4-4E68-AB66-579B1242A095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sectores'!$S$46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sectores'!$T$46:$V$46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5.2187768399230379</c:v>
                      </c:pt>
                      <c:pt idx="1">
                        <c:v>-0.18282713270000039</c:v>
                      </c:pt>
                      <c:pt idx="2">
                        <c:v>-0.46755821779999973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40E4-4E68-AB66-579B1242A095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sectores'!$S$47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sectores'!$T$47:$V$47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13.550573120923161</c:v>
                      </c:pt>
                      <c:pt idx="1">
                        <c:v>-3.5272698000000102E-3</c:v>
                      </c:pt>
                      <c:pt idx="2">
                        <c:v>-1.7450167180000017E-3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0E4-4E68-AB66-579B1242A095}"/>
                  </c:ext>
                </c:extLst>
              </c15:ser>
            </c15:filteredBarSeries>
          </c:ext>
        </c:extLst>
      </c:barChart>
      <c:catAx>
        <c:axId val="14618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85600"/>
        <c:crosses val="autoZero"/>
        <c:auto val="1"/>
        <c:lblAlgn val="ctr"/>
        <c:lblOffset val="100"/>
        <c:noMultiLvlLbl val="0"/>
      </c:catAx>
      <c:valAx>
        <c:axId val="14618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8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 por sector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8606410386546985E-2"/>
          <c:y val="0.13100226368552068"/>
          <c:w val="0.89779851295433577"/>
          <c:h val="0.7062662277705963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'Inversiones por sectores'!$T$29</c:f>
              <c:strCache>
                <c:ptCount val="1"/>
                <c:pt idx="0">
                  <c:v>2018-2030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sectores'!$T$30:$T$48</c15:sqref>
                  </c15:fullRef>
                </c:ext>
              </c:extLst>
              <c:f>('Inversiones por sectores'!$T$30:$T$35,'Inversiones por sectores'!$T$48)</c:f>
              <c:numCache>
                <c:formatCode>#,##0</c:formatCode>
                <c:ptCount val="7"/>
                <c:pt idx="0">
                  <c:v>9.7129427538457094</c:v>
                </c:pt>
                <c:pt idx="1">
                  <c:v>182.74470861512236</c:v>
                </c:pt>
                <c:pt idx="2">
                  <c:v>-127.70634614615119</c:v>
                </c:pt>
                <c:pt idx="3">
                  <c:v>-587.71529230754822</c:v>
                </c:pt>
                <c:pt idx="4">
                  <c:v>-4895.9388215384097</c:v>
                </c:pt>
                <c:pt idx="5">
                  <c:v>13607.757807602364</c:v>
                </c:pt>
                <c:pt idx="6">
                  <c:v>8188.8549989797175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C5-447B-B261-6F318882EFFF}"/>
            </c:ext>
          </c:extLst>
        </c:ser>
        <c:ser>
          <c:idx val="1"/>
          <c:order val="1"/>
          <c:tx>
            <c:strRef>
              <c:f>'Inversiones por sectores'!$U$29</c:f>
              <c:strCache>
                <c:ptCount val="1"/>
                <c:pt idx="0">
                  <c:v>2031-2040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sectores'!$U$30:$U$48</c15:sqref>
                  </c15:fullRef>
                </c:ext>
              </c:extLst>
              <c:f>('Inversiones por sectores'!$U$30:$U$35,'Inversiones por sectores'!$U$48)</c:f>
              <c:numCache>
                <c:formatCode>#,##0</c:formatCode>
                <c:ptCount val="7"/>
                <c:pt idx="0">
                  <c:v>45.615506570989965</c:v>
                </c:pt>
                <c:pt idx="1">
                  <c:v>1931.7861220000777</c:v>
                </c:pt>
                <c:pt idx="2">
                  <c:v>-241.46633989992552</c:v>
                </c:pt>
                <c:pt idx="3">
                  <c:v>411.31306999968365</c:v>
                </c:pt>
                <c:pt idx="4">
                  <c:v>-16955.822002000059</c:v>
                </c:pt>
                <c:pt idx="5">
                  <c:v>72996.287364294869</c:v>
                </c:pt>
                <c:pt idx="6">
                  <c:v>58187.71372096613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C5-447B-B261-6F318882EFFF}"/>
            </c:ext>
          </c:extLst>
        </c:ser>
        <c:ser>
          <c:idx val="2"/>
          <c:order val="2"/>
          <c:tx>
            <c:strRef>
              <c:f>'Inversiones por sectores'!$V$29</c:f>
              <c:strCache>
                <c:ptCount val="1"/>
                <c:pt idx="0">
                  <c:v>2041-2050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sectores'!$V$30:$V$48</c15:sqref>
                  </c15:fullRef>
                </c:ext>
              </c:extLst>
              <c:f>('Inversiones por sectores'!$V$30:$V$35,'Inversiones por sectores'!$V$48)</c:f>
              <c:numCache>
                <c:formatCode>#,##0</c:formatCode>
                <c:ptCount val="7"/>
                <c:pt idx="0">
                  <c:v>-170.22491617301421</c:v>
                </c:pt>
                <c:pt idx="1">
                  <c:v>343.90753999957815</c:v>
                </c:pt>
                <c:pt idx="2">
                  <c:v>-479.80987419997109</c:v>
                </c:pt>
                <c:pt idx="3">
                  <c:v>-411.34279999975115</c:v>
                </c:pt>
                <c:pt idx="4">
                  <c:v>-29862.452572999871</c:v>
                </c:pt>
                <c:pt idx="5">
                  <c:v>85893.380218478444</c:v>
                </c:pt>
                <c:pt idx="6">
                  <c:v>55313.457595106214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C5-447B-B261-6F318882E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6248832"/>
        <c:axId val="146250368"/>
      </c:barChart>
      <c:catAx>
        <c:axId val="146248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250368"/>
        <c:crosses val="autoZero"/>
        <c:auto val="1"/>
        <c:lblAlgn val="ctr"/>
        <c:lblOffset val="100"/>
        <c:noMultiLvlLbl val="0"/>
      </c:catAx>
      <c:valAx>
        <c:axId val="14625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24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 por tipo de tecnología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'Inversiones por sectores'!$T$29</c:f>
              <c:strCache>
                <c:ptCount val="1"/>
                <c:pt idx="0">
                  <c:v>2018-2030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sectores'!$T$49:$T$51</c:f>
              <c:numCache>
                <c:formatCode>#,##0</c:formatCode>
                <c:ptCount val="3"/>
                <c:pt idx="0">
                  <c:v>17987.895128999997</c:v>
                </c:pt>
                <c:pt idx="1">
                  <c:v>64.996797692308064</c:v>
                </c:pt>
                <c:pt idx="2">
                  <c:v>-4445.134119089922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2-4312-A68E-8DFF9A5BBFBC}"/>
            </c:ext>
          </c:extLst>
        </c:ser>
        <c:ser>
          <c:idx val="1"/>
          <c:order val="1"/>
          <c:tx>
            <c:strRef>
              <c:f>'Inversiones por sectores'!$U$29</c:f>
              <c:strCache>
                <c:ptCount val="1"/>
                <c:pt idx="0">
                  <c:v>2031-2040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sectores'!$U$49:$U$51</c:f>
              <c:numCache>
                <c:formatCode>#,##0</c:formatCode>
                <c:ptCount val="3"/>
                <c:pt idx="0">
                  <c:v>94906.233707709966</c:v>
                </c:pt>
                <c:pt idx="1">
                  <c:v>-105.1761104000002</c:v>
                </c:pt>
                <c:pt idx="2">
                  <c:v>-21804.770233015126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92-4312-A68E-8DFF9A5BBFBC}"/>
            </c:ext>
          </c:extLst>
        </c:ser>
        <c:ser>
          <c:idx val="2"/>
          <c:order val="2"/>
          <c:tx>
            <c:strRef>
              <c:f>'Inversiones por sectores'!$V$29</c:f>
              <c:strCache>
                <c:ptCount val="1"/>
                <c:pt idx="0">
                  <c:v>2041-2050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sectores'!$V$49:$V$51</c:f>
              <c:numCache>
                <c:formatCode>#,##0</c:formatCode>
                <c:ptCount val="3"/>
                <c:pt idx="0">
                  <c:v>129970.60617028861</c:v>
                </c:pt>
                <c:pt idx="1">
                  <c:v>4929.3812858000001</c:v>
                </c:pt>
                <c:pt idx="2">
                  <c:v>-49006.607237610231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92-4312-A68E-8DFF9A5BB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355712"/>
        <c:axId val="146357248"/>
      </c:barChart>
      <c:catAx>
        <c:axId val="146355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357248"/>
        <c:crosses val="autoZero"/>
        <c:auto val="1"/>
        <c:lblAlgn val="ctr"/>
        <c:lblOffset val="100"/>
        <c:noMultiLvlLbl val="0"/>
      </c:catAx>
      <c:valAx>
        <c:axId val="14635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35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/>
              <a:t>Empleo</a:t>
            </a:r>
            <a:r>
              <a:rPr lang="fr-FR" sz="1200" baseline="0"/>
              <a:t> por sectores</a:t>
            </a:r>
            <a:endParaRPr lang="fr-FR" sz="12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03175798538222"/>
          <c:y val="0.16839292185046503"/>
          <c:w val="0.61058683816538584"/>
          <c:h val="0.610276891936682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'Empleo por sectores'!$S$4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sectores'!$T$4:$Y$4</c15:sqref>
                  </c15:fullRef>
                </c:ext>
              </c:extLst>
              <c:f>'Empleo por sectores'!$W$4:$Y$4</c:f>
              <c:numCache>
                <c:formatCode>#,##0</c:formatCode>
                <c:ptCount val="3"/>
                <c:pt idx="0">
                  <c:v>6383.163500001654</c:v>
                </c:pt>
                <c:pt idx="1">
                  <c:v>-10936.03649999015</c:v>
                </c:pt>
                <c:pt idx="2">
                  <c:v>-27412.490100000054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351-45DB-88A7-41CBCE31C5F7}"/>
            </c:ext>
          </c:extLst>
        </c:ser>
        <c:ser>
          <c:idx val="1"/>
          <c:order val="1"/>
          <c:tx>
            <c:strRef>
              <c:f>'Empleo por sectores'!$S$5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sectores'!$T$5:$Y$5</c15:sqref>
                  </c15:fullRef>
                </c:ext>
              </c:extLst>
              <c:f>'Empleo por sectores'!$W$5:$Y$5</c:f>
              <c:numCache>
                <c:formatCode>#,##0</c:formatCode>
                <c:ptCount val="3"/>
                <c:pt idx="0">
                  <c:v>50476.943450000137</c:v>
                </c:pt>
                <c:pt idx="1">
                  <c:v>117916.99077000096</c:v>
                </c:pt>
                <c:pt idx="2">
                  <c:v>-3924.9539800025523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351-45DB-88A7-41CBCE31C5F7}"/>
            </c:ext>
          </c:extLst>
        </c:ser>
        <c:ser>
          <c:idx val="2"/>
          <c:order val="2"/>
          <c:tx>
            <c:strRef>
              <c:f>'Empleo por sectores'!$S$6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sectores'!$T$6:$Y$6</c15:sqref>
                  </c15:fullRef>
                </c:ext>
              </c:extLst>
              <c:f>'Empleo por sectores'!$W$6:$Y$6</c:f>
              <c:numCache>
                <c:formatCode>#,##0</c:formatCode>
                <c:ptCount val="3"/>
                <c:pt idx="0">
                  <c:v>-871.30091000022367</c:v>
                </c:pt>
                <c:pt idx="1">
                  <c:v>-6515.1978800003417</c:v>
                </c:pt>
                <c:pt idx="2">
                  <c:v>-10832.921270000283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51-45DB-88A7-41CBCE31C5F7}"/>
            </c:ext>
          </c:extLst>
        </c:ser>
        <c:ser>
          <c:idx val="3"/>
          <c:order val="3"/>
          <c:tx>
            <c:strRef>
              <c:f>'Empleo por sectores'!$S$7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sectores'!$T$7:$Y$7</c15:sqref>
                  </c15:fullRef>
                </c:ext>
              </c:extLst>
              <c:f>'Empleo por sectores'!$W$7:$Y$7</c:f>
              <c:numCache>
                <c:formatCode>#,##0</c:formatCode>
                <c:ptCount val="3"/>
                <c:pt idx="0">
                  <c:v>-2050.776000007987</c:v>
                </c:pt>
                <c:pt idx="1">
                  <c:v>-64773.833000004292</c:v>
                </c:pt>
                <c:pt idx="2">
                  <c:v>-116591.41200000048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51-45DB-88A7-41CBCE31C5F7}"/>
            </c:ext>
          </c:extLst>
        </c:ser>
        <c:ser>
          <c:idx val="4"/>
          <c:order val="4"/>
          <c:tx>
            <c:strRef>
              <c:f>'Empleo por sectores'!$S$8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sectores'!$T$8:$Y$8</c15:sqref>
                  </c15:fullRef>
                </c:ext>
              </c:extLst>
              <c:f>'Empleo por sectores'!$W$8:$Y$8</c:f>
              <c:numCache>
                <c:formatCode>#,##0</c:formatCode>
                <c:ptCount val="3"/>
                <c:pt idx="0">
                  <c:v>9492.6784100000223</c:v>
                </c:pt>
                <c:pt idx="1">
                  <c:v>13942.84689999999</c:v>
                </c:pt>
                <c:pt idx="2">
                  <c:v>19445.81762999999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51-45DB-88A7-41CBCE31C5F7}"/>
            </c:ext>
          </c:extLst>
        </c:ser>
        <c:ser>
          <c:idx val="5"/>
          <c:order val="5"/>
          <c:tx>
            <c:strRef>
              <c:f>'Empleo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sectores'!$T$9:$Y$9</c15:sqref>
                  </c15:fullRef>
                </c:ext>
              </c:extLst>
              <c:f>'Empleo por sectores'!$W$9:$Y$9</c:f>
              <c:numCache>
                <c:formatCode>#,##0</c:formatCode>
                <c:ptCount val="3"/>
                <c:pt idx="0">
                  <c:v>129235.05302812497</c:v>
                </c:pt>
                <c:pt idx="1">
                  <c:v>19544.01985729998</c:v>
                </c:pt>
                <c:pt idx="2">
                  <c:v>-24388.220939058054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51-45DB-88A7-41CBCE31C5F7}"/>
            </c:ext>
          </c:extLst>
        </c:ser>
        <c:ser>
          <c:idx val="18"/>
          <c:order val="18"/>
          <c:tx>
            <c:strRef>
              <c:f>'Empleo por sectores'!$S$22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sectores'!$T$22:$Y$22</c15:sqref>
                  </c15:fullRef>
                </c:ext>
              </c:extLst>
              <c:f>'Empleo por sectores'!$W$22:$Y$22</c:f>
              <c:numCache>
                <c:formatCode>#,##0</c:formatCode>
                <c:ptCount val="3"/>
                <c:pt idx="0">
                  <c:v>192665.76147811115</c:v>
                </c:pt>
                <c:pt idx="1">
                  <c:v>69178.790147334337</c:v>
                </c:pt>
                <c:pt idx="2">
                  <c:v>-163704.18065905571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351-45DB-88A7-41CBCE31C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895616"/>
        <c:axId val="146897152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'Empleo por sectores'!$S$10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'Empleo por sectores'!$T$10:$Y$10</c15:sqref>
                        </c15:fullRef>
                        <c15:formulaRef>
                          <c15:sqref>'Empleo por sectores'!$W$10:$Y$10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2162.5438399999985</c:v>
                      </c:pt>
                      <c:pt idx="1">
                        <c:v>2896.8558999999987</c:v>
                      </c:pt>
                      <c:pt idx="2">
                        <c:v>4055.4808099999973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8351-45DB-88A7-41CBCE31C5F7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sectores'!$S$11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sectores'!$T$11:$Y$11</c15:sqref>
                        </c15:fullRef>
                        <c15:formulaRef>
                          <c15:sqref>'Empleo por sectores'!$W$11:$Y$11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15393.740379999999</c:v>
                      </c:pt>
                      <c:pt idx="1">
                        <c:v>35831.139539999996</c:v>
                      </c:pt>
                      <c:pt idx="2">
                        <c:v>47064.922619999998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351-45DB-88A7-41CBCE31C5F7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sectores'!$S$12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sectores'!$T$12:$Y$12</c15:sqref>
                        </c15:fullRef>
                        <c15:formulaRef>
                          <c15:sqref>'Empleo por sectores'!$W$12:$Y$12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-185.88976699999967</c:v>
                      </c:pt>
                      <c:pt idx="1">
                        <c:v>-766.12500199999977</c:v>
                      </c:pt>
                      <c:pt idx="2">
                        <c:v>-1317.157087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351-45DB-88A7-41CBCE31C5F7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sectores'!$S$13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sectores'!$T$13:$Y$13</c15:sqref>
                        </c15:fullRef>
                        <c15:formulaRef>
                          <c15:sqref>'Empleo por sectores'!$W$13:$Y$13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130100.26150000001</c:v>
                      </c:pt>
                      <c:pt idx="1">
                        <c:v>6566.6237000000256</c:v>
                      </c:pt>
                      <c:pt idx="2">
                        <c:v>-55596.16300000003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351-45DB-88A7-41CBCE31C5F7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sectores'!$S$14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sectores'!$T$14:$Y$14</c15:sqref>
                        </c15:fullRef>
                        <c15:formulaRef>
                          <c15:sqref>'Empleo por sectores'!$W$14:$Y$14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560.57523900000024</c:v>
                      </c:pt>
                      <c:pt idx="1">
                        <c:v>423.92310100000009</c:v>
                      </c:pt>
                      <c:pt idx="2">
                        <c:v>1253.4550318420002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351-45DB-88A7-41CBCE31C5F7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sectores'!$S$15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sectores'!$T$15:$Y$15</c15:sqref>
                        </c15:fullRef>
                        <c15:formulaRef>
                          <c15:sqref>'Empleo por sectores'!$W$15:$Y$15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235.88904600000023</c:v>
                      </c:pt>
                      <c:pt idx="1">
                        <c:v>460.51732000000015</c:v>
                      </c:pt>
                      <c:pt idx="2">
                        <c:v>6475.1759134000004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351-45DB-88A7-41CBCE31C5F7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sectores'!$S$16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sectores'!$T$16:$Y$16</c15:sqref>
                        </c15:fullRef>
                        <c15:formulaRef>
                          <c15:sqref>'Empleo por sectores'!$W$16:$Y$16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-27.07378400000016</c:v>
                      </c:pt>
                      <c:pt idx="1">
                        <c:v>-65.261479999999949</c:v>
                      </c:pt>
                      <c:pt idx="2">
                        <c:v>-68.954636799999975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351-45DB-88A7-41CBCE31C5F7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sectores'!$S$17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sectores'!$T$17:$Y$17</c15:sqref>
                        </c15:fullRef>
                        <c15:formulaRef>
                          <c15:sqref>'Empleo por sectores'!$W$17:$Y$17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-55.62537199999997</c:v>
                      </c:pt>
                      <c:pt idx="1">
                        <c:v>-233.88000299999976</c:v>
                      </c:pt>
                      <c:pt idx="2">
                        <c:v>11344.348277999999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351-45DB-88A7-41CBCE31C5F7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sectores'!$S$18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sectores'!$T$18:$Y$18</c15:sqref>
                        </c15:fullRef>
                        <c15:formulaRef>
                          <c15:sqref>'Empleo por sectores'!$W$18:$Y$18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-7458.1852154999997</c:v>
                      </c:pt>
                      <c:pt idx="1">
                        <c:v>-4993.7706181500007</c:v>
                      </c:pt>
                      <c:pt idx="2">
                        <c:v>-155.49046356000002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351-45DB-88A7-41CBCE31C5F7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sectores'!$S$19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sectores'!$T$19:$Y$19</c15:sqref>
                        </c15:fullRef>
                        <c15:formulaRef>
                          <c15:sqref>'Empleo por sectores'!$W$19:$Y$19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-11490.580150000002</c:v>
                      </c:pt>
                      <c:pt idx="1">
                        <c:v>-20573.761999999999</c:v>
                      </c:pt>
                      <c:pt idx="2">
                        <c:v>-37439.292602000001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351-45DB-88A7-41CBCE31C5F7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sectores'!$S$20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sectores'!$T$20:$Y$20</c15:sqref>
                        </c15:fullRef>
                        <c15:formulaRef>
                          <c15:sqref>'Empleo por sectores'!$W$20:$Y$20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-0.43549804799999947</c:v>
                      </c:pt>
                      <c:pt idx="1">
                        <c:v>-1.7057984099999999</c:v>
                      </c:pt>
                      <c:pt idx="2">
                        <c:v>-4.0358961200000039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351-45DB-88A7-41CBCE31C5F7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sectores'!$S$21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sectores'!$T$21:$Y$21</c15:sqref>
                        </c15:fullRef>
                        <c15:formulaRef>
                          <c15:sqref>'Empleo por sectores'!$W$21:$Y$21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-0.16719032700000014</c:v>
                      </c:pt>
                      <c:pt idx="1">
                        <c:v>-0.53480214000000004</c:v>
                      </c:pt>
                      <c:pt idx="2">
                        <c:v>-0.50990681999999943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351-45DB-88A7-41CBCE31C5F7}"/>
                  </c:ext>
                </c:extLst>
              </c15:ser>
            </c15:filteredBarSeries>
          </c:ext>
        </c:extLst>
      </c:barChart>
      <c:catAx>
        <c:axId val="14689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897152"/>
        <c:crosses val="autoZero"/>
        <c:auto val="1"/>
        <c:lblAlgn val="ctr"/>
        <c:lblOffset val="100"/>
        <c:noMultiLvlLbl val="0"/>
      </c:catAx>
      <c:valAx>
        <c:axId val="14689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89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45857266644144"/>
          <c:y val="0.13525289538956789"/>
          <c:w val="0.24123198818567046"/>
          <c:h val="0.647717536945536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100"/>
              <a:t>Empleos</a:t>
            </a:r>
            <a:r>
              <a:rPr lang="fr-FR" sz="1100" baseline="0"/>
              <a:t> por de la generación de electricidad por tecnología </a:t>
            </a:r>
            <a:endParaRPr lang="fr-FR" sz="1100"/>
          </a:p>
        </c:rich>
      </c:tx>
      <c:layout>
        <c:manualLayout>
          <c:xMode val="edge"/>
          <c:yMode val="edge"/>
          <c:x val="0.10828239690377686"/>
          <c:y val="4.45930724135315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03175798538222"/>
          <c:y val="0.16839292185046503"/>
          <c:w val="0.61058683816538584"/>
          <c:h val="0.61027689193668289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'Empleo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sectores'!$T$9:$Y$9</c15:sqref>
                  </c15:fullRef>
                </c:ext>
              </c:extLst>
              <c:f>'Empleo por sectores'!$W$9:$Y$9</c:f>
              <c:numCache>
                <c:formatCode>#,##0</c:formatCode>
                <c:ptCount val="3"/>
                <c:pt idx="0">
                  <c:v>129235.05302812497</c:v>
                </c:pt>
                <c:pt idx="1">
                  <c:v>19544.01985729998</c:v>
                </c:pt>
                <c:pt idx="2">
                  <c:v>-24388.220939058054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EC-4DDA-A8C3-71B53597A08D}"/>
            </c:ext>
          </c:extLst>
        </c:ser>
        <c:ser>
          <c:idx val="6"/>
          <c:order val="6"/>
          <c:tx>
            <c:strRef>
              <c:f>'Empleo por sectores'!$S$10</c:f>
              <c:strCache>
                <c:ptCount val="1"/>
                <c:pt idx="0">
                  <c:v>Hidroeléctrica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sectores'!$T$10:$Y$10</c15:sqref>
                  </c15:fullRef>
                </c:ext>
              </c:extLst>
              <c:f>'Empleo por sectores'!$W$10:$Y$10</c:f>
              <c:numCache>
                <c:formatCode>#,##0</c:formatCode>
                <c:ptCount val="3"/>
                <c:pt idx="0">
                  <c:v>2162.5438399999985</c:v>
                </c:pt>
                <c:pt idx="1">
                  <c:v>2896.8558999999987</c:v>
                </c:pt>
                <c:pt idx="2">
                  <c:v>4055.4808099999973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6CEC-4DDA-A8C3-71B53597A08D}"/>
            </c:ext>
          </c:extLst>
        </c:ser>
        <c:ser>
          <c:idx val="7"/>
          <c:order val="7"/>
          <c:tx>
            <c:strRef>
              <c:f>'Empleo por sectores'!$S$11</c:f>
              <c:strCache>
                <c:ptCount val="1"/>
                <c:pt idx="0">
                  <c:v>Eólica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sectores'!$T$11:$Y$11</c15:sqref>
                  </c15:fullRef>
                </c:ext>
              </c:extLst>
              <c:f>'Empleo por sectores'!$W$11:$Y$11</c:f>
              <c:numCache>
                <c:formatCode>#,##0</c:formatCode>
                <c:ptCount val="3"/>
                <c:pt idx="0">
                  <c:v>15393.740379999999</c:v>
                </c:pt>
                <c:pt idx="1">
                  <c:v>35831.139539999996</c:v>
                </c:pt>
                <c:pt idx="2">
                  <c:v>47064.922619999998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CEC-4DDA-A8C3-71B53597A08D}"/>
            </c:ext>
          </c:extLst>
        </c:ser>
        <c:ser>
          <c:idx val="8"/>
          <c:order val="8"/>
          <c:tx>
            <c:strRef>
              <c:f>'Empleo por sectores'!$S$12</c:f>
              <c:strCache>
                <c:ptCount val="1"/>
                <c:pt idx="0">
                  <c:v>Geotérmica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sectores'!$T$12:$Y$12</c15:sqref>
                  </c15:fullRef>
                </c:ext>
              </c:extLst>
              <c:f>'Empleo por sectores'!$W$12:$Y$12</c:f>
              <c:numCache>
                <c:formatCode>#,##0</c:formatCode>
                <c:ptCount val="3"/>
                <c:pt idx="0">
                  <c:v>-185.88976699999967</c:v>
                </c:pt>
                <c:pt idx="1">
                  <c:v>-766.12500199999977</c:v>
                </c:pt>
                <c:pt idx="2">
                  <c:v>-1317.157087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CEC-4DDA-A8C3-71B53597A08D}"/>
            </c:ext>
          </c:extLst>
        </c:ser>
        <c:ser>
          <c:idx val="9"/>
          <c:order val="9"/>
          <c:tx>
            <c:strRef>
              <c:f>'Empleo por sectores'!$S$13</c:f>
              <c:strCache>
                <c:ptCount val="1"/>
                <c:pt idx="0">
                  <c:v>Solar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sectores'!$T$13:$Y$13</c15:sqref>
                  </c15:fullRef>
                </c:ext>
              </c:extLst>
              <c:f>'Empleo por sectores'!$W$13:$Y$13</c:f>
              <c:numCache>
                <c:formatCode>#,##0</c:formatCode>
                <c:ptCount val="3"/>
                <c:pt idx="0">
                  <c:v>130100.26150000001</c:v>
                </c:pt>
                <c:pt idx="1">
                  <c:v>6566.6237000000256</c:v>
                </c:pt>
                <c:pt idx="2">
                  <c:v>-55596.16300000003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CEC-4DDA-A8C3-71B53597A08D}"/>
            </c:ext>
          </c:extLst>
        </c:ser>
        <c:ser>
          <c:idx val="10"/>
          <c:order val="10"/>
          <c:tx>
            <c:strRef>
              <c:f>'Empleo por sectores'!$S$14</c:f>
              <c:strCache>
                <c:ptCount val="1"/>
                <c:pt idx="0">
                  <c:v>Cogeneración Eficiente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sectores'!$T$14:$Y$14</c15:sqref>
                  </c15:fullRef>
                </c:ext>
              </c:extLst>
              <c:f>'Empleo por sectores'!$W$14:$Y$14</c:f>
              <c:numCache>
                <c:formatCode>#,##0</c:formatCode>
                <c:ptCount val="3"/>
                <c:pt idx="0">
                  <c:v>560.57523900000024</c:v>
                </c:pt>
                <c:pt idx="1">
                  <c:v>423.92310100000009</c:v>
                </c:pt>
                <c:pt idx="2">
                  <c:v>1253.4550318420002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CEC-4DDA-A8C3-71B53597A08D}"/>
            </c:ext>
          </c:extLst>
        </c:ser>
        <c:ser>
          <c:idx val="11"/>
          <c:order val="11"/>
          <c:tx>
            <c:strRef>
              <c:f>'Empleo por sectores'!$S$15</c:f>
              <c:strCache>
                <c:ptCount val="1"/>
                <c:pt idx="0">
                  <c:v>Bioenergía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sectores'!$T$15:$Y$15</c15:sqref>
                  </c15:fullRef>
                </c:ext>
              </c:extLst>
              <c:f>'Empleo por sectores'!$W$15:$Y$15</c:f>
              <c:numCache>
                <c:formatCode>#,##0</c:formatCode>
                <c:ptCount val="3"/>
                <c:pt idx="0">
                  <c:v>235.88904600000023</c:v>
                </c:pt>
                <c:pt idx="1">
                  <c:v>460.51732000000015</c:v>
                </c:pt>
                <c:pt idx="2">
                  <c:v>6475.1759134000004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CEC-4DDA-A8C3-71B53597A08D}"/>
            </c:ext>
          </c:extLst>
        </c:ser>
        <c:ser>
          <c:idx val="12"/>
          <c:order val="12"/>
          <c:tx>
            <c:strRef>
              <c:f>'Empleo por sectores'!$S$16</c:f>
              <c:strCache>
                <c:ptCount val="1"/>
                <c:pt idx="0">
                  <c:v>Otras energías limpias 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sectores'!$T$16:$Y$16</c15:sqref>
                  </c15:fullRef>
                </c:ext>
              </c:extLst>
              <c:f>'Empleo por sectores'!$W$16:$Y$16</c:f>
              <c:numCache>
                <c:formatCode>#,##0</c:formatCode>
                <c:ptCount val="3"/>
                <c:pt idx="0">
                  <c:v>-27.07378400000016</c:v>
                </c:pt>
                <c:pt idx="1">
                  <c:v>-65.261479999999949</c:v>
                </c:pt>
                <c:pt idx="2">
                  <c:v>-68.954636799999975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CEC-4DDA-A8C3-71B53597A08D}"/>
            </c:ext>
          </c:extLst>
        </c:ser>
        <c:ser>
          <c:idx val="13"/>
          <c:order val="13"/>
          <c:tx>
            <c:strRef>
              <c:f>'Empleo por sectores'!$S$17</c:f>
              <c:strCache>
                <c:ptCount val="1"/>
                <c:pt idx="0">
                  <c:v>Nucleoeléctrica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sectores'!$T$17:$Y$17</c15:sqref>
                  </c15:fullRef>
                </c:ext>
              </c:extLst>
              <c:f>'Empleo por sectores'!$W$17:$Y$17</c:f>
              <c:numCache>
                <c:formatCode>#,##0</c:formatCode>
                <c:ptCount val="3"/>
                <c:pt idx="0">
                  <c:v>-55.62537199999997</c:v>
                </c:pt>
                <c:pt idx="1">
                  <c:v>-233.88000299999976</c:v>
                </c:pt>
                <c:pt idx="2">
                  <c:v>11344.348277999999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CEC-4DDA-A8C3-71B53597A08D}"/>
            </c:ext>
          </c:extLst>
        </c:ser>
        <c:ser>
          <c:idx val="14"/>
          <c:order val="14"/>
          <c:tx>
            <c:strRef>
              <c:f>'Empleo por sectores'!$S$18</c:f>
              <c:strCache>
                <c:ptCount val="1"/>
                <c:pt idx="0">
                  <c:v>Carboeléctrica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sectores'!$T$18:$Y$18</c15:sqref>
                  </c15:fullRef>
                </c:ext>
              </c:extLst>
              <c:f>'Empleo por sectores'!$W$18:$Y$18</c:f>
              <c:numCache>
                <c:formatCode>#,##0</c:formatCode>
                <c:ptCount val="3"/>
                <c:pt idx="0">
                  <c:v>-7458.1852154999997</c:v>
                </c:pt>
                <c:pt idx="1">
                  <c:v>-4993.7706181500007</c:v>
                </c:pt>
                <c:pt idx="2">
                  <c:v>-155.49046356000002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CEC-4DDA-A8C3-71B53597A08D}"/>
            </c:ext>
          </c:extLst>
        </c:ser>
        <c:ser>
          <c:idx val="15"/>
          <c:order val="15"/>
          <c:tx>
            <c:strRef>
              <c:f>'Empleo por sectores'!$S$19</c:f>
              <c:strCache>
                <c:ptCount val="1"/>
                <c:pt idx="0">
                  <c:v>Ciclo combinado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sectores'!$T$19:$Y$19</c15:sqref>
                  </c15:fullRef>
                </c:ext>
              </c:extLst>
              <c:f>'Empleo por sectores'!$W$19:$Y$19</c:f>
              <c:numCache>
                <c:formatCode>#,##0</c:formatCode>
                <c:ptCount val="3"/>
                <c:pt idx="0">
                  <c:v>-11490.580150000002</c:v>
                </c:pt>
                <c:pt idx="1">
                  <c:v>-20573.761999999999</c:v>
                </c:pt>
                <c:pt idx="2">
                  <c:v>-37439.292602000001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CEC-4DDA-A8C3-71B53597A08D}"/>
            </c:ext>
          </c:extLst>
        </c:ser>
        <c:ser>
          <c:idx val="16"/>
          <c:order val="16"/>
          <c:tx>
            <c:strRef>
              <c:f>'Empleo por sectores'!$S$20</c:f>
              <c:strCache>
                <c:ptCount val="1"/>
                <c:pt idx="0">
                  <c:v>Combustión Interna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sectores'!$T$20:$Y$20</c15:sqref>
                  </c15:fullRef>
                </c:ext>
              </c:extLst>
              <c:f>'Empleo por sectores'!$W$20:$Y$20</c:f>
              <c:numCache>
                <c:formatCode>#,##0</c:formatCode>
                <c:ptCount val="3"/>
                <c:pt idx="0">
                  <c:v>-0.43549804799999947</c:v>
                </c:pt>
                <c:pt idx="1">
                  <c:v>-1.7057984099999999</c:v>
                </c:pt>
                <c:pt idx="2">
                  <c:v>-4.0358961200000039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CEC-4DDA-A8C3-71B53597A08D}"/>
            </c:ext>
          </c:extLst>
        </c:ser>
        <c:ser>
          <c:idx val="17"/>
          <c:order val="17"/>
          <c:tx>
            <c:strRef>
              <c:f>'Empleo por sectores'!$S$21</c:f>
              <c:strCache>
                <c:ptCount val="1"/>
                <c:pt idx="0">
                  <c:v>Termoeléctrica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sectores'!$T$21:$Y$21</c15:sqref>
                  </c15:fullRef>
                </c:ext>
              </c:extLst>
              <c:f>'Empleo por sectores'!$W$21:$Y$21</c:f>
              <c:numCache>
                <c:formatCode>#,##0</c:formatCode>
                <c:ptCount val="3"/>
                <c:pt idx="0">
                  <c:v>-0.16719032700000014</c:v>
                </c:pt>
                <c:pt idx="1">
                  <c:v>-0.53480214000000004</c:v>
                </c:pt>
                <c:pt idx="2">
                  <c:v>-0.50990681999999943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CEC-4DDA-A8C3-71B53597A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7210624"/>
        <c:axId val="1472121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'Empleo por sectores'!$S$4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'Empleo por sectores'!$T$4:$Y$4</c15:sqref>
                        </c15:fullRef>
                        <c15:formulaRef>
                          <c15:sqref>'Empleo por sectores'!$W$4:$Y$4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6383.163500001654</c:v>
                      </c:pt>
                      <c:pt idx="1">
                        <c:v>-10936.03649999015</c:v>
                      </c:pt>
                      <c:pt idx="2">
                        <c:v>-27412.490100000054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CEC-4DDA-A8C3-71B53597A08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sectores'!$S$5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sectores'!$T$5:$Y$5</c15:sqref>
                        </c15:fullRef>
                        <c15:formulaRef>
                          <c15:sqref>'Empleo por sectores'!$W$5:$Y$5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50476.943450000137</c:v>
                      </c:pt>
                      <c:pt idx="1">
                        <c:v>117916.99077000096</c:v>
                      </c:pt>
                      <c:pt idx="2">
                        <c:v>-3924.9539800025523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CEC-4DDA-A8C3-71B53597A08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sectores'!$S$6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sectores'!$T$6:$Y$6</c15:sqref>
                        </c15:fullRef>
                        <c15:formulaRef>
                          <c15:sqref>'Empleo por sectores'!$W$6:$Y$6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-871.30091000022367</c:v>
                      </c:pt>
                      <c:pt idx="1">
                        <c:v>-6515.1978800003417</c:v>
                      </c:pt>
                      <c:pt idx="2">
                        <c:v>-10832.921270000283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CEC-4DDA-A8C3-71B53597A08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sectores'!$S$7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sectores'!$T$7:$Y$7</c15:sqref>
                        </c15:fullRef>
                        <c15:formulaRef>
                          <c15:sqref>'Empleo por sectores'!$W$7:$Y$7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-2050.776000007987</c:v>
                      </c:pt>
                      <c:pt idx="1">
                        <c:v>-64773.833000004292</c:v>
                      </c:pt>
                      <c:pt idx="2">
                        <c:v>-116591.41200000048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CEC-4DDA-A8C3-71B53597A08D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sectores'!$S$8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sectores'!$T$8:$Y$8</c15:sqref>
                        </c15:fullRef>
                        <c15:formulaRef>
                          <c15:sqref>'Empleo por sectores'!$W$8:$Y$8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9492.6784100000223</c:v>
                      </c:pt>
                      <c:pt idx="1">
                        <c:v>13942.84689999999</c:v>
                      </c:pt>
                      <c:pt idx="2">
                        <c:v>19445.81762999999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CEC-4DDA-A8C3-71B53597A08D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sectores'!$T$22:$Y$22</c15:sqref>
                        </c15:fullRef>
                        <c15:formulaRef>
                          <c15:sqref>'Empleo por sectores'!$W$22:$Y$22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192665.76147811115</c:v>
                      </c:pt>
                      <c:pt idx="1">
                        <c:v>69178.790147334337</c:v>
                      </c:pt>
                      <c:pt idx="2">
                        <c:v>-163704.18065905571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CEC-4DDA-A8C3-71B53597A08D}"/>
                  </c:ext>
                </c:extLst>
              </c15:ser>
            </c15:filteredBarSeries>
          </c:ext>
        </c:extLst>
      </c:barChart>
      <c:catAx>
        <c:axId val="14721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12160"/>
        <c:crosses val="autoZero"/>
        <c:auto val="1"/>
        <c:lblAlgn val="ctr"/>
        <c:lblOffset val="100"/>
        <c:noMultiLvlLbl val="0"/>
      </c:catAx>
      <c:valAx>
        <c:axId val="14721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1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79665465545607"/>
          <c:y val="2.8229521597092116E-2"/>
          <c:w val="0.25203363138929669"/>
          <c:h val="0.959869043840257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 Main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'!$H$23:$H$26</c:f>
              <c:numCache>
                <c:formatCode>#,##0</c:formatCode>
                <c:ptCount val="4"/>
                <c:pt idx="0">
                  <c:v>81101.788335695863</c:v>
                </c:pt>
                <c:pt idx="1">
                  <c:v>151591.02162021399</c:v>
                </c:pt>
                <c:pt idx="2">
                  <c:v>252313.49876534939</c:v>
                </c:pt>
                <c:pt idx="3">
                  <c:v>310726.02604544908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46-42D9-8066-9698D9983FE3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'!$I$23:$I$26</c:f>
              <c:numCache>
                <c:formatCode>#,##0</c:formatCode>
                <c:ptCount val="4"/>
                <c:pt idx="0">
                  <c:v>80054.777954717007</c:v>
                </c:pt>
                <c:pt idx="1">
                  <c:v>147419.19435835801</c:v>
                </c:pt>
                <c:pt idx="2">
                  <c:v>250173.27159131007</c:v>
                </c:pt>
                <c:pt idx="3">
                  <c:v>310927.80353408743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46-42D9-8066-9698D9983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543744"/>
        <c:axId val="146545280"/>
      </c:barChart>
      <c:catAx>
        <c:axId val="14654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545280"/>
        <c:crosses val="autoZero"/>
        <c:auto val="1"/>
        <c:lblAlgn val="ctr"/>
        <c:lblOffset val="100"/>
        <c:noMultiLvlLbl val="0"/>
      </c:catAx>
      <c:valAx>
        <c:axId val="14654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54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</a:t>
            </a:r>
            <a:r>
              <a:rPr lang="fr-FR" baseline="-25000"/>
              <a:t>2</a:t>
            </a:r>
            <a:r>
              <a:rPr lang="fr-FR"/>
              <a:t>CAP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'!$L$23:$L$26</c:f>
              <c:numCache>
                <c:formatCode>#,##0</c:formatCode>
                <c:ptCount val="4"/>
                <c:pt idx="0">
                  <c:v>108079.78297120333</c:v>
                </c:pt>
                <c:pt idx="1">
                  <c:v>228913.63088625669</c:v>
                </c:pt>
                <c:pt idx="2">
                  <c:v>368242.16537379473</c:v>
                </c:pt>
                <c:pt idx="3">
                  <c:v>567514.52425085008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F1-4927-9117-EE0A69304359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'!$M$23:$M$26</c:f>
              <c:numCache>
                <c:formatCode>#,##0</c:formatCode>
                <c:ptCount val="4"/>
                <c:pt idx="0">
                  <c:v>94725.260046962998</c:v>
                </c:pt>
                <c:pt idx="1">
                  <c:v>181651.80364268998</c:v>
                </c:pt>
                <c:pt idx="2">
                  <c:v>351530.24914576922</c:v>
                </c:pt>
                <c:pt idx="3">
                  <c:v>374301.23739097681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F1-4927-9117-EE0A69304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604416"/>
        <c:axId val="146605952"/>
      </c:barChart>
      <c:catAx>
        <c:axId val="14660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05952"/>
        <c:crosses val="autoZero"/>
        <c:auto val="1"/>
        <c:lblAlgn val="ctr"/>
        <c:lblOffset val="100"/>
        <c:noMultiLvlLbl val="0"/>
      </c:catAx>
      <c:valAx>
        <c:axId val="14660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04416"/>
        <c:crosses val="autoZero"/>
        <c:crossBetween val="between"/>
        <c:majorUnit val="1000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Deviation in % from main scenario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Balmorel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'compare Balmorel-ThreeME '!$Q$23:$Q$26</c:f>
              <c:numCache>
                <c:formatCode>0%</c:formatCode>
                <c:ptCount val="4"/>
                <c:pt idx="0">
                  <c:v>0.33264364681874059</c:v>
                </c:pt>
                <c:pt idx="1">
                  <c:v>0.51007380542471448</c:v>
                </c:pt>
                <c:pt idx="2">
                  <c:v>0.45946279995212858</c:v>
                </c:pt>
                <c:pt idx="3">
                  <c:v>0.82641451529985854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BB-4AF0-B8BF-482E06624640}"/>
            </c:ext>
          </c:extLst>
        </c:ser>
        <c:ser>
          <c:idx val="1"/>
          <c:order val="1"/>
          <c:tx>
            <c:v>ThreeME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'compare Balmorel-ThreeME '!$R$23:$R$26</c:f>
              <c:numCache>
                <c:formatCode>0%</c:formatCode>
                <c:ptCount val="4"/>
                <c:pt idx="0">
                  <c:v>0.18325554660265686</c:v>
                </c:pt>
                <c:pt idx="1">
                  <c:v>0.23221270088558943</c:v>
                </c:pt>
                <c:pt idx="2">
                  <c:v>0.4051471082811704</c:v>
                </c:pt>
                <c:pt idx="3">
                  <c:v>0.20382041469617773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BB-4AF0-B8BF-482E06624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627584"/>
        <c:axId val="146646144"/>
      </c:scatterChart>
      <c:valAx>
        <c:axId val="14662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46144"/>
        <c:crosses val="autoZero"/>
        <c:crossBetween val="midCat"/>
      </c:valAx>
      <c:valAx>
        <c:axId val="14664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2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</a:t>
            </a:r>
            <a:r>
              <a:rPr lang="fr-FR" baseline="-25000"/>
              <a:t>2</a:t>
            </a:r>
            <a:r>
              <a:rPr lang="fr-FR"/>
              <a:t>CAP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'!$L$23:$L$26</c:f>
              <c:numCache>
                <c:formatCode>#,##0</c:formatCode>
                <c:ptCount val="4"/>
                <c:pt idx="0">
                  <c:v>108079.78297120333</c:v>
                </c:pt>
                <c:pt idx="1">
                  <c:v>228913.63088625669</c:v>
                </c:pt>
                <c:pt idx="2">
                  <c:v>368242.16537379473</c:v>
                </c:pt>
                <c:pt idx="3">
                  <c:v>567514.52425085008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5D-488B-90A6-D6F942FA7588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'!$M$23:$M$26</c:f>
              <c:numCache>
                <c:formatCode>#,##0</c:formatCode>
                <c:ptCount val="4"/>
                <c:pt idx="0">
                  <c:v>94725.260046962998</c:v>
                </c:pt>
                <c:pt idx="1">
                  <c:v>181651.80364268998</c:v>
                </c:pt>
                <c:pt idx="2">
                  <c:v>351530.24914576922</c:v>
                </c:pt>
                <c:pt idx="3">
                  <c:v>374301.23739097681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5D-488B-90A6-D6F942FA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45216"/>
        <c:axId val="146759680"/>
      </c:barChart>
      <c:lineChart>
        <c:grouping val="standard"/>
        <c:varyColors val="0"/>
        <c:ser>
          <c:idx val="2"/>
          <c:order val="2"/>
          <c:tx>
            <c:v>Balmorel (%)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'!$Q$23:$Q$26</c:f>
              <c:numCache>
                <c:formatCode>0%</c:formatCode>
                <c:ptCount val="4"/>
                <c:pt idx="0">
                  <c:v>0.33264364681874059</c:v>
                </c:pt>
                <c:pt idx="1">
                  <c:v>0.51007380542471448</c:v>
                </c:pt>
                <c:pt idx="2">
                  <c:v>0.45946279995212858</c:v>
                </c:pt>
                <c:pt idx="3">
                  <c:v>0.82641451529985854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5D-488B-90A6-D6F942FA7588}"/>
            </c:ext>
          </c:extLst>
        </c:ser>
        <c:ser>
          <c:idx val="3"/>
          <c:order val="3"/>
          <c:tx>
            <c:v>ThreeME (%)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'!$R$23:$R$26</c:f>
              <c:numCache>
                <c:formatCode>0%</c:formatCode>
                <c:ptCount val="4"/>
                <c:pt idx="0">
                  <c:v>0.18325554660265686</c:v>
                </c:pt>
                <c:pt idx="1">
                  <c:v>0.23221270088558943</c:v>
                </c:pt>
                <c:pt idx="2">
                  <c:v>0.4051471082811704</c:v>
                </c:pt>
                <c:pt idx="3">
                  <c:v>0.20382041469617773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5D-488B-90A6-D6F942FA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62752"/>
        <c:axId val="146761216"/>
      </c:lineChart>
      <c:catAx>
        <c:axId val="14674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759680"/>
        <c:crosses val="autoZero"/>
        <c:auto val="1"/>
        <c:lblAlgn val="ctr"/>
        <c:lblOffset val="100"/>
        <c:noMultiLvlLbl val="0"/>
      </c:catAx>
      <c:valAx>
        <c:axId val="14675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745216"/>
        <c:crosses val="autoZero"/>
        <c:crossBetween val="between"/>
        <c:majorUnit val="100000"/>
      </c:valAx>
      <c:valAx>
        <c:axId val="14676121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762752"/>
        <c:crosses val="max"/>
        <c:crossBetween val="between"/>
      </c:valAx>
      <c:catAx>
        <c:axId val="146762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76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10751876268759"/>
          <c:y val="4.1640961366890945E-2"/>
          <c:w val="0.58073771308237587"/>
          <c:h val="0.935471010180627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'compare Balmorel-ThreeME '!$A$4</c:f>
              <c:strCache>
                <c:ptCount val="1"/>
                <c:pt idx="0">
                  <c:v>Hydro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'!$D$4:$K$4</c:f>
              <c:numCache>
                <c:formatCode>#,##0</c:formatCode>
                <c:ptCount val="8"/>
                <c:pt idx="0">
                  <c:v>13774.074344116949</c:v>
                </c:pt>
                <c:pt idx="1">
                  <c:v>12784.83461</c:v>
                </c:pt>
                <c:pt idx="2">
                  <c:v>20896.520345735102</c:v>
                </c:pt>
                <c:pt idx="3">
                  <c:v>13183.56855</c:v>
                </c:pt>
                <c:pt idx="4">
                  <c:v>21902.730995219823</c:v>
                </c:pt>
                <c:pt idx="5">
                  <c:v>15053.618210000001</c:v>
                </c:pt>
                <c:pt idx="6">
                  <c:v>32210.921248774015</c:v>
                </c:pt>
                <c:pt idx="7">
                  <c:v>21888.159019999999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D8-4AD0-9046-C2F815F1C3EF}"/>
            </c:ext>
          </c:extLst>
        </c:ser>
        <c:ser>
          <c:idx val="1"/>
          <c:order val="1"/>
          <c:tx>
            <c:strRef>
              <c:f>'compare Balmorel-ThreeME '!$A$5</c:f>
              <c:strCache>
                <c:ptCount val="1"/>
                <c:pt idx="0">
                  <c:v>Wind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'!$D$5:$K$5</c:f>
              <c:numCache>
                <c:formatCode>#,##0</c:formatCode>
                <c:ptCount val="8"/>
                <c:pt idx="0">
                  <c:v>20940.472167261898</c:v>
                </c:pt>
                <c:pt idx="1">
                  <c:v>16516.87299</c:v>
                </c:pt>
                <c:pt idx="2">
                  <c:v>48439.498974079273</c:v>
                </c:pt>
                <c:pt idx="3">
                  <c:v>39668.49265</c:v>
                </c:pt>
                <c:pt idx="4">
                  <c:v>85199.912016860166</c:v>
                </c:pt>
                <c:pt idx="5">
                  <c:v>92602.840360000002</c:v>
                </c:pt>
                <c:pt idx="6">
                  <c:v>90594.249095126725</c:v>
                </c:pt>
                <c:pt idx="7">
                  <c:v>88851.651180000001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D8-4AD0-9046-C2F815F1C3EF}"/>
            </c:ext>
          </c:extLst>
        </c:ser>
        <c:ser>
          <c:idx val="2"/>
          <c:order val="2"/>
          <c:tx>
            <c:strRef>
              <c:f>'compare Balmorel-ThreeME '!$A$6</c:f>
              <c:strCache>
                <c:ptCount val="1"/>
                <c:pt idx="0">
                  <c:v>Geothermal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'!$D$6:$K$6</c:f>
              <c:numCache>
                <c:formatCode>#,##0</c:formatCode>
                <c:ptCount val="8"/>
                <c:pt idx="0">
                  <c:v>4115.9383293566925</c:v>
                </c:pt>
                <c:pt idx="1">
                  <c:v>1480.4479449999999</c:v>
                </c:pt>
                <c:pt idx="2">
                  <c:v>2334.794906230848</c:v>
                </c:pt>
                <c:pt idx="3">
                  <c:v>1628.667293</c:v>
                </c:pt>
                <c:pt idx="4">
                  <c:v>3492.033459329753</c:v>
                </c:pt>
                <c:pt idx="5">
                  <c:v>2037.538178</c:v>
                </c:pt>
                <c:pt idx="6">
                  <c:v>4836.060048243603</c:v>
                </c:pt>
                <c:pt idx="7">
                  <c:v>2570.8076380000002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D8-4AD0-9046-C2F815F1C3EF}"/>
            </c:ext>
          </c:extLst>
        </c:ser>
        <c:ser>
          <c:idx val="3"/>
          <c:order val="3"/>
          <c:tx>
            <c:strRef>
              <c:f>'compare Balmorel-ThreeME '!$A$7</c:f>
              <c:strCache>
                <c:ptCount val="1"/>
                <c:pt idx="0">
                  <c:v>Solar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'!$D$7:$K$7</c:f>
              <c:numCache>
                <c:formatCode>#,##0</c:formatCode>
                <c:ptCount val="8"/>
                <c:pt idx="0">
                  <c:v>19302.643761081323</c:v>
                </c:pt>
                <c:pt idx="1">
                  <c:v>17558.030449999998</c:v>
                </c:pt>
                <c:pt idx="2">
                  <c:v>17686.933719671288</c:v>
                </c:pt>
                <c:pt idx="3">
                  <c:v>15543.252490000001</c:v>
                </c:pt>
                <c:pt idx="4">
                  <c:v>108832.30459387641</c:v>
                </c:pt>
                <c:pt idx="5">
                  <c:v>100645.51979999999</c:v>
                </c:pt>
                <c:pt idx="6">
                  <c:v>96433.151328563312</c:v>
                </c:pt>
                <c:pt idx="7">
                  <c:v>97144.243260000003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D8-4AD0-9046-C2F815F1C3EF}"/>
            </c:ext>
          </c:extLst>
        </c:ser>
        <c:ser>
          <c:idx val="4"/>
          <c:order val="4"/>
          <c:tx>
            <c:strRef>
              <c:f>'compare Balmorel-ThreeME '!$A$8</c:f>
              <c:strCache>
                <c:ptCount val="1"/>
                <c:pt idx="0">
                  <c:v>Cogeneration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'!$D$8:$K$8</c:f>
              <c:numCache>
                <c:formatCode>#,##0</c:formatCode>
                <c:ptCount val="8"/>
                <c:pt idx="0">
                  <c:v>6344.0447024477053</c:v>
                </c:pt>
                <c:pt idx="1">
                  <c:v>2225.114638</c:v>
                </c:pt>
                <c:pt idx="2">
                  <c:v>2694.110346778215</c:v>
                </c:pt>
                <c:pt idx="3">
                  <c:v>2508.491575</c:v>
                </c:pt>
                <c:pt idx="4">
                  <c:v>4731.9067431094345</c:v>
                </c:pt>
                <c:pt idx="5">
                  <c:v>2996.9517489999998</c:v>
                </c:pt>
                <c:pt idx="6">
                  <c:v>-20042.719274630032</c:v>
                </c:pt>
                <c:pt idx="7">
                  <c:v>1.0748096199999999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D8-4AD0-9046-C2F815F1C3EF}"/>
            </c:ext>
          </c:extLst>
        </c:ser>
        <c:ser>
          <c:idx val="5"/>
          <c:order val="5"/>
          <c:tx>
            <c:strRef>
              <c:f>'compare Balmorel-ThreeME '!$A$9</c:f>
              <c:strCache>
                <c:ptCount val="1"/>
                <c:pt idx="0">
                  <c:v>Bioenergy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'!$D$9:$K$9</c:f>
              <c:numCache>
                <c:formatCode>#,##0</c:formatCode>
                <c:ptCount val="8"/>
                <c:pt idx="0">
                  <c:v>736.06374663342501</c:v>
                </c:pt>
                <c:pt idx="1">
                  <c:v>892.91793949999999</c:v>
                </c:pt>
                <c:pt idx="2">
                  <c:v>-1091.7770366230416</c:v>
                </c:pt>
                <c:pt idx="3">
                  <c:v>845.34160180000003</c:v>
                </c:pt>
                <c:pt idx="4">
                  <c:v>-1232.0571234255149</c:v>
                </c:pt>
                <c:pt idx="5">
                  <c:v>319.59816169999999</c:v>
                </c:pt>
                <c:pt idx="6">
                  <c:v>-1181.0827380392293</c:v>
                </c:pt>
                <c:pt idx="7">
                  <c:v>26.646196679999999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D8-4AD0-9046-C2F815F1C3EF}"/>
            </c:ext>
          </c:extLst>
        </c:ser>
        <c:ser>
          <c:idx val="6"/>
          <c:order val="6"/>
          <c:tx>
            <c:strRef>
              <c:f>'compare Balmorel-ThreeME '!$A$10</c:f>
              <c:strCache>
                <c:ptCount val="1"/>
                <c:pt idx="0">
                  <c:v>Other clean energy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'!$D$10:$K$10</c:f>
              <c:numCache>
                <c:formatCode>#,##0</c:formatCode>
                <c:ptCount val="8"/>
                <c:pt idx="0">
                  <c:v>1245.9900862514453</c:v>
                </c:pt>
                <c:pt idx="1">
                  <c:v>2690.9655630000002</c:v>
                </c:pt>
                <c:pt idx="2">
                  <c:v>550.33131309882958</c:v>
                </c:pt>
                <c:pt idx="3">
                  <c:v>2966.0674180000001</c:v>
                </c:pt>
                <c:pt idx="4">
                  <c:v>-816.76819902244688</c:v>
                </c:pt>
                <c:pt idx="5">
                  <c:v>1236.795318</c:v>
                </c:pt>
                <c:pt idx="6">
                  <c:v>29.277483244289609</c:v>
                </c:pt>
                <c:pt idx="7">
                  <c:v>644.75765149999995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D8-4AD0-9046-C2F815F1C3EF}"/>
            </c:ext>
          </c:extLst>
        </c:ser>
        <c:ser>
          <c:idx val="7"/>
          <c:order val="7"/>
          <c:tx>
            <c:strRef>
              <c:f>'compare Balmorel-ThreeME '!$A$11</c:f>
              <c:strCache>
                <c:ptCount val="1"/>
                <c:pt idx="0">
                  <c:v>Nuclear 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'!$D$11:$K$11</c:f>
              <c:numCache>
                <c:formatCode>#,##0</c:formatCode>
                <c:ptCount val="8"/>
                <c:pt idx="0">
                  <c:v>3099.1669724876429</c:v>
                </c:pt>
                <c:pt idx="1">
                  <c:v>2205.0041299999998</c:v>
                </c:pt>
                <c:pt idx="2">
                  <c:v>2679.2827331037151</c:v>
                </c:pt>
                <c:pt idx="3">
                  <c:v>1925.21533</c:v>
                </c:pt>
                <c:pt idx="4">
                  <c:v>4261.9556552387212</c:v>
                </c:pt>
                <c:pt idx="5">
                  <c:v>1828.2609110000001</c:v>
                </c:pt>
                <c:pt idx="6">
                  <c:v>6267.7808537493611</c:v>
                </c:pt>
                <c:pt idx="7">
                  <c:v>2022.655771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7D8-4AD0-9046-C2F815F1C3EF}"/>
            </c:ext>
          </c:extLst>
        </c:ser>
        <c:ser>
          <c:idx val="8"/>
          <c:order val="8"/>
          <c:tx>
            <c:strRef>
              <c:f>'compare Balmorel-ThreeME '!$A$12</c:f>
              <c:strCache>
                <c:ptCount val="1"/>
                <c:pt idx="0">
                  <c:v>Carboelectric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'!$D$12:$K$12</c:f>
              <c:numCache>
                <c:formatCode>#,##0</c:formatCode>
                <c:ptCount val="8"/>
                <c:pt idx="0">
                  <c:v>3406.7093550491418</c:v>
                </c:pt>
                <c:pt idx="1">
                  <c:v>2483.794805</c:v>
                </c:pt>
                <c:pt idx="2">
                  <c:v>-4383.3931426428016</c:v>
                </c:pt>
                <c:pt idx="3">
                  <c:v>1832.145663</c:v>
                </c:pt>
                <c:pt idx="4">
                  <c:v>-1635.4486981422242</c:v>
                </c:pt>
                <c:pt idx="5">
                  <c:v>1252.9089469999999</c:v>
                </c:pt>
                <c:pt idx="6">
                  <c:v>-21557.458477755496</c:v>
                </c:pt>
                <c:pt idx="7">
                  <c:v>22.19977098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7D8-4AD0-9046-C2F815F1C3EF}"/>
            </c:ext>
          </c:extLst>
        </c:ser>
        <c:ser>
          <c:idx val="9"/>
          <c:order val="9"/>
          <c:tx>
            <c:strRef>
              <c:f>'compare Balmorel-ThreeME '!$A$13</c:f>
              <c:strCache>
                <c:ptCount val="1"/>
                <c:pt idx="0">
                  <c:v>Combined cycle and turbogas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'!$D$13:$K$13</c:f>
              <c:numCache>
                <c:formatCode>#,##0</c:formatCode>
                <c:ptCount val="8"/>
                <c:pt idx="0">
                  <c:v>26502.992342538993</c:v>
                </c:pt>
                <c:pt idx="1">
                  <c:v>21194.48718</c:v>
                </c:pt>
                <c:pt idx="2">
                  <c:v>80023.840536042029</c:v>
                </c:pt>
                <c:pt idx="3">
                  <c:v>67312.533110000004</c:v>
                </c:pt>
                <c:pt idx="4">
                  <c:v>27058.101418748181</c:v>
                </c:pt>
                <c:pt idx="5">
                  <c:v>32195.571650000002</c:v>
                </c:pt>
                <c:pt idx="6">
                  <c:v>122396.60438751582</c:v>
                </c:pt>
                <c:pt idx="7">
                  <c:v>97750.722559999995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7D8-4AD0-9046-C2F815F1C3EF}"/>
            </c:ext>
          </c:extLst>
        </c:ser>
        <c:ser>
          <c:idx val="10"/>
          <c:order val="10"/>
          <c:tx>
            <c:strRef>
              <c:f>'compare Balmorel-ThreeME '!$A$14</c:f>
              <c:strCache>
                <c:ptCount val="1"/>
                <c:pt idx="0">
                  <c:v>Internal Combustion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'!$D$14:$K$14</c:f>
              <c:numCache>
                <c:formatCode>#,##0</c:formatCode>
                <c:ptCount val="8"/>
                <c:pt idx="0">
                  <c:v>5051.5453798655635</c:v>
                </c:pt>
                <c:pt idx="1">
                  <c:v>16.00969383</c:v>
                </c:pt>
                <c:pt idx="2">
                  <c:v>-18141.366354265283</c:v>
                </c:pt>
                <c:pt idx="3">
                  <c:v>4.2852362949999998</c:v>
                </c:pt>
                <c:pt idx="4">
                  <c:v>832.22950773850903</c:v>
                </c:pt>
                <c:pt idx="5">
                  <c:v>3.5831150919999999</c:v>
                </c:pt>
                <c:pt idx="6">
                  <c:v>930.66042348853796</c:v>
                </c:pt>
                <c:pt idx="7">
                  <c:v>4.877033226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D8-4AD0-9046-C2F815F1C3EF}"/>
            </c:ext>
          </c:extLst>
        </c:ser>
        <c:ser>
          <c:idx val="11"/>
          <c:order val="11"/>
          <c:tx>
            <c:strRef>
              <c:f>'compare Balmorel-ThreeME '!$A$15</c:f>
              <c:strCache>
                <c:ptCount val="1"/>
                <c:pt idx="0">
                  <c:v>Termoelectric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'!$D$15:$K$15</c:f>
              <c:numCache>
                <c:formatCode>#,##0</c:formatCode>
                <c:ptCount val="8"/>
                <c:pt idx="0">
                  <c:v>-23417.852851394906</c:v>
                </c:pt>
                <c:pt idx="1">
                  <c:v>6.2980103869999997</c:v>
                </c:pt>
                <c:pt idx="2">
                  <c:v>-97.75472099416217</c:v>
                </c:pt>
                <c:pt idx="3">
                  <c:v>1.1334412629999999</c:v>
                </c:pt>
                <c:pt idx="4">
                  <c:v>-313.40160418146991</c:v>
                </c:pt>
                <c:pt idx="5">
                  <c:v>8.5191518100000002E-2</c:v>
                </c:pt>
                <c:pt idx="6">
                  <c:v>-191.41833283177886</c:v>
                </c:pt>
                <c:pt idx="7">
                  <c:v>8.6430814200000004E-3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7D8-4AD0-9046-C2F815F1C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655168"/>
        <c:axId val="131895296"/>
      </c:barChart>
      <c:catAx>
        <c:axId val="131655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1895296"/>
        <c:crosses val="autoZero"/>
        <c:auto val="1"/>
        <c:lblAlgn val="ctr"/>
        <c:lblOffset val="100"/>
        <c:noMultiLvlLbl val="0"/>
      </c:catAx>
      <c:valAx>
        <c:axId val="13189529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  <a:prstDash val="dash"/>
            </a:ln>
          </c:spPr>
        </c:majorGridlines>
        <c:numFmt formatCode="#,##0" sourceLinked="1"/>
        <c:majorTickMark val="out"/>
        <c:minorTickMark val="none"/>
        <c:tickLblPos val="nextTo"/>
        <c:crossAx val="131655168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71815814752570362"/>
          <c:y val="6.4266851426762611E-2"/>
          <c:w val="0.26354039078448527"/>
          <c:h val="0.84598425196850391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200"/>
              <a:t>GDP "Scenario CO2 CAP"</a:t>
            </a:r>
          </a:p>
          <a:p>
            <a:pPr>
              <a:defRPr/>
            </a:pPr>
            <a:r>
              <a:rPr lang="en-GB" sz="1200"/>
              <a:t>(</a:t>
            </a:r>
            <a:r>
              <a:rPr lang="en-GB" sz="1200" b="0"/>
              <a:t>percent deviation from BAU</a:t>
            </a:r>
            <a:r>
              <a:rPr lang="en-GB" sz="1200"/>
              <a:t>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DATA!$A$2</c:f>
              <c:strCache>
                <c:ptCount val="1"/>
                <c:pt idx="0">
                  <c:v>100*(GDP_2/GDP_0-1)</c:v>
                </c:pt>
              </c:strCache>
            </c:strRef>
          </c:tx>
          <c:marker>
            <c:symbol val="none"/>
          </c:marker>
          <c:cat>
            <c:numRef>
              <c:f>DATA!$B$1:$AM$1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DATA!$B$2:$AM$2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General">
                  <c:v>1.2484759419240101E-2</c:v>
                </c:pt>
                <c:pt idx="6" formatCode="General">
                  <c:v>2.11065463043613E-2</c:v>
                </c:pt>
                <c:pt idx="7" formatCode="General">
                  <c:v>2.4880698674101202E-2</c:v>
                </c:pt>
                <c:pt idx="8" formatCode="General">
                  <c:v>2.5902858596782399E-2</c:v>
                </c:pt>
                <c:pt idx="9" formatCode="General">
                  <c:v>2.7160366460998699E-2</c:v>
                </c:pt>
                <c:pt idx="10" formatCode="General">
                  <c:v>3.1323784477921203E-2</c:v>
                </c:pt>
                <c:pt idx="11" formatCode="General">
                  <c:v>4.1508521636357501E-2</c:v>
                </c:pt>
                <c:pt idx="12" formatCode="General">
                  <c:v>6.2007356909687901E-2</c:v>
                </c:pt>
                <c:pt idx="13" formatCode="General">
                  <c:v>8.3856811059179706E-2</c:v>
                </c:pt>
                <c:pt idx="14" formatCode="General">
                  <c:v>0.10824337490074</c:v>
                </c:pt>
                <c:pt idx="15" formatCode="General">
                  <c:v>0.13076909908904499</c:v>
                </c:pt>
                <c:pt idx="16" formatCode="General">
                  <c:v>0.149456074455911</c:v>
                </c:pt>
                <c:pt idx="17" formatCode="General">
                  <c:v>0.163523650951513</c:v>
                </c:pt>
                <c:pt idx="18" formatCode="General">
                  <c:v>0.17742754963558899</c:v>
                </c:pt>
                <c:pt idx="19" formatCode="General">
                  <c:v>0.182235400188868</c:v>
                </c:pt>
                <c:pt idx="20" formatCode="General">
                  <c:v>0.17996711004284399</c:v>
                </c:pt>
                <c:pt idx="21" formatCode="General">
                  <c:v>0.17210338779354201</c:v>
                </c:pt>
                <c:pt idx="22" formatCode="General">
                  <c:v>0.15966880288729099</c:v>
                </c:pt>
                <c:pt idx="23" formatCode="General">
                  <c:v>0.14326537982654</c:v>
                </c:pt>
                <c:pt idx="24" formatCode="General">
                  <c:v>0.123124515752737</c:v>
                </c:pt>
                <c:pt idx="25" formatCode="General">
                  <c:v>9.9163046453498702E-2</c:v>
                </c:pt>
                <c:pt idx="26" formatCode="General">
                  <c:v>7.1038344439377996E-2</c:v>
                </c:pt>
                <c:pt idx="27" formatCode="General">
                  <c:v>3.8201229271694899E-2</c:v>
                </c:pt>
                <c:pt idx="28" formatCode="General">
                  <c:v>-1.4166597016695901E-3</c:v>
                </c:pt>
                <c:pt idx="29" formatCode="General">
                  <c:v>-2.75747442391782E-2</c:v>
                </c:pt>
                <c:pt idx="30" formatCode="General">
                  <c:v>-4.5399315358007897E-2</c:v>
                </c:pt>
                <c:pt idx="31" formatCode="General">
                  <c:v>-5.7175151567556703E-2</c:v>
                </c:pt>
                <c:pt idx="32" formatCode="General">
                  <c:v>-6.4579855239932302E-2</c:v>
                </c:pt>
                <c:pt idx="33" formatCode="General">
                  <c:v>-6.8882850202467399E-2</c:v>
                </c:pt>
                <c:pt idx="34" formatCode="General">
                  <c:v>-7.1089961230030793E-2</c:v>
                </c:pt>
                <c:pt idx="35" formatCode="General">
                  <c:v>-7.1988752055995794E-2</c:v>
                </c:pt>
                <c:pt idx="36" formatCode="General">
                  <c:v>-7.2138579281499901E-2</c:v>
                </c:pt>
                <c:pt idx="37" formatCode="General">
                  <c:v>-7.1843166217200299E-2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C4-9B4B-871A-EBA57D348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261312"/>
        <c:axId val="147262848"/>
      </c:lineChart>
      <c:catAx>
        <c:axId val="147261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262848"/>
        <c:crosses val="autoZero"/>
        <c:auto val="1"/>
        <c:lblAlgn val="ctr"/>
        <c:lblOffset val="100"/>
        <c:noMultiLvlLbl val="0"/>
      </c:catAx>
      <c:valAx>
        <c:axId val="147262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261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Emisiones de CO2 de sector electrico (Mt</a:t>
            </a:r>
            <a:r>
              <a:rPr lang="en-US" sz="1400" b="0" baseline="0"/>
              <a:t> CO2 eq</a:t>
            </a:r>
            <a:r>
              <a:rPr lang="en-US" sz="1400" b="0"/>
              <a:t>) </a:t>
            </a:r>
            <a:r>
              <a:rPr lang="en-US" sz="1400" b="0" baseline="0"/>
              <a:t> </a:t>
            </a:r>
            <a:endParaRPr lang="en-US" sz="1400" b="0"/>
          </a:p>
        </c:rich>
      </c:tx>
      <c:layout>
        <c:manualLayout>
          <c:xMode val="edge"/>
          <c:yMode val="edge"/>
          <c:x val="0.12774330582486013"/>
          <c:y val="3.2310493665455839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4345846342001467"/>
          <c:y val="0.17727408672140496"/>
          <c:w val="0.76025540076721165"/>
          <c:h val="0.60113808690580339"/>
        </c:manualLayout>
      </c:layout>
      <c:barChart>
        <c:barDir val="col"/>
        <c:grouping val="clustered"/>
        <c:varyColors val="0"/>
        <c:ser>
          <c:idx val="0"/>
          <c:order val="0"/>
          <c:tx>
            <c:v>Main</c:v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ENR_EMS_ELEC!$C$15:$I$15</c15:sqref>
                  </c15:fullRef>
                </c:ext>
              </c:extLst>
              <c:f>ENR_EMS_ELEC!$E$15:$I$15</c:f>
              <c:numCache>
                <c:formatCode>#,##0</c:formatCode>
                <c:ptCount val="5"/>
                <c:pt idx="0">
                  <c:v>123393.67001460001</c:v>
                </c:pt>
                <c:pt idx="1">
                  <c:v>118428.3786022</c:v>
                </c:pt>
                <c:pt idx="2">
                  <c:v>114653.50805775991</c:v>
                </c:pt>
                <c:pt idx="3">
                  <c:v>109717.65883627998</c:v>
                </c:pt>
                <c:pt idx="4">
                  <c:v>123636.74009364199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B0-9448-ADC5-5EF93EB54DBB}"/>
            </c:ext>
          </c:extLst>
        </c:ser>
        <c:ser>
          <c:idx val="1"/>
          <c:order val="1"/>
          <c:tx>
            <c:v>CO2 CAP</c:v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ENR_EMS_ELEC!$C$17:$I$17</c15:sqref>
                  </c15:fullRef>
                </c:ext>
              </c:extLst>
              <c:f>ENR_EMS_ELEC!$E$17:$I$17</c:f>
              <c:numCache>
                <c:formatCode>#,##0</c:formatCode>
                <c:ptCount val="5"/>
                <c:pt idx="0">
                  <c:v>105657.29609999999</c:v>
                </c:pt>
                <c:pt idx="1">
                  <c:v>87182.634109999999</c:v>
                </c:pt>
                <c:pt idx="2">
                  <c:v>67847.633239999996</c:v>
                </c:pt>
                <c:pt idx="3">
                  <c:v>46580.640039999998</c:v>
                </c:pt>
                <c:pt idx="4">
                  <c:v>31015.042649999999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B0-9448-ADC5-5EF93EB5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24288"/>
        <c:axId val="147334272"/>
      </c:barChart>
      <c:lineChart>
        <c:grouping val="standard"/>
        <c:varyColors val="0"/>
        <c:ser>
          <c:idx val="2"/>
          <c:order val="2"/>
          <c:tx>
            <c:v>Deviación con respecto al BAU</c:v>
          </c:tx>
          <c:marker>
            <c:symbol val="none"/>
          </c:marker>
          <c:dLbls>
            <c:dLbl>
              <c:idx val="0"/>
              <c:layout>
                <c:manualLayout>
                  <c:x val="-5.8602665051483947E-2"/>
                  <c:y val="-7.4074074074074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F7B0-9448-ADC5-5EF93EB54DBB}"/>
                </c:ext>
              </c:extLst>
            </c:dLbl>
            <c:dLbl>
              <c:idx val="1"/>
              <c:layout>
                <c:manualLayout>
                  <c:x val="-4.834625479507379E-2"/>
                  <c:y val="-7.87037037037037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F7B0-9448-ADC5-5EF93EB54DBB}"/>
                </c:ext>
              </c:extLst>
            </c:dLbl>
            <c:dLbl>
              <c:idx val="2"/>
              <c:layout>
                <c:manualLayout>
                  <c:x val="-6.6294972743791647E-2"/>
                  <c:y val="-0.111111111111111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F7B0-9448-ADC5-5EF93EB54DBB}"/>
                </c:ext>
              </c:extLst>
            </c:dLbl>
            <c:dLbl>
              <c:idx val="3"/>
              <c:layout>
                <c:manualLayout>
                  <c:x val="-4.5782152230971221E-2"/>
                  <c:y val="-0.1111111111111110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F7B0-9448-ADC5-5EF93EB54DBB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endParaRPr lang="fr-FR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ENR_EMS_ELEC!$C$18:$I$18</c15:sqref>
                  </c15:fullRef>
                </c:ext>
              </c:extLst>
              <c:f>ENR_EMS_ELEC!$E$18:$I$18</c:f>
              <c:numCache>
                <c:formatCode>0.00%</c:formatCode>
                <c:ptCount val="5"/>
                <c:pt idx="0">
                  <c:v>-0.14373811811012216</c:v>
                </c:pt>
                <c:pt idx="1">
                  <c:v>-0.26383663156576864</c:v>
                </c:pt>
                <c:pt idx="2">
                  <c:v>-0.40823761619382937</c:v>
                </c:pt>
                <c:pt idx="3">
                  <c:v>-0.5754499272582243</c:v>
                </c:pt>
                <c:pt idx="4">
                  <c:v>-0.74914380121548563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ENR_EMS_ELEC!$D$18</c15:sqref>
                  <c15:dLbl>
                    <c:idx val="-1"/>
                    <c:layout>
                      <c:manualLayout>
                        <c:x val="-6.8859075307894202E-2"/>
                        <c:y val="-6.018518518518521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E14C-4193-B2DB-07D8561B0ED7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6-F7B0-9448-ADC5-5EF93EB5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337984"/>
        <c:axId val="147336192"/>
      </c:lineChart>
      <c:catAx>
        <c:axId val="147324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34272"/>
        <c:crosses val="autoZero"/>
        <c:auto val="1"/>
        <c:lblAlgn val="ctr"/>
        <c:lblOffset val="100"/>
        <c:noMultiLvlLbl val="0"/>
      </c:catAx>
      <c:valAx>
        <c:axId val="147334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324288"/>
        <c:crosses val="autoZero"/>
        <c:crossBetween val="between"/>
        <c:dispUnits>
          <c:builtInUnit val="thousands"/>
        </c:dispUnits>
      </c:valAx>
      <c:valAx>
        <c:axId val="14733619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fr-FR"/>
          </a:p>
        </c:txPr>
        <c:crossAx val="147337984"/>
        <c:crosses val="max"/>
        <c:crossBetween val="between"/>
      </c:valAx>
      <c:catAx>
        <c:axId val="147337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7336192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15300908540278618"/>
          <c:y val="0.88850503062117236"/>
          <c:w val="0.72643956744276927"/>
          <c:h val="7.7609070325436791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Final Consumption of electricity (Twh)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9848840769903764"/>
          <c:y val="0.2088079615048119"/>
          <c:w val="0.63379024496937886"/>
          <c:h val="0.60576771653543304"/>
        </c:manualLayout>
      </c:layout>
      <c:barChart>
        <c:barDir val="col"/>
        <c:grouping val="clustered"/>
        <c:varyColors val="0"/>
        <c:ser>
          <c:idx val="0"/>
          <c:order val="0"/>
          <c:tx>
            <c:v>Main</c:v>
          </c:tx>
          <c:invertIfNegative val="0"/>
          <c:cat>
            <c:numRef>
              <c:f>'ENER-baseline'!$B$2:$G$2</c:f>
              <c:numCache>
                <c:formatCode>General</c:formatCode>
                <c:ptCount val="6"/>
                <c:pt idx="0">
                  <c:v>2013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</c:numCache>
            </c:numRef>
          </c:cat>
          <c:val>
            <c:numRef>
              <c:f>'ENER-baseline'!$B$13:$G$13</c:f>
              <c:numCache>
                <c:formatCode>#,##0</c:formatCode>
                <c:ptCount val="6"/>
                <c:pt idx="0">
                  <c:v>237150.27770000001</c:v>
                </c:pt>
                <c:pt idx="1">
                  <c:v>264775.13919999998</c:v>
                </c:pt>
                <c:pt idx="2">
                  <c:v>294282.85869999998</c:v>
                </c:pt>
                <c:pt idx="3">
                  <c:v>316343.73310000001</c:v>
                </c:pt>
                <c:pt idx="4">
                  <c:v>407784.21370000002</c:v>
                </c:pt>
                <c:pt idx="5">
                  <c:v>522742.68680000002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02-4544-937D-F6D718EC10DB}"/>
            </c:ext>
          </c:extLst>
        </c:ser>
        <c:ser>
          <c:idx val="1"/>
          <c:order val="1"/>
          <c:tx>
            <c:v>CO2 CAP</c:v>
          </c:tx>
          <c:invertIfNegative val="0"/>
          <c:val>
            <c:numRef>
              <c:f>'ENER-baseline'!$B$14:$G$14</c:f>
              <c:numCache>
                <c:formatCode>#,##0</c:formatCode>
                <c:ptCount val="6"/>
                <c:pt idx="0">
                  <c:v>237150.27770000001</c:v>
                </c:pt>
                <c:pt idx="1">
                  <c:v>263207.9204</c:v>
                </c:pt>
                <c:pt idx="2">
                  <c:v>289640.56420000002</c:v>
                </c:pt>
                <c:pt idx="3">
                  <c:v>310071.05109999998</c:v>
                </c:pt>
                <c:pt idx="4">
                  <c:v>379550.83799999999</c:v>
                </c:pt>
                <c:pt idx="5">
                  <c:v>497254.39449999999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02-4544-937D-F6D718EC1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80480"/>
        <c:axId val="147382272"/>
      </c:barChart>
      <c:catAx>
        <c:axId val="147380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82272"/>
        <c:crosses val="autoZero"/>
        <c:auto val="1"/>
        <c:lblAlgn val="ctr"/>
        <c:lblOffset val="100"/>
        <c:noMultiLvlLbl val="0"/>
      </c:catAx>
      <c:valAx>
        <c:axId val="147382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380480"/>
        <c:crosses val="autoZero"/>
        <c:crossBetween val="between"/>
        <c:dispUnits>
          <c:builtInUnit val="thousands"/>
        </c:dispUnits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/>
              <a:t>Total</a:t>
            </a:r>
            <a:r>
              <a:rPr lang="en-GB" sz="1400" baseline="0"/>
              <a:t> CO2 Emissions</a:t>
            </a:r>
          </a:p>
          <a:p>
            <a:pPr>
              <a:defRPr/>
            </a:pPr>
            <a:r>
              <a:rPr lang="en-GB" sz="1400" baseline="0"/>
              <a:t>(Percent deviation from BAU)</a:t>
            </a:r>
            <a:endParaRPr lang="en-GB" sz="14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DATA!$A$16</c:f>
              <c:strCache>
                <c:ptCount val="1"/>
                <c:pt idx="0">
                  <c:v>100*(DEBT_G_VAL_2/(PGDP_2*GDP_2)-DEBT_G_VAL_0/(PGDP_0*GDP_0))</c:v>
                </c:pt>
              </c:strCache>
            </c:strRef>
          </c:tx>
          <c:marker>
            <c:symbol val="none"/>
          </c:marker>
          <c:cat>
            <c:numRef>
              <c:f>DATA!$B$1:$AM$1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DATA!$B$16:$AM$16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General">
                  <c:v>-5.1638499000583602E-3</c:v>
                </c:pt>
                <c:pt idx="6" formatCode="General">
                  <c:v>-1.47640007514271E-2</c:v>
                </c:pt>
                <c:pt idx="7" formatCode="General">
                  <c:v>-2.87948798585402E-2</c:v>
                </c:pt>
                <c:pt idx="8" formatCode="General">
                  <c:v>-5.0515790139404798E-2</c:v>
                </c:pt>
                <c:pt idx="9" formatCode="General">
                  <c:v>-7.9193826412043894E-2</c:v>
                </c:pt>
                <c:pt idx="10" formatCode="General">
                  <c:v>-0.119771956804598</c:v>
                </c:pt>
                <c:pt idx="11" formatCode="General">
                  <c:v>-0.18065087218356801</c:v>
                </c:pt>
                <c:pt idx="12" formatCode="General">
                  <c:v>-0.27469103096769898</c:v>
                </c:pt>
                <c:pt idx="13" formatCode="General">
                  <c:v>-0.39208150794449098</c:v>
                </c:pt>
                <c:pt idx="14" formatCode="General">
                  <c:v>-0.534275038058595</c:v>
                </c:pt>
                <c:pt idx="15" formatCode="General">
                  <c:v>-0.69810774002239595</c:v>
                </c:pt>
                <c:pt idx="16" formatCode="General">
                  <c:v>-0.87720021189398001</c:v>
                </c:pt>
                <c:pt idx="17" formatCode="General">
                  <c:v>-1.06486625854716</c:v>
                </c:pt>
                <c:pt idx="18" formatCode="General">
                  <c:v>-1.25702073109352</c:v>
                </c:pt>
                <c:pt idx="19" formatCode="General">
                  <c:v>-1.4409050221766</c:v>
                </c:pt>
                <c:pt idx="20" formatCode="General">
                  <c:v>-1.6119082925853501</c:v>
                </c:pt>
                <c:pt idx="21" formatCode="General">
                  <c:v>-1.7676052420258901</c:v>
                </c:pt>
                <c:pt idx="22" formatCode="General">
                  <c:v>-1.9062612011748099</c:v>
                </c:pt>
                <c:pt idx="23" formatCode="General">
                  <c:v>-2.0262103121754498</c:v>
                </c:pt>
                <c:pt idx="24" formatCode="General">
                  <c:v>-2.1255977568863398</c:v>
                </c:pt>
                <c:pt idx="25" formatCode="General">
                  <c:v>-2.20228925224909</c:v>
                </c:pt>
                <c:pt idx="26" formatCode="General">
                  <c:v>-2.25386225650775</c:v>
                </c:pt>
                <c:pt idx="27" formatCode="General">
                  <c:v>-2.2776380309405302</c:v>
                </c:pt>
                <c:pt idx="28" formatCode="General">
                  <c:v>-2.26639511852219</c:v>
                </c:pt>
                <c:pt idx="29" formatCode="General">
                  <c:v>-2.2438666856642802</c:v>
                </c:pt>
                <c:pt idx="30" formatCode="General">
                  <c:v>-2.2118641707520301</c:v>
                </c:pt>
                <c:pt idx="31" formatCode="General">
                  <c:v>-2.17112184804206</c:v>
                </c:pt>
                <c:pt idx="32" formatCode="General">
                  <c:v>-2.1234476168899499</c:v>
                </c:pt>
                <c:pt idx="33" formatCode="General">
                  <c:v>-2.0687811646087799</c:v>
                </c:pt>
                <c:pt idx="34" formatCode="General">
                  <c:v>-2.0064162379010599</c:v>
                </c:pt>
                <c:pt idx="35" formatCode="General">
                  <c:v>-1.9352921319241601</c:v>
                </c:pt>
                <c:pt idx="36" formatCode="General">
                  <c:v>-1.8541624720781</c:v>
                </c:pt>
                <c:pt idx="37" formatCode="General">
                  <c:v>-1.7617392331891899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4F-D349-9B50-A1C597770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785216"/>
        <c:axId val="147786752"/>
      </c:lineChart>
      <c:catAx>
        <c:axId val="147785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86752"/>
        <c:crosses val="autoZero"/>
        <c:auto val="1"/>
        <c:lblAlgn val="ctr"/>
        <c:lblOffset val="100"/>
        <c:noMultiLvlLbl val="0"/>
      </c:catAx>
      <c:valAx>
        <c:axId val="147786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785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5" Type="http://schemas.openxmlformats.org/officeDocument/2006/relationships/chart" Target="../charts/chart18.xml"/><Relationship Id="rId4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4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609601</xdr:colOff>
      <xdr:row>1</xdr:row>
      <xdr:rowOff>1</xdr:rowOff>
    </xdr:from>
    <xdr:to>
      <xdr:col>17</xdr:col>
      <xdr:colOff>88901</xdr:colOff>
      <xdr:row>15</xdr:row>
      <xdr:rowOff>127001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7218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7</xdr:col>
      <xdr:colOff>257175</xdr:colOff>
      <xdr:row>46</xdr:row>
      <xdr:rowOff>104775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704850</xdr:colOff>
      <xdr:row>34</xdr:row>
      <xdr:rowOff>133350</xdr:rowOff>
    </xdr:from>
    <xdr:to>
      <xdr:col>13</xdr:col>
      <xdr:colOff>590550</xdr:colOff>
      <xdr:row>47</xdr:row>
      <xdr:rowOff>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723900</xdr:colOff>
      <xdr:row>33</xdr:row>
      <xdr:rowOff>190499</xdr:rowOff>
    </xdr:from>
    <xdr:to>
      <xdr:col>20</xdr:col>
      <xdr:colOff>1476376</xdr:colOff>
      <xdr:row>46</xdr:row>
      <xdr:rowOff>0</xdr:rowOff>
    </xdr:to>
    <xdr:graphicFrame macro="">
      <xdr:nvGraphicFramePr>
        <xdr:cNvPr id="17" name="Graphique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13</xdr:row>
      <xdr:rowOff>66675</xdr:rowOff>
    </xdr:from>
    <xdr:to>
      <xdr:col>7</xdr:col>
      <xdr:colOff>276225</xdr:colOff>
      <xdr:row>28</xdr:row>
      <xdr:rowOff>28575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54</xdr:row>
      <xdr:rowOff>38100</xdr:rowOff>
    </xdr:from>
    <xdr:to>
      <xdr:col>5</xdr:col>
      <xdr:colOff>714375</xdr:colOff>
      <xdr:row>67</xdr:row>
      <xdr:rowOff>133350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533400</xdr:colOff>
      <xdr:row>54</xdr:row>
      <xdr:rowOff>28575</xdr:rowOff>
    </xdr:from>
    <xdr:to>
      <xdr:col>12</xdr:col>
      <xdr:colOff>400050</xdr:colOff>
      <xdr:row>67</xdr:row>
      <xdr:rowOff>85725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695325</xdr:colOff>
      <xdr:row>53</xdr:row>
      <xdr:rowOff>180975</xdr:rowOff>
    </xdr:from>
    <xdr:to>
      <xdr:col>18</xdr:col>
      <xdr:colOff>1747837</xdr:colOff>
      <xdr:row>68</xdr:row>
      <xdr:rowOff>80962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676276</xdr:colOff>
      <xdr:row>54</xdr:row>
      <xdr:rowOff>0</xdr:rowOff>
    </xdr:from>
    <xdr:to>
      <xdr:col>26</xdr:col>
      <xdr:colOff>600076</xdr:colOff>
      <xdr:row>69</xdr:row>
      <xdr:rowOff>104775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1171575</xdr:colOff>
      <xdr:row>53</xdr:row>
      <xdr:rowOff>114300</xdr:rowOff>
    </xdr:from>
    <xdr:to>
      <xdr:col>32</xdr:col>
      <xdr:colOff>638175</xdr:colOff>
      <xdr:row>69</xdr:row>
      <xdr:rowOff>171450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485776</xdr:colOff>
      <xdr:row>26</xdr:row>
      <xdr:rowOff>9524</xdr:rowOff>
    </xdr:from>
    <xdr:to>
      <xdr:col>6</xdr:col>
      <xdr:colOff>361950</xdr:colOff>
      <xdr:row>41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26</xdr:row>
      <xdr:rowOff>0</xdr:rowOff>
    </xdr:from>
    <xdr:to>
      <xdr:col>14</xdr:col>
      <xdr:colOff>228600</xdr:colOff>
      <xdr:row>40</xdr:row>
      <xdr:rowOff>180976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28</xdr:row>
      <xdr:rowOff>52387</xdr:rowOff>
    </xdr:from>
    <xdr:to>
      <xdr:col>11</xdr:col>
      <xdr:colOff>752475</xdr:colOff>
      <xdr:row>42</xdr:row>
      <xdr:rowOff>128587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28</xdr:row>
      <xdr:rowOff>0</xdr:rowOff>
    </xdr:from>
    <xdr:to>
      <xdr:col>19</xdr:col>
      <xdr:colOff>0</xdr:colOff>
      <xdr:row>42</xdr:row>
      <xdr:rowOff>76200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476250</xdr:colOff>
      <xdr:row>28</xdr:row>
      <xdr:rowOff>23812</xdr:rowOff>
    </xdr:from>
    <xdr:to>
      <xdr:col>25</xdr:col>
      <xdr:colOff>476250</xdr:colOff>
      <xdr:row>42</xdr:row>
      <xdr:rowOff>100012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723900</xdr:colOff>
      <xdr:row>43</xdr:row>
      <xdr:rowOff>76200</xdr:rowOff>
    </xdr:from>
    <xdr:to>
      <xdr:col>19</xdr:col>
      <xdr:colOff>133350</xdr:colOff>
      <xdr:row>57</xdr:row>
      <xdr:rowOff>142875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390525</xdr:colOff>
      <xdr:row>0</xdr:row>
      <xdr:rowOff>152401</xdr:rowOff>
    </xdr:from>
    <xdr:to>
      <xdr:col>20</xdr:col>
      <xdr:colOff>133350</xdr:colOff>
      <xdr:row>19</xdr:row>
      <xdr:rowOff>171451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</xdr:colOff>
      <xdr:row>1</xdr:row>
      <xdr:rowOff>42862</xdr:rowOff>
    </xdr:from>
    <xdr:to>
      <xdr:col>6</xdr:col>
      <xdr:colOff>52387</xdr:colOff>
      <xdr:row>15</xdr:row>
      <xdr:rowOff>119062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385762</xdr:colOff>
      <xdr:row>33</xdr:row>
      <xdr:rowOff>0</xdr:rowOff>
    </xdr:from>
    <xdr:to>
      <xdr:col>12</xdr:col>
      <xdr:colOff>723900</xdr:colOff>
      <xdr:row>48</xdr:row>
      <xdr:rowOff>101600</xdr:rowOff>
    </xdr:to>
    <xdr:graphicFrame macro="">
      <xdr:nvGraphicFramePr>
        <xdr:cNvPr id="3" name="Graphique 1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52387</xdr:colOff>
      <xdr:row>17</xdr:row>
      <xdr:rowOff>100012</xdr:rowOff>
    </xdr:from>
    <xdr:to>
      <xdr:col>6</xdr:col>
      <xdr:colOff>52387</xdr:colOff>
      <xdr:row>31</xdr:row>
      <xdr:rowOff>176212</xdr:rowOff>
    </xdr:to>
    <xdr:graphicFrame macro="">
      <xdr:nvGraphicFramePr>
        <xdr:cNvPr id="4" name="Graphique 1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34</xdr:row>
      <xdr:rowOff>4762</xdr:rowOff>
    </xdr:from>
    <xdr:to>
      <xdr:col>6</xdr:col>
      <xdr:colOff>0</xdr:colOff>
      <xdr:row>48</xdr:row>
      <xdr:rowOff>80962</xdr:rowOff>
    </xdr:to>
    <xdr:graphicFrame macro="">
      <xdr:nvGraphicFramePr>
        <xdr:cNvPr id="6" name="Graphique 3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hub/ThreeMe-Mex/data/database/FRAMING%20MACRO_SCEN-MA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DP Scenario"/>
      <sheetName val="Energy prices"/>
      <sheetName val="MACRO "/>
      <sheetName val="polynomial regression"/>
      <sheetName val="ELEC-Balmorel finaldraft_2020"/>
      <sheetName val="ELEC-Balmorel finaldraft_2025"/>
      <sheetName val="Capacity and generation"/>
      <sheetName val="Graph"/>
      <sheetName val="Investment cost "/>
      <sheetName val="Main - Capital trajectory"/>
      <sheetName val="CO2Cap - Capital trajectory"/>
      <sheetName val="Hypotheses"/>
      <sheetName val="GDP for 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96">
          <cell r="C96">
            <v>10189.077111289465</v>
          </cell>
          <cell r="N96">
            <v>13774.074344116949</v>
          </cell>
          <cell r="S96">
            <v>20896.520345735102</v>
          </cell>
          <cell r="AC96">
            <v>21902.730995219823</v>
          </cell>
          <cell r="AM96">
            <v>32210.921248774015</v>
          </cell>
        </row>
        <row r="97">
          <cell r="C97">
            <v>2040.3642928502904</v>
          </cell>
          <cell r="N97">
            <v>20940.472167261898</v>
          </cell>
          <cell r="S97">
            <v>48439.498974079273</v>
          </cell>
          <cell r="AC97">
            <v>85199.912016860166</v>
          </cell>
          <cell r="AM97">
            <v>90594.249095126725</v>
          </cell>
        </row>
        <row r="98">
          <cell r="C98">
            <v>814.7413307691088</v>
          </cell>
          <cell r="N98">
            <v>4115.9383293566925</v>
          </cell>
          <cell r="S98">
            <v>2334.794906230848</v>
          </cell>
          <cell r="AC98">
            <v>3492.033459329753</v>
          </cell>
          <cell r="AM98">
            <v>4836.060048243603</v>
          </cell>
        </row>
        <row r="99">
          <cell r="C99">
            <v>1405.179232978458</v>
          </cell>
          <cell r="N99">
            <v>19302.643761081323</v>
          </cell>
          <cell r="S99">
            <v>17686.933719671288</v>
          </cell>
          <cell r="AC99">
            <v>108832.30459387641</v>
          </cell>
          <cell r="AM99">
            <v>96433.151328563312</v>
          </cell>
        </row>
        <row r="100">
          <cell r="C100">
            <v>648.7235100742073</v>
          </cell>
          <cell r="N100">
            <v>6344.0447024477053</v>
          </cell>
          <cell r="S100">
            <v>2694.110346778215</v>
          </cell>
          <cell r="AC100">
            <v>4731.9067431094345</v>
          </cell>
          <cell r="AM100">
            <v>-20042.719274630032</v>
          </cell>
        </row>
        <row r="101">
          <cell r="C101">
            <v>493.62032444974244</v>
          </cell>
          <cell r="N101">
            <v>736.06374663342501</v>
          </cell>
          <cell r="S101">
            <v>-1091.7770366230416</v>
          </cell>
          <cell r="AC101">
            <v>-1232.0571234255149</v>
          </cell>
          <cell r="AM101">
            <v>-1181.0827380392293</v>
          </cell>
        </row>
        <row r="102">
          <cell r="C102">
            <v>78.005630830326211</v>
          </cell>
          <cell r="N102">
            <v>1245.9900862514453</v>
          </cell>
          <cell r="S102">
            <v>550.33131309882958</v>
          </cell>
          <cell r="AC102">
            <v>-816.76819902244688</v>
          </cell>
          <cell r="AM102">
            <v>29.277483244289609</v>
          </cell>
        </row>
        <row r="103">
          <cell r="C103">
            <v>2447.9623107119269</v>
          </cell>
          <cell r="N103">
            <v>3099.1669724876429</v>
          </cell>
          <cell r="S103">
            <v>2679.2827331037151</v>
          </cell>
          <cell r="AC103">
            <v>4261.9556552387212</v>
          </cell>
          <cell r="AM103">
            <v>6267.7808537493611</v>
          </cell>
        </row>
        <row r="104">
          <cell r="C104">
            <v>2668.0454066812522</v>
          </cell>
          <cell r="N104">
            <v>3406.7093550491418</v>
          </cell>
          <cell r="S104">
            <v>-4383.3931426428016</v>
          </cell>
          <cell r="AC104">
            <v>-1635.4486981422242</v>
          </cell>
          <cell r="AM104">
            <v>-21557.458477755496</v>
          </cell>
        </row>
        <row r="105">
          <cell r="C105">
            <v>11854.069208773803</v>
          </cell>
          <cell r="N105">
            <v>26502.992342538993</v>
          </cell>
          <cell r="S105">
            <v>80023.840536042029</v>
          </cell>
          <cell r="AC105">
            <v>27058.101418748181</v>
          </cell>
          <cell r="AM105">
            <v>122396.60438751582</v>
          </cell>
        </row>
        <row r="106">
          <cell r="C106">
            <v>734.58343324654834</v>
          </cell>
          <cell r="N106">
            <v>5051.5453798655635</v>
          </cell>
          <cell r="S106">
            <v>-18141.366354265283</v>
          </cell>
          <cell r="AC106">
            <v>832.22950773850903</v>
          </cell>
          <cell r="AM106">
            <v>930.66042348853796</v>
          </cell>
        </row>
        <row r="107">
          <cell r="C107">
            <v>3741.0605829012488</v>
          </cell>
          <cell r="N107">
            <v>-23417.852851394906</v>
          </cell>
          <cell r="S107">
            <v>-97.75472099416217</v>
          </cell>
          <cell r="AC107">
            <v>-313.40160418146991</v>
          </cell>
          <cell r="AM107">
            <v>-191.41833283177886</v>
          </cell>
        </row>
      </sheetData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0"/>
  <sheetViews>
    <sheetView workbookViewId="0">
      <selection sqref="A1:AM140"/>
    </sheetView>
  </sheetViews>
  <sheetFormatPr baseColWidth="10" defaultRowHeight="15" x14ac:dyDescent="0.25"/>
  <cols>
    <col min="1" max="1" width="53.85546875" customWidth="1"/>
  </cols>
  <sheetData>
    <row r="1" spans="1:39" x14ac:dyDescent="0.25"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  <c r="AD1">
        <v>2041</v>
      </c>
      <c r="AE1">
        <v>2042</v>
      </c>
      <c r="AF1">
        <v>2043</v>
      </c>
      <c r="AG1">
        <v>2044</v>
      </c>
      <c r="AH1">
        <v>2045</v>
      </c>
      <c r="AI1">
        <v>2046</v>
      </c>
      <c r="AJ1">
        <v>2047</v>
      </c>
      <c r="AK1">
        <v>2048</v>
      </c>
      <c r="AL1">
        <v>2049</v>
      </c>
      <c r="AM1">
        <v>2050</v>
      </c>
    </row>
    <row r="2" spans="1:39" x14ac:dyDescent="0.25">
      <c r="A2" t="s">
        <v>0</v>
      </c>
      <c r="B2">
        <v>0</v>
      </c>
      <c r="C2" s="8">
        <v>0</v>
      </c>
      <c r="D2" s="8">
        <v>0</v>
      </c>
      <c r="E2" s="8">
        <v>0</v>
      </c>
      <c r="F2" s="8">
        <v>0</v>
      </c>
      <c r="G2">
        <v>1.2484759419240101E-2</v>
      </c>
      <c r="H2">
        <v>2.11065463043613E-2</v>
      </c>
      <c r="I2">
        <v>2.4880698674101202E-2</v>
      </c>
      <c r="J2">
        <v>2.5902858596782399E-2</v>
      </c>
      <c r="K2">
        <v>2.7160366460998699E-2</v>
      </c>
      <c r="L2">
        <v>3.1323784477921203E-2</v>
      </c>
      <c r="M2">
        <v>4.1508521636357501E-2</v>
      </c>
      <c r="N2">
        <v>6.2007356909687901E-2</v>
      </c>
      <c r="O2">
        <v>8.3856811059179706E-2</v>
      </c>
      <c r="P2">
        <v>0.10824337490074</v>
      </c>
      <c r="Q2">
        <v>0.13076909908904499</v>
      </c>
      <c r="R2">
        <v>0.149456074455911</v>
      </c>
      <c r="S2">
        <v>0.163523650951513</v>
      </c>
      <c r="T2">
        <v>0.17742754963558899</v>
      </c>
      <c r="U2">
        <v>0.182235400188868</v>
      </c>
      <c r="V2">
        <v>0.17996711004284399</v>
      </c>
      <c r="W2">
        <v>0.17210338779354201</v>
      </c>
      <c r="X2">
        <v>0.15966880288729099</v>
      </c>
      <c r="Y2">
        <v>0.14326537982654</v>
      </c>
      <c r="Z2">
        <v>0.123124515752737</v>
      </c>
      <c r="AA2">
        <v>9.9163046453498702E-2</v>
      </c>
      <c r="AB2">
        <v>7.1038344439377996E-2</v>
      </c>
      <c r="AC2">
        <v>3.8201229271694899E-2</v>
      </c>
      <c r="AD2">
        <v>-1.4166597016695901E-3</v>
      </c>
      <c r="AE2">
        <v>-2.75747442391782E-2</v>
      </c>
      <c r="AF2">
        <v>-4.5399315358007897E-2</v>
      </c>
      <c r="AG2">
        <v>-5.7175151567556703E-2</v>
      </c>
      <c r="AH2">
        <v>-6.4579855239932302E-2</v>
      </c>
      <c r="AI2">
        <v>-6.8882850202467399E-2</v>
      </c>
      <c r="AJ2">
        <v>-7.1089961230030793E-2</v>
      </c>
      <c r="AK2">
        <v>-7.1988752055995794E-2</v>
      </c>
      <c r="AL2">
        <v>-7.2138579281499901E-2</v>
      </c>
      <c r="AM2">
        <v>-7.1843166217200299E-2</v>
      </c>
    </row>
    <row r="3" spans="1:39" x14ac:dyDescent="0.25">
      <c r="A3" t="s">
        <v>1</v>
      </c>
      <c r="B3">
        <v>0</v>
      </c>
      <c r="C3" s="8">
        <v>0</v>
      </c>
      <c r="D3" s="8">
        <v>0</v>
      </c>
      <c r="E3" s="8">
        <v>0</v>
      </c>
      <c r="F3" s="8">
        <v>0</v>
      </c>
      <c r="G3">
        <v>-9.0719271797379195E-3</v>
      </c>
      <c r="H3">
        <v>-1.9555445110019901E-2</v>
      </c>
      <c r="I3" s="8">
        <v>-2.9588502711253E-2</v>
      </c>
      <c r="J3">
        <v>-3.84152792511138E-2</v>
      </c>
      <c r="K3">
        <v>-4.49547438921227E-2</v>
      </c>
      <c r="L3">
        <v>-4.8386454410687098E-2</v>
      </c>
      <c r="M3">
        <v>-4.7596711651642899E-2</v>
      </c>
      <c r="N3">
        <v>-4.0531656056397303E-2</v>
      </c>
      <c r="O3">
        <v>-3.2052433360885098E-2</v>
      </c>
      <c r="P3">
        <v>-2.25870096296709E-2</v>
      </c>
      <c r="Q3">
        <v>-1.45840970640742E-2</v>
      </c>
      <c r="R3">
        <v>-9.2435996878359392E-3</v>
      </c>
      <c r="S3">
        <v>-6.6742928477858598E-3</v>
      </c>
      <c r="T3">
        <v>-5.5030594887206501E-3</v>
      </c>
      <c r="U3">
        <v>-1.16709717247087E-2</v>
      </c>
      <c r="V3">
        <v>-2.3838866768177699E-2</v>
      </c>
      <c r="W3">
        <v>-4.0098564835766501E-2</v>
      </c>
      <c r="X3">
        <v>-5.8942696174835101E-2</v>
      </c>
      <c r="Y3">
        <v>-7.9346422958415097E-2</v>
      </c>
      <c r="Z3">
        <v>-0.100710029237305</v>
      </c>
      <c r="AA3">
        <v>-0.122790647818704</v>
      </c>
      <c r="AB3">
        <v>-0.145640260165247</v>
      </c>
      <c r="AC3">
        <v>-0.16955014042882</v>
      </c>
      <c r="AD3">
        <v>-0.19048626366910901</v>
      </c>
      <c r="AE3">
        <v>-0.204830879392015</v>
      </c>
      <c r="AF3">
        <v>-0.21414115872683201</v>
      </c>
      <c r="AG3">
        <v>-0.21953071664132501</v>
      </c>
      <c r="AH3">
        <v>-0.221982890173089</v>
      </c>
      <c r="AI3">
        <v>-0.22229659913952601</v>
      </c>
      <c r="AJ3">
        <v>-0.22116500617899101</v>
      </c>
      <c r="AK3">
        <v>-0.219189440600875</v>
      </c>
      <c r="AL3">
        <v>-0.21685285673340701</v>
      </c>
      <c r="AM3">
        <v>-0.214484275817516</v>
      </c>
    </row>
    <row r="4" spans="1:39" x14ac:dyDescent="0.25">
      <c r="A4" t="s">
        <v>2</v>
      </c>
      <c r="B4">
        <v>0</v>
      </c>
      <c r="C4" s="8">
        <v>0</v>
      </c>
      <c r="D4" s="8">
        <v>0</v>
      </c>
      <c r="E4" s="8">
        <v>0</v>
      </c>
      <c r="F4" s="8">
        <v>0</v>
      </c>
      <c r="G4" s="8">
        <v>8.5510629563856301E-4</v>
      </c>
      <c r="H4">
        <v>-1.6749461737353101E-3</v>
      </c>
      <c r="I4">
        <v>-7.31056023709486E-3</v>
      </c>
      <c r="J4">
        <v>-1.42157424142364E-2</v>
      </c>
      <c r="K4">
        <v>-1.96129580990578E-2</v>
      </c>
      <c r="L4" s="8">
        <v>-2.1590279826333401E-2</v>
      </c>
      <c r="M4">
        <v>-1.82190355777711E-2</v>
      </c>
      <c r="N4">
        <v>-6.4967621347555796E-3</v>
      </c>
      <c r="O4">
        <v>1.63306496063109E-2</v>
      </c>
      <c r="P4">
        <v>4.3886187066366399E-2</v>
      </c>
      <c r="Q4">
        <v>7.1667055847091099E-2</v>
      </c>
      <c r="R4">
        <v>9.7994665656431196E-2</v>
      </c>
      <c r="S4">
        <v>0.12301004247203801</v>
      </c>
      <c r="T4">
        <v>0.131596382044008</v>
      </c>
      <c r="U4">
        <v>0.12532304986818599</v>
      </c>
      <c r="V4">
        <v>0.10843439642349501</v>
      </c>
      <c r="W4">
        <v>8.4841104093924494E-2</v>
      </c>
      <c r="X4">
        <v>5.7595500830798202E-2</v>
      </c>
      <c r="Y4">
        <v>2.89025303426893E-2</v>
      </c>
      <c r="Z4">
        <v>2.17950232039854E-4</v>
      </c>
      <c r="AA4">
        <v>-2.7648528189938501E-2</v>
      </c>
      <c r="AB4">
        <v>-5.4436559906179099E-2</v>
      </c>
      <c r="AC4">
        <v>-8.0344456898839803E-2</v>
      </c>
      <c r="AD4">
        <v>-8.6861037860941306E-2</v>
      </c>
      <c r="AE4">
        <v>-8.0260994761060994E-2</v>
      </c>
      <c r="AF4">
        <v>-6.4489918080079506E-2</v>
      </c>
      <c r="AG4">
        <v>-4.1946564007577798E-2</v>
      </c>
      <c r="AH4">
        <v>-1.47850711864294E-2</v>
      </c>
      <c r="AI4">
        <v>1.5215479301056101E-2</v>
      </c>
      <c r="AJ4">
        <v>4.65233008475563E-2</v>
      </c>
      <c r="AK4">
        <v>7.78094443768306E-2</v>
      </c>
      <c r="AL4">
        <v>0.107964193494725</v>
      </c>
      <c r="AM4">
        <v>0.13612729040517399</v>
      </c>
    </row>
    <row r="5" spans="1:39" x14ac:dyDescent="0.25">
      <c r="A5" t="s">
        <v>3</v>
      </c>
      <c r="B5">
        <v>0</v>
      </c>
      <c r="C5" s="8">
        <v>0</v>
      </c>
      <c r="D5" s="8">
        <v>0</v>
      </c>
      <c r="E5" s="8">
        <v>0</v>
      </c>
      <c r="F5" s="8">
        <v>0</v>
      </c>
      <c r="G5">
        <v>1.6100255671558301E-3</v>
      </c>
      <c r="H5">
        <v>-3.4493791283396399E-3</v>
      </c>
      <c r="I5">
        <v>-7.7651823237046003E-3</v>
      </c>
      <c r="J5" s="8">
        <v>-6.9143071728450202E-3</v>
      </c>
      <c r="K5">
        <v>3.5148279715624402E-3</v>
      </c>
      <c r="L5" s="8">
        <v>2.99024859263585E-2</v>
      </c>
      <c r="M5">
        <v>8.2414852050094398E-2</v>
      </c>
      <c r="N5">
        <v>0.176072577418073</v>
      </c>
      <c r="O5">
        <v>0.24044456601392999</v>
      </c>
      <c r="P5">
        <v>0.30591263617667502</v>
      </c>
      <c r="Q5">
        <v>0.36342935066146997</v>
      </c>
      <c r="R5">
        <v>0.405760301088742</v>
      </c>
      <c r="S5">
        <v>0.42593585532579797</v>
      </c>
      <c r="T5">
        <v>0.51572597809472698</v>
      </c>
      <c r="U5">
        <v>0.60870260001923904</v>
      </c>
      <c r="V5">
        <v>0.70046200694815397</v>
      </c>
      <c r="W5">
        <v>0.78857465241293201</v>
      </c>
      <c r="X5">
        <v>0.87091047910505803</v>
      </c>
      <c r="Y5">
        <v>0.94500022700261199</v>
      </c>
      <c r="Z5">
        <v>1.00790939467825</v>
      </c>
      <c r="AA5">
        <v>1.05628978130287</v>
      </c>
      <c r="AB5">
        <v>1.08648108574642</v>
      </c>
      <c r="AC5">
        <v>1.0946236795530999</v>
      </c>
      <c r="AD5">
        <v>1.00327620227884</v>
      </c>
      <c r="AE5">
        <v>0.93227907487534101</v>
      </c>
      <c r="AF5">
        <v>0.86639075328020998</v>
      </c>
      <c r="AG5">
        <v>0.79919919560174002</v>
      </c>
      <c r="AH5">
        <v>0.72696485916503495</v>
      </c>
      <c r="AI5">
        <v>0.64719669623305398</v>
      </c>
      <c r="AJ5">
        <v>0.55822222718695502</v>
      </c>
      <c r="AK5">
        <v>0.45905572090383301</v>
      </c>
      <c r="AL5">
        <v>0.34940650706538601</v>
      </c>
      <c r="AM5">
        <v>0.22975197179453399</v>
      </c>
    </row>
    <row r="6" spans="1:39" x14ac:dyDescent="0.25">
      <c r="A6" t="s">
        <v>4</v>
      </c>
      <c r="B6">
        <v>0</v>
      </c>
      <c r="C6" s="8">
        <v>0</v>
      </c>
      <c r="D6" s="8">
        <v>0</v>
      </c>
      <c r="E6" s="8">
        <v>0</v>
      </c>
      <c r="F6" s="8">
        <v>0</v>
      </c>
      <c r="G6">
        <v>1.7435932882392501E-3</v>
      </c>
      <c r="H6">
        <v>-4.00779295548492E-3</v>
      </c>
      <c r="I6">
        <v>-8.9596432580440998E-3</v>
      </c>
      <c r="J6">
        <v>-8.1661415563538606E-3</v>
      </c>
      <c r="K6">
        <v>3.2993542700809901E-3</v>
      </c>
      <c r="L6">
        <v>3.2548816708333199E-2</v>
      </c>
      <c r="M6">
        <v>9.0924078831955399E-2</v>
      </c>
      <c r="N6">
        <v>0.19520376569426201</v>
      </c>
      <c r="O6">
        <v>0.26681253209084299</v>
      </c>
      <c r="P6">
        <v>0.33958651953909202</v>
      </c>
      <c r="Q6">
        <v>0.40340168684127597</v>
      </c>
      <c r="R6">
        <v>0.45018424108027499</v>
      </c>
      <c r="S6">
        <v>0.47218534753614699</v>
      </c>
      <c r="T6">
        <v>0.57217936788507195</v>
      </c>
      <c r="U6">
        <v>0.67563826878449496</v>
      </c>
      <c r="V6">
        <v>0.77754715035878097</v>
      </c>
      <c r="W6">
        <v>0.87514836027391396</v>
      </c>
      <c r="X6">
        <v>0.966041803591277</v>
      </c>
      <c r="Y6">
        <v>1.04745603847442</v>
      </c>
      <c r="Z6">
        <v>1.1161006553728601</v>
      </c>
      <c r="AA6">
        <v>1.16822212819838</v>
      </c>
      <c r="AB6">
        <v>1.1997183186395799</v>
      </c>
      <c r="AC6">
        <v>1.20626685262723</v>
      </c>
      <c r="AD6">
        <v>1.1016459187849601</v>
      </c>
      <c r="AE6">
        <v>1.02009848138482</v>
      </c>
      <c r="AF6">
        <v>0.94454700457275997</v>
      </c>
      <c r="AG6">
        <v>0.86780124515022306</v>
      </c>
      <c r="AH6">
        <v>0.78565789500684102</v>
      </c>
      <c r="AI6">
        <v>0.69531455596056801</v>
      </c>
      <c r="AJ6">
        <v>0.5948893148769</v>
      </c>
      <c r="AK6">
        <v>0.48327337574742801</v>
      </c>
      <c r="AL6">
        <v>0.36014072373915501</v>
      </c>
      <c r="AM6">
        <v>0.226029996963728</v>
      </c>
    </row>
    <row r="7" spans="1:39" x14ac:dyDescent="0.25">
      <c r="A7" t="s">
        <v>5</v>
      </c>
      <c r="B7">
        <v>0</v>
      </c>
      <c r="C7" s="8">
        <v>0</v>
      </c>
      <c r="D7" s="8">
        <v>0</v>
      </c>
      <c r="E7" s="8">
        <v>0</v>
      </c>
      <c r="F7" s="8">
        <v>0</v>
      </c>
      <c r="G7">
        <v>1.2383241053459601E-3</v>
      </c>
      <c r="H7">
        <v>1.4798210407951299E-3</v>
      </c>
      <c r="I7">
        <v>-4.2724462687715399E-4</v>
      </c>
      <c r="J7" s="8">
        <v>-4.7514469135534398E-3</v>
      </c>
      <c r="K7">
        <v>-1.1427610675918101E-2</v>
      </c>
      <c r="L7" s="8">
        <v>-2.05554994298307E-2</v>
      </c>
      <c r="M7">
        <v>-3.2579235578622502E-2</v>
      </c>
      <c r="N7">
        <v>-4.8312252314197598E-2</v>
      </c>
      <c r="O7">
        <v>-6.6488940011921696E-2</v>
      </c>
      <c r="P7">
        <v>-8.6781203709962396E-2</v>
      </c>
      <c r="Q7">
        <v>-0.108755235619451</v>
      </c>
      <c r="R7">
        <v>-0.13159070293844399</v>
      </c>
      <c r="S7">
        <v>-0.15401839234245801</v>
      </c>
      <c r="T7">
        <v>-0.178219935284573</v>
      </c>
      <c r="U7">
        <v>-0.20547042150592601</v>
      </c>
      <c r="V7">
        <v>-0.23676445342468699</v>
      </c>
      <c r="W7">
        <v>-0.27284613369898902</v>
      </c>
      <c r="X7">
        <v>-0.31417180385584498</v>
      </c>
      <c r="Y7">
        <v>-0.36090675959500301</v>
      </c>
      <c r="Z7">
        <v>-0.41294633501146599</v>
      </c>
      <c r="AA7">
        <v>-0.46994651067697701</v>
      </c>
      <c r="AB7">
        <v>-0.53135561241890406</v>
      </c>
      <c r="AC7">
        <v>-0.59644338419411103</v>
      </c>
      <c r="AD7">
        <v>-0.65983907616438098</v>
      </c>
      <c r="AE7">
        <v>-0.71921925204147996</v>
      </c>
      <c r="AF7">
        <v>-0.77323384782700399</v>
      </c>
      <c r="AG7">
        <v>-0.82089381957390894</v>
      </c>
      <c r="AH7">
        <v>-0.86138073285550998</v>
      </c>
      <c r="AI7">
        <v>-0.89394140059237903</v>
      </c>
      <c r="AJ7">
        <v>-0.91786175261337999</v>
      </c>
      <c r="AK7">
        <v>-0.93246738661317796</v>
      </c>
      <c r="AL7">
        <v>-0.93712885935758306</v>
      </c>
      <c r="AM7">
        <v>-0.93126842662067899</v>
      </c>
    </row>
    <row r="8" spans="1:39" x14ac:dyDescent="0.25">
      <c r="A8" t="s">
        <v>6</v>
      </c>
      <c r="B8">
        <v>0</v>
      </c>
      <c r="C8" s="8">
        <v>0</v>
      </c>
      <c r="D8" s="8">
        <v>0</v>
      </c>
      <c r="E8" s="8">
        <v>0</v>
      </c>
      <c r="F8" s="8">
        <v>0</v>
      </c>
      <c r="G8">
        <v>-3.5208313997558902E-2</v>
      </c>
      <c r="H8">
        <v>-7.0836904027593503E-2</v>
      </c>
      <c r="I8">
        <v>-9.9340549157878003E-2</v>
      </c>
      <c r="J8" s="8">
        <v>-0.120705361618933</v>
      </c>
      <c r="K8">
        <v>-0.135437621989487</v>
      </c>
      <c r="L8">
        <v>-0.14374258326071901</v>
      </c>
      <c r="M8">
        <v>-0.14499102899084801</v>
      </c>
      <c r="N8">
        <v>-0.13706103376352999</v>
      </c>
      <c r="O8">
        <v>-0.13237441031629299</v>
      </c>
      <c r="P8">
        <v>-0.12714887688936</v>
      </c>
      <c r="Q8">
        <v>-0.122485501143532</v>
      </c>
      <c r="R8">
        <v>-0.119644751309366</v>
      </c>
      <c r="S8">
        <v>-0.119335313175206</v>
      </c>
      <c r="T8">
        <v>-0.107103595061786</v>
      </c>
      <c r="U8">
        <v>-9.7428826878309602E-2</v>
      </c>
      <c r="V8">
        <v>-9.1833867919210999E-2</v>
      </c>
      <c r="W8">
        <v>-8.9253622193574605E-2</v>
      </c>
      <c r="X8">
        <v>-8.8459938821527903E-2</v>
      </c>
      <c r="Y8">
        <v>-8.8576304661880295E-2</v>
      </c>
      <c r="Z8">
        <v>-8.9153585056211904E-2</v>
      </c>
      <c r="AA8">
        <v>-9.0143852173074607E-2</v>
      </c>
      <c r="AB8">
        <v>-9.18522645344199E-2</v>
      </c>
      <c r="AC8">
        <v>-9.4884077400236799E-2</v>
      </c>
      <c r="AD8">
        <v>-0.10375471780824599</v>
      </c>
      <c r="AE8">
        <v>-0.10945643813045</v>
      </c>
      <c r="AF8">
        <v>-0.11302336238543299</v>
      </c>
      <c r="AG8">
        <v>-0.115668938426316</v>
      </c>
      <c r="AH8">
        <v>-0.11843239826186901</v>
      </c>
      <c r="AI8">
        <v>-0.12213069295943201</v>
      </c>
      <c r="AJ8">
        <v>-0.127421219691503</v>
      </c>
      <c r="AK8">
        <v>-0.13482796523827101</v>
      </c>
      <c r="AL8">
        <v>-0.14472644105222299</v>
      </c>
      <c r="AM8">
        <v>-0.157312673250531</v>
      </c>
    </row>
    <row r="9" spans="1:39" x14ac:dyDescent="0.25">
      <c r="A9" t="s">
        <v>7</v>
      </c>
      <c r="B9">
        <v>0</v>
      </c>
      <c r="C9" s="8">
        <v>0</v>
      </c>
      <c r="D9" s="8">
        <v>0</v>
      </c>
      <c r="E9" s="8">
        <v>0</v>
      </c>
      <c r="F9" s="8">
        <v>0</v>
      </c>
      <c r="G9">
        <v>-3.5130564256857701E-3</v>
      </c>
      <c r="H9">
        <v>1.5020917093710999E-3</v>
      </c>
      <c r="I9" s="8">
        <v>1.25937104484386E-2</v>
      </c>
      <c r="J9">
        <v>2.8166052361688902E-2</v>
      </c>
      <c r="K9" s="8">
        <v>4.7827272957667803E-2</v>
      </c>
      <c r="L9">
        <v>7.3055988391201795E-2</v>
      </c>
      <c r="M9">
        <v>0.106345291589815</v>
      </c>
      <c r="N9">
        <v>0.15095953889223601</v>
      </c>
      <c r="O9">
        <v>0.196136888695153</v>
      </c>
      <c r="P9">
        <v>0.24526800960744599</v>
      </c>
      <c r="Q9">
        <v>0.29621335750640299</v>
      </c>
      <c r="R9">
        <v>0.345701906948714</v>
      </c>
      <c r="S9">
        <v>0.38984098618461899</v>
      </c>
      <c r="T9">
        <v>0.44562326977350902</v>
      </c>
      <c r="U9">
        <v>0.51108757160363005</v>
      </c>
      <c r="V9">
        <v>0.58636684938373396</v>
      </c>
      <c r="W9">
        <v>0.67184287494676997</v>
      </c>
      <c r="X9">
        <v>0.76740887495336796</v>
      </c>
      <c r="Y9">
        <v>0.87244518656639503</v>
      </c>
      <c r="Z9">
        <v>0.98589376876401202</v>
      </c>
      <c r="AA9">
        <v>1.1063273286247399</v>
      </c>
      <c r="AB9">
        <v>1.23200062082478</v>
      </c>
      <c r="AC9">
        <v>1.36088976197612</v>
      </c>
      <c r="AD9">
        <v>1.4648757639562999</v>
      </c>
      <c r="AE9">
        <v>1.5568560256022701</v>
      </c>
      <c r="AF9">
        <v>1.63659840277807</v>
      </c>
      <c r="AG9">
        <v>1.7023988329339701</v>
      </c>
      <c r="AH9">
        <v>1.7526128304622099</v>
      </c>
      <c r="AI9">
        <v>1.78558183677501</v>
      </c>
      <c r="AJ9">
        <v>1.7998156342868299</v>
      </c>
      <c r="AK9">
        <v>1.79401351638632</v>
      </c>
      <c r="AL9">
        <v>1.7670565232294599</v>
      </c>
      <c r="AM9">
        <v>1.71801418407702</v>
      </c>
    </row>
    <row r="10" spans="1:39" x14ac:dyDescent="0.25">
      <c r="A10" t="s">
        <v>8</v>
      </c>
      <c r="B10">
        <v>0</v>
      </c>
      <c r="C10" s="8">
        <v>0</v>
      </c>
      <c r="D10" s="8">
        <v>0</v>
      </c>
      <c r="E10" s="8">
        <v>0</v>
      </c>
      <c r="F10" s="8">
        <v>0</v>
      </c>
      <c r="G10" s="8">
        <v>4.9395372420546401E-3</v>
      </c>
      <c r="H10">
        <v>1.9038280064420599E-2</v>
      </c>
      <c r="I10">
        <v>3.69884754979121E-2</v>
      </c>
      <c r="J10" s="8">
        <v>5.7714801983999003E-2</v>
      </c>
      <c r="K10">
        <v>8.1546542084431906E-2</v>
      </c>
      <c r="L10">
        <v>0.111691458850127</v>
      </c>
      <c r="M10">
        <v>0.15197512745212999</v>
      </c>
      <c r="N10">
        <v>0.20628041607664199</v>
      </c>
      <c r="O10">
        <v>0.25393493309595599</v>
      </c>
      <c r="P10">
        <v>0.30616003825118998</v>
      </c>
      <c r="Q10">
        <v>0.359167964295736</v>
      </c>
      <c r="R10">
        <v>0.40743577032194001</v>
      </c>
      <c r="S10">
        <v>0.44493231693882801</v>
      </c>
      <c r="T10">
        <v>0.50920203975814904</v>
      </c>
      <c r="U10">
        <v>0.591183800623862</v>
      </c>
      <c r="V10">
        <v>0.68748257264110701</v>
      </c>
      <c r="W10">
        <v>0.79683796461948997</v>
      </c>
      <c r="X10">
        <v>0.91817901625133003</v>
      </c>
      <c r="Y10">
        <v>1.0502016641163501</v>
      </c>
      <c r="Z10">
        <v>1.19129418316512</v>
      </c>
      <c r="AA10">
        <v>1.3395462778266201</v>
      </c>
      <c r="AB10">
        <v>1.49277491348545</v>
      </c>
      <c r="AC10">
        <v>1.64855228967923</v>
      </c>
      <c r="AD10">
        <v>1.75013338091596</v>
      </c>
      <c r="AE10">
        <v>1.83923821666764</v>
      </c>
      <c r="AF10">
        <v>1.91461651914244</v>
      </c>
      <c r="AG10">
        <v>1.97339444561481</v>
      </c>
      <c r="AH10">
        <v>2.0135946680647199</v>
      </c>
      <c r="AI10">
        <v>2.03328362336359</v>
      </c>
      <c r="AJ10">
        <v>2.0308642353262298</v>
      </c>
      <c r="AK10">
        <v>2.0050352032722198</v>
      </c>
      <c r="AL10">
        <v>1.95472512160712</v>
      </c>
      <c r="AM10">
        <v>1.8790801313972301</v>
      </c>
    </row>
    <row r="11" spans="1:39" x14ac:dyDescent="0.25">
      <c r="A11" t="s">
        <v>9</v>
      </c>
      <c r="B11">
        <v>0</v>
      </c>
      <c r="C11" s="8">
        <v>0</v>
      </c>
      <c r="D11" s="8">
        <v>0</v>
      </c>
      <c r="E11" s="8">
        <v>0</v>
      </c>
      <c r="F11" s="8">
        <v>0</v>
      </c>
      <c r="G11">
        <v>2.2486525754095098E-3</v>
      </c>
      <c r="H11">
        <v>-5.8337737260272197E-3</v>
      </c>
      <c r="I11">
        <v>-1.8921424620399401E-2</v>
      </c>
      <c r="J11">
        <v>-3.3045511414553301E-2</v>
      </c>
      <c r="K11">
        <v>-4.6175622021660201E-2</v>
      </c>
      <c r="L11">
        <v>-5.8205559433033197E-2</v>
      </c>
      <c r="M11">
        <v>-6.9096447317429296E-2</v>
      </c>
      <c r="N11">
        <v>-7.7980638050256706E-2</v>
      </c>
      <c r="O11">
        <v>-7.3143703008793304E-2</v>
      </c>
      <c r="P11">
        <v>-6.1587199145907101E-2</v>
      </c>
      <c r="Q11">
        <v>-4.3681121268113098E-2</v>
      </c>
      <c r="R11">
        <v>-1.8597455058755302E-2</v>
      </c>
      <c r="S11">
        <v>1.4648001431871701E-2</v>
      </c>
      <c r="T11">
        <v>3.0551207791673599E-2</v>
      </c>
      <c r="U11">
        <v>3.4672419539871699E-2</v>
      </c>
      <c r="V11">
        <v>2.99588577967746E-2</v>
      </c>
      <c r="W11">
        <v>1.82790149593881E-2</v>
      </c>
      <c r="X11">
        <v>1.3586908523821599E-3</v>
      </c>
      <c r="Y11">
        <v>-1.9159975884375201E-2</v>
      </c>
      <c r="Z11">
        <v>-4.1816681170936398E-2</v>
      </c>
      <c r="AA11">
        <v>-6.54140774638656E-2</v>
      </c>
      <c r="AB11">
        <v>-8.9054738530514002E-2</v>
      </c>
      <c r="AC11">
        <v>-0.11214633481236801</v>
      </c>
      <c r="AD11">
        <v>-0.10424192143397799</v>
      </c>
      <c r="AE11">
        <v>-8.7759745557347502E-2</v>
      </c>
      <c r="AF11">
        <v>-6.7001705107805301E-2</v>
      </c>
      <c r="AG11">
        <v>-4.2836827094283603E-2</v>
      </c>
      <c r="AH11">
        <v>-1.5711789901340301E-2</v>
      </c>
      <c r="AI11">
        <v>1.40376823392296E-2</v>
      </c>
      <c r="AJ11">
        <v>4.59101280959162E-2</v>
      </c>
      <c r="AK11">
        <v>7.9254523855953801E-2</v>
      </c>
      <c r="AL11">
        <v>0.113340600101907</v>
      </c>
      <c r="AM11">
        <v>0.14740895211160501</v>
      </c>
    </row>
    <row r="12" spans="1:39" x14ac:dyDescent="0.25">
      <c r="A12" t="s">
        <v>10</v>
      </c>
      <c r="B12">
        <v>0</v>
      </c>
      <c r="C12" s="8">
        <v>0</v>
      </c>
      <c r="D12" s="8">
        <v>0</v>
      </c>
      <c r="E12" s="8">
        <v>0</v>
      </c>
      <c r="F12" s="8">
        <v>0</v>
      </c>
      <c r="G12">
        <v>5.9931956730041496E-3</v>
      </c>
      <c r="H12">
        <v>-4.3474070366977802E-4</v>
      </c>
      <c r="I12">
        <v>-1.4342728103167101E-2</v>
      </c>
      <c r="J12">
        <v>-3.03051878512095E-2</v>
      </c>
      <c r="K12">
        <v>-4.4348880391609197E-2</v>
      </c>
      <c r="L12">
        <v>-5.3628360543944702E-2</v>
      </c>
      <c r="M12">
        <v>-5.4197381315868001E-2</v>
      </c>
      <c r="N12">
        <v>-3.9903465227142297E-2</v>
      </c>
      <c r="O12">
        <v>1.72874434360981E-3</v>
      </c>
      <c r="P12">
        <v>4.7142628318486098E-2</v>
      </c>
      <c r="Q12">
        <v>9.3506238082374696E-2</v>
      </c>
      <c r="R12">
        <v>0.14183757197034899</v>
      </c>
      <c r="S12">
        <v>0.1944981716677</v>
      </c>
      <c r="T12">
        <v>0.19701546537815801</v>
      </c>
      <c r="U12">
        <v>0.17332263806315501</v>
      </c>
      <c r="V12">
        <v>0.13151597356162401</v>
      </c>
      <c r="W12">
        <v>7.5873915530966202E-2</v>
      </c>
      <c r="X12">
        <v>9.2038351297674108E-3</v>
      </c>
      <c r="Y12">
        <v>-6.6325904002606503E-2</v>
      </c>
      <c r="Z12">
        <v>-0.148889772796301</v>
      </c>
      <c r="AA12">
        <v>-0.236900833099706</v>
      </c>
      <c r="AB12">
        <v>-0.32897212788541802</v>
      </c>
      <c r="AC12">
        <v>-0.42390007523009898</v>
      </c>
      <c r="AD12">
        <v>-0.45917874701619699</v>
      </c>
      <c r="AE12">
        <v>-0.47711740138932601</v>
      </c>
      <c r="AF12">
        <v>-0.48226551905451398</v>
      </c>
      <c r="AG12">
        <v>-0.47657028985097499</v>
      </c>
      <c r="AH12">
        <v>-0.461521495268713</v>
      </c>
      <c r="AI12">
        <v>-0.43830493688100602</v>
      </c>
      <c r="AJ12">
        <v>-0.40806166038116398</v>
      </c>
      <c r="AK12">
        <v>-0.37193282972126601</v>
      </c>
      <c r="AL12">
        <v>-0.33105251365908001</v>
      </c>
      <c r="AM12">
        <v>-0.28654337854758799</v>
      </c>
    </row>
    <row r="13" spans="1:39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-1677.94000000506</v>
      </c>
      <c r="H13">
        <v>-4649.7100000008904</v>
      </c>
      <c r="I13">
        <v>-7818.8400000035699</v>
      </c>
      <c r="J13">
        <v>-9985.8399999961202</v>
      </c>
      <c r="K13">
        <v>-9521.9800000041705</v>
      </c>
      <c r="L13">
        <v>-4098.3500000014901</v>
      </c>
      <c r="M13">
        <v>9819.6700000017809</v>
      </c>
      <c r="N13">
        <v>37460.390000000603</v>
      </c>
      <c r="O13">
        <v>69763.439999997601</v>
      </c>
      <c r="P13">
        <v>102791.770000003</v>
      </c>
      <c r="Q13">
        <v>133487.50999999701</v>
      </c>
      <c r="R13">
        <v>159777.37000000401</v>
      </c>
      <c r="S13">
        <v>180297.67999999199</v>
      </c>
      <c r="T13">
        <v>192066.76000000499</v>
      </c>
      <c r="U13">
        <v>196968.34000000299</v>
      </c>
      <c r="V13">
        <v>195928.25</v>
      </c>
      <c r="W13">
        <v>189616.35000000801</v>
      </c>
      <c r="X13">
        <v>178500.85000000801</v>
      </c>
      <c r="Y13">
        <v>162823.60000000801</v>
      </c>
      <c r="Z13">
        <v>142589.57999999801</v>
      </c>
      <c r="AA13">
        <v>117576.61999998899</v>
      </c>
      <c r="AB13">
        <v>87359.200000002893</v>
      </c>
      <c r="AC13">
        <v>51340.379999995203</v>
      </c>
      <c r="AD13">
        <v>12408.239999994599</v>
      </c>
      <c r="AE13">
        <v>-22765.509999990401</v>
      </c>
      <c r="AF13">
        <v>-52738.590000003504</v>
      </c>
      <c r="AG13">
        <v>-77928.550000011906</v>
      </c>
      <c r="AH13">
        <v>-99413.619999989794</v>
      </c>
      <c r="AI13">
        <v>-118397.25</v>
      </c>
      <c r="AJ13">
        <v>-135995.04999999699</v>
      </c>
      <c r="AK13">
        <v>-153155.55999998699</v>
      </c>
      <c r="AL13">
        <v>-170622.22999998901</v>
      </c>
      <c r="AM13">
        <v>-188904.89</v>
      </c>
    </row>
    <row r="14" spans="1:39" x14ac:dyDescent="0.25">
      <c r="A14" t="s">
        <v>12</v>
      </c>
      <c r="B14">
        <v>0</v>
      </c>
      <c r="C14" s="8">
        <v>0</v>
      </c>
      <c r="D14" s="8">
        <v>0</v>
      </c>
      <c r="E14" s="8">
        <v>0</v>
      </c>
      <c r="F14" s="8">
        <v>0</v>
      </c>
      <c r="G14">
        <v>1.8696300000002599E-3</v>
      </c>
      <c r="H14">
        <v>4.8459700000003103E-3</v>
      </c>
      <c r="I14">
        <v>7.6623400000003202E-3</v>
      </c>
      <c r="J14">
        <v>9.1967200000001009E-3</v>
      </c>
      <c r="K14">
        <v>7.9990400000000406E-3</v>
      </c>
      <c r="L14">
        <v>2.0275200000002798E-3</v>
      </c>
      <c r="M14">
        <v>-1.18103399999999E-2</v>
      </c>
      <c r="N14">
        <v>-3.8020500000000103E-2</v>
      </c>
      <c r="O14">
        <v>-6.5813449999999704E-2</v>
      </c>
      <c r="P14">
        <v>-9.21630800000003E-2</v>
      </c>
      <c r="Q14">
        <v>-0.11501593</v>
      </c>
      <c r="R14">
        <v>-0.13322249999999899</v>
      </c>
      <c r="S14">
        <v>-0.14616152999999901</v>
      </c>
      <c r="T14">
        <v>-0.15145333999999899</v>
      </c>
      <c r="U14">
        <v>-0.15171483999999899</v>
      </c>
      <c r="V14">
        <v>-0.14787402999999999</v>
      </c>
      <c r="W14">
        <v>-0.14048205999999899</v>
      </c>
      <c r="X14">
        <v>-0.12988317999999999</v>
      </c>
      <c r="Y14">
        <v>-0.11622779</v>
      </c>
      <c r="Z14">
        <v>-9.9482040000000202E-2</v>
      </c>
      <c r="AA14">
        <v>-7.9448630000000103E-2</v>
      </c>
      <c r="AB14">
        <v>-5.5793580000000099E-2</v>
      </c>
      <c r="AC14">
        <v>-2.80759599999999E-2</v>
      </c>
      <c r="AD14">
        <v>8.4999999999998195E-4</v>
      </c>
      <c r="AE14">
        <v>2.5192129000000001E-2</v>
      </c>
      <c r="AF14">
        <v>4.4801027E-2</v>
      </c>
      <c r="AG14">
        <v>6.0741728000000002E-2</v>
      </c>
      <c r="AH14" s="8">
        <v>7.4210209739999894E-2</v>
      </c>
      <c r="AI14">
        <v>8.6232668999999901E-2</v>
      </c>
      <c r="AJ14">
        <v>9.7624224999999898E-2</v>
      </c>
      <c r="AK14">
        <v>0.10900747700000001</v>
      </c>
      <c r="AL14">
        <v>0.12082515000000001</v>
      </c>
      <c r="AM14">
        <v>0.13333874000000001</v>
      </c>
    </row>
    <row r="15" spans="1:39" x14ac:dyDescent="0.25">
      <c r="A15" t="s">
        <v>13</v>
      </c>
      <c r="B15">
        <v>0</v>
      </c>
      <c r="C15" s="8">
        <v>0</v>
      </c>
      <c r="D15" s="8">
        <v>0</v>
      </c>
      <c r="E15" s="8">
        <v>0</v>
      </c>
      <c r="F15" s="8">
        <v>0</v>
      </c>
      <c r="G15">
        <v>8.2054845009721707E-3</v>
      </c>
      <c r="H15">
        <v>2.1180801198577699E-2</v>
      </c>
      <c r="I15">
        <v>3.5500370174441201E-2</v>
      </c>
      <c r="J15">
        <v>4.9740766644786702E-2</v>
      </c>
      <c r="K15">
        <v>6.3333262129564694E-2</v>
      </c>
      <c r="L15">
        <v>7.6394598049019102E-2</v>
      </c>
      <c r="M15">
        <v>8.9184327228509302E-2</v>
      </c>
      <c r="N15">
        <v>0.101682374101442</v>
      </c>
      <c r="O15">
        <v>0.10914338575793001</v>
      </c>
      <c r="P15">
        <v>0.116596280857256</v>
      </c>
      <c r="Q15">
        <v>0.123954523290613</v>
      </c>
      <c r="R15">
        <v>0.13083904451966799</v>
      </c>
      <c r="S15">
        <v>0.136561029874256</v>
      </c>
      <c r="T15" s="8">
        <v>0.14080527352288499</v>
      </c>
      <c r="U15">
        <v>0.147696618082267</v>
      </c>
      <c r="V15">
        <v>0.157645058819991</v>
      </c>
      <c r="W15">
        <v>0.17008300877421001</v>
      </c>
      <c r="X15">
        <v>0.18427512483613301</v>
      </c>
      <c r="Y15">
        <v>0.19954359065079599</v>
      </c>
      <c r="Z15">
        <v>0.215326279239199</v>
      </c>
      <c r="AA15">
        <v>0.23118327780072401</v>
      </c>
      <c r="AB15">
        <v>0.246787162177243</v>
      </c>
      <c r="AC15">
        <v>0.26190770300753302</v>
      </c>
      <c r="AD15">
        <v>0.26495729466884599</v>
      </c>
      <c r="AE15">
        <v>0.26509453305942199</v>
      </c>
      <c r="AF15">
        <v>0.26331049942225898</v>
      </c>
      <c r="AG15">
        <v>0.25985666353290798</v>
      </c>
      <c r="AH15">
        <v>0.25482593976033602</v>
      </c>
      <c r="AI15">
        <v>0.24821825749651999</v>
      </c>
      <c r="AJ15">
        <v>0.240029425443329</v>
      </c>
      <c r="AK15">
        <v>0.23027433475051001</v>
      </c>
      <c r="AL15">
        <v>0.21898097649576601</v>
      </c>
      <c r="AM15">
        <v>0.20618014594605499</v>
      </c>
    </row>
    <row r="16" spans="1:39" x14ac:dyDescent="0.25">
      <c r="A16" t="s">
        <v>213</v>
      </c>
      <c r="B16">
        <v>0</v>
      </c>
      <c r="C16" s="8">
        <v>0</v>
      </c>
      <c r="D16" s="8">
        <v>0</v>
      </c>
      <c r="E16" s="8">
        <v>0</v>
      </c>
      <c r="F16" s="8">
        <v>0</v>
      </c>
      <c r="G16">
        <v>-5.1638499000583602E-3</v>
      </c>
      <c r="H16">
        <v>-1.47640007514271E-2</v>
      </c>
      <c r="I16">
        <v>-2.87948798585402E-2</v>
      </c>
      <c r="J16">
        <v>-5.0515790139404798E-2</v>
      </c>
      <c r="K16">
        <v>-7.9193826412043894E-2</v>
      </c>
      <c r="L16">
        <v>-0.119771956804598</v>
      </c>
      <c r="M16">
        <v>-0.18065087218356801</v>
      </c>
      <c r="N16">
        <v>-0.27469103096769898</v>
      </c>
      <c r="O16">
        <v>-0.39208150794449098</v>
      </c>
      <c r="P16">
        <v>-0.534275038058595</v>
      </c>
      <c r="Q16">
        <v>-0.69810774002239595</v>
      </c>
      <c r="R16">
        <v>-0.87720021189398001</v>
      </c>
      <c r="S16">
        <v>-1.06486625854716</v>
      </c>
      <c r="T16">
        <v>-1.25702073109352</v>
      </c>
      <c r="U16">
        <v>-1.4409050221766</v>
      </c>
      <c r="V16">
        <v>-1.6119082925853501</v>
      </c>
      <c r="W16">
        <v>-1.7676052420258901</v>
      </c>
      <c r="X16">
        <v>-1.9062612011748099</v>
      </c>
      <c r="Y16">
        <v>-2.0262103121754498</v>
      </c>
      <c r="Z16">
        <v>-2.1255977568863398</v>
      </c>
      <c r="AA16">
        <v>-2.20228925224909</v>
      </c>
      <c r="AB16">
        <v>-2.25386225650775</v>
      </c>
      <c r="AC16">
        <v>-2.2776380309405302</v>
      </c>
      <c r="AD16">
        <v>-2.26639511852219</v>
      </c>
      <c r="AE16">
        <v>-2.2438666856642802</v>
      </c>
      <c r="AF16">
        <v>-2.2118641707520301</v>
      </c>
      <c r="AG16">
        <v>-2.17112184804206</v>
      </c>
      <c r="AH16">
        <v>-2.1234476168899499</v>
      </c>
      <c r="AI16">
        <v>-2.0687811646087799</v>
      </c>
      <c r="AJ16">
        <v>-2.0064162379010599</v>
      </c>
      <c r="AK16">
        <v>-1.9352921319241601</v>
      </c>
      <c r="AL16">
        <v>-1.8541624720781</v>
      </c>
      <c r="AM16">
        <v>-1.7617392331891899</v>
      </c>
    </row>
    <row r="17" spans="1:39" x14ac:dyDescent="0.25">
      <c r="A17" t="s">
        <v>214</v>
      </c>
      <c r="B17">
        <v>0</v>
      </c>
      <c r="C17">
        <v>0</v>
      </c>
      <c r="D17">
        <v>0</v>
      </c>
      <c r="E17">
        <v>0</v>
      </c>
      <c r="F17" s="8">
        <v>0</v>
      </c>
      <c r="G17" s="8">
        <v>-1.8873199999998301E-3</v>
      </c>
      <c r="H17">
        <v>-3.71574000000013E-3</v>
      </c>
      <c r="I17">
        <v>-6.9929299999996796E-3</v>
      </c>
      <c r="J17">
        <v>-1.385515E-2</v>
      </c>
      <c r="K17">
        <v>-1.9580400000000001E-2</v>
      </c>
      <c r="L17">
        <v>-2.9011579999999999E-2</v>
      </c>
      <c r="M17">
        <v>-4.5149889999999901E-2</v>
      </c>
      <c r="N17">
        <v>-7.2162740000000003E-2</v>
      </c>
      <c r="O17">
        <v>-0.104348119999999</v>
      </c>
      <c r="P17">
        <v>-0.134271219999999</v>
      </c>
      <c r="Q17">
        <v>-0.16555800999999901</v>
      </c>
      <c r="R17">
        <v>-0.194397609999999</v>
      </c>
      <c r="S17">
        <v>-0.21998313</v>
      </c>
      <c r="T17">
        <v>-0.22953994</v>
      </c>
      <c r="U17">
        <v>-0.23379237</v>
      </c>
      <c r="V17">
        <v>-0.23196311</v>
      </c>
      <c r="W17">
        <v>-0.22615642999999999</v>
      </c>
      <c r="X17">
        <v>-0.21733087000000001</v>
      </c>
      <c r="Y17">
        <v>-0.20584316999999999</v>
      </c>
      <c r="Z17">
        <v>-0.191733969999999</v>
      </c>
      <c r="AA17">
        <v>-0.17488369000000001</v>
      </c>
      <c r="AB17">
        <v>-0.155097559999999</v>
      </c>
      <c r="AC17">
        <v>-0.13215203</v>
      </c>
      <c r="AD17">
        <v>-0.11769014</v>
      </c>
      <c r="AE17">
        <v>-0.10322139</v>
      </c>
      <c r="AF17">
        <v>-9.2904059999999997E-2</v>
      </c>
      <c r="AG17">
        <v>-8.4890740000000103E-2</v>
      </c>
      <c r="AH17">
        <v>-7.9860790000000098E-2</v>
      </c>
      <c r="AI17">
        <v>-7.5835099999999697E-2</v>
      </c>
      <c r="AJ17">
        <v>-7.1967039999999996E-2</v>
      </c>
      <c r="AK17">
        <v>-6.76831400000001E-2</v>
      </c>
      <c r="AL17">
        <v>-6.2556109999999804E-2</v>
      </c>
      <c r="AM17">
        <v>-5.6268970000000001E-2</v>
      </c>
    </row>
    <row r="18" spans="1:39" x14ac:dyDescent="0.25">
      <c r="A18" t="s">
        <v>14</v>
      </c>
      <c r="B18">
        <v>0</v>
      </c>
      <c r="C18">
        <v>0</v>
      </c>
      <c r="D18">
        <v>0</v>
      </c>
      <c r="E18">
        <v>0</v>
      </c>
      <c r="F18" s="8">
        <v>0</v>
      </c>
      <c r="G18">
        <v>-1.3427142902553899</v>
      </c>
      <c r="H18">
        <v>-2.5845397920964301</v>
      </c>
      <c r="I18">
        <v>-3.53229196893512</v>
      </c>
      <c r="J18">
        <v>-4.2283706492064299</v>
      </c>
      <c r="K18">
        <v>-4.7505308348073498</v>
      </c>
      <c r="L18">
        <v>-5.1729227658903101</v>
      </c>
      <c r="M18">
        <v>-5.5602244145433</v>
      </c>
      <c r="N18">
        <v>-5.9642089114370798</v>
      </c>
      <c r="O18">
        <v>-6.4237311143029601</v>
      </c>
      <c r="P18">
        <v>-6.9044116536957301</v>
      </c>
      <c r="Q18">
        <v>-7.3872498354218301</v>
      </c>
      <c r="R18">
        <v>-7.8589892329233999</v>
      </c>
      <c r="S18">
        <v>-8.3060311799580404</v>
      </c>
      <c r="T18">
        <v>-8.4141778971273897</v>
      </c>
      <c r="U18">
        <v>-8.5065880713156101</v>
      </c>
      <c r="V18">
        <v>-8.6134365009760305</v>
      </c>
      <c r="W18">
        <v>-8.7283341583771801</v>
      </c>
      <c r="X18">
        <v>-8.8403823335517799</v>
      </c>
      <c r="Y18">
        <v>-8.9392153722207599</v>
      </c>
      <c r="Z18">
        <v>-9.0160437556657094</v>
      </c>
      <c r="AA18">
        <v>-9.0638829753827697</v>
      </c>
      <c r="AB18">
        <v>-9.0775550624334898</v>
      </c>
      <c r="AC18">
        <v>-9.0536116598313203</v>
      </c>
      <c r="AD18">
        <v>-8.7306214351236502</v>
      </c>
      <c r="AE18">
        <v>-8.5978423012331593</v>
      </c>
      <c r="AF18">
        <v>-8.6179077956949506</v>
      </c>
      <c r="AG18">
        <v>-8.7380737672064406</v>
      </c>
      <c r="AH18">
        <v>-8.9224429827932799</v>
      </c>
      <c r="AI18">
        <v>-9.1470391256012409</v>
      </c>
      <c r="AJ18">
        <v>-9.3957755194641006</v>
      </c>
      <c r="AK18">
        <v>-9.6578722657410996</v>
      </c>
      <c r="AL18">
        <v>-9.9260788327197407</v>
      </c>
      <c r="AM18">
        <v>-10.195496760248499</v>
      </c>
    </row>
    <row r="19" spans="1:39" x14ac:dyDescent="0.25">
      <c r="A19" t="s">
        <v>130</v>
      </c>
      <c r="B19">
        <v>16277187.08</v>
      </c>
      <c r="C19">
        <v>16755219.34</v>
      </c>
      <c r="D19">
        <v>17239227.100000001</v>
      </c>
      <c r="E19">
        <v>17730619.800000001</v>
      </c>
      <c r="F19">
        <v>18230759.039999999</v>
      </c>
      <c r="G19">
        <v>18741009.91</v>
      </c>
      <c r="H19">
        <v>19262601.949999999</v>
      </c>
      <c r="I19">
        <v>19796831.530000001</v>
      </c>
      <c r="J19">
        <v>20344897.379999999</v>
      </c>
      <c r="K19">
        <v>20907928.5</v>
      </c>
      <c r="L19">
        <v>21487026.91</v>
      </c>
      <c r="M19">
        <v>22083344.91</v>
      </c>
      <c r="N19">
        <v>22698209.859999999</v>
      </c>
      <c r="O19">
        <v>23329864.030000001</v>
      </c>
      <c r="P19">
        <v>23979749.359999999</v>
      </c>
      <c r="Q19">
        <v>24647711.289999999</v>
      </c>
      <c r="R19">
        <v>25333804.690000001</v>
      </c>
      <c r="S19">
        <v>26038105.039999999</v>
      </c>
      <c r="T19">
        <v>26749329.57</v>
      </c>
      <c r="U19">
        <v>27483754.5</v>
      </c>
      <c r="V19">
        <v>28241015.809999999</v>
      </c>
      <c r="W19">
        <v>29020794.210000001</v>
      </c>
      <c r="X19">
        <v>29822757.57</v>
      </c>
      <c r="Y19">
        <v>30646594.489999998</v>
      </c>
      <c r="Z19">
        <v>31492046.699999999</v>
      </c>
      <c r="AA19">
        <v>32358939.289999999</v>
      </c>
      <c r="AB19">
        <v>33247213.440000001</v>
      </c>
      <c r="AC19">
        <v>34156963.659999996</v>
      </c>
      <c r="AD19">
        <v>35079701.880000003</v>
      </c>
      <c r="AE19">
        <v>36020533.549999997</v>
      </c>
      <c r="AF19">
        <v>36979434.310000002</v>
      </c>
      <c r="AG19">
        <v>37956786.130000003</v>
      </c>
      <c r="AH19">
        <v>38953447.490000002</v>
      </c>
      <c r="AI19">
        <v>39970848.939999998</v>
      </c>
      <c r="AJ19">
        <v>41011050.640000001</v>
      </c>
      <c r="AK19">
        <v>42076795.520000003</v>
      </c>
      <c r="AL19">
        <v>43171573.810000002</v>
      </c>
      <c r="AM19">
        <v>44299704.030000001</v>
      </c>
    </row>
    <row r="20" spans="1:39" x14ac:dyDescent="0.25">
      <c r="A20" t="s">
        <v>131</v>
      </c>
      <c r="B20">
        <v>16277187.08</v>
      </c>
      <c r="C20">
        <v>16755219.34</v>
      </c>
      <c r="D20">
        <v>17239227.100000001</v>
      </c>
      <c r="E20">
        <v>17730619.800000001</v>
      </c>
      <c r="F20">
        <v>18230759.039999999</v>
      </c>
      <c r="G20">
        <v>18743349.68</v>
      </c>
      <c r="H20">
        <v>19266667.620000001</v>
      </c>
      <c r="I20">
        <v>19801757.120000001</v>
      </c>
      <c r="J20">
        <v>20350167.289999999</v>
      </c>
      <c r="K20">
        <v>20913607.170000002</v>
      </c>
      <c r="L20">
        <v>21493757.460000001</v>
      </c>
      <c r="M20">
        <v>22092511.379999999</v>
      </c>
      <c r="N20">
        <v>22712284.420000002</v>
      </c>
      <c r="O20">
        <v>23349427.710000001</v>
      </c>
      <c r="P20">
        <v>24005705.850000001</v>
      </c>
      <c r="Q20">
        <v>24679942.879999999</v>
      </c>
      <c r="R20">
        <v>25371667.600000001</v>
      </c>
      <c r="S20">
        <v>26080683.5</v>
      </c>
      <c r="T20">
        <v>26796790.25</v>
      </c>
      <c r="U20">
        <v>27533839.629999999</v>
      </c>
      <c r="V20">
        <v>28291840.350000001</v>
      </c>
      <c r="W20">
        <v>29070739.98</v>
      </c>
      <c r="X20">
        <v>29870375.210000001</v>
      </c>
      <c r="Y20">
        <v>30690500.449999999</v>
      </c>
      <c r="Z20">
        <v>31530821.129999999</v>
      </c>
      <c r="AA20">
        <v>32391027.399999999</v>
      </c>
      <c r="AB20">
        <v>33270831.710000001</v>
      </c>
      <c r="AC20">
        <v>34170012.039999999</v>
      </c>
      <c r="AD20">
        <v>35079204.920000002</v>
      </c>
      <c r="AE20">
        <v>36010600.979999997</v>
      </c>
      <c r="AF20">
        <v>36962645.899999999</v>
      </c>
      <c r="AG20">
        <v>37935084.280000001</v>
      </c>
      <c r="AH20">
        <v>38928291.409999996</v>
      </c>
      <c r="AI20">
        <v>39943315.880000003</v>
      </c>
      <c r="AJ20">
        <v>40981895.899999999</v>
      </c>
      <c r="AK20">
        <v>42046504.960000001</v>
      </c>
      <c r="AL20">
        <v>43140430.450000003</v>
      </c>
      <c r="AM20">
        <v>44267877.719999999</v>
      </c>
    </row>
    <row r="21" spans="1:39" x14ac:dyDescent="0.25">
      <c r="A21" t="s">
        <v>15</v>
      </c>
      <c r="B21">
        <v>121.58713299999999</v>
      </c>
      <c r="C21">
        <v>124.98330559999999</v>
      </c>
      <c r="D21">
        <v>128.87501649999999</v>
      </c>
      <c r="E21">
        <v>133.24385100000001</v>
      </c>
      <c r="F21">
        <v>137.69642690000001</v>
      </c>
      <c r="G21">
        <v>142.00154950000001</v>
      </c>
      <c r="H21">
        <v>146.07705329999999</v>
      </c>
      <c r="I21">
        <v>149.90418539999999</v>
      </c>
      <c r="J21">
        <v>153.50354619999999</v>
      </c>
      <c r="K21">
        <v>156.90830460000001</v>
      </c>
      <c r="L21">
        <v>160.15332609999999</v>
      </c>
      <c r="M21">
        <v>163.27114320000001</v>
      </c>
      <c r="N21">
        <v>166.29131090000001</v>
      </c>
      <c r="O21">
        <v>169.43211679999999</v>
      </c>
      <c r="P21">
        <v>172.84475560000001</v>
      </c>
      <c r="Q21">
        <v>176.57455250000001</v>
      </c>
      <c r="R21">
        <v>180.62887449999999</v>
      </c>
      <c r="S21">
        <v>185.00430990000001</v>
      </c>
      <c r="T21">
        <v>189.49585440000001</v>
      </c>
      <c r="U21">
        <v>194.10299800000001</v>
      </c>
      <c r="V21">
        <v>198.8170729</v>
      </c>
      <c r="W21">
        <v>203.63879309999999</v>
      </c>
      <c r="X21">
        <v>208.57367479999999</v>
      </c>
      <c r="Y21">
        <v>213.62837619999999</v>
      </c>
      <c r="Z21">
        <v>218.80912230000001</v>
      </c>
      <c r="AA21">
        <v>224.1213272</v>
      </c>
      <c r="AB21">
        <v>229.56976230000001</v>
      </c>
      <c r="AC21">
        <v>235.15895560000001</v>
      </c>
      <c r="AD21">
        <v>241.11966409999999</v>
      </c>
      <c r="AE21">
        <v>247.51644089999999</v>
      </c>
      <c r="AF21">
        <v>254.34273350000001</v>
      </c>
      <c r="AG21">
        <v>261.57388109999999</v>
      </c>
      <c r="AH21">
        <v>269.18330759999998</v>
      </c>
      <c r="AI21">
        <v>277.14993609999999</v>
      </c>
      <c r="AJ21">
        <v>285.46042540000002</v>
      </c>
      <c r="AK21">
        <v>294.11001950000002</v>
      </c>
      <c r="AL21">
        <v>303.10300480000001</v>
      </c>
      <c r="AM21">
        <v>312.45304779999998</v>
      </c>
    </row>
    <row r="22" spans="1:39" x14ac:dyDescent="0.25">
      <c r="A22" t="s">
        <v>16</v>
      </c>
      <c r="B22">
        <v>411.05060300000002</v>
      </c>
      <c r="C22">
        <v>424.13827459999999</v>
      </c>
      <c r="D22">
        <v>438.9720471</v>
      </c>
      <c r="E22">
        <v>455.51420189999999</v>
      </c>
      <c r="F22">
        <v>472.59305490000003</v>
      </c>
      <c r="G22">
        <v>489.17618429999999</v>
      </c>
      <c r="H22">
        <v>504.76232679999998</v>
      </c>
      <c r="I22">
        <v>519.19758030000003</v>
      </c>
      <c r="J22">
        <v>532.61426440000002</v>
      </c>
      <c r="K22">
        <v>545.24068669999997</v>
      </c>
      <c r="L22">
        <v>557.31374089999997</v>
      </c>
      <c r="M22">
        <v>569.0485132</v>
      </c>
      <c r="N22">
        <v>580.63935389999995</v>
      </c>
      <c r="O22">
        <v>592.73420869999995</v>
      </c>
      <c r="P22">
        <v>606.1833097</v>
      </c>
      <c r="Q22">
        <v>621.25425540000003</v>
      </c>
      <c r="R22">
        <v>638.02390909999997</v>
      </c>
      <c r="S22">
        <v>656.52868530000001</v>
      </c>
      <c r="T22">
        <v>674.45287629999996</v>
      </c>
      <c r="U22">
        <v>692.11580500000002</v>
      </c>
      <c r="V22">
        <v>709.58879830000001</v>
      </c>
      <c r="W22">
        <v>726.98224819999996</v>
      </c>
      <c r="X22">
        <v>744.43031729999996</v>
      </c>
      <c r="Y22">
        <v>762.06386480000003</v>
      </c>
      <c r="Z22">
        <v>779.99798139999996</v>
      </c>
      <c r="AA22">
        <v>798.32929249999995</v>
      </c>
      <c r="AB22">
        <v>817.13790570000003</v>
      </c>
      <c r="AC22">
        <v>836.49115529999995</v>
      </c>
      <c r="AD22">
        <v>856.75577750000002</v>
      </c>
      <c r="AE22">
        <v>878.34254239999996</v>
      </c>
      <c r="AF22">
        <v>901.29088460000003</v>
      </c>
      <c r="AG22">
        <v>925.57218350000005</v>
      </c>
      <c r="AH22">
        <v>951.14251750000005</v>
      </c>
      <c r="AI22">
        <v>977.97379590000003</v>
      </c>
      <c r="AJ22">
        <v>1006.061182</v>
      </c>
      <c r="AK22">
        <v>1035.4268420000001</v>
      </c>
      <c r="AL22">
        <v>1066.1234010000001</v>
      </c>
      <c r="AM22">
        <v>1098.2370269999999</v>
      </c>
    </row>
    <row r="23" spans="1:39" x14ac:dyDescent="0.25">
      <c r="A23" t="s">
        <v>17</v>
      </c>
      <c r="B23">
        <v>801.19622289999995</v>
      </c>
      <c r="C23">
        <v>825.59592689999999</v>
      </c>
      <c r="D23">
        <v>853.0332674</v>
      </c>
      <c r="E23">
        <v>883.3696023</v>
      </c>
      <c r="F23">
        <v>912.77045639999994</v>
      </c>
      <c r="G23">
        <v>940.15784120000001</v>
      </c>
      <c r="H23">
        <v>965.16484630000002</v>
      </c>
      <c r="I23">
        <v>987.89154540000004</v>
      </c>
      <c r="J23">
        <v>1008.593858</v>
      </c>
      <c r="K23">
        <v>1027.542731</v>
      </c>
      <c r="L23">
        <v>1044.97765</v>
      </c>
      <c r="M23">
        <v>1061.095941</v>
      </c>
      <c r="N23">
        <v>1076.0555529999999</v>
      </c>
      <c r="O23">
        <v>1092.5508910000001</v>
      </c>
      <c r="P23">
        <v>1111.1243010000001</v>
      </c>
      <c r="Q23">
        <v>1131.820982</v>
      </c>
      <c r="R23">
        <v>1154.5065079999999</v>
      </c>
      <c r="S23">
        <v>1178.988619</v>
      </c>
      <c r="T23">
        <v>1204.967682</v>
      </c>
      <c r="U23">
        <v>1232.3547169999999</v>
      </c>
      <c r="V23">
        <v>1261.0077859999999</v>
      </c>
      <c r="W23">
        <v>1290.7992569999999</v>
      </c>
      <c r="X23">
        <v>1321.627209</v>
      </c>
      <c r="Y23">
        <v>1353.412446</v>
      </c>
      <c r="Z23">
        <v>1386.094292</v>
      </c>
      <c r="AA23">
        <v>1419.6276210000001</v>
      </c>
      <c r="AB23">
        <v>1453.9810970000001</v>
      </c>
      <c r="AC23">
        <v>1489.1364779999999</v>
      </c>
      <c r="AD23">
        <v>1527.5601059999999</v>
      </c>
      <c r="AE23">
        <v>1569.657076</v>
      </c>
      <c r="AF23">
        <v>1615.2872850000001</v>
      </c>
      <c r="AG23">
        <v>1664.1572490000001</v>
      </c>
      <c r="AH23">
        <v>1715.9664069999999</v>
      </c>
      <c r="AI23">
        <v>1770.4656219999999</v>
      </c>
      <c r="AJ23">
        <v>1827.4795819999999</v>
      </c>
      <c r="AK23">
        <v>1886.9133449999999</v>
      </c>
      <c r="AL23">
        <v>1948.752671</v>
      </c>
      <c r="AM23">
        <v>2013.062833</v>
      </c>
    </row>
    <row r="24" spans="1:39" x14ac:dyDescent="0.25">
      <c r="A24" t="s">
        <v>18</v>
      </c>
      <c r="B24">
        <v>94.437168270000001</v>
      </c>
      <c r="C24">
        <v>97.587158740000007</v>
      </c>
      <c r="D24">
        <v>101.226207</v>
      </c>
      <c r="E24">
        <v>105.3310366</v>
      </c>
      <c r="F24">
        <v>109.4723238</v>
      </c>
      <c r="G24">
        <v>113.3737976</v>
      </c>
      <c r="H24">
        <v>116.9244875</v>
      </c>
      <c r="I24">
        <v>120.0934007</v>
      </c>
      <c r="J24">
        <v>122.91811509999999</v>
      </c>
      <c r="K24">
        <v>125.4539111</v>
      </c>
      <c r="L24">
        <v>127.7531766</v>
      </c>
      <c r="M24">
        <v>129.85786909999999</v>
      </c>
      <c r="N24">
        <v>131.79836510000001</v>
      </c>
      <c r="O24">
        <v>133.87159460000001</v>
      </c>
      <c r="P24">
        <v>136.2435064</v>
      </c>
      <c r="Q24">
        <v>138.94690539999999</v>
      </c>
      <c r="R24">
        <v>141.96870269999999</v>
      </c>
      <c r="S24">
        <v>145.2800757</v>
      </c>
      <c r="T24">
        <v>148.65316100000001</v>
      </c>
      <c r="U24">
        <v>152.10900910000001</v>
      </c>
      <c r="V24">
        <v>155.66156989999999</v>
      </c>
      <c r="W24">
        <v>159.31816710000001</v>
      </c>
      <c r="X24">
        <v>163.08261400000001</v>
      </c>
      <c r="Y24">
        <v>166.95691210000001</v>
      </c>
      <c r="Z24">
        <v>170.9422726</v>
      </c>
      <c r="AA24">
        <v>175.03984070000001</v>
      </c>
      <c r="AB24">
        <v>179.25125700000001</v>
      </c>
      <c r="AC24">
        <v>183.57911619999999</v>
      </c>
      <c r="AD24">
        <v>188.3519733</v>
      </c>
      <c r="AE24">
        <v>193.60299499999999</v>
      </c>
      <c r="AF24">
        <v>199.32236499999999</v>
      </c>
      <c r="AG24">
        <v>205.48873230000001</v>
      </c>
      <c r="AH24">
        <v>212.07741999999999</v>
      </c>
      <c r="AI24">
        <v>219.06838110000001</v>
      </c>
      <c r="AJ24">
        <v>226.44905230000001</v>
      </c>
      <c r="AK24">
        <v>234.21602039999999</v>
      </c>
      <c r="AL24">
        <v>242.37617169999999</v>
      </c>
      <c r="AM24">
        <v>250.9475324</v>
      </c>
    </row>
    <row r="25" spans="1:39" x14ac:dyDescent="0.25">
      <c r="A25" t="s">
        <v>19</v>
      </c>
      <c r="B25">
        <v>6.5447287100000001E-2</v>
      </c>
      <c r="C25">
        <v>6.7587600499999997E-2</v>
      </c>
      <c r="D25">
        <v>7.0024499399999995E-2</v>
      </c>
      <c r="E25">
        <v>7.2712383899999997E-2</v>
      </c>
      <c r="F25">
        <v>7.5149246599999997E-2</v>
      </c>
      <c r="G25">
        <v>7.7388024700000002E-2</v>
      </c>
      <c r="H25">
        <v>7.9513626500000004E-2</v>
      </c>
      <c r="I25">
        <v>8.1580776499999896E-2</v>
      </c>
      <c r="J25">
        <v>8.3630687699999998E-2</v>
      </c>
      <c r="K25">
        <v>8.5695111500000004E-2</v>
      </c>
      <c r="L25">
        <v>8.7799555500000001E-2</v>
      </c>
      <c r="M25">
        <v>8.9965408199999999E-2</v>
      </c>
      <c r="N25">
        <v>9.2211655000000003E-2</v>
      </c>
      <c r="O25">
        <v>9.4588709899999998E-2</v>
      </c>
      <c r="P25">
        <v>9.7078771800000005E-2</v>
      </c>
      <c r="Q25">
        <v>9.9670548799999995E-2</v>
      </c>
      <c r="R25">
        <v>0.1023608587</v>
      </c>
      <c r="S25">
        <v>0.1051532379</v>
      </c>
      <c r="T25">
        <v>0.1079498436</v>
      </c>
      <c r="U25">
        <v>0.1107583462</v>
      </c>
      <c r="V25">
        <v>0.1135819401</v>
      </c>
      <c r="W25">
        <v>0.1164294473</v>
      </c>
      <c r="X25">
        <v>0.11931181370000001</v>
      </c>
      <c r="Y25">
        <v>0.1222395444</v>
      </c>
      <c r="Z25">
        <v>0.12522167579999999</v>
      </c>
      <c r="AA25">
        <v>0.12826562890000001</v>
      </c>
      <c r="AB25">
        <v>0.13137746210000001</v>
      </c>
      <c r="AC25">
        <v>0.13456227840000001</v>
      </c>
      <c r="AD25">
        <v>0.1381170256</v>
      </c>
      <c r="AE25">
        <v>0.14194880130000001</v>
      </c>
      <c r="AF25">
        <v>0.14599860640000001</v>
      </c>
      <c r="AG25">
        <v>0.15023135839999999</v>
      </c>
      <c r="AH25">
        <v>0.15462764309999999</v>
      </c>
      <c r="AI25">
        <v>0.15917939310000001</v>
      </c>
      <c r="AJ25">
        <v>0.16388674040000001</v>
      </c>
      <c r="AK25">
        <v>0.16875613719999999</v>
      </c>
      <c r="AL25">
        <v>0.17379936539999999</v>
      </c>
      <c r="AM25">
        <v>0.17903311129999999</v>
      </c>
    </row>
    <row r="26" spans="1:39" x14ac:dyDescent="0.25">
      <c r="A26" t="s">
        <v>20</v>
      </c>
      <c r="B26">
        <v>593.18299999999999</v>
      </c>
      <c r="C26">
        <v>612.32538499999998</v>
      </c>
      <c r="D26">
        <v>635.22996279999995</v>
      </c>
      <c r="E26">
        <v>661.25604639999995</v>
      </c>
      <c r="F26">
        <v>685.52541010000004</v>
      </c>
      <c r="G26">
        <v>708.04785690000006</v>
      </c>
      <c r="H26">
        <v>729.18681719999995</v>
      </c>
      <c r="I26">
        <v>749.250991</v>
      </c>
      <c r="J26">
        <v>768.65473080000004</v>
      </c>
      <c r="K26">
        <v>787.79747320000001</v>
      </c>
      <c r="L26">
        <v>807.01865899999996</v>
      </c>
      <c r="M26">
        <v>826.59011039999996</v>
      </c>
      <c r="N26">
        <v>846.72732340000005</v>
      </c>
      <c r="O26">
        <v>868.08185449999996</v>
      </c>
      <c r="P26">
        <v>890.90418450000004</v>
      </c>
      <c r="Q26">
        <v>915.26566660000003</v>
      </c>
      <c r="R26">
        <v>941.20068879999997</v>
      </c>
      <c r="S26">
        <v>968.77686510000001</v>
      </c>
      <c r="T26">
        <v>995.90536999999995</v>
      </c>
      <c r="U26">
        <v>1022.329734</v>
      </c>
      <c r="V26">
        <v>1048.087362</v>
      </c>
      <c r="W26">
        <v>1073.3646160000001</v>
      </c>
      <c r="X26">
        <v>1098.392241</v>
      </c>
      <c r="Y26">
        <v>1123.3911680000001</v>
      </c>
      <c r="Z26">
        <v>1148.551248</v>
      </c>
      <c r="AA26">
        <v>1174.0271740000001</v>
      </c>
      <c r="AB26">
        <v>1199.942157</v>
      </c>
      <c r="AC26">
        <v>1226.3945040000001</v>
      </c>
      <c r="AD26">
        <v>1256.766175</v>
      </c>
      <c r="AE26">
        <v>1290.109788</v>
      </c>
      <c r="AF26">
        <v>1325.7947489999999</v>
      </c>
      <c r="AG26">
        <v>1363.4562570000001</v>
      </c>
      <c r="AH26">
        <v>1402.8890650000001</v>
      </c>
      <c r="AI26">
        <v>1444.00675</v>
      </c>
      <c r="AJ26">
        <v>1486.8077740000001</v>
      </c>
      <c r="AK26">
        <v>1531.355403</v>
      </c>
      <c r="AL26">
        <v>1577.7678080000001</v>
      </c>
      <c r="AM26">
        <v>1626.214054</v>
      </c>
    </row>
    <row r="27" spans="1:39" x14ac:dyDescent="0.25">
      <c r="A27" t="s">
        <v>21</v>
      </c>
      <c r="B27">
        <v>1.3886131559999999</v>
      </c>
      <c r="C27">
        <v>1.433406687</v>
      </c>
      <c r="D27">
        <v>1.4853303419999999</v>
      </c>
      <c r="E27">
        <v>1.543043524</v>
      </c>
      <c r="F27">
        <v>1.5944031000000001</v>
      </c>
      <c r="G27">
        <v>1.6409495009999999</v>
      </c>
      <c r="H27">
        <v>1.684243629</v>
      </c>
      <c r="I27">
        <v>1.725492834</v>
      </c>
      <c r="J27">
        <v>1.7655645520000001</v>
      </c>
      <c r="K27">
        <v>1.8050689010000001</v>
      </c>
      <c r="L27">
        <v>1.8444386340000001</v>
      </c>
      <c r="M27">
        <v>1.883986366</v>
      </c>
      <c r="N27">
        <v>1.9239444269999999</v>
      </c>
      <c r="O27">
        <v>1.9662752080000001</v>
      </c>
      <c r="P27">
        <v>2.0106011929999998</v>
      </c>
      <c r="Q27">
        <v>2.0566219440000002</v>
      </c>
      <c r="R27">
        <v>2.1041473509999999</v>
      </c>
      <c r="S27">
        <v>2.153052696</v>
      </c>
      <c r="T27">
        <v>2.2032774750000002</v>
      </c>
      <c r="U27">
        <v>2.2549251369999999</v>
      </c>
      <c r="V27">
        <v>2.3079497099999999</v>
      </c>
      <c r="W27">
        <v>2.3622974719999998</v>
      </c>
      <c r="X27">
        <v>2.4179303079999999</v>
      </c>
      <c r="Y27">
        <v>2.4748223020000002</v>
      </c>
      <c r="Z27">
        <v>2.532955388</v>
      </c>
      <c r="AA27">
        <v>2.5923180889999999</v>
      </c>
      <c r="AB27">
        <v>2.6529066399999999</v>
      </c>
      <c r="AC27">
        <v>2.7147276749999998</v>
      </c>
      <c r="AD27">
        <v>2.7867489019999998</v>
      </c>
      <c r="AE27">
        <v>2.8670198400000002</v>
      </c>
      <c r="AF27">
        <v>2.9540120970000001</v>
      </c>
      <c r="AG27">
        <v>3.0466110199999998</v>
      </c>
      <c r="AH27">
        <v>3.1440500189999998</v>
      </c>
      <c r="AI27">
        <v>3.2458476539999999</v>
      </c>
      <c r="AJ27">
        <v>3.3517578480000001</v>
      </c>
      <c r="AK27">
        <v>3.4617313439999999</v>
      </c>
      <c r="AL27">
        <v>3.575887845</v>
      </c>
      <c r="AM27">
        <v>3.6944982799999999</v>
      </c>
    </row>
    <row r="28" spans="1:39" x14ac:dyDescent="0.25">
      <c r="A28" t="s">
        <v>22</v>
      </c>
      <c r="B28">
        <v>11.097</v>
      </c>
      <c r="C28">
        <v>11.497906179999999</v>
      </c>
      <c r="D28">
        <v>12.008237530000001</v>
      </c>
      <c r="E28">
        <v>12.608031820000001</v>
      </c>
      <c r="F28">
        <v>13.12726354</v>
      </c>
      <c r="G28">
        <v>13.57109891</v>
      </c>
      <c r="H28">
        <v>13.95336972</v>
      </c>
      <c r="I28">
        <v>14.286583</v>
      </c>
      <c r="J28">
        <v>14.584589149999999</v>
      </c>
      <c r="K28">
        <v>14.859456339999999</v>
      </c>
      <c r="L28">
        <v>15.120748069999999</v>
      </c>
      <c r="M28">
        <v>15.37563505</v>
      </c>
      <c r="N28">
        <v>15.629344700000001</v>
      </c>
      <c r="O28">
        <v>15.91971996</v>
      </c>
      <c r="P28">
        <v>16.2476099</v>
      </c>
      <c r="Q28">
        <v>16.608947579999999</v>
      </c>
      <c r="R28">
        <v>16.9997346</v>
      </c>
      <c r="S28">
        <v>17.416899099999998</v>
      </c>
      <c r="T28">
        <v>17.830443679999998</v>
      </c>
      <c r="U28">
        <v>18.242015800000001</v>
      </c>
      <c r="V28">
        <v>18.653945669999999</v>
      </c>
      <c r="W28">
        <v>19.068524249999999</v>
      </c>
      <c r="X28">
        <v>19.487836980000001</v>
      </c>
      <c r="Y28">
        <v>19.913670249999999</v>
      </c>
      <c r="Z28">
        <v>20.347503100000001</v>
      </c>
      <c r="AA28">
        <v>20.790557620000001</v>
      </c>
      <c r="AB28">
        <v>21.243876190000002</v>
      </c>
      <c r="AC28">
        <v>21.708405620000001</v>
      </c>
      <c r="AD28">
        <v>22.284691599999999</v>
      </c>
      <c r="AE28">
        <v>22.946624190000001</v>
      </c>
      <c r="AF28">
        <v>23.677440570000002</v>
      </c>
      <c r="AG28">
        <v>24.466453569999999</v>
      </c>
      <c r="AH28">
        <v>25.30680649</v>
      </c>
      <c r="AI28">
        <v>26.194610640000001</v>
      </c>
      <c r="AJ28">
        <v>27.128230569999999</v>
      </c>
      <c r="AK28">
        <v>28.10785495</v>
      </c>
      <c r="AL28">
        <v>29.13526147</v>
      </c>
      <c r="AM28">
        <v>30.21370392</v>
      </c>
    </row>
    <row r="29" spans="1:39" x14ac:dyDescent="0.25">
      <c r="A29" t="s">
        <v>23</v>
      </c>
      <c r="B29">
        <v>37.027999999999999</v>
      </c>
      <c r="C29">
        <v>37.965544680000001</v>
      </c>
      <c r="D29">
        <v>38.623980840000002</v>
      </c>
      <c r="E29">
        <v>39.072945959999998</v>
      </c>
      <c r="F29">
        <v>39.385595840000001</v>
      </c>
      <c r="G29">
        <v>39.743454939999999</v>
      </c>
      <c r="H29">
        <v>40.215566090000003</v>
      </c>
      <c r="I29">
        <v>40.833566509999997</v>
      </c>
      <c r="J29">
        <v>41.578866640000001</v>
      </c>
      <c r="K29">
        <v>42.415443070000002</v>
      </c>
      <c r="L29">
        <v>43.305247090000002</v>
      </c>
      <c r="M29">
        <v>44.214466539999997</v>
      </c>
      <c r="N29">
        <v>45.114987030000002</v>
      </c>
      <c r="O29">
        <v>46.04377642</v>
      </c>
      <c r="P29">
        <v>46.861197099999998</v>
      </c>
      <c r="Q29">
        <v>47.502151990000002</v>
      </c>
      <c r="R29">
        <v>47.941064099999998</v>
      </c>
      <c r="S29">
        <v>48.165027559999999</v>
      </c>
      <c r="T29">
        <v>48.557890059999998</v>
      </c>
      <c r="U29">
        <v>49.228215409999997</v>
      </c>
      <c r="V29">
        <v>50.178919980000003</v>
      </c>
      <c r="W29">
        <v>51.376607970000002</v>
      </c>
      <c r="X29">
        <v>52.778257889999999</v>
      </c>
      <c r="Y29">
        <v>54.341606349999999</v>
      </c>
      <c r="Z29">
        <v>56.028856179999998</v>
      </c>
      <c r="AA29">
        <v>57.807641400000001</v>
      </c>
      <c r="AB29">
        <v>59.650904879999999</v>
      </c>
      <c r="AC29">
        <v>61.536391420000001</v>
      </c>
      <c r="AD29">
        <v>63.370524430000003</v>
      </c>
      <c r="AE29">
        <v>65.178051199999999</v>
      </c>
      <c r="AF29">
        <v>66.973342340000002</v>
      </c>
      <c r="AG29">
        <v>68.75693029</v>
      </c>
      <c r="AH29">
        <v>70.52603148</v>
      </c>
      <c r="AI29">
        <v>72.276032189999995</v>
      </c>
      <c r="AJ29">
        <v>74.002773959999999</v>
      </c>
      <c r="AK29">
        <v>75.703653279999997</v>
      </c>
      <c r="AL29">
        <v>77.377800590000007</v>
      </c>
      <c r="AM29">
        <v>79.02596063</v>
      </c>
    </row>
    <row r="30" spans="1:39" x14ac:dyDescent="0.25">
      <c r="A30" t="s">
        <v>24</v>
      </c>
      <c r="B30">
        <v>530.98400000000004</v>
      </c>
      <c r="C30">
        <v>543.89557890000003</v>
      </c>
      <c r="D30">
        <v>554.06640609999999</v>
      </c>
      <c r="E30">
        <v>562.22235899999998</v>
      </c>
      <c r="F30">
        <v>570.16180689999999</v>
      </c>
      <c r="G30">
        <v>579.29482499999995</v>
      </c>
      <c r="H30">
        <v>589.98388069999999</v>
      </c>
      <c r="I30">
        <v>602.37107590000005</v>
      </c>
      <c r="J30">
        <v>616.23038870000005</v>
      </c>
      <c r="K30">
        <v>631.19443260000003</v>
      </c>
      <c r="L30">
        <v>646.87070180000001</v>
      </c>
      <c r="M30">
        <v>662.89399460000004</v>
      </c>
      <c r="N30">
        <v>678.94205250000005</v>
      </c>
      <c r="O30">
        <v>695.09607979999998</v>
      </c>
      <c r="P30">
        <v>710.08379019999995</v>
      </c>
      <c r="Q30">
        <v>723.26413549999995</v>
      </c>
      <c r="R30">
        <v>734.34802560000003</v>
      </c>
      <c r="S30">
        <v>743.14400639999997</v>
      </c>
      <c r="T30">
        <v>753.24832949999995</v>
      </c>
      <c r="U30">
        <v>766.14585959999999</v>
      </c>
      <c r="V30">
        <v>782.04347610000002</v>
      </c>
      <c r="W30">
        <v>800.66191779999997</v>
      </c>
      <c r="X30">
        <v>821.57105309999997</v>
      </c>
      <c r="Y30">
        <v>844.32463259999997</v>
      </c>
      <c r="Z30">
        <v>868.51269739999998</v>
      </c>
      <c r="AA30">
        <v>893.77902979999999</v>
      </c>
      <c r="AB30">
        <v>919.82370530000003</v>
      </c>
      <c r="AC30">
        <v>946.39957040000002</v>
      </c>
      <c r="AD30">
        <v>972.04936650000002</v>
      </c>
      <c r="AE30">
        <v>997.18016990000001</v>
      </c>
      <c r="AF30">
        <v>1022.06238</v>
      </c>
      <c r="AG30">
        <v>1046.792481</v>
      </c>
      <c r="AH30">
        <v>1071.404016</v>
      </c>
      <c r="AI30">
        <v>1095.895025</v>
      </c>
      <c r="AJ30">
        <v>1120.2594750000001</v>
      </c>
      <c r="AK30">
        <v>1144.5043720000001</v>
      </c>
      <c r="AL30">
        <v>1168.655567</v>
      </c>
      <c r="AM30">
        <v>1192.7590190000001</v>
      </c>
    </row>
    <row r="31" spans="1:39" x14ac:dyDescent="0.25">
      <c r="A31" t="s">
        <v>25</v>
      </c>
      <c r="B31">
        <v>4.1814573929999996</v>
      </c>
      <c r="C31">
        <v>4.2648751090000001</v>
      </c>
      <c r="D31">
        <v>4.3146885790000002</v>
      </c>
      <c r="E31">
        <v>4.339607687</v>
      </c>
      <c r="F31">
        <v>4.3607556030000003</v>
      </c>
      <c r="G31">
        <v>4.3949093760000002</v>
      </c>
      <c r="H31">
        <v>4.4463187480000004</v>
      </c>
      <c r="I31">
        <v>4.5167672779999997</v>
      </c>
      <c r="J31">
        <v>4.6028951510000002</v>
      </c>
      <c r="K31">
        <v>4.6996417929999996</v>
      </c>
      <c r="L31">
        <v>4.8018675169999998</v>
      </c>
      <c r="M31">
        <v>4.9050042280000001</v>
      </c>
      <c r="N31">
        <v>5.0051818509999997</v>
      </c>
      <c r="O31">
        <v>5.104369181</v>
      </c>
      <c r="P31">
        <v>5.1881430479999997</v>
      </c>
      <c r="Q31">
        <v>5.2500448410000002</v>
      </c>
      <c r="R31">
        <v>5.2876442289999996</v>
      </c>
      <c r="S31">
        <v>5.2995956929999997</v>
      </c>
      <c r="T31">
        <v>5.333481795</v>
      </c>
      <c r="U31">
        <v>5.4010064150000003</v>
      </c>
      <c r="V31">
        <v>5.5020988620000004</v>
      </c>
      <c r="W31">
        <v>5.6324980849999999</v>
      </c>
      <c r="X31">
        <v>5.7868869910000003</v>
      </c>
      <c r="Y31">
        <v>5.9601055430000001</v>
      </c>
      <c r="Z31">
        <v>6.1475679369999998</v>
      </c>
      <c r="AA31">
        <v>6.3453592900000002</v>
      </c>
      <c r="AB31">
        <v>6.5502098450000004</v>
      </c>
      <c r="AC31">
        <v>6.759428572</v>
      </c>
      <c r="AD31">
        <v>6.9611520469999997</v>
      </c>
      <c r="AE31">
        <v>7.1605462089999996</v>
      </c>
      <c r="AF31">
        <v>7.3601014759999996</v>
      </c>
      <c r="AG31">
        <v>7.5599496899999998</v>
      </c>
      <c r="AH31">
        <v>7.759510476</v>
      </c>
      <c r="AI31">
        <v>7.9578687690000001</v>
      </c>
      <c r="AJ31">
        <v>8.1541547110000003</v>
      </c>
      <c r="AK31">
        <v>8.3477207329999903</v>
      </c>
      <c r="AL31">
        <v>8.5381766809999995</v>
      </c>
      <c r="AM31">
        <v>8.7253745610000006</v>
      </c>
    </row>
    <row r="32" spans="1:39" x14ac:dyDescent="0.25">
      <c r="A32" t="s">
        <v>26</v>
      </c>
      <c r="B32">
        <v>86.326999639999997</v>
      </c>
      <c r="C32">
        <v>88.282075059999997</v>
      </c>
      <c r="D32">
        <v>89.794837340000001</v>
      </c>
      <c r="E32">
        <v>90.970723280000001</v>
      </c>
      <c r="F32">
        <v>91.902948190000004</v>
      </c>
      <c r="G32">
        <v>92.928691360000002</v>
      </c>
      <c r="H32">
        <v>94.16197923</v>
      </c>
      <c r="I32">
        <v>95.653679330000003</v>
      </c>
      <c r="J32">
        <v>97.366573549999998</v>
      </c>
      <c r="K32">
        <v>99.228061839999995</v>
      </c>
      <c r="L32">
        <v>101.1578588</v>
      </c>
      <c r="M32">
        <v>103.0799468</v>
      </c>
      <c r="N32">
        <v>104.9256707</v>
      </c>
      <c r="O32">
        <v>106.8556366</v>
      </c>
      <c r="P32">
        <v>108.57660629999999</v>
      </c>
      <c r="Q32">
        <v>109.93695820000001</v>
      </c>
      <c r="R32">
        <v>110.86465560000001</v>
      </c>
      <c r="S32">
        <v>111.3104495</v>
      </c>
      <c r="T32">
        <v>112.1252221</v>
      </c>
      <c r="U32">
        <v>113.5820834</v>
      </c>
      <c r="V32">
        <v>115.70392649999999</v>
      </c>
      <c r="W32">
        <v>118.4174615</v>
      </c>
      <c r="X32">
        <v>121.6215277</v>
      </c>
      <c r="Y32">
        <v>125.2149184</v>
      </c>
      <c r="Z32">
        <v>129.1066577</v>
      </c>
      <c r="AA32">
        <v>133.2189468</v>
      </c>
      <c r="AB32">
        <v>137.48717730000001</v>
      </c>
      <c r="AC32">
        <v>141.8588689</v>
      </c>
      <c r="AD32">
        <v>146.2166397</v>
      </c>
      <c r="AE32">
        <v>150.60286769999999</v>
      </c>
      <c r="AF32">
        <v>155.04874799999999</v>
      </c>
      <c r="AG32">
        <v>159.55591290000001</v>
      </c>
      <c r="AH32">
        <v>164.1159036</v>
      </c>
      <c r="AI32">
        <v>168.71510430000001</v>
      </c>
      <c r="AJ32">
        <v>173.34107069999999</v>
      </c>
      <c r="AK32">
        <v>177.98608300000001</v>
      </c>
      <c r="AL32">
        <v>182.64832580000001</v>
      </c>
      <c r="AM32">
        <v>187.33209049999999</v>
      </c>
    </row>
    <row r="33" spans="1:39" x14ac:dyDescent="0.25">
      <c r="A33" t="s">
        <v>27</v>
      </c>
      <c r="B33">
        <v>10285.555549999999</v>
      </c>
      <c r="C33">
        <v>10545.984630000001</v>
      </c>
      <c r="D33">
        <v>10728.88357</v>
      </c>
      <c r="E33">
        <v>10853.596100000001</v>
      </c>
      <c r="F33">
        <v>10940.443289999999</v>
      </c>
      <c r="G33">
        <v>11039.84859</v>
      </c>
      <c r="H33">
        <v>11170.99058</v>
      </c>
      <c r="I33">
        <v>11342.657359999999</v>
      </c>
      <c r="J33">
        <v>11549.68518</v>
      </c>
      <c r="K33">
        <v>11782.067520000001</v>
      </c>
      <c r="L33">
        <v>12029.2353</v>
      </c>
      <c r="M33">
        <v>12281.796259999999</v>
      </c>
      <c r="N33">
        <v>12531.940839999999</v>
      </c>
      <c r="O33">
        <v>12789.937889999999</v>
      </c>
      <c r="P33">
        <v>13016.99919</v>
      </c>
      <c r="Q33">
        <v>13195.042219999999</v>
      </c>
      <c r="R33">
        <v>13316.96225</v>
      </c>
      <c r="S33">
        <v>13379.17432</v>
      </c>
      <c r="T33">
        <v>13488.30279</v>
      </c>
      <c r="U33">
        <v>13674.504279999999</v>
      </c>
      <c r="V33">
        <v>13938.588879999999</v>
      </c>
      <c r="W33">
        <v>14271.279990000001</v>
      </c>
      <c r="X33">
        <v>14660.627189999999</v>
      </c>
      <c r="Y33">
        <v>15094.890649999999</v>
      </c>
      <c r="Z33">
        <v>15563.57116</v>
      </c>
      <c r="AA33">
        <v>16057.678169999999</v>
      </c>
      <c r="AB33">
        <v>16569.695800000001</v>
      </c>
      <c r="AC33">
        <v>17093.442060000001</v>
      </c>
      <c r="AD33">
        <v>17602.923449999998</v>
      </c>
      <c r="AE33">
        <v>18105.014220000001</v>
      </c>
      <c r="AF33">
        <v>18603.70621</v>
      </c>
      <c r="AG33">
        <v>19099.147300000001</v>
      </c>
      <c r="AH33">
        <v>19590.564299999998</v>
      </c>
      <c r="AI33">
        <v>20076.675609999998</v>
      </c>
      <c r="AJ33">
        <v>20556.326099999998</v>
      </c>
      <c r="AK33">
        <v>21028.792580000001</v>
      </c>
      <c r="AL33">
        <v>21493.833500000001</v>
      </c>
      <c r="AM33">
        <v>21951.655729999999</v>
      </c>
    </row>
    <row r="34" spans="1:39" x14ac:dyDescent="0.25">
      <c r="A34" t="s">
        <v>28</v>
      </c>
      <c r="B34">
        <v>147495.55559999999</v>
      </c>
      <c r="C34">
        <v>151082.10519999999</v>
      </c>
      <c r="D34">
        <v>153907.33499999999</v>
      </c>
      <c r="E34">
        <v>156172.8775</v>
      </c>
      <c r="F34">
        <v>158378.27970000001</v>
      </c>
      <c r="G34">
        <v>160915.2292</v>
      </c>
      <c r="H34">
        <v>163884.41130000001</v>
      </c>
      <c r="I34">
        <v>167325.29889999999</v>
      </c>
      <c r="J34">
        <v>171175.10800000001</v>
      </c>
      <c r="K34">
        <v>175331.7868</v>
      </c>
      <c r="L34">
        <v>179686.30609999999</v>
      </c>
      <c r="M34">
        <v>184137.22070000001</v>
      </c>
      <c r="N34">
        <v>188595.01459999999</v>
      </c>
      <c r="O34">
        <v>193082.2444</v>
      </c>
      <c r="P34">
        <v>197245.49729999999</v>
      </c>
      <c r="Q34">
        <v>200906.70430000001</v>
      </c>
      <c r="R34">
        <v>203985.56270000001</v>
      </c>
      <c r="S34">
        <v>206428.89069999999</v>
      </c>
      <c r="T34">
        <v>209235.6471</v>
      </c>
      <c r="U34">
        <v>212818.29430000001</v>
      </c>
      <c r="V34">
        <v>217234.29889999999</v>
      </c>
      <c r="W34">
        <v>222406.0883</v>
      </c>
      <c r="X34">
        <v>228214.1814</v>
      </c>
      <c r="Y34">
        <v>234534.6202</v>
      </c>
      <c r="Z34">
        <v>241253.527</v>
      </c>
      <c r="AA34">
        <v>248271.95269999999</v>
      </c>
      <c r="AB34">
        <v>255506.58480000001</v>
      </c>
      <c r="AC34">
        <v>262888.76949999999</v>
      </c>
      <c r="AD34">
        <v>270013.71289999998</v>
      </c>
      <c r="AE34">
        <v>276994.49160000001</v>
      </c>
      <c r="AF34">
        <v>283906.21649999998</v>
      </c>
      <c r="AG34">
        <v>290775.68910000002</v>
      </c>
      <c r="AH34">
        <v>297612.2267</v>
      </c>
      <c r="AI34">
        <v>304415.28470000002</v>
      </c>
      <c r="AJ34">
        <v>311183.1875</v>
      </c>
      <c r="AK34">
        <v>317917.8811</v>
      </c>
      <c r="AL34">
        <v>324626.5465</v>
      </c>
      <c r="AM34">
        <v>331321.9497</v>
      </c>
    </row>
    <row r="35" spans="1:39" x14ac:dyDescent="0.25">
      <c r="A35" t="s">
        <v>29</v>
      </c>
      <c r="B35">
        <v>1161.515942</v>
      </c>
      <c r="C35">
        <v>1184.6875299999999</v>
      </c>
      <c r="D35">
        <v>1198.5246050000001</v>
      </c>
      <c r="E35">
        <v>1205.44658</v>
      </c>
      <c r="F35">
        <v>1211.321001</v>
      </c>
      <c r="G35">
        <v>1220.80816</v>
      </c>
      <c r="H35">
        <v>1235.0885410000001</v>
      </c>
      <c r="I35">
        <v>1254.6575769999999</v>
      </c>
      <c r="J35">
        <v>1278.5819859999999</v>
      </c>
      <c r="K35">
        <v>1305.456054</v>
      </c>
      <c r="L35">
        <v>1333.8520880000001</v>
      </c>
      <c r="M35">
        <v>1362.501174</v>
      </c>
      <c r="N35">
        <v>1390.3282919999999</v>
      </c>
      <c r="O35">
        <v>1417.880328</v>
      </c>
      <c r="P35">
        <v>1441.1508470000001</v>
      </c>
      <c r="Q35">
        <v>1458.345789</v>
      </c>
      <c r="R35">
        <v>1468.790064</v>
      </c>
      <c r="S35">
        <v>1472.109915</v>
      </c>
      <c r="T35">
        <v>1481.522721</v>
      </c>
      <c r="U35">
        <v>1500.2795599999999</v>
      </c>
      <c r="V35">
        <v>1528.3607950000001</v>
      </c>
      <c r="W35">
        <v>1564.582801</v>
      </c>
      <c r="X35">
        <v>1607.468609</v>
      </c>
      <c r="Y35">
        <v>1655.584873</v>
      </c>
      <c r="Z35">
        <v>1707.6577600000001</v>
      </c>
      <c r="AA35">
        <v>1762.5998030000001</v>
      </c>
      <c r="AB35">
        <v>1819.502735</v>
      </c>
      <c r="AC35">
        <v>1877.619048</v>
      </c>
      <c r="AD35">
        <v>1933.6533469999999</v>
      </c>
      <c r="AE35">
        <v>1989.040614</v>
      </c>
      <c r="AF35">
        <v>2044.472632</v>
      </c>
      <c r="AG35">
        <v>2099.9860250000002</v>
      </c>
      <c r="AH35">
        <v>2155.4195770000001</v>
      </c>
      <c r="AI35">
        <v>2210.5191030000001</v>
      </c>
      <c r="AJ35">
        <v>2265.0429749999998</v>
      </c>
      <c r="AK35">
        <v>2318.8113149999999</v>
      </c>
      <c r="AL35">
        <v>2371.715745</v>
      </c>
      <c r="AM35">
        <v>2423.7151560000002</v>
      </c>
    </row>
    <row r="36" spans="1:39" x14ac:dyDescent="0.25">
      <c r="A36" t="s">
        <v>30</v>
      </c>
      <c r="B36">
        <v>23979.722119999999</v>
      </c>
      <c r="C36">
        <v>24522.798630000001</v>
      </c>
      <c r="D36">
        <v>24943.01037</v>
      </c>
      <c r="E36">
        <v>25269.645359999999</v>
      </c>
      <c r="F36">
        <v>25528.596720000001</v>
      </c>
      <c r="G36">
        <v>25813.525379999999</v>
      </c>
      <c r="H36">
        <v>26156.105339999998</v>
      </c>
      <c r="I36">
        <v>26570.466479999999</v>
      </c>
      <c r="J36">
        <v>27046.27043</v>
      </c>
      <c r="K36">
        <v>27563.35051</v>
      </c>
      <c r="L36">
        <v>28099.40524</v>
      </c>
      <c r="M36">
        <v>28633.31855</v>
      </c>
      <c r="N36">
        <v>29146.019649999998</v>
      </c>
      <c r="O36">
        <v>29682.12127</v>
      </c>
      <c r="P36">
        <v>30160.168420000002</v>
      </c>
      <c r="Q36">
        <v>30538.04394</v>
      </c>
      <c r="R36">
        <v>30795.737679999998</v>
      </c>
      <c r="S36">
        <v>30919.569309999999</v>
      </c>
      <c r="T36">
        <v>31145.89502</v>
      </c>
      <c r="U36">
        <v>31550.578720000001</v>
      </c>
      <c r="V36">
        <v>32139.979589999999</v>
      </c>
      <c r="W36">
        <v>32893.739309999997</v>
      </c>
      <c r="X36">
        <v>33783.757689999999</v>
      </c>
      <c r="Y36">
        <v>34781.921779999997</v>
      </c>
      <c r="Z36">
        <v>35862.960469999998</v>
      </c>
      <c r="AA36">
        <v>37005.263010000002</v>
      </c>
      <c r="AB36">
        <v>38190.882579999998</v>
      </c>
      <c r="AC36">
        <v>39405.241370000003</v>
      </c>
      <c r="AD36">
        <v>40615.733249999997</v>
      </c>
      <c r="AE36">
        <v>41834.129910000003</v>
      </c>
      <c r="AF36">
        <v>43069.096660000003</v>
      </c>
      <c r="AG36">
        <v>44321.086929999998</v>
      </c>
      <c r="AH36">
        <v>45587.75101</v>
      </c>
      <c r="AI36">
        <v>46865.306759999999</v>
      </c>
      <c r="AJ36">
        <v>48150.297409999999</v>
      </c>
      <c r="AK36">
        <v>49440.578609999997</v>
      </c>
      <c r="AL36">
        <v>50735.646050000003</v>
      </c>
      <c r="AM36">
        <v>52036.691800000001</v>
      </c>
    </row>
    <row r="37" spans="1:39" x14ac:dyDescent="0.25">
      <c r="A37" t="s">
        <v>132</v>
      </c>
      <c r="B37">
        <v>54227.928500000002</v>
      </c>
      <c r="C37">
        <v>55084.444280000003</v>
      </c>
      <c r="D37">
        <v>55689.913619999999</v>
      </c>
      <c r="E37">
        <v>56196.523560000001</v>
      </c>
      <c r="F37">
        <v>56416.493190000001</v>
      </c>
      <c r="G37">
        <v>56788.450949999999</v>
      </c>
      <c r="H37">
        <v>57409.77519</v>
      </c>
      <c r="I37">
        <v>58282.05889</v>
      </c>
      <c r="J37">
        <v>59282.64673</v>
      </c>
      <c r="K37">
        <v>60285.858330000003</v>
      </c>
      <c r="L37">
        <v>61203.268380000001</v>
      </c>
      <c r="M37">
        <v>61987.20291</v>
      </c>
      <c r="N37">
        <v>62619.5553</v>
      </c>
      <c r="O37">
        <v>63440.586840000004</v>
      </c>
      <c r="P37">
        <v>64066.231610000003</v>
      </c>
      <c r="Q37">
        <v>64387.304909999999</v>
      </c>
      <c r="R37">
        <v>64407.186159999997</v>
      </c>
      <c r="S37">
        <v>64143.988870000001</v>
      </c>
      <c r="T37">
        <v>64695.655809999997</v>
      </c>
      <c r="U37">
        <v>66070.160130000004</v>
      </c>
      <c r="V37">
        <v>68056.336249999906</v>
      </c>
      <c r="W37">
        <v>70431.564750000005</v>
      </c>
      <c r="X37">
        <v>73023.024529999995</v>
      </c>
      <c r="Y37">
        <v>75715.136280000006</v>
      </c>
      <c r="Z37">
        <v>78438.871060000005</v>
      </c>
      <c r="AA37">
        <v>81157.287100000001</v>
      </c>
      <c r="AB37">
        <v>83852.981580000007</v>
      </c>
      <c r="AC37">
        <v>86519.141690000004</v>
      </c>
      <c r="AD37">
        <v>89124.828580000001</v>
      </c>
      <c r="AE37">
        <v>91803.5962</v>
      </c>
      <c r="AF37">
        <v>94595.402159999998</v>
      </c>
      <c r="AG37">
        <v>97474.60166</v>
      </c>
      <c r="AH37">
        <v>100405.95630000001</v>
      </c>
      <c r="AI37">
        <v>103355.8855</v>
      </c>
      <c r="AJ37">
        <v>106300.45819999999</v>
      </c>
      <c r="AK37">
        <v>109226.45759999999</v>
      </c>
      <c r="AL37">
        <v>112128.96769999999</v>
      </c>
      <c r="AM37">
        <v>115008.67449999999</v>
      </c>
    </row>
    <row r="38" spans="1:39" x14ac:dyDescent="0.25">
      <c r="A38" t="s">
        <v>31</v>
      </c>
      <c r="B38">
        <v>121.58713299999999</v>
      </c>
      <c r="C38">
        <v>124.98330559999999</v>
      </c>
      <c r="D38">
        <v>128.87501649999999</v>
      </c>
      <c r="E38">
        <v>133.24385100000001</v>
      </c>
      <c r="F38">
        <v>137.69642690000001</v>
      </c>
      <c r="G38">
        <v>142.05241509999999</v>
      </c>
      <c r="H38">
        <v>146.20086989999999</v>
      </c>
      <c r="I38">
        <v>150.09734030000001</v>
      </c>
      <c r="J38">
        <v>153.7529638</v>
      </c>
      <c r="K38">
        <v>157.2017993</v>
      </c>
      <c r="L38">
        <v>160.48668259999999</v>
      </c>
      <c r="M38">
        <v>163.65079929999999</v>
      </c>
      <c r="N38">
        <v>166.73475300000001</v>
      </c>
      <c r="O38">
        <v>169.9416401</v>
      </c>
      <c r="P38">
        <v>173.42645429999999</v>
      </c>
      <c r="Q38">
        <v>177.2276646</v>
      </c>
      <c r="R38">
        <v>181.3430773</v>
      </c>
      <c r="S38">
        <v>185.75875619999999</v>
      </c>
      <c r="T38">
        <v>190.2942123</v>
      </c>
      <c r="U38">
        <v>194.958788</v>
      </c>
      <c r="V38">
        <v>199.75053579999999</v>
      </c>
      <c r="W38">
        <v>204.67235579999999</v>
      </c>
      <c r="X38">
        <v>209.72891000000001</v>
      </c>
      <c r="Y38">
        <v>214.92429200000001</v>
      </c>
      <c r="Z38">
        <v>220.26121670000001</v>
      </c>
      <c r="AA38">
        <v>225.7410064</v>
      </c>
      <c r="AB38">
        <v>231.3639058</v>
      </c>
      <c r="AC38">
        <v>237.12952920000001</v>
      </c>
      <c r="AD38">
        <v>243.19206070000001</v>
      </c>
      <c r="AE38">
        <v>249.66580089999999</v>
      </c>
      <c r="AF38">
        <v>256.55364229999998</v>
      </c>
      <c r="AG38">
        <v>263.82994839999998</v>
      </c>
      <c r="AH38">
        <v>271.46390330000003</v>
      </c>
      <c r="AI38">
        <v>279.42845599999998</v>
      </c>
      <c r="AJ38">
        <v>287.70386839999998</v>
      </c>
      <c r="AK38">
        <v>296.27919689999999</v>
      </c>
      <c r="AL38">
        <v>305.15300289999999</v>
      </c>
      <c r="AM38">
        <v>314.33382280000001</v>
      </c>
    </row>
    <row r="39" spans="1:39" x14ac:dyDescent="0.25">
      <c r="A39" t="s">
        <v>32</v>
      </c>
      <c r="B39">
        <v>411.05060300000002</v>
      </c>
      <c r="C39">
        <v>424.13827459999999</v>
      </c>
      <c r="D39">
        <v>438.9720471</v>
      </c>
      <c r="E39">
        <v>455.51420189999999</v>
      </c>
      <c r="F39">
        <v>472.59305490000003</v>
      </c>
      <c r="G39">
        <v>489.5012759</v>
      </c>
      <c r="H39">
        <v>505.57755559999998</v>
      </c>
      <c r="I39">
        <v>520.516569</v>
      </c>
      <c r="J39">
        <v>534.38800179999998</v>
      </c>
      <c r="K39">
        <v>547.41530609999995</v>
      </c>
      <c r="L39">
        <v>559.88553230000002</v>
      </c>
      <c r="M39">
        <v>572.08787729999995</v>
      </c>
      <c r="N39">
        <v>584.29285900000002</v>
      </c>
      <c r="O39">
        <v>596.91640180000002</v>
      </c>
      <c r="P39">
        <v>610.88223200000004</v>
      </c>
      <c r="Q39">
        <v>626.42296520000002</v>
      </c>
      <c r="R39">
        <v>643.54080320000003</v>
      </c>
      <c r="S39">
        <v>662.17830800000002</v>
      </c>
      <c r="T39">
        <v>680.4638923</v>
      </c>
      <c r="U39">
        <v>698.74966449999999</v>
      </c>
      <c r="V39">
        <v>717.13060770000004</v>
      </c>
      <c r="W39">
        <v>735.70924530000002</v>
      </c>
      <c r="X39">
        <v>754.58970139999997</v>
      </c>
      <c r="Y39">
        <v>773.86007310000002</v>
      </c>
      <c r="Z39">
        <v>793.58606999999995</v>
      </c>
      <c r="AA39">
        <v>813.81178079999995</v>
      </c>
      <c r="AB39">
        <v>834.5634407</v>
      </c>
      <c r="AC39">
        <v>855.85408150000001</v>
      </c>
      <c r="AD39">
        <v>877.16767689999995</v>
      </c>
      <c r="AE39">
        <v>899.46118790000003</v>
      </c>
      <c r="AF39">
        <v>922.86073580000004</v>
      </c>
      <c r="AG39">
        <v>947.33120659999997</v>
      </c>
      <c r="AH39">
        <v>972.80370989999994</v>
      </c>
      <c r="AI39">
        <v>999.21475029999999</v>
      </c>
      <c r="AJ39">
        <v>1026.521976</v>
      </c>
      <c r="AK39">
        <v>1054.7119520000001</v>
      </c>
      <c r="AL39">
        <v>1083.804905</v>
      </c>
      <c r="AM39">
        <v>1113.8583349999999</v>
      </c>
    </row>
    <row r="40" spans="1:39" x14ac:dyDescent="0.25">
      <c r="A40" t="s">
        <v>33</v>
      </c>
      <c r="B40">
        <v>801.19622289999995</v>
      </c>
      <c r="C40">
        <v>825.59592689999999</v>
      </c>
      <c r="D40">
        <v>853.0332674</v>
      </c>
      <c r="E40">
        <v>883.3696023</v>
      </c>
      <c r="F40">
        <v>912.77045639999994</v>
      </c>
      <c r="G40">
        <v>940.26583400000004</v>
      </c>
      <c r="H40">
        <v>965.43449169999997</v>
      </c>
      <c r="I40">
        <v>988.29605270000002</v>
      </c>
      <c r="J40">
        <v>1009.069211</v>
      </c>
      <c r="K40">
        <v>1028.0307399999999</v>
      </c>
      <c r="L40">
        <v>1045.447054</v>
      </c>
      <c r="M40">
        <v>1061.553883</v>
      </c>
      <c r="N40">
        <v>1076.5582469999999</v>
      </c>
      <c r="O40">
        <v>1093.1306970000001</v>
      </c>
      <c r="P40">
        <v>1111.822109</v>
      </c>
      <c r="Q40">
        <v>1132.6530600000001</v>
      </c>
      <c r="R40">
        <v>1155.4657400000001</v>
      </c>
      <c r="S40">
        <v>1180.0517970000001</v>
      </c>
      <c r="T40">
        <v>1206.1145220000001</v>
      </c>
      <c r="U40">
        <v>1233.513447</v>
      </c>
      <c r="V40">
        <v>1262.1216999999999</v>
      </c>
      <c r="W40">
        <v>1291.8354300000001</v>
      </c>
      <c r="X40">
        <v>1322.5702080000001</v>
      </c>
      <c r="Y40">
        <v>1354.2571720000001</v>
      </c>
      <c r="Z40">
        <v>1386.8401369999999</v>
      </c>
      <c r="AA40">
        <v>1420.273621</v>
      </c>
      <c r="AB40">
        <v>1454.521628</v>
      </c>
      <c r="AC40">
        <v>1489.5571890000001</v>
      </c>
      <c r="AD40">
        <v>1527.791293</v>
      </c>
      <c r="AE40">
        <v>1569.739409</v>
      </c>
      <c r="AF40">
        <v>1615.29339</v>
      </c>
      <c r="AG40">
        <v>1664.15771</v>
      </c>
      <c r="AH40">
        <v>1716.011538</v>
      </c>
      <c r="AI40">
        <v>1770.579148</v>
      </c>
      <c r="AJ40">
        <v>1827.6579180000001</v>
      </c>
      <c r="AK40">
        <v>1887.1276479999999</v>
      </c>
      <c r="AL40">
        <v>1948.9524280000001</v>
      </c>
      <c r="AM40">
        <v>2013.180357</v>
      </c>
    </row>
    <row r="41" spans="1:39" x14ac:dyDescent="0.25">
      <c r="A41" t="s">
        <v>34</v>
      </c>
      <c r="B41">
        <v>94.437168270000001</v>
      </c>
      <c r="C41">
        <v>97.587158740000007</v>
      </c>
      <c r="D41">
        <v>101.226207</v>
      </c>
      <c r="E41">
        <v>105.3310366</v>
      </c>
      <c r="F41">
        <v>109.4723238</v>
      </c>
      <c r="G41">
        <v>113.451489</v>
      </c>
      <c r="H41">
        <v>117.115607</v>
      </c>
      <c r="I41">
        <v>120.3924645</v>
      </c>
      <c r="J41">
        <v>123.3031383</v>
      </c>
      <c r="K41">
        <v>125.9008073</v>
      </c>
      <c r="L41">
        <v>128.24639049999999</v>
      </c>
      <c r="M41">
        <v>130.39219560000001</v>
      </c>
      <c r="N41">
        <v>132.37626990000001</v>
      </c>
      <c r="O41">
        <v>134.48201130000001</v>
      </c>
      <c r="P41">
        <v>136.88226399999999</v>
      </c>
      <c r="Q41">
        <v>139.60388040000001</v>
      </c>
      <c r="R41">
        <v>142.62544149999999</v>
      </c>
      <c r="S41">
        <v>145.9118028</v>
      </c>
      <c r="T41">
        <v>149.27725229999999</v>
      </c>
      <c r="U41">
        <v>152.75176339999999</v>
      </c>
      <c r="V41">
        <v>156.34893030000001</v>
      </c>
      <c r="W41">
        <v>160.07404299999999</v>
      </c>
      <c r="X41">
        <v>163.92740660000001</v>
      </c>
      <c r="Y41">
        <v>167.9065746</v>
      </c>
      <c r="Z41">
        <v>172.00786679999999</v>
      </c>
      <c r="AA41">
        <v>176.22737090000001</v>
      </c>
      <c r="AB41">
        <v>180.56161370000001</v>
      </c>
      <c r="AC41">
        <v>185.00804719999999</v>
      </c>
      <c r="AD41">
        <v>189.83099619999999</v>
      </c>
      <c r="AE41">
        <v>195.13395360000001</v>
      </c>
      <c r="AF41">
        <v>200.9211148</v>
      </c>
      <c r="AG41">
        <v>207.1674715</v>
      </c>
      <c r="AH41">
        <v>213.84081499999999</v>
      </c>
      <c r="AI41">
        <v>220.912127</v>
      </c>
      <c r="AJ41">
        <v>228.36024810000001</v>
      </c>
      <c r="AK41">
        <v>236.17409760000001</v>
      </c>
      <c r="AL41">
        <v>244.35386840000001</v>
      </c>
      <c r="AM41">
        <v>252.91180320000001</v>
      </c>
    </row>
    <row r="42" spans="1:39" x14ac:dyDescent="0.25">
      <c r="A42" t="s">
        <v>35</v>
      </c>
      <c r="B42">
        <v>6.5447287100000001E-2</v>
      </c>
      <c r="C42">
        <v>6.7587600499999997E-2</v>
      </c>
      <c r="D42">
        <v>7.0024499399999995E-2</v>
      </c>
      <c r="E42">
        <v>7.2712383899999997E-2</v>
      </c>
      <c r="F42">
        <v>7.5149246599999997E-2</v>
      </c>
      <c r="G42">
        <v>7.7374705599999996E-2</v>
      </c>
      <c r="H42">
        <v>7.9490704999999995E-2</v>
      </c>
      <c r="I42">
        <v>8.1558512400000005E-2</v>
      </c>
      <c r="J42">
        <v>8.3620622699999994E-2</v>
      </c>
      <c r="K42">
        <v>8.5708267800000001E-2</v>
      </c>
      <c r="L42">
        <v>8.7847771399999997E-2</v>
      </c>
      <c r="M42">
        <v>9.0062920599999999E-2</v>
      </c>
      <c r="N42">
        <v>9.2376509199999998E-2</v>
      </c>
      <c r="O42">
        <v>9.4830815999999998E-2</v>
      </c>
      <c r="P42">
        <v>9.74023891E-2</v>
      </c>
      <c r="Q42">
        <v>0.1000719233</v>
      </c>
      <c r="R42">
        <v>0.10282911660000001</v>
      </c>
      <c r="S42">
        <v>0.10567109080000001</v>
      </c>
      <c r="T42">
        <v>0.1085023861</v>
      </c>
      <c r="U42">
        <v>0.11134348469999999</v>
      </c>
      <c r="V42">
        <v>0.11420670970000001</v>
      </c>
      <c r="W42">
        <v>0.1171049257</v>
      </c>
      <c r="X42">
        <v>0.120049875</v>
      </c>
      <c r="Y42">
        <v>0.1230510633</v>
      </c>
      <c r="Z42">
        <v>0.12611556369999999</v>
      </c>
      <c r="AA42">
        <v>0.12924829339999999</v>
      </c>
      <c r="AB42">
        <v>0.13245246729999999</v>
      </c>
      <c r="AC42">
        <v>0.13573009750000001</v>
      </c>
      <c r="AD42">
        <v>0.1393580308</v>
      </c>
      <c r="AE42">
        <v>0.14325842929999999</v>
      </c>
      <c r="AF42">
        <v>0.14736783910000001</v>
      </c>
      <c r="AG42">
        <v>0.15164636449999999</v>
      </c>
      <c r="AH42">
        <v>0.15607132009999999</v>
      </c>
      <c r="AI42">
        <v>0.16063201690000001</v>
      </c>
      <c r="AJ42">
        <v>0.16532628390000001</v>
      </c>
      <c r="AK42">
        <v>0.1701583841</v>
      </c>
      <c r="AL42">
        <v>0.17513791779999999</v>
      </c>
      <c r="AM42">
        <v>0.1802793966</v>
      </c>
    </row>
    <row r="43" spans="1:39" x14ac:dyDescent="0.25">
      <c r="A43" t="s">
        <v>36</v>
      </c>
      <c r="B43">
        <v>593.18299999999999</v>
      </c>
      <c r="C43">
        <v>612.32538499999998</v>
      </c>
      <c r="D43">
        <v>635.22996279999995</v>
      </c>
      <c r="E43">
        <v>661.25604639999995</v>
      </c>
      <c r="F43">
        <v>685.52541010000004</v>
      </c>
      <c r="G43">
        <v>708.15682579999998</v>
      </c>
      <c r="H43">
        <v>729.56322939999995</v>
      </c>
      <c r="I43">
        <v>749.99919690000002</v>
      </c>
      <c r="J43">
        <v>769.83815979999997</v>
      </c>
      <c r="K43">
        <v>789.45960490000004</v>
      </c>
      <c r="L43">
        <v>809.23101929999996</v>
      </c>
      <c r="M43">
        <v>829.47536260000004</v>
      </c>
      <c r="N43">
        <v>850.45940819999998</v>
      </c>
      <c r="O43">
        <v>872.66429679999999</v>
      </c>
      <c r="P43">
        <v>896.32885959999999</v>
      </c>
      <c r="Q43">
        <v>921.45700710000006</v>
      </c>
      <c r="R43">
        <v>947.98510999999996</v>
      </c>
      <c r="S43">
        <v>975.86821099999997</v>
      </c>
      <c r="T43">
        <v>1003.319595</v>
      </c>
      <c r="U43">
        <v>1030.302743</v>
      </c>
      <c r="V43">
        <v>1056.9499679999999</v>
      </c>
      <c r="W43">
        <v>1083.4697530000001</v>
      </c>
      <c r="X43">
        <v>1110.073267</v>
      </c>
      <c r="Y43">
        <v>1136.9398180000001</v>
      </c>
      <c r="Z43">
        <v>1164.2070200000001</v>
      </c>
      <c r="AA43">
        <v>1191.972955</v>
      </c>
      <c r="AB43">
        <v>1220.3030450000001</v>
      </c>
      <c r="AC43">
        <v>1249.238184</v>
      </c>
      <c r="AD43">
        <v>1281.43264</v>
      </c>
      <c r="AE43">
        <v>1316.18679</v>
      </c>
      <c r="AF43">
        <v>1352.9167420000001</v>
      </c>
      <c r="AG43">
        <v>1391.2392850000001</v>
      </c>
      <c r="AH43">
        <v>1430.923147</v>
      </c>
      <c r="AI43">
        <v>1471.8482879999999</v>
      </c>
      <c r="AJ43">
        <v>1513.977261</v>
      </c>
      <c r="AK43">
        <v>1557.33718</v>
      </c>
      <c r="AL43">
        <v>1602.009695</v>
      </c>
      <c r="AM43">
        <v>1648.1267109999999</v>
      </c>
    </row>
    <row r="44" spans="1:39" x14ac:dyDescent="0.25">
      <c r="A44" t="s">
        <v>37</v>
      </c>
      <c r="B44">
        <v>1.3886131559999999</v>
      </c>
      <c r="C44">
        <v>1.433406687</v>
      </c>
      <c r="D44">
        <v>1.4853303419999999</v>
      </c>
      <c r="E44">
        <v>1.543043524</v>
      </c>
      <c r="F44">
        <v>1.5944031000000001</v>
      </c>
      <c r="G44">
        <v>1.6404013820000001</v>
      </c>
      <c r="H44">
        <v>1.6830932599999999</v>
      </c>
      <c r="I44">
        <v>1.7239031890000001</v>
      </c>
      <c r="J44">
        <v>1.7637397079999999</v>
      </c>
      <c r="K44">
        <v>1.8032008289999999</v>
      </c>
      <c r="L44">
        <v>1.8427004739999999</v>
      </c>
      <c r="M44">
        <v>1.8825526370000001</v>
      </c>
      <c r="N44">
        <v>1.9230285220000001</v>
      </c>
      <c r="O44">
        <v>1.9660469220000001</v>
      </c>
      <c r="P44">
        <v>2.0111379889999998</v>
      </c>
      <c r="Q44">
        <v>2.0579026050000002</v>
      </c>
      <c r="R44">
        <v>2.106091138</v>
      </c>
      <c r="S44">
        <v>2.1555527099999998</v>
      </c>
      <c r="T44">
        <v>2.2060878599999998</v>
      </c>
      <c r="U44">
        <v>2.2577735419999998</v>
      </c>
      <c r="V44">
        <v>2.3106484410000001</v>
      </c>
      <c r="W44">
        <v>2.3647368119999999</v>
      </c>
      <c r="X44">
        <v>2.4200515729999998</v>
      </c>
      <c r="Y44">
        <v>2.47659574</v>
      </c>
      <c r="Z44">
        <v>2.5343644689999998</v>
      </c>
      <c r="AA44">
        <v>2.5933478779999999</v>
      </c>
      <c r="AB44">
        <v>2.6535343849999999</v>
      </c>
      <c r="AC44">
        <v>2.714914534</v>
      </c>
      <c r="AD44">
        <v>2.786757589</v>
      </c>
      <c r="AE44">
        <v>2.867115021</v>
      </c>
      <c r="AF44">
        <v>2.9543641109999998</v>
      </c>
      <c r="AG44">
        <v>3.0473197829999998</v>
      </c>
      <c r="AH44">
        <v>3.1451631469999999</v>
      </c>
      <c r="AI44">
        <v>3.2473731109999999</v>
      </c>
      <c r="AJ44">
        <v>3.3536701400000002</v>
      </c>
      <c r="AK44">
        <v>3.463974168</v>
      </c>
      <c r="AL44">
        <v>3.5783759279999998</v>
      </c>
      <c r="AM44">
        <v>3.6971200500000001</v>
      </c>
    </row>
    <row r="45" spans="1:39" x14ac:dyDescent="0.25">
      <c r="A45" t="s">
        <v>38</v>
      </c>
      <c r="B45">
        <v>11.097</v>
      </c>
      <c r="C45">
        <v>11.497906179999999</v>
      </c>
      <c r="D45">
        <v>12.008237530000001</v>
      </c>
      <c r="E45">
        <v>12.608031820000001</v>
      </c>
      <c r="F45">
        <v>13.12726354</v>
      </c>
      <c r="G45">
        <v>13.573650539999999</v>
      </c>
      <c r="H45">
        <v>13.96157288</v>
      </c>
      <c r="I45">
        <v>14.30195432</v>
      </c>
      <c r="J45">
        <v>14.607699849999999</v>
      </c>
      <c r="K45">
        <v>14.89045542</v>
      </c>
      <c r="L45">
        <v>15.16027321</v>
      </c>
      <c r="M45">
        <v>15.425072460000001</v>
      </c>
      <c r="N45">
        <v>15.690699520000001</v>
      </c>
      <c r="O45">
        <v>15.992553539999999</v>
      </c>
      <c r="P45">
        <v>16.331395300000001</v>
      </c>
      <c r="Q45">
        <v>16.7018916</v>
      </c>
      <c r="R45">
        <v>17.09864585</v>
      </c>
      <c r="S45">
        <v>17.517471839999999</v>
      </c>
      <c r="T45">
        <v>17.933541479999999</v>
      </c>
      <c r="U45">
        <v>18.350596339999999</v>
      </c>
      <c r="V45">
        <v>18.771618929999999</v>
      </c>
      <c r="W45">
        <v>19.199023319999998</v>
      </c>
      <c r="X45">
        <v>19.634628889999998</v>
      </c>
      <c r="Y45">
        <v>20.079712350000001</v>
      </c>
      <c r="Z45">
        <v>20.535107889999999</v>
      </c>
      <c r="AA45">
        <v>21.001319840000001</v>
      </c>
      <c r="AB45">
        <v>21.478630630000001</v>
      </c>
      <c r="AC45">
        <v>21.96719964</v>
      </c>
      <c r="AD45">
        <v>22.560723500000002</v>
      </c>
      <c r="AE45">
        <v>23.239588990000001</v>
      </c>
      <c r="AF45">
        <v>23.9875449</v>
      </c>
      <c r="AG45">
        <v>24.79297773</v>
      </c>
      <c r="AH45">
        <v>25.6480107</v>
      </c>
      <c r="AI45">
        <v>26.547684839999999</v>
      </c>
      <c r="AJ45">
        <v>27.48933937</v>
      </c>
      <c r="AK45">
        <v>28.472195459999998</v>
      </c>
      <c r="AL45">
        <v>29.497106809999998</v>
      </c>
      <c r="AM45">
        <v>30.56643789</v>
      </c>
    </row>
    <row r="46" spans="1:39" x14ac:dyDescent="0.25">
      <c r="A46" t="s">
        <v>39</v>
      </c>
      <c r="B46">
        <v>37.027999999999999</v>
      </c>
      <c r="C46">
        <v>37.965544680000001</v>
      </c>
      <c r="D46">
        <v>38.623980840000002</v>
      </c>
      <c r="E46">
        <v>39.072945959999998</v>
      </c>
      <c r="F46">
        <v>39.385595840000001</v>
      </c>
      <c r="G46">
        <v>39.681805509999997</v>
      </c>
      <c r="H46">
        <v>40.050518259999997</v>
      </c>
      <c r="I46">
        <v>40.551758270000001</v>
      </c>
      <c r="J46">
        <v>41.18058276</v>
      </c>
      <c r="K46">
        <v>41.906162369999997</v>
      </c>
      <c r="L46">
        <v>42.685039099999997</v>
      </c>
      <c r="M46">
        <v>43.474685749999999</v>
      </c>
      <c r="N46">
        <v>44.241888600000003</v>
      </c>
      <c r="O46">
        <v>45.051582420000003</v>
      </c>
      <c r="P46">
        <v>45.765043409999997</v>
      </c>
      <c r="Q46">
        <v>46.324237680000003</v>
      </c>
      <c r="R46">
        <v>46.718687180000003</v>
      </c>
      <c r="S46">
        <v>46.954261129999999</v>
      </c>
      <c r="T46">
        <v>47.332049320000003</v>
      </c>
      <c r="U46">
        <v>47.909464329999999</v>
      </c>
      <c r="V46">
        <v>48.674293759999998</v>
      </c>
      <c r="W46">
        <v>49.591688619999999</v>
      </c>
      <c r="X46">
        <v>50.623207090000001</v>
      </c>
      <c r="Y46">
        <v>51.734345310000002</v>
      </c>
      <c r="Z46">
        <v>52.89696249</v>
      </c>
      <c r="AA46">
        <v>54.089492159999999</v>
      </c>
      <c r="AB46">
        <v>55.296270200000002</v>
      </c>
      <c r="AC46">
        <v>56.506588749999999</v>
      </c>
      <c r="AD46">
        <v>57.819221509999998</v>
      </c>
      <c r="AE46">
        <v>59.239529089999998</v>
      </c>
      <c r="AF46">
        <v>60.761738620000003</v>
      </c>
      <c r="AG46">
        <v>62.379634860000003</v>
      </c>
      <c r="AH46">
        <v>64.088430259999996</v>
      </c>
      <c r="AI46">
        <v>65.885276640000001</v>
      </c>
      <c r="AJ46">
        <v>67.769329260000006</v>
      </c>
      <c r="AK46">
        <v>69.741671679999996</v>
      </c>
      <c r="AL46">
        <v>71.805212179999998</v>
      </c>
      <c r="AM46">
        <v>73.964589649999894</v>
      </c>
    </row>
    <row r="47" spans="1:39" x14ac:dyDescent="0.25">
      <c r="A47" t="s">
        <v>40</v>
      </c>
      <c r="B47">
        <v>530.98400000000004</v>
      </c>
      <c r="C47">
        <v>543.89557890000003</v>
      </c>
      <c r="D47">
        <v>554.06640609999999</v>
      </c>
      <c r="E47">
        <v>562.22235899999998</v>
      </c>
      <c r="F47">
        <v>570.16180689999999</v>
      </c>
      <c r="G47">
        <v>578.76292230000001</v>
      </c>
      <c r="H47">
        <v>588.51129800000001</v>
      </c>
      <c r="I47">
        <v>599.78902259999995</v>
      </c>
      <c r="J47">
        <v>612.49808499999995</v>
      </c>
      <c r="K47">
        <v>626.32745609999995</v>
      </c>
      <c r="L47">
        <v>640.84152159999996</v>
      </c>
      <c r="M47">
        <v>655.59653089999995</v>
      </c>
      <c r="N47">
        <v>670.22457029999998</v>
      </c>
      <c r="O47">
        <v>685.04608819999999</v>
      </c>
      <c r="P47">
        <v>698.81538939999996</v>
      </c>
      <c r="Q47">
        <v>710.96057929999995</v>
      </c>
      <c r="R47">
        <v>721.34604990000003</v>
      </c>
      <c r="S47">
        <v>729.98413129999994</v>
      </c>
      <c r="T47">
        <v>739.76085699999999</v>
      </c>
      <c r="U47">
        <v>751.5631353</v>
      </c>
      <c r="V47">
        <v>765.38848719999999</v>
      </c>
      <c r="W47">
        <v>780.91345349999995</v>
      </c>
      <c r="X47">
        <v>797.73892720000003</v>
      </c>
      <c r="Y47">
        <v>815.48928390000003</v>
      </c>
      <c r="Z47">
        <v>833.84823900000004</v>
      </c>
      <c r="AA47">
        <v>852.56671080000001</v>
      </c>
      <c r="AB47">
        <v>871.45878249999998</v>
      </c>
      <c r="AC47">
        <v>890.39331679999998</v>
      </c>
      <c r="AD47">
        <v>909.95774540000002</v>
      </c>
      <c r="AE47">
        <v>930.53335079999999</v>
      </c>
      <c r="AF47">
        <v>952.18939330000001</v>
      </c>
      <c r="AG47">
        <v>974.92615269999999</v>
      </c>
      <c r="AH47">
        <v>998.73174959999994</v>
      </c>
      <c r="AI47">
        <v>1023.602711</v>
      </c>
      <c r="AJ47">
        <v>1049.552424</v>
      </c>
      <c r="AK47">
        <v>1076.6152489999999</v>
      </c>
      <c r="AL47">
        <v>1104.848759</v>
      </c>
      <c r="AM47">
        <v>1134.335</v>
      </c>
    </row>
    <row r="48" spans="1:39" x14ac:dyDescent="0.25">
      <c r="A48" t="s">
        <v>41</v>
      </c>
      <c r="B48">
        <v>4.1814573929999996</v>
      </c>
      <c r="C48">
        <v>4.2648751090000001</v>
      </c>
      <c r="D48">
        <v>4.3146885790000002</v>
      </c>
      <c r="E48">
        <v>4.339607687</v>
      </c>
      <c r="F48">
        <v>4.3607556030000003</v>
      </c>
      <c r="G48">
        <v>4.3871169319999996</v>
      </c>
      <c r="H48">
        <v>4.4257759219999997</v>
      </c>
      <c r="I48">
        <v>4.4819405080000001</v>
      </c>
      <c r="J48">
        <v>4.5537873329999998</v>
      </c>
      <c r="K48">
        <v>4.6368080020000004</v>
      </c>
      <c r="L48">
        <v>4.7251651609999996</v>
      </c>
      <c r="M48">
        <v>4.8132119649999998</v>
      </c>
      <c r="N48">
        <v>4.896442886</v>
      </c>
      <c r="O48">
        <v>4.9803746870000003</v>
      </c>
      <c r="P48">
        <v>5.0507277349999997</v>
      </c>
      <c r="Q48">
        <v>5.1019696589999999</v>
      </c>
      <c r="R48">
        <v>5.1335331880000004</v>
      </c>
      <c r="S48">
        <v>5.1463652</v>
      </c>
      <c r="T48">
        <v>5.1779524930000003</v>
      </c>
      <c r="U48">
        <v>5.233775563</v>
      </c>
      <c r="V48">
        <v>5.3119832430000002</v>
      </c>
      <c r="W48">
        <v>5.4082144860000003</v>
      </c>
      <c r="X48">
        <v>5.5177609609999996</v>
      </c>
      <c r="Y48">
        <v>5.6364337180000001</v>
      </c>
      <c r="Z48">
        <v>5.7608339519999996</v>
      </c>
      <c r="AA48">
        <v>5.8883663989999997</v>
      </c>
      <c r="AB48">
        <v>6.0171520550000004</v>
      </c>
      <c r="AC48">
        <v>6.1459110299999997</v>
      </c>
      <c r="AD48">
        <v>6.2859698799999997</v>
      </c>
      <c r="AE48">
        <v>6.4393503470000004</v>
      </c>
      <c r="AF48">
        <v>6.6061115240000001</v>
      </c>
      <c r="AG48">
        <v>6.7856391550000001</v>
      </c>
      <c r="AH48">
        <v>6.977186187</v>
      </c>
      <c r="AI48">
        <v>7.1801324930000003</v>
      </c>
      <c r="AJ48">
        <v>7.3940919300000001</v>
      </c>
      <c r="AK48">
        <v>7.6189441349999996</v>
      </c>
      <c r="AL48">
        <v>7.8548326849999999</v>
      </c>
      <c r="AM48">
        <v>8.102150602</v>
      </c>
    </row>
    <row r="49" spans="1:39" x14ac:dyDescent="0.25">
      <c r="A49" t="s">
        <v>42</v>
      </c>
      <c r="B49">
        <v>86.326999639999997</v>
      </c>
      <c r="C49">
        <v>88.282075059999997</v>
      </c>
      <c r="D49">
        <v>89.794837340000001</v>
      </c>
      <c r="E49">
        <v>90.970723280000001</v>
      </c>
      <c r="F49">
        <v>91.902948190000004</v>
      </c>
      <c r="G49">
        <v>92.813367400000004</v>
      </c>
      <c r="H49">
        <v>93.845211570000004</v>
      </c>
      <c r="I49">
        <v>95.100709109999997</v>
      </c>
      <c r="J49">
        <v>96.569472619999999</v>
      </c>
      <c r="K49">
        <v>98.189855519999995</v>
      </c>
      <c r="L49">
        <v>99.870607419999999</v>
      </c>
      <c r="M49">
        <v>101.51643749999999</v>
      </c>
      <c r="N49">
        <v>103.04579560000001</v>
      </c>
      <c r="O49">
        <v>104.6833376</v>
      </c>
      <c r="P49">
        <v>106.1391837</v>
      </c>
      <c r="Q49">
        <v>107.2778512</v>
      </c>
      <c r="R49">
        <v>108.0630511</v>
      </c>
      <c r="S49">
        <v>108.4925387</v>
      </c>
      <c r="T49">
        <v>109.241696</v>
      </c>
      <c r="U49">
        <v>110.4636333</v>
      </c>
      <c r="V49">
        <v>112.1407572</v>
      </c>
      <c r="W49">
        <v>114.19322529999999</v>
      </c>
      <c r="X49">
        <v>116.52832119999999</v>
      </c>
      <c r="Y49">
        <v>119.0610923</v>
      </c>
      <c r="Z49">
        <v>121.72152079999999</v>
      </c>
      <c r="AA49">
        <v>124.4556992</v>
      </c>
      <c r="AB49">
        <v>127.224547</v>
      </c>
      <c r="AC49">
        <v>130.0016918</v>
      </c>
      <c r="AD49">
        <v>133.1072647</v>
      </c>
      <c r="AE49">
        <v>136.5608647</v>
      </c>
      <c r="AF49">
        <v>140.35171769999999</v>
      </c>
      <c r="AG49">
        <v>144.46467250000001</v>
      </c>
      <c r="AH49">
        <v>148.88566370000001</v>
      </c>
      <c r="AI49">
        <v>153.60508999999999</v>
      </c>
      <c r="AJ49">
        <v>158.61936969999999</v>
      </c>
      <c r="AK49">
        <v>163.93164640000001</v>
      </c>
      <c r="AL49">
        <v>169.5521182</v>
      </c>
      <c r="AM49">
        <v>175.4981932</v>
      </c>
    </row>
    <row r="50" spans="1:39" x14ac:dyDescent="0.25">
      <c r="A50" t="s">
        <v>43</v>
      </c>
      <c r="B50">
        <v>10285.555549999999</v>
      </c>
      <c r="C50">
        <v>10545.984630000001</v>
      </c>
      <c r="D50">
        <v>10728.88357</v>
      </c>
      <c r="E50">
        <v>10853.596100000001</v>
      </c>
      <c r="F50">
        <v>10940.443289999999</v>
      </c>
      <c r="G50">
        <v>11022.723749999999</v>
      </c>
      <c r="H50">
        <v>11125.143959999999</v>
      </c>
      <c r="I50">
        <v>11264.3773</v>
      </c>
      <c r="J50">
        <v>11439.05077</v>
      </c>
      <c r="K50">
        <v>11640.60066</v>
      </c>
      <c r="L50">
        <v>11856.955309999999</v>
      </c>
      <c r="M50">
        <v>12076.301600000001</v>
      </c>
      <c r="N50">
        <v>12289.413500000001</v>
      </c>
      <c r="O50">
        <v>12514.328450000001</v>
      </c>
      <c r="P50">
        <v>12712.512059999999</v>
      </c>
      <c r="Q50">
        <v>12867.843800000001</v>
      </c>
      <c r="R50">
        <v>12977.41311</v>
      </c>
      <c r="S50">
        <v>13042.85031</v>
      </c>
      <c r="T50">
        <v>13147.79148</v>
      </c>
      <c r="U50">
        <v>13308.18454</v>
      </c>
      <c r="V50">
        <v>13520.63716</v>
      </c>
      <c r="W50">
        <v>13775.469059999999</v>
      </c>
      <c r="X50">
        <v>14062.001969999999</v>
      </c>
      <c r="Y50">
        <v>14370.65148</v>
      </c>
      <c r="Z50">
        <v>14693.600689999999</v>
      </c>
      <c r="AA50">
        <v>15024.85893</v>
      </c>
      <c r="AB50">
        <v>15360.075059999999</v>
      </c>
      <c r="AC50">
        <v>15696.274649999999</v>
      </c>
      <c r="AD50">
        <v>16060.89487</v>
      </c>
      <c r="AE50">
        <v>16455.424749999998</v>
      </c>
      <c r="AF50">
        <v>16878.260730000002</v>
      </c>
      <c r="AG50">
        <v>17327.676350000002</v>
      </c>
      <c r="AH50">
        <v>17802.34174</v>
      </c>
      <c r="AI50">
        <v>18301.46573</v>
      </c>
      <c r="AJ50">
        <v>18824.813679999999</v>
      </c>
      <c r="AK50">
        <v>19372.686580000001</v>
      </c>
      <c r="AL50">
        <v>19945.89227</v>
      </c>
      <c r="AM50">
        <v>20545.719349999999</v>
      </c>
    </row>
    <row r="51" spans="1:39" x14ac:dyDescent="0.25">
      <c r="A51" t="s">
        <v>44</v>
      </c>
      <c r="B51">
        <v>147495.55559999999</v>
      </c>
      <c r="C51">
        <v>151082.10519999999</v>
      </c>
      <c r="D51">
        <v>153907.33499999999</v>
      </c>
      <c r="E51">
        <v>156172.8775</v>
      </c>
      <c r="F51">
        <v>158378.27970000001</v>
      </c>
      <c r="G51">
        <v>160767.47839999999</v>
      </c>
      <c r="H51">
        <v>163475.36060000001</v>
      </c>
      <c r="I51">
        <v>166608.0618</v>
      </c>
      <c r="J51">
        <v>170138.35690000001</v>
      </c>
      <c r="K51">
        <v>173979.84890000001</v>
      </c>
      <c r="L51">
        <v>178011.5338</v>
      </c>
      <c r="M51">
        <v>182110.14749999999</v>
      </c>
      <c r="N51">
        <v>186173.49179999999</v>
      </c>
      <c r="O51">
        <v>190290.58009999999</v>
      </c>
      <c r="P51">
        <v>194115.38589999999</v>
      </c>
      <c r="Q51">
        <v>197489.04980000001</v>
      </c>
      <c r="R51">
        <v>200373.90280000001</v>
      </c>
      <c r="S51">
        <v>202773.36979999999</v>
      </c>
      <c r="T51">
        <v>205489.1269</v>
      </c>
      <c r="U51">
        <v>208767.53760000001</v>
      </c>
      <c r="V51">
        <v>212607.91310000001</v>
      </c>
      <c r="W51">
        <v>216920.4037</v>
      </c>
      <c r="X51">
        <v>221594.1464</v>
      </c>
      <c r="Y51">
        <v>226524.80110000001</v>
      </c>
      <c r="Z51">
        <v>231624.51079999999</v>
      </c>
      <c r="AA51">
        <v>236824.0863</v>
      </c>
      <c r="AB51">
        <v>242071.88399999999</v>
      </c>
      <c r="AC51">
        <v>247331.47690000001</v>
      </c>
      <c r="AD51">
        <v>252766.0404</v>
      </c>
      <c r="AE51">
        <v>258481.48629999999</v>
      </c>
      <c r="AF51">
        <v>264497.05369999999</v>
      </c>
      <c r="AG51">
        <v>270812.82020000002</v>
      </c>
      <c r="AH51">
        <v>277425.48599999998</v>
      </c>
      <c r="AI51">
        <v>284334.08639999997</v>
      </c>
      <c r="AJ51">
        <v>291542.34009999997</v>
      </c>
      <c r="AK51">
        <v>299059.79149999999</v>
      </c>
      <c r="AL51">
        <v>306902.43290000001</v>
      </c>
      <c r="AM51">
        <v>315093.05560000002</v>
      </c>
    </row>
    <row r="52" spans="1:39" x14ac:dyDescent="0.25">
      <c r="A52" t="s">
        <v>45</v>
      </c>
      <c r="B52">
        <v>1161.515942</v>
      </c>
      <c r="C52">
        <v>1184.6875299999999</v>
      </c>
      <c r="D52">
        <v>1198.5246050000001</v>
      </c>
      <c r="E52">
        <v>1205.44658</v>
      </c>
      <c r="F52">
        <v>1211.321001</v>
      </c>
      <c r="G52">
        <v>1218.6435919999999</v>
      </c>
      <c r="H52">
        <v>1229.3822009999999</v>
      </c>
      <c r="I52">
        <v>1244.983475</v>
      </c>
      <c r="J52">
        <v>1264.940926</v>
      </c>
      <c r="K52">
        <v>1288.002223</v>
      </c>
      <c r="L52">
        <v>1312.5458779999999</v>
      </c>
      <c r="M52">
        <v>1337.003324</v>
      </c>
      <c r="N52">
        <v>1360.123024</v>
      </c>
      <c r="O52">
        <v>1383.4374130000001</v>
      </c>
      <c r="P52">
        <v>1402.979926</v>
      </c>
      <c r="Q52">
        <v>1417.213794</v>
      </c>
      <c r="R52">
        <v>1425.9814409999999</v>
      </c>
      <c r="S52">
        <v>1429.545889</v>
      </c>
      <c r="T52">
        <v>1438.3201369999999</v>
      </c>
      <c r="U52">
        <v>1453.8265449999999</v>
      </c>
      <c r="V52">
        <v>1475.5509010000001</v>
      </c>
      <c r="W52">
        <v>1502.281802</v>
      </c>
      <c r="X52">
        <v>1532.711378</v>
      </c>
      <c r="Y52">
        <v>1565.676033</v>
      </c>
      <c r="Z52">
        <v>1600.2316530000001</v>
      </c>
      <c r="AA52">
        <v>1635.6573330000001</v>
      </c>
      <c r="AB52">
        <v>1671.4311270000001</v>
      </c>
      <c r="AC52">
        <v>1707.197508</v>
      </c>
      <c r="AD52">
        <v>1746.1027449999999</v>
      </c>
      <c r="AE52">
        <v>1788.7084299999999</v>
      </c>
      <c r="AF52">
        <v>1835.0309789999999</v>
      </c>
      <c r="AG52">
        <v>1884.8997649999999</v>
      </c>
      <c r="AH52">
        <v>1938.107274</v>
      </c>
      <c r="AI52">
        <v>1994.4812480000001</v>
      </c>
      <c r="AJ52">
        <v>2053.9144249999999</v>
      </c>
      <c r="AK52">
        <v>2116.3733710000001</v>
      </c>
      <c r="AL52">
        <v>2181.8979680000002</v>
      </c>
      <c r="AM52">
        <v>2250.597389</v>
      </c>
    </row>
    <row r="53" spans="1:39" x14ac:dyDescent="0.25">
      <c r="A53" t="s">
        <v>46</v>
      </c>
      <c r="B53">
        <v>23979.722119999999</v>
      </c>
      <c r="C53">
        <v>24522.798630000001</v>
      </c>
      <c r="D53">
        <v>24943.01037</v>
      </c>
      <c r="E53">
        <v>25269.645359999999</v>
      </c>
      <c r="F53">
        <v>25528.596720000001</v>
      </c>
      <c r="G53">
        <v>25781.49094</v>
      </c>
      <c r="H53">
        <v>26068.114320000001</v>
      </c>
      <c r="I53">
        <v>26416.86364</v>
      </c>
      <c r="J53">
        <v>26824.853500000001</v>
      </c>
      <c r="K53">
        <v>27274.959869999999</v>
      </c>
      <c r="L53">
        <v>27741.83539</v>
      </c>
      <c r="M53">
        <v>28199.010409999999</v>
      </c>
      <c r="N53">
        <v>28623.8321</v>
      </c>
      <c r="O53">
        <v>29078.704880000001</v>
      </c>
      <c r="P53">
        <v>29483.106589999999</v>
      </c>
      <c r="Q53">
        <v>29799.403119999999</v>
      </c>
      <c r="R53">
        <v>30017.514200000001</v>
      </c>
      <c r="S53">
        <v>30136.816320000002</v>
      </c>
      <c r="T53">
        <v>30344.915550000002</v>
      </c>
      <c r="U53">
        <v>30684.342570000001</v>
      </c>
      <c r="V53">
        <v>31150.210319999998</v>
      </c>
      <c r="W53">
        <v>31720.340370000002</v>
      </c>
      <c r="X53">
        <v>32368.97812</v>
      </c>
      <c r="Y53">
        <v>33072.525650000003</v>
      </c>
      <c r="Z53">
        <v>33811.53355</v>
      </c>
      <c r="AA53">
        <v>34571.027560000002</v>
      </c>
      <c r="AB53">
        <v>35340.15193</v>
      </c>
      <c r="AC53">
        <v>36111.581050000001</v>
      </c>
      <c r="AD53">
        <v>36974.240180000001</v>
      </c>
      <c r="AE53">
        <v>37933.573539999998</v>
      </c>
      <c r="AF53">
        <v>38986.588259999997</v>
      </c>
      <c r="AG53">
        <v>40129.075689999998</v>
      </c>
      <c r="AH53">
        <v>41357.128810000002</v>
      </c>
      <c r="AI53">
        <v>42668.080549999999</v>
      </c>
      <c r="AJ53">
        <v>44060.936040000001</v>
      </c>
      <c r="AK53">
        <v>45536.568429999999</v>
      </c>
      <c r="AL53">
        <v>47097.810599999997</v>
      </c>
      <c r="AM53">
        <v>48749.498119999997</v>
      </c>
    </row>
    <row r="54" spans="1:39" x14ac:dyDescent="0.25">
      <c r="A54" t="s">
        <v>133</v>
      </c>
      <c r="B54">
        <v>54227.928500000002</v>
      </c>
      <c r="C54">
        <v>55084.444280000003</v>
      </c>
      <c r="D54">
        <v>55689.913619999999</v>
      </c>
      <c r="E54">
        <v>56196.523560000001</v>
      </c>
      <c r="F54">
        <v>56416.493190000001</v>
      </c>
      <c r="G54">
        <v>56635.714119999997</v>
      </c>
      <c r="H54">
        <v>57025.380720000001</v>
      </c>
      <c r="I54">
        <v>57673.634140000002</v>
      </c>
      <c r="J54">
        <v>58486.773150000001</v>
      </c>
      <c r="K54">
        <v>59340.328139999998</v>
      </c>
      <c r="L54">
        <v>60118.569369999997</v>
      </c>
      <c r="M54">
        <v>60745.714209999998</v>
      </c>
      <c r="N54">
        <v>61193.703800000003</v>
      </c>
      <c r="O54">
        <v>61891.617030000001</v>
      </c>
      <c r="P54">
        <v>62437.203350000003</v>
      </c>
      <c r="Q54">
        <v>62728.083100000003</v>
      </c>
      <c r="R54">
        <v>62795.196640000002</v>
      </c>
      <c r="S54">
        <v>62688.468739999997</v>
      </c>
      <c r="T54">
        <v>63252.412400000001</v>
      </c>
      <c r="U54">
        <v>64411.980060000002</v>
      </c>
      <c r="V54">
        <v>65973.571880000003</v>
      </c>
      <c r="W54">
        <v>67755.542879999906</v>
      </c>
      <c r="X54">
        <v>69627.360790000006</v>
      </c>
      <c r="Y54">
        <v>71510.53512</v>
      </c>
      <c r="Z54">
        <v>73366.377299999906</v>
      </c>
      <c r="AA54">
        <v>75181.929740000007</v>
      </c>
      <c r="AB54">
        <v>76958.564679999996</v>
      </c>
      <c r="AC54">
        <v>78704.307929999995</v>
      </c>
      <c r="AD54">
        <v>80891.890719999996</v>
      </c>
      <c r="AE54">
        <v>83442.634619999997</v>
      </c>
      <c r="AF54">
        <v>86271.633279999995</v>
      </c>
      <c r="AG54">
        <v>89311.726949999997</v>
      </c>
      <c r="AH54">
        <v>92518.6299</v>
      </c>
      <c r="AI54">
        <v>95867.839430000007</v>
      </c>
      <c r="AJ54">
        <v>99349.405419999996</v>
      </c>
      <c r="AK54">
        <v>102963.1482</v>
      </c>
      <c r="AL54">
        <v>106715.1483</v>
      </c>
      <c r="AM54">
        <v>110615.524</v>
      </c>
    </row>
    <row r="55" spans="1:39" x14ac:dyDescent="0.25">
      <c r="A55" t="s">
        <v>47</v>
      </c>
      <c r="B55">
        <v>4633.6257349999996</v>
      </c>
      <c r="C55">
        <v>4762.4259910000001</v>
      </c>
      <c r="D55">
        <v>4917.7726640000001</v>
      </c>
      <c r="E55">
        <v>5093.3076970000002</v>
      </c>
      <c r="F55">
        <v>5254.0987320000004</v>
      </c>
      <c r="G55">
        <v>5395.8763440000002</v>
      </c>
      <c r="H55">
        <v>5521.3271050000003</v>
      </c>
      <c r="I55">
        <v>5634.8307219999997</v>
      </c>
      <c r="J55">
        <v>5739.8028670000003</v>
      </c>
      <c r="K55">
        <v>5838.5768410000001</v>
      </c>
      <c r="L55">
        <v>5932.6819539999997</v>
      </c>
      <c r="M55">
        <v>6023.1450379999997</v>
      </c>
      <c r="N55">
        <v>6110.7144790000002</v>
      </c>
      <c r="O55">
        <v>6213.1314700000003</v>
      </c>
      <c r="P55">
        <v>6329.779974</v>
      </c>
      <c r="Q55">
        <v>6457.6739859999998</v>
      </c>
      <c r="R55">
        <v>6593.9945770000004</v>
      </c>
      <c r="S55">
        <v>6736.5619820000002</v>
      </c>
      <c r="T55">
        <v>6888.6451569999999</v>
      </c>
      <c r="U55">
        <v>7051.1865459999999</v>
      </c>
      <c r="V55">
        <v>7223.0387970000002</v>
      </c>
      <c r="W55">
        <v>7402.8698860000004</v>
      </c>
      <c r="X55">
        <v>7589.5992310000001</v>
      </c>
      <c r="Y55">
        <v>7782.4348190000001</v>
      </c>
      <c r="Z55">
        <v>7980.817427</v>
      </c>
      <c r="AA55">
        <v>8184.3585380000004</v>
      </c>
      <c r="AB55">
        <v>8392.7943930000001</v>
      </c>
      <c r="AC55">
        <v>8605.9593679999998</v>
      </c>
      <c r="AD55">
        <v>8840.2723490000008</v>
      </c>
      <c r="AE55">
        <v>9096.4381450000001</v>
      </c>
      <c r="AF55">
        <v>9371.6278249999996</v>
      </c>
      <c r="AG55">
        <v>9662.5301660000005</v>
      </c>
      <c r="AH55">
        <v>9966.5230169999995</v>
      </c>
      <c r="AI55">
        <v>10281.86975</v>
      </c>
      <c r="AJ55">
        <v>10607.65842</v>
      </c>
      <c r="AK55">
        <v>10943.659460000001</v>
      </c>
      <c r="AL55">
        <v>11290.189490000001</v>
      </c>
      <c r="AM55">
        <v>11648.01669</v>
      </c>
    </row>
    <row r="56" spans="1:39" x14ac:dyDescent="0.25">
      <c r="A56" t="s">
        <v>48</v>
      </c>
      <c r="B56">
        <v>4633.6257349999996</v>
      </c>
      <c r="C56">
        <v>4762.4259910000001</v>
      </c>
      <c r="D56">
        <v>4917.7726640000001</v>
      </c>
      <c r="E56">
        <v>5093.3076970000002</v>
      </c>
      <c r="F56">
        <v>5254.0987320000004</v>
      </c>
      <c r="G56">
        <v>5396.8850439999997</v>
      </c>
      <c r="H56">
        <v>5522.8457090000002</v>
      </c>
      <c r="I56">
        <v>5635.9211969999997</v>
      </c>
      <c r="J56">
        <v>5739.6932580000002</v>
      </c>
      <c r="K56">
        <v>5836.8991269999997</v>
      </c>
      <c r="L56">
        <v>5929.3668740000003</v>
      </c>
      <c r="M56">
        <v>6018.3520070000004</v>
      </c>
      <c r="N56">
        <v>6104.8831689999997</v>
      </c>
      <c r="O56">
        <v>6207.0778499999997</v>
      </c>
      <c r="P56">
        <v>6324.1805690000001</v>
      </c>
      <c r="Q56">
        <v>6452.9983350000002</v>
      </c>
      <c r="R56">
        <v>6590.6906419999996</v>
      </c>
      <c r="S56">
        <v>6735.1681689999996</v>
      </c>
      <c r="T56">
        <v>6888.0471189999998</v>
      </c>
      <c r="U56">
        <v>7049.6555609999996</v>
      </c>
      <c r="V56">
        <v>7218.9863939999996</v>
      </c>
      <c r="W56">
        <v>7394.9510360000004</v>
      </c>
      <c r="X56">
        <v>7576.6814670000003</v>
      </c>
      <c r="Y56">
        <v>7763.5577460000004</v>
      </c>
      <c r="Z56">
        <v>7955.1604530000004</v>
      </c>
      <c r="AA56">
        <v>8151.2141229999997</v>
      </c>
      <c r="AB56">
        <v>8351.5429760000006</v>
      </c>
      <c r="AC56">
        <v>8556.0438319999994</v>
      </c>
      <c r="AD56">
        <v>8784.0171640000008</v>
      </c>
      <c r="AE56">
        <v>9036.605474</v>
      </c>
      <c r="AF56">
        <v>9310.46878499999</v>
      </c>
      <c r="AG56">
        <v>9601.8839069999995</v>
      </c>
      <c r="AH56">
        <v>9907.9070549999997</v>
      </c>
      <c r="AI56">
        <v>10226.59175</v>
      </c>
      <c r="AJ56">
        <v>10556.885270000001</v>
      </c>
      <c r="AK56">
        <v>10898.455910000001</v>
      </c>
      <c r="AL56">
        <v>11251.54508</v>
      </c>
      <c r="AM56">
        <v>11616.870290000001</v>
      </c>
    </row>
    <row r="57" spans="1:39" x14ac:dyDescent="0.25">
      <c r="A57" t="s">
        <v>49</v>
      </c>
      <c r="B57">
        <v>237150.27770000001</v>
      </c>
      <c r="C57">
        <v>242420.0203</v>
      </c>
      <c r="D57">
        <v>246467.6672</v>
      </c>
      <c r="E57">
        <v>249698.08910000001</v>
      </c>
      <c r="F57">
        <v>252475.13389999999</v>
      </c>
      <c r="G57">
        <v>255777.8622</v>
      </c>
      <c r="H57">
        <v>259856.37100000001</v>
      </c>
      <c r="I57">
        <v>264775.13919999998</v>
      </c>
      <c r="J57">
        <v>270332.29229999997</v>
      </c>
      <c r="K57">
        <v>276268.51929999999</v>
      </c>
      <c r="L57">
        <v>282352.06709999999</v>
      </c>
      <c r="M57">
        <v>288402.03960000002</v>
      </c>
      <c r="N57">
        <v>294282.85869999998</v>
      </c>
      <c r="O57">
        <v>300412.77069999999</v>
      </c>
      <c r="P57">
        <v>305930.04729999998</v>
      </c>
      <c r="Q57">
        <v>310485.4412</v>
      </c>
      <c r="R57">
        <v>313974.23879999999</v>
      </c>
      <c r="S57">
        <v>316343.73310000001</v>
      </c>
      <c r="T57">
        <v>320047.02340000001</v>
      </c>
      <c r="U57">
        <v>325613.81699999998</v>
      </c>
      <c r="V57">
        <v>332897.56439999997</v>
      </c>
      <c r="W57">
        <v>341567.25510000001</v>
      </c>
      <c r="X57">
        <v>351289.05940000003</v>
      </c>
      <c r="Y57">
        <v>361782.15379999997</v>
      </c>
      <c r="Z57">
        <v>372826.58750000002</v>
      </c>
      <c r="AA57">
        <v>384254.78080000001</v>
      </c>
      <c r="AB57">
        <v>395939.64750000002</v>
      </c>
      <c r="AC57">
        <v>407784.21370000002</v>
      </c>
      <c r="AD57">
        <v>419290.85149999999</v>
      </c>
      <c r="AE57">
        <v>430726.27260000003</v>
      </c>
      <c r="AF57">
        <v>442218.89419999998</v>
      </c>
      <c r="AG57">
        <v>453770.511</v>
      </c>
      <c r="AH57">
        <v>465351.9179</v>
      </c>
      <c r="AI57">
        <v>476923.67170000001</v>
      </c>
      <c r="AJ57">
        <v>488455.31219999999</v>
      </c>
      <c r="AK57">
        <v>499932.52120000002</v>
      </c>
      <c r="AL57">
        <v>511356.7095</v>
      </c>
      <c r="AM57">
        <v>522742.68680000002</v>
      </c>
    </row>
    <row r="58" spans="1:39" x14ac:dyDescent="0.25">
      <c r="A58" t="s">
        <v>50</v>
      </c>
      <c r="B58">
        <v>237150.27770000001</v>
      </c>
      <c r="C58">
        <v>242420.0203</v>
      </c>
      <c r="D58">
        <v>246467.6672</v>
      </c>
      <c r="E58">
        <v>249698.08910000001</v>
      </c>
      <c r="F58">
        <v>252475.13389999999</v>
      </c>
      <c r="G58">
        <v>255426.0508</v>
      </c>
      <c r="H58">
        <v>258923.3818</v>
      </c>
      <c r="I58">
        <v>263207.9204</v>
      </c>
      <c r="J58">
        <v>268153.97529999999</v>
      </c>
      <c r="K58">
        <v>273523.73979999998</v>
      </c>
      <c r="L58">
        <v>279041.43969999999</v>
      </c>
      <c r="M58">
        <v>284468.17700000003</v>
      </c>
      <c r="N58">
        <v>289640.56420000002</v>
      </c>
      <c r="O58">
        <v>295158.6678</v>
      </c>
      <c r="P58">
        <v>300151.18790000002</v>
      </c>
      <c r="Q58">
        <v>304301.59360000002</v>
      </c>
      <c r="R58">
        <v>307590.00809999998</v>
      </c>
      <c r="S58">
        <v>310071.05109999998</v>
      </c>
      <c r="T58">
        <v>313672.56650000002</v>
      </c>
      <c r="U58">
        <v>318625.8713</v>
      </c>
      <c r="V58">
        <v>324727.88339999999</v>
      </c>
      <c r="W58">
        <v>331674.0379</v>
      </c>
      <c r="X58">
        <v>339185.19870000001</v>
      </c>
      <c r="Y58">
        <v>347044.18939999997</v>
      </c>
      <c r="Z58">
        <v>355096.25400000002</v>
      </c>
      <c r="AA58">
        <v>363237.55989999999</v>
      </c>
      <c r="AB58">
        <v>371402.10680000001</v>
      </c>
      <c r="AC58">
        <v>379550.83799999999</v>
      </c>
      <c r="AD58">
        <v>388439.16889999999</v>
      </c>
      <c r="AE58">
        <v>398101.82770000002</v>
      </c>
      <c r="AF58">
        <v>408468.56689999998</v>
      </c>
      <c r="AG58">
        <v>419466.19900000002</v>
      </c>
      <c r="AH58">
        <v>431041.6937</v>
      </c>
      <c r="AI58">
        <v>443165.9534</v>
      </c>
      <c r="AJ58">
        <v>455831.40960000001</v>
      </c>
      <c r="AK58">
        <v>469048.56809999997</v>
      </c>
      <c r="AL58">
        <v>482843.18209999998</v>
      </c>
      <c r="AM58">
        <v>497254.39449999999</v>
      </c>
    </row>
    <row r="59" spans="1:39" x14ac:dyDescent="0.25">
      <c r="A59" t="s">
        <v>57</v>
      </c>
      <c r="B59">
        <v>1712.076548</v>
      </c>
      <c r="C59">
        <v>1757.4101430000001</v>
      </c>
      <c r="D59">
        <v>1823.805942</v>
      </c>
      <c r="E59">
        <v>1904.4065989999999</v>
      </c>
      <c r="F59">
        <v>1974.094607</v>
      </c>
      <c r="G59">
        <v>2027.7448890000001</v>
      </c>
      <c r="H59">
        <v>2067.7562440000002</v>
      </c>
      <c r="I59">
        <v>2098.0154429999998</v>
      </c>
      <c r="J59">
        <v>2121.7712000000001</v>
      </c>
      <c r="K59">
        <v>2141.2811999999999</v>
      </c>
      <c r="L59">
        <v>2157.988593</v>
      </c>
      <c r="M59">
        <v>2172.7974869999998</v>
      </c>
      <c r="N59">
        <v>2186.302686</v>
      </c>
      <c r="O59">
        <v>2210.1555509999998</v>
      </c>
      <c r="P59">
        <v>2244.8624540000001</v>
      </c>
      <c r="Q59">
        <v>2288.237165</v>
      </c>
      <c r="R59">
        <v>2337.8785509999998</v>
      </c>
      <c r="S59">
        <v>2391.9287859999999</v>
      </c>
      <c r="T59">
        <v>2449.9699559999999</v>
      </c>
      <c r="U59">
        <v>2511.056932</v>
      </c>
      <c r="V59">
        <v>2574.6057139999998</v>
      </c>
      <c r="W59">
        <v>2640.3011959999999</v>
      </c>
      <c r="X59">
        <v>2707.9919180000002</v>
      </c>
      <c r="Y59">
        <v>2777.6142909999999</v>
      </c>
      <c r="Z59">
        <v>2849.147872</v>
      </c>
      <c r="AA59">
        <v>2922.5935610000001</v>
      </c>
      <c r="AB59">
        <v>2997.9657459999999</v>
      </c>
      <c r="AC59">
        <v>3075.292363</v>
      </c>
      <c r="AD59">
        <v>3165.7997529999998</v>
      </c>
      <c r="AE59">
        <v>3269.2880639999998</v>
      </c>
      <c r="AF59">
        <v>3383.251526</v>
      </c>
      <c r="AG59">
        <v>3505.142229</v>
      </c>
      <c r="AH59">
        <v>3633.0720689999998</v>
      </c>
      <c r="AI59">
        <v>3765.868622</v>
      </c>
      <c r="AJ59">
        <v>3902.9452769999998</v>
      </c>
      <c r="AK59">
        <v>4044.1421690000002</v>
      </c>
      <c r="AL59">
        <v>4189.5975989999997</v>
      </c>
      <c r="AM59">
        <v>4339.6637300000002</v>
      </c>
    </row>
    <row r="60" spans="1:39" x14ac:dyDescent="0.25">
      <c r="A60" t="s">
        <v>58</v>
      </c>
      <c r="B60">
        <v>33.802999999999997</v>
      </c>
      <c r="C60">
        <v>34.674824270000002</v>
      </c>
      <c r="D60">
        <v>35.783026939999999</v>
      </c>
      <c r="E60">
        <v>37.049451500000004</v>
      </c>
      <c r="F60">
        <v>38.23915555</v>
      </c>
      <c r="G60">
        <v>39.284485590000003</v>
      </c>
      <c r="H60">
        <v>40.25526704</v>
      </c>
      <c r="I60">
        <v>41.193417820000001</v>
      </c>
      <c r="J60">
        <v>42.117115980000001</v>
      </c>
      <c r="K60">
        <v>43.035645019999997</v>
      </c>
      <c r="L60">
        <v>43.956381389999997</v>
      </c>
      <c r="M60">
        <v>44.88704448</v>
      </c>
      <c r="N60">
        <v>45.836095020000002</v>
      </c>
      <c r="O60">
        <v>46.838694400000001</v>
      </c>
      <c r="P60">
        <v>47.914001570000003</v>
      </c>
      <c r="Q60">
        <v>49.061631579999997</v>
      </c>
      <c r="R60">
        <v>50.273840329999999</v>
      </c>
      <c r="S60">
        <v>51.542097609999999</v>
      </c>
      <c r="T60">
        <v>52.889302209999997</v>
      </c>
      <c r="U60">
        <v>54.299909800000002</v>
      </c>
      <c r="V60">
        <v>55.763785509999998</v>
      </c>
      <c r="W60">
        <v>57.276239969999999</v>
      </c>
      <c r="X60">
        <v>58.835563200000003</v>
      </c>
      <c r="Y60">
        <v>60.441275519999998</v>
      </c>
      <c r="Z60">
        <v>62.093243190000003</v>
      </c>
      <c r="AA60">
        <v>63.791368380000002</v>
      </c>
      <c r="AB60">
        <v>65.535576349999999</v>
      </c>
      <c r="AC60">
        <v>67.325932109999997</v>
      </c>
      <c r="AD60">
        <v>69.262276729999996</v>
      </c>
      <c r="AE60">
        <v>71.351064309999998</v>
      </c>
      <c r="AF60">
        <v>73.572811590000001</v>
      </c>
      <c r="AG60">
        <v>75.902498429999994</v>
      </c>
      <c r="AH60">
        <v>78.319842800000004</v>
      </c>
      <c r="AI60">
        <v>80.811784309999894</v>
      </c>
      <c r="AJ60">
        <v>83.372129520000001</v>
      </c>
      <c r="AK60">
        <v>86.000239500000006</v>
      </c>
      <c r="AL60">
        <v>88.699731639999996</v>
      </c>
      <c r="AM60">
        <v>91.477554060000003</v>
      </c>
    </row>
    <row r="61" spans="1:39" x14ac:dyDescent="0.25">
      <c r="A61" t="s">
        <v>59</v>
      </c>
      <c r="B61">
        <v>195.22054259999999</v>
      </c>
      <c r="C61">
        <v>198.30399940000001</v>
      </c>
      <c r="D61">
        <v>200.483689</v>
      </c>
      <c r="E61">
        <v>202.3074848</v>
      </c>
      <c r="F61">
        <v>203.09937550000001</v>
      </c>
      <c r="G61">
        <v>204.4384234</v>
      </c>
      <c r="H61">
        <v>206.6751907</v>
      </c>
      <c r="I61">
        <v>209.81541200000001</v>
      </c>
      <c r="J61">
        <v>213.41752819999999</v>
      </c>
      <c r="K61">
        <v>217.02909</v>
      </c>
      <c r="L61">
        <v>220.3317662</v>
      </c>
      <c r="M61">
        <v>223.1539305</v>
      </c>
      <c r="N61">
        <v>225.43039909999999</v>
      </c>
      <c r="O61">
        <v>228.38611259999999</v>
      </c>
      <c r="P61">
        <v>230.6384338</v>
      </c>
      <c r="Q61">
        <v>231.79429769999999</v>
      </c>
      <c r="R61">
        <v>231.86587019999999</v>
      </c>
      <c r="S61">
        <v>230.91835990000001</v>
      </c>
      <c r="T61">
        <v>232.9043609</v>
      </c>
      <c r="U61">
        <v>237.8525765</v>
      </c>
      <c r="V61">
        <v>245.00281050000001</v>
      </c>
      <c r="W61">
        <v>253.55363310000001</v>
      </c>
      <c r="X61">
        <v>262.88288829999999</v>
      </c>
      <c r="Y61">
        <v>272.57449059999999</v>
      </c>
      <c r="Z61">
        <v>282.3799358</v>
      </c>
      <c r="AA61">
        <v>292.1662336</v>
      </c>
      <c r="AB61">
        <v>301.87073370000002</v>
      </c>
      <c r="AC61">
        <v>311.46891010000002</v>
      </c>
      <c r="AD61">
        <v>320.84938290000002</v>
      </c>
      <c r="AE61">
        <v>330.49294630000003</v>
      </c>
      <c r="AF61">
        <v>340.54344780000002</v>
      </c>
      <c r="AG61">
        <v>350.90856600000001</v>
      </c>
      <c r="AH61">
        <v>361.46144249999998</v>
      </c>
      <c r="AI61">
        <v>372.08118780000001</v>
      </c>
      <c r="AJ61">
        <v>382.68164960000001</v>
      </c>
      <c r="AK61">
        <v>393.21524729999999</v>
      </c>
      <c r="AL61">
        <v>403.66428389999999</v>
      </c>
      <c r="AM61">
        <v>414.03122810000002</v>
      </c>
    </row>
    <row r="62" spans="1:39" x14ac:dyDescent="0.25">
      <c r="A62" t="s">
        <v>60</v>
      </c>
      <c r="B62">
        <v>1712.076548</v>
      </c>
      <c r="C62">
        <v>1757.4101430000001</v>
      </c>
      <c r="D62">
        <v>1823.805942</v>
      </c>
      <c r="E62">
        <v>1904.4065989999999</v>
      </c>
      <c r="F62">
        <v>1974.094607</v>
      </c>
      <c r="G62">
        <v>2029.359103</v>
      </c>
      <c r="H62">
        <v>2070.8733569999999</v>
      </c>
      <c r="I62">
        <v>2101.7982200000001</v>
      </c>
      <c r="J62">
        <v>2125.4411770000002</v>
      </c>
      <c r="K62">
        <v>2144.4081430000001</v>
      </c>
      <c r="L62">
        <v>2160.4783699999998</v>
      </c>
      <c r="M62">
        <v>2174.8076500000002</v>
      </c>
      <c r="N62">
        <v>2188.1732889999998</v>
      </c>
      <c r="O62">
        <v>2212.3985769999999</v>
      </c>
      <c r="P62">
        <v>2247.8177099999998</v>
      </c>
      <c r="Q62">
        <v>2292.0676629999998</v>
      </c>
      <c r="R62">
        <v>2342.6371829999998</v>
      </c>
      <c r="S62">
        <v>2397.6120999999998</v>
      </c>
      <c r="T62">
        <v>2456.0211210000002</v>
      </c>
      <c r="U62">
        <v>2517.1343430000002</v>
      </c>
      <c r="V62">
        <v>2580.5578049999999</v>
      </c>
      <c r="W62">
        <v>2646.082132</v>
      </c>
      <c r="X62">
        <v>2713.6082700000002</v>
      </c>
      <c r="Y62">
        <v>2783.0984640000001</v>
      </c>
      <c r="Z62">
        <v>2854.544926</v>
      </c>
      <c r="AA62">
        <v>2927.9525389999999</v>
      </c>
      <c r="AB62">
        <v>3003.3312179999998</v>
      </c>
      <c r="AC62">
        <v>3080.6947019999998</v>
      </c>
      <c r="AD62">
        <v>3171.4212109999999</v>
      </c>
      <c r="AE62">
        <v>3275.5679399999999</v>
      </c>
      <c r="AF62">
        <v>3390.6561109999998</v>
      </c>
      <c r="AG62">
        <v>3514.0337030000001</v>
      </c>
      <c r="AH62">
        <v>3643.6622769999999</v>
      </c>
      <c r="AI62">
        <v>3778.2336030000001</v>
      </c>
      <c r="AJ62">
        <v>3917.0538929999998</v>
      </c>
      <c r="AK62">
        <v>4059.883131</v>
      </c>
      <c r="AL62">
        <v>4206.8006329999998</v>
      </c>
      <c r="AM62">
        <v>4358.1152970000003</v>
      </c>
    </row>
    <row r="63" spans="1:39" x14ac:dyDescent="0.25">
      <c r="A63" t="s">
        <v>61</v>
      </c>
      <c r="B63">
        <v>33.802999999999997</v>
      </c>
      <c r="C63">
        <v>34.674824270000002</v>
      </c>
      <c r="D63">
        <v>35.783026939999999</v>
      </c>
      <c r="E63">
        <v>37.049451500000004</v>
      </c>
      <c r="F63">
        <v>38.23915555</v>
      </c>
      <c r="G63">
        <v>39.272891299999998</v>
      </c>
      <c r="H63">
        <v>40.232267559999997</v>
      </c>
      <c r="I63">
        <v>41.165424389999998</v>
      </c>
      <c r="J63">
        <v>42.091235429999998</v>
      </c>
      <c r="K63">
        <v>43.01789789</v>
      </c>
      <c r="L63">
        <v>43.951820220000002</v>
      </c>
      <c r="M63">
        <v>44.901113449999997</v>
      </c>
      <c r="N63">
        <v>45.876206760000002</v>
      </c>
      <c r="O63">
        <v>46.919589999999999</v>
      </c>
      <c r="P63">
        <v>48.036727820000003</v>
      </c>
      <c r="Q63">
        <v>49.220491959999997</v>
      </c>
      <c r="R63">
        <v>50.461692509999999</v>
      </c>
      <c r="S63">
        <v>51.752714429999997</v>
      </c>
      <c r="T63">
        <v>53.087151720000001</v>
      </c>
      <c r="U63">
        <v>54.471961620000002</v>
      </c>
      <c r="V63">
        <v>55.909992209999999</v>
      </c>
      <c r="W63">
        <v>57.400675890000002</v>
      </c>
      <c r="X63">
        <v>58.942258789999997</v>
      </c>
      <c r="Y63">
        <v>60.532912009999997</v>
      </c>
      <c r="Z63">
        <v>62.17111362</v>
      </c>
      <c r="AA63">
        <v>63.855717609999999</v>
      </c>
      <c r="AB63">
        <v>65.585922210000007</v>
      </c>
      <c r="AC63">
        <v>67.361238099999994</v>
      </c>
      <c r="AD63">
        <v>69.313439130000006</v>
      </c>
      <c r="AE63">
        <v>71.433850559999996</v>
      </c>
      <c r="AF63">
        <v>73.690930850000001</v>
      </c>
      <c r="AG63">
        <v>76.054322819999996</v>
      </c>
      <c r="AH63">
        <v>78.502322230000004</v>
      </c>
      <c r="AI63">
        <v>81.022256330000005</v>
      </c>
      <c r="AJ63">
        <v>83.608699439999995</v>
      </c>
      <c r="AK63">
        <v>86.261527319999999</v>
      </c>
      <c r="AL63">
        <v>88.984475689999996</v>
      </c>
      <c r="AM63">
        <v>91.78430539</v>
      </c>
    </row>
    <row r="64" spans="1:39" x14ac:dyDescent="0.25">
      <c r="A64" t="s">
        <v>62</v>
      </c>
      <c r="B64">
        <v>195.22054259999999</v>
      </c>
      <c r="C64">
        <v>198.30399940000001</v>
      </c>
      <c r="D64">
        <v>200.483689</v>
      </c>
      <c r="E64">
        <v>202.3074848</v>
      </c>
      <c r="F64">
        <v>203.09937550000001</v>
      </c>
      <c r="G64">
        <v>203.8885708</v>
      </c>
      <c r="H64">
        <v>205.29137059999999</v>
      </c>
      <c r="I64">
        <v>207.6250829</v>
      </c>
      <c r="J64">
        <v>210.5523834</v>
      </c>
      <c r="K64">
        <v>213.62518130000001</v>
      </c>
      <c r="L64">
        <v>216.42684969999999</v>
      </c>
      <c r="M64">
        <v>218.6845711</v>
      </c>
      <c r="N64">
        <v>220.2973337</v>
      </c>
      <c r="O64">
        <v>222.80982130000001</v>
      </c>
      <c r="P64">
        <v>224.7739321</v>
      </c>
      <c r="Q64">
        <v>225.8210991</v>
      </c>
      <c r="R64">
        <v>226.06270789999999</v>
      </c>
      <c r="S64">
        <v>225.67848749999999</v>
      </c>
      <c r="T64">
        <v>227.70868469999999</v>
      </c>
      <c r="U64">
        <v>231.88312819999999</v>
      </c>
      <c r="V64">
        <v>237.50485879999999</v>
      </c>
      <c r="W64">
        <v>243.91995439999999</v>
      </c>
      <c r="X64">
        <v>250.65849879999999</v>
      </c>
      <c r="Y64">
        <v>257.43792639999998</v>
      </c>
      <c r="Z64">
        <v>264.11895829999997</v>
      </c>
      <c r="AA64">
        <v>270.65494710000002</v>
      </c>
      <c r="AB64">
        <v>277.05083280000002</v>
      </c>
      <c r="AC64">
        <v>283.33550860000003</v>
      </c>
      <c r="AD64">
        <v>291.21080660000001</v>
      </c>
      <c r="AE64">
        <v>300.39348460000002</v>
      </c>
      <c r="AF64">
        <v>310.57787980000001</v>
      </c>
      <c r="AG64">
        <v>321.52221700000001</v>
      </c>
      <c r="AH64">
        <v>333.06706759999997</v>
      </c>
      <c r="AI64">
        <v>345.12422199999997</v>
      </c>
      <c r="AJ64">
        <v>357.65785949999997</v>
      </c>
      <c r="AK64">
        <v>370.66733340000002</v>
      </c>
      <c r="AL64">
        <v>384.17453399999999</v>
      </c>
      <c r="AM64">
        <v>398.21588650000001</v>
      </c>
    </row>
    <row r="65" spans="1:39" x14ac:dyDescent="0.25">
      <c r="A65" t="s">
        <v>69</v>
      </c>
      <c r="B65">
        <v>158.6805803</v>
      </c>
      <c r="C65">
        <v>163.0164379</v>
      </c>
      <c r="D65">
        <v>167.5690218</v>
      </c>
      <c r="E65">
        <v>172.38950929999999</v>
      </c>
      <c r="F65">
        <v>177.157172</v>
      </c>
      <c r="G65">
        <v>181.82239250000001</v>
      </c>
      <c r="H65">
        <v>186.37213299999999</v>
      </c>
      <c r="I65">
        <v>190.81933269999999</v>
      </c>
      <c r="J65">
        <v>195.1660435</v>
      </c>
      <c r="K65">
        <v>199.40944279999999</v>
      </c>
      <c r="L65">
        <v>203.5463728</v>
      </c>
      <c r="M65">
        <v>207.57557510000001</v>
      </c>
      <c r="N65">
        <v>211.49850960000001</v>
      </c>
      <c r="O65">
        <v>215.5704819</v>
      </c>
      <c r="P65">
        <v>219.8030315</v>
      </c>
      <c r="Q65">
        <v>224.17637500000001</v>
      </c>
      <c r="R65">
        <v>228.67229950000001</v>
      </c>
      <c r="S65">
        <v>233.2744907</v>
      </c>
      <c r="T65">
        <v>238.16169429999999</v>
      </c>
      <c r="U65">
        <v>243.44197170000001</v>
      </c>
      <c r="V65">
        <v>249.10957479999999</v>
      </c>
      <c r="W65">
        <v>255.13183050000001</v>
      </c>
      <c r="X65">
        <v>261.47124450000001</v>
      </c>
      <c r="Y65">
        <v>268.09222210000001</v>
      </c>
      <c r="Z65">
        <v>274.96320009999999</v>
      </c>
      <c r="AA65">
        <v>282.05723419999998</v>
      </c>
      <c r="AB65">
        <v>289.35204470000002</v>
      </c>
      <c r="AC65">
        <v>296.8299093</v>
      </c>
      <c r="AD65">
        <v>304.62830559999998</v>
      </c>
      <c r="AE65">
        <v>312.83644090000001</v>
      </c>
      <c r="AF65">
        <v>321.46207450000003</v>
      </c>
      <c r="AG65">
        <v>330.48104269999999</v>
      </c>
      <c r="AH65">
        <v>339.86396669999999</v>
      </c>
      <c r="AI65">
        <v>349.58514769999999</v>
      </c>
      <c r="AJ65">
        <v>359.62708609999999</v>
      </c>
      <c r="AK65">
        <v>369.98242900000002</v>
      </c>
      <c r="AL65">
        <v>380.65460469999999</v>
      </c>
      <c r="AM65">
        <v>391.65804159999999</v>
      </c>
    </row>
    <row r="66" spans="1:39" x14ac:dyDescent="0.25">
      <c r="A66" t="s">
        <v>70</v>
      </c>
      <c r="B66">
        <v>1535.2176030000001</v>
      </c>
      <c r="C66">
        <v>1580.359238</v>
      </c>
      <c r="D66">
        <v>1628.2684159999999</v>
      </c>
      <c r="E66">
        <v>1678.9926069999999</v>
      </c>
      <c r="F66">
        <v>1728.280272</v>
      </c>
      <c r="G66">
        <v>1776.5188659999999</v>
      </c>
      <c r="H66">
        <v>1823.933025</v>
      </c>
      <c r="I66">
        <v>1870.819647</v>
      </c>
      <c r="J66">
        <v>1917.499384</v>
      </c>
      <c r="K66">
        <v>1964.2325920000001</v>
      </c>
      <c r="L66">
        <v>2011.2031019999999</v>
      </c>
      <c r="M66">
        <v>2058.5326180000002</v>
      </c>
      <c r="N66">
        <v>2106.3087300000002</v>
      </c>
      <c r="O66">
        <v>2155.912143</v>
      </c>
      <c r="P66">
        <v>2207.171284</v>
      </c>
      <c r="Q66">
        <v>2259.7840569999998</v>
      </c>
      <c r="R66">
        <v>2313.5726239999999</v>
      </c>
      <c r="S66">
        <v>2368.4495569999999</v>
      </c>
      <c r="T66">
        <v>2423.6065760000001</v>
      </c>
      <c r="U66">
        <v>2480.5913989999999</v>
      </c>
      <c r="V66">
        <v>2539.7196359999998</v>
      </c>
      <c r="W66">
        <v>2601.0087819999999</v>
      </c>
      <c r="X66">
        <v>2664.393611</v>
      </c>
      <c r="Y66">
        <v>2729.7796659999999</v>
      </c>
      <c r="Z66">
        <v>2797.0619270000002</v>
      </c>
      <c r="AA66">
        <v>2866.1354970000002</v>
      </c>
      <c r="AB66">
        <v>2936.9037680000001</v>
      </c>
      <c r="AC66">
        <v>3009.2852290000001</v>
      </c>
      <c r="AD66">
        <v>3085.5713190000001</v>
      </c>
      <c r="AE66">
        <v>3165.632501</v>
      </c>
      <c r="AF66">
        <v>3249.148013</v>
      </c>
      <c r="AG66">
        <v>3335.820921</v>
      </c>
      <c r="AH66">
        <v>3425.4355989999999</v>
      </c>
      <c r="AI66">
        <v>3517.875571</v>
      </c>
      <c r="AJ66">
        <v>3613.1284310000001</v>
      </c>
      <c r="AK66">
        <v>3711.2866159999999</v>
      </c>
      <c r="AL66">
        <v>3812.546777</v>
      </c>
      <c r="AM66">
        <v>3917.2100999999998</v>
      </c>
    </row>
    <row r="67" spans="1:39" x14ac:dyDescent="0.25">
      <c r="A67" t="s">
        <v>71</v>
      </c>
      <c r="B67">
        <v>806.7662934</v>
      </c>
      <c r="C67">
        <v>831.29420870000001</v>
      </c>
      <c r="D67">
        <v>858.83328630000005</v>
      </c>
      <c r="E67">
        <v>889.25225350000005</v>
      </c>
      <c r="F67">
        <v>918.72561510000003</v>
      </c>
      <c r="G67">
        <v>946.19370000000004</v>
      </c>
      <c r="H67">
        <v>971.29540859999997</v>
      </c>
      <c r="I67">
        <v>994.13380549999999</v>
      </c>
      <c r="J67">
        <v>1014.962318</v>
      </c>
      <c r="K67">
        <v>1034.0474409999999</v>
      </c>
      <c r="L67">
        <v>1051.6239559999999</v>
      </c>
      <c r="M67">
        <v>1067.8849310000001</v>
      </c>
      <c r="N67">
        <v>1082.9846789999999</v>
      </c>
      <c r="O67">
        <v>1099.6215360000001</v>
      </c>
      <c r="P67">
        <v>1118.323046</v>
      </c>
      <c r="Q67">
        <v>1139.1276479999999</v>
      </c>
      <c r="R67">
        <v>1161.898299</v>
      </c>
      <c r="S67">
        <v>1186.4412669999999</v>
      </c>
      <c r="T67">
        <v>1212.504441</v>
      </c>
      <c r="U67">
        <v>1240.0106490000001</v>
      </c>
      <c r="V67">
        <v>1268.8178339999999</v>
      </c>
      <c r="W67">
        <v>1298.794052</v>
      </c>
      <c r="X67">
        <v>1329.8320269999999</v>
      </c>
      <c r="Y67">
        <v>1361.8473739999999</v>
      </c>
      <c r="Z67">
        <v>1394.7748160000001</v>
      </c>
      <c r="AA67">
        <v>1428.5652990000001</v>
      </c>
      <c r="AB67">
        <v>1463.1842140000001</v>
      </c>
      <c r="AC67">
        <v>1498.6106339999999</v>
      </c>
      <c r="AD67">
        <v>1537.3080070000001</v>
      </c>
      <c r="AE67">
        <v>1579.6846419999999</v>
      </c>
      <c r="AF67">
        <v>1625.601398</v>
      </c>
      <c r="AG67">
        <v>1674.7638099999999</v>
      </c>
      <c r="AH67">
        <v>1726.869968</v>
      </c>
      <c r="AI67">
        <v>1781.6693379999999</v>
      </c>
      <c r="AJ67">
        <v>1838.9854949999999</v>
      </c>
      <c r="AK67">
        <v>1898.7227969999999</v>
      </c>
      <c r="AL67">
        <v>1960.8667359999999</v>
      </c>
      <c r="AM67">
        <v>2025.482706</v>
      </c>
    </row>
    <row r="68" spans="1:39" x14ac:dyDescent="0.25">
      <c r="A68" t="s">
        <v>72</v>
      </c>
      <c r="B68">
        <v>191.8611679</v>
      </c>
      <c r="C68">
        <v>197.36714000000001</v>
      </c>
      <c r="D68">
        <v>203.0292819</v>
      </c>
      <c r="E68">
        <v>208.9097917</v>
      </c>
      <c r="F68">
        <v>214.50253549999999</v>
      </c>
      <c r="G68">
        <v>219.8735878</v>
      </c>
      <c r="H68">
        <v>225.03983640000001</v>
      </c>
      <c r="I68">
        <v>230.03366299999999</v>
      </c>
      <c r="J68">
        <v>234.86927779999999</v>
      </c>
      <c r="K68">
        <v>239.5414293</v>
      </c>
      <c r="L68">
        <v>244.03178349999999</v>
      </c>
      <c r="M68">
        <v>248.31345089999999</v>
      </c>
      <c r="N68">
        <v>252.35338060000001</v>
      </c>
      <c r="O68">
        <v>256.64695110000002</v>
      </c>
      <c r="P68">
        <v>261.06772260000002</v>
      </c>
      <c r="Q68">
        <v>265.49281109999998</v>
      </c>
      <c r="R68">
        <v>269.83309300000002</v>
      </c>
      <c r="S68">
        <v>274.00742430000003</v>
      </c>
      <c r="T68">
        <v>278.60882679999997</v>
      </c>
      <c r="U68">
        <v>283.93310830000001</v>
      </c>
      <c r="V68">
        <v>290.01944220000001</v>
      </c>
      <c r="W68">
        <v>296.8041528</v>
      </c>
      <c r="X68">
        <v>304.19197860000003</v>
      </c>
      <c r="Y68">
        <v>312.08550079999998</v>
      </c>
      <c r="Z68">
        <v>320.39643339999998</v>
      </c>
      <c r="AA68">
        <v>329.04934509999998</v>
      </c>
      <c r="AB68">
        <v>337.98231049999998</v>
      </c>
      <c r="AC68">
        <v>347.14639069999998</v>
      </c>
      <c r="AD68">
        <v>356.8533046</v>
      </c>
      <c r="AE68">
        <v>367.15248680000002</v>
      </c>
      <c r="AF68">
        <v>378.04855359999999</v>
      </c>
      <c r="AG68">
        <v>389.51109880000001</v>
      </c>
      <c r="AH68">
        <v>401.5001302</v>
      </c>
      <c r="AI68">
        <v>413.97809610000002</v>
      </c>
      <c r="AJ68">
        <v>426.91835350000002</v>
      </c>
      <c r="AK68">
        <v>440.30995830000001</v>
      </c>
      <c r="AL68">
        <v>454.15975900000001</v>
      </c>
      <c r="AM68">
        <v>468.49332679999998</v>
      </c>
    </row>
    <row r="69" spans="1:39" x14ac:dyDescent="0.25">
      <c r="A69" t="s">
        <v>231</v>
      </c>
      <c r="B69">
        <v>989.40725499999996</v>
      </c>
      <c r="C69">
        <v>1016.008221</v>
      </c>
      <c r="D69">
        <v>1047.9690290000001</v>
      </c>
      <c r="E69">
        <v>1084.23795</v>
      </c>
      <c r="F69">
        <v>1120.0318540000001</v>
      </c>
      <c r="G69">
        <v>1156.0996270000001</v>
      </c>
      <c r="H69">
        <v>1188.27782</v>
      </c>
      <c r="I69">
        <v>1216.442325</v>
      </c>
      <c r="J69">
        <v>1241.3434749999999</v>
      </c>
      <c r="K69">
        <v>1263.5722880000001</v>
      </c>
      <c r="L69">
        <v>1283.4206320000001</v>
      </c>
      <c r="M69">
        <v>1300.925254</v>
      </c>
      <c r="N69">
        <v>1315.9196870000001</v>
      </c>
      <c r="O69">
        <v>1334.752354</v>
      </c>
      <c r="P69">
        <v>1356.3039670000001</v>
      </c>
      <c r="Q69">
        <v>1380.0824339999999</v>
      </c>
      <c r="R69">
        <v>1405.731638</v>
      </c>
      <c r="S69">
        <v>1432.940488</v>
      </c>
      <c r="T69">
        <v>1460.8560990000001</v>
      </c>
      <c r="U69">
        <v>1489.924747</v>
      </c>
      <c r="V69">
        <v>1520.146798</v>
      </c>
      <c r="W69">
        <v>1551.3881859999999</v>
      </c>
      <c r="X69">
        <v>1583.5064339999999</v>
      </c>
      <c r="Y69">
        <v>1616.3806939999999</v>
      </c>
      <c r="Z69">
        <v>1649.9157359999999</v>
      </c>
      <c r="AA69">
        <v>1684.0405599999999</v>
      </c>
      <c r="AB69">
        <v>1718.7068400000001</v>
      </c>
      <c r="AC69">
        <v>1753.8883390000001</v>
      </c>
      <c r="AD69">
        <v>1794.5892719999999</v>
      </c>
      <c r="AE69">
        <v>1841.6513399999999</v>
      </c>
      <c r="AF69">
        <v>1894.463706</v>
      </c>
      <c r="AG69">
        <v>1952.2464890000001</v>
      </c>
      <c r="AH69">
        <v>2014.3455300000001</v>
      </c>
      <c r="AI69">
        <v>2080.2866290000002</v>
      </c>
      <c r="AJ69">
        <v>2149.76944</v>
      </c>
      <c r="AK69">
        <v>2222.6472020000001</v>
      </c>
      <c r="AL69">
        <v>2298.9067920000002</v>
      </c>
      <c r="AM69">
        <v>2378.6543160000001</v>
      </c>
    </row>
    <row r="70" spans="1:39" x14ac:dyDescent="0.25">
      <c r="A70" t="s">
        <v>232</v>
      </c>
      <c r="B70">
        <v>2168.3875360000002</v>
      </c>
      <c r="C70">
        <v>2239.136661</v>
      </c>
      <c r="D70">
        <v>2308.1027239999999</v>
      </c>
      <c r="E70">
        <v>2373.4296509999999</v>
      </c>
      <c r="F70">
        <v>2430.834265</v>
      </c>
      <c r="G70">
        <v>2587.9761109999999</v>
      </c>
      <c r="H70">
        <v>2699.5642349999998</v>
      </c>
      <c r="I70">
        <v>2771.9600569999998</v>
      </c>
      <c r="J70">
        <v>2818.7974129999998</v>
      </c>
      <c r="K70">
        <v>2845.5894960000001</v>
      </c>
      <c r="L70">
        <v>2851.0569609999998</v>
      </c>
      <c r="M70">
        <v>2829.038008</v>
      </c>
      <c r="N70">
        <v>2769.3409529999999</v>
      </c>
      <c r="O70">
        <v>2792.595096</v>
      </c>
      <c r="P70">
        <v>2818.4767510000001</v>
      </c>
      <c r="Q70">
        <v>2835.9364860000001</v>
      </c>
      <c r="R70">
        <v>2842.7737269999998</v>
      </c>
      <c r="S70">
        <v>2838.150224</v>
      </c>
      <c r="T70">
        <v>2816.586131</v>
      </c>
      <c r="U70">
        <v>2802.8066869999998</v>
      </c>
      <c r="V70">
        <v>2798.4318929999999</v>
      </c>
      <c r="W70">
        <v>2800.903941</v>
      </c>
      <c r="X70">
        <v>2807.0090220000002</v>
      </c>
      <c r="Y70">
        <v>2813.7639859999999</v>
      </c>
      <c r="Z70">
        <v>2818.6503010000001</v>
      </c>
      <c r="AA70">
        <v>2819.6393509999998</v>
      </c>
      <c r="AB70">
        <v>2815.1518110000002</v>
      </c>
      <c r="AC70">
        <v>2804.003522</v>
      </c>
      <c r="AD70">
        <v>2837.6367140000002</v>
      </c>
      <c r="AE70">
        <v>2896.0880969999998</v>
      </c>
      <c r="AF70">
        <v>2968.8648280000002</v>
      </c>
      <c r="AG70">
        <v>3050.8907220000001</v>
      </c>
      <c r="AH70">
        <v>3139.3203250000001</v>
      </c>
      <c r="AI70">
        <v>3232.2965600000002</v>
      </c>
      <c r="AJ70">
        <v>3328.568338</v>
      </c>
      <c r="AK70">
        <v>3427.322482</v>
      </c>
      <c r="AL70">
        <v>3528.069747</v>
      </c>
      <c r="AM70">
        <v>3630.5783139999999</v>
      </c>
    </row>
    <row r="71" spans="1:39" x14ac:dyDescent="0.25">
      <c r="A71" t="s">
        <v>74</v>
      </c>
      <c r="B71">
        <v>158.6805803</v>
      </c>
      <c r="C71">
        <v>163.0164379</v>
      </c>
      <c r="D71">
        <v>167.5690218</v>
      </c>
      <c r="E71">
        <v>172.38950929999999</v>
      </c>
      <c r="F71">
        <v>177.157172</v>
      </c>
      <c r="G71">
        <v>181.81159529999999</v>
      </c>
      <c r="H71">
        <v>186.33087889999999</v>
      </c>
      <c r="I71">
        <v>190.7306571</v>
      </c>
      <c r="J71">
        <v>195.01716719999999</v>
      </c>
      <c r="K71">
        <v>199.19367</v>
      </c>
      <c r="L71">
        <v>203.2595695</v>
      </c>
      <c r="M71">
        <v>207.21554789999999</v>
      </c>
      <c r="N71">
        <v>211.06901809999999</v>
      </c>
      <c r="O71">
        <v>215.08805340000001</v>
      </c>
      <c r="P71">
        <v>219.28890010000001</v>
      </c>
      <c r="Q71">
        <v>223.65197420000001</v>
      </c>
      <c r="R71">
        <v>228.16459359999999</v>
      </c>
      <c r="S71">
        <v>232.81868840000001</v>
      </c>
      <c r="T71">
        <v>237.73476400000001</v>
      </c>
      <c r="U71">
        <v>242.9795958</v>
      </c>
      <c r="V71">
        <v>248.53903629999999</v>
      </c>
      <c r="W71">
        <v>254.3811493</v>
      </c>
      <c r="X71">
        <v>260.47216689999999</v>
      </c>
      <c r="Y71">
        <v>266.78168840000001</v>
      </c>
      <c r="Z71">
        <v>273.2842948</v>
      </c>
      <c r="AA71">
        <v>279.95974690000003</v>
      </c>
      <c r="AB71">
        <v>286.79262849999998</v>
      </c>
      <c r="AC71">
        <v>293.77184799999998</v>
      </c>
      <c r="AD71">
        <v>301.15064030000002</v>
      </c>
      <c r="AE71">
        <v>309.04858840000003</v>
      </c>
      <c r="AF71">
        <v>317.46274870000002</v>
      </c>
      <c r="AG71">
        <v>326.3612296</v>
      </c>
      <c r="AH71">
        <v>335.70840490000001</v>
      </c>
      <c r="AI71">
        <v>345.47436470000002</v>
      </c>
      <c r="AJ71">
        <v>355.6385239</v>
      </c>
      <c r="AK71">
        <v>366.19102700000002</v>
      </c>
      <c r="AL71">
        <v>377.133353</v>
      </c>
      <c r="AM71">
        <v>388.4786919</v>
      </c>
    </row>
    <row r="72" spans="1:39" x14ac:dyDescent="0.25">
      <c r="A72" t="s">
        <v>75</v>
      </c>
      <c r="B72">
        <v>1535.2176030000001</v>
      </c>
      <c r="C72">
        <v>1580.359238</v>
      </c>
      <c r="D72">
        <v>1628.2684159999999</v>
      </c>
      <c r="E72">
        <v>1678.9926069999999</v>
      </c>
      <c r="F72">
        <v>1728.280272</v>
      </c>
      <c r="G72">
        <v>1776.421024</v>
      </c>
      <c r="H72">
        <v>1823.6520829999999</v>
      </c>
      <c r="I72">
        <v>1870.3047879999999</v>
      </c>
      <c r="J72">
        <v>1916.7242470000001</v>
      </c>
      <c r="K72">
        <v>1963.2023670000001</v>
      </c>
      <c r="L72">
        <v>2009.958073</v>
      </c>
      <c r="M72">
        <v>2057.1597710000001</v>
      </c>
      <c r="N72">
        <v>2104.976838</v>
      </c>
      <c r="O72">
        <v>2154.6267870000001</v>
      </c>
      <c r="P72">
        <v>2206.0264809999999</v>
      </c>
      <c r="Q72">
        <v>2258.8405520000001</v>
      </c>
      <c r="R72">
        <v>2312.8719630000001</v>
      </c>
      <c r="S72">
        <v>2368.0306500000002</v>
      </c>
      <c r="T72">
        <v>2423.5443449999998</v>
      </c>
      <c r="U72">
        <v>2480.6155429999999</v>
      </c>
      <c r="V72">
        <v>2539.469063</v>
      </c>
      <c r="W72">
        <v>2600.0924519999999</v>
      </c>
      <c r="X72">
        <v>2662.4018959999999</v>
      </c>
      <c r="Y72">
        <v>2726.2891749999999</v>
      </c>
      <c r="Z72">
        <v>2791.641329</v>
      </c>
      <c r="AA72">
        <v>2858.351447</v>
      </c>
      <c r="AB72">
        <v>2926.3252680000001</v>
      </c>
      <c r="AC72">
        <v>2995.4855819999998</v>
      </c>
      <c r="AD72">
        <v>3068.5580620000001</v>
      </c>
      <c r="AE72">
        <v>3146.181329</v>
      </c>
      <c r="AF72">
        <v>3227.966872</v>
      </c>
      <c r="AG72">
        <v>3313.4966439999998</v>
      </c>
      <c r="AH72">
        <v>3402.4586060000001</v>
      </c>
      <c r="AI72">
        <v>3494.6657489999998</v>
      </c>
      <c r="AJ72">
        <v>3590.051661</v>
      </c>
      <c r="AK72">
        <v>3688.6643819999999</v>
      </c>
      <c r="AL72">
        <v>3790.6633590000001</v>
      </c>
      <c r="AM72">
        <v>3896.3200459999998</v>
      </c>
    </row>
    <row r="73" spans="1:39" x14ac:dyDescent="0.25">
      <c r="A73" t="s">
        <v>76</v>
      </c>
      <c r="B73">
        <v>806.7662934</v>
      </c>
      <c r="C73">
        <v>831.29420870000001</v>
      </c>
      <c r="D73">
        <v>858.83328630000005</v>
      </c>
      <c r="E73">
        <v>889.25225350000005</v>
      </c>
      <c r="F73">
        <v>918.72561510000003</v>
      </c>
      <c r="G73">
        <v>946.29335230000004</v>
      </c>
      <c r="H73">
        <v>971.54336079999996</v>
      </c>
      <c r="I73">
        <v>994.50189639999996</v>
      </c>
      <c r="J73">
        <v>1015.386738</v>
      </c>
      <c r="K73">
        <v>1034.4707490000001</v>
      </c>
      <c r="L73">
        <v>1052.0149200000001</v>
      </c>
      <c r="M73">
        <v>1068.249648</v>
      </c>
      <c r="N73">
        <v>1083.3777190000001</v>
      </c>
      <c r="O73">
        <v>1100.077119</v>
      </c>
      <c r="P73">
        <v>1118.883975</v>
      </c>
      <c r="Q73">
        <v>1139.812932</v>
      </c>
      <c r="R73">
        <v>1162.7053639999999</v>
      </c>
      <c r="S73">
        <v>1187.353715</v>
      </c>
      <c r="T73">
        <v>1213.4985630000001</v>
      </c>
      <c r="U73">
        <v>1241.0049959999999</v>
      </c>
      <c r="V73">
        <v>1269.744332</v>
      </c>
      <c r="W73">
        <v>1299.608381</v>
      </c>
      <c r="X73">
        <v>1330.50802</v>
      </c>
      <c r="Y73">
        <v>1362.370201</v>
      </c>
      <c r="Z73">
        <v>1395.1353349999999</v>
      </c>
      <c r="AA73">
        <v>1428.7553350000001</v>
      </c>
      <c r="AB73">
        <v>1463.1923139999999</v>
      </c>
      <c r="AC73">
        <v>1498.418015</v>
      </c>
      <c r="AD73">
        <v>1536.86402</v>
      </c>
      <c r="AE73">
        <v>1579.0458739999999</v>
      </c>
      <c r="AF73">
        <v>1624.853865</v>
      </c>
      <c r="AG73">
        <v>1673.990669</v>
      </c>
      <c r="AH73">
        <v>1726.1338880000001</v>
      </c>
      <c r="AI73">
        <v>1781.006654</v>
      </c>
      <c r="AJ73">
        <v>1838.4056800000001</v>
      </c>
      <c r="AK73">
        <v>1898.210566</v>
      </c>
      <c r="AL73">
        <v>1960.385636</v>
      </c>
      <c r="AM73">
        <v>2024.9796269999999</v>
      </c>
    </row>
    <row r="74" spans="1:39" x14ac:dyDescent="0.25">
      <c r="A74" t="s">
        <v>77</v>
      </c>
      <c r="B74">
        <v>191.8611679</v>
      </c>
      <c r="C74">
        <v>197.36714000000001</v>
      </c>
      <c r="D74">
        <v>203.0292819</v>
      </c>
      <c r="E74">
        <v>208.9097917</v>
      </c>
      <c r="F74">
        <v>214.50253549999999</v>
      </c>
      <c r="G74">
        <v>219.8385069</v>
      </c>
      <c r="H74">
        <v>224.9223915</v>
      </c>
      <c r="I74">
        <v>229.79512800000001</v>
      </c>
      <c r="J74">
        <v>234.48031080000001</v>
      </c>
      <c r="K74">
        <v>238.9811182</v>
      </c>
      <c r="L74">
        <v>243.2772712</v>
      </c>
      <c r="M74">
        <v>247.3337056</v>
      </c>
      <c r="N74">
        <v>251.1127649</v>
      </c>
      <c r="O74">
        <v>255.15790240000001</v>
      </c>
      <c r="P74">
        <v>259.35284300000001</v>
      </c>
      <c r="Q74">
        <v>263.5836233</v>
      </c>
      <c r="R74">
        <v>267.78713850000003</v>
      </c>
      <c r="S74">
        <v>271.92181340000002</v>
      </c>
      <c r="T74">
        <v>276.45248980000002</v>
      </c>
      <c r="U74">
        <v>281.56599299999999</v>
      </c>
      <c r="V74">
        <v>287.26130640000002</v>
      </c>
      <c r="W74">
        <v>293.46629159999998</v>
      </c>
      <c r="X74">
        <v>300.09035669999997</v>
      </c>
      <c r="Y74">
        <v>307.04737929999999</v>
      </c>
      <c r="Z74">
        <v>314.26449539999999</v>
      </c>
      <c r="AA74">
        <v>321.68439000000001</v>
      </c>
      <c r="AB74">
        <v>329.26479130000001</v>
      </c>
      <c r="AC74">
        <v>336.97693859999998</v>
      </c>
      <c r="AD74">
        <v>345.49898439999998</v>
      </c>
      <c r="AE74">
        <v>354.93440729999998</v>
      </c>
      <c r="AF74">
        <v>365.26037739999998</v>
      </c>
      <c r="AG74">
        <v>376.42512169999998</v>
      </c>
      <c r="AH74">
        <v>388.37448940000002</v>
      </c>
      <c r="AI74">
        <v>401.0649019</v>
      </c>
      <c r="AJ74">
        <v>414.46895719999998</v>
      </c>
      <c r="AK74">
        <v>428.57793939999999</v>
      </c>
      <c r="AL74">
        <v>443.40309330000002</v>
      </c>
      <c r="AM74">
        <v>458.97643429999999</v>
      </c>
    </row>
    <row r="75" spans="1:39" x14ac:dyDescent="0.25">
      <c r="A75" t="s">
        <v>233</v>
      </c>
      <c r="B75">
        <v>989.40725499999996</v>
      </c>
      <c r="C75">
        <v>1016.008221</v>
      </c>
      <c r="D75">
        <v>1047.9690290000001</v>
      </c>
      <c r="E75">
        <v>1084.23795</v>
      </c>
      <c r="F75">
        <v>1120.0318540000001</v>
      </c>
      <c r="G75">
        <v>1152.8021120000001</v>
      </c>
      <c r="H75">
        <v>1181.6210960000001</v>
      </c>
      <c r="I75">
        <v>1206.995484</v>
      </c>
      <c r="J75">
        <v>1229.59178</v>
      </c>
      <c r="K75">
        <v>1249.8283280000001</v>
      </c>
      <c r="L75">
        <v>1267.826509</v>
      </c>
      <c r="M75">
        <v>1283.4587570000001</v>
      </c>
      <c r="N75">
        <v>1296.425923</v>
      </c>
      <c r="O75">
        <v>1312.2784799999999</v>
      </c>
      <c r="P75">
        <v>1330.534226</v>
      </c>
      <c r="Q75">
        <v>1350.876475</v>
      </c>
      <c r="R75">
        <v>1373.0141169999999</v>
      </c>
      <c r="S75">
        <v>1396.6979060000001</v>
      </c>
      <c r="T75">
        <v>1422.9918729999999</v>
      </c>
      <c r="U75">
        <v>1450.6860979999999</v>
      </c>
      <c r="V75">
        <v>1479.454733</v>
      </c>
      <c r="W75">
        <v>1509.1798510000001</v>
      </c>
      <c r="X75">
        <v>1539.7854990000001</v>
      </c>
      <c r="Y75">
        <v>1571.2138729999999</v>
      </c>
      <c r="Z75">
        <v>1603.4219310000001</v>
      </c>
      <c r="AA75">
        <v>1636.379733</v>
      </c>
      <c r="AB75">
        <v>1670.069113</v>
      </c>
      <c r="AC75">
        <v>1704.4830649999999</v>
      </c>
      <c r="AD75">
        <v>1744.013377</v>
      </c>
      <c r="AE75">
        <v>1789.0704000000001</v>
      </c>
      <c r="AF75">
        <v>1839.164104</v>
      </c>
      <c r="AG75">
        <v>1893.643454</v>
      </c>
      <c r="AH75">
        <v>1951.9332569999999</v>
      </c>
      <c r="AI75">
        <v>2013.6074369999999</v>
      </c>
      <c r="AJ75">
        <v>2078.3952450000002</v>
      </c>
      <c r="AK75">
        <v>2146.1667929999999</v>
      </c>
      <c r="AL75">
        <v>2216.9167210000001</v>
      </c>
      <c r="AM75">
        <v>2290.7523289999999</v>
      </c>
    </row>
    <row r="76" spans="1:39" x14ac:dyDescent="0.25">
      <c r="A76" t="s">
        <v>234</v>
      </c>
      <c r="B76">
        <v>2168.3875360000002</v>
      </c>
      <c r="C76">
        <v>2239.136661</v>
      </c>
      <c r="D76">
        <v>2308.1027239999999</v>
      </c>
      <c r="E76">
        <v>2373.4296509999999</v>
      </c>
      <c r="F76">
        <v>2430.834265</v>
      </c>
      <c r="G76">
        <v>2564.815192</v>
      </c>
      <c r="H76">
        <v>2655.156027</v>
      </c>
      <c r="I76">
        <v>2706.4912140000001</v>
      </c>
      <c r="J76">
        <v>2729.899883</v>
      </c>
      <c r="K76">
        <v>2728.3722330000001</v>
      </c>
      <c r="L76">
        <v>2696.8706809999999</v>
      </c>
      <c r="M76">
        <v>2624.1402560000001</v>
      </c>
      <c r="N76">
        <v>2494.5862259999999</v>
      </c>
      <c r="O76">
        <v>2406.3423619999999</v>
      </c>
      <c r="P76">
        <v>2310.3325840000002</v>
      </c>
      <c r="Q76">
        <v>2201.1693089999999</v>
      </c>
      <c r="R76">
        <v>2079.9105169999998</v>
      </c>
      <c r="S76">
        <v>1948.994005</v>
      </c>
      <c r="T76">
        <v>1873.9891399999999</v>
      </c>
      <c r="U76">
        <v>1809.6298879999999</v>
      </c>
      <c r="V76">
        <v>1750.3806259999999</v>
      </c>
      <c r="W76">
        <v>1694.0756449999999</v>
      </c>
      <c r="X76">
        <v>1639.087458</v>
      </c>
      <c r="Y76">
        <v>1584.246216</v>
      </c>
      <c r="Z76">
        <v>1528.8293650000001</v>
      </c>
      <c r="AA76">
        <v>1472.4887160000001</v>
      </c>
      <c r="AB76">
        <v>1415.1588320000001</v>
      </c>
      <c r="AC76">
        <v>1356.972454</v>
      </c>
      <c r="AD76">
        <v>1306.4454579999999</v>
      </c>
      <c r="AE76">
        <v>1259.0398640000001</v>
      </c>
      <c r="AF76">
        <v>1213.8539780000001</v>
      </c>
      <c r="AG76">
        <v>1170.270616</v>
      </c>
      <c r="AH76">
        <v>1127.7665360000001</v>
      </c>
      <c r="AI76">
        <v>1085.9258400000001</v>
      </c>
      <c r="AJ76">
        <v>1044.438494</v>
      </c>
      <c r="AK76">
        <v>1003.087588</v>
      </c>
      <c r="AL76">
        <v>961.7353779</v>
      </c>
      <c r="AM76">
        <v>920.31221900000003</v>
      </c>
    </row>
    <row r="77" spans="1:39" x14ac:dyDescent="0.25">
      <c r="A77" t="s">
        <v>73</v>
      </c>
      <c r="B77">
        <v>1941.100091</v>
      </c>
      <c r="C77">
        <v>1990.388966</v>
      </c>
      <c r="D77">
        <v>2060.072658</v>
      </c>
      <c r="E77">
        <v>2143.763535</v>
      </c>
      <c r="F77">
        <v>2215.4331379999999</v>
      </c>
      <c r="G77">
        <v>2271.4677980000001</v>
      </c>
      <c r="H77">
        <v>2314.686702</v>
      </c>
      <c r="I77">
        <v>2349.024273</v>
      </c>
      <c r="J77">
        <v>2377.305844</v>
      </c>
      <c r="K77">
        <v>2401.3459349999998</v>
      </c>
      <c r="L77">
        <v>2422.2767399999998</v>
      </c>
      <c r="M77">
        <v>2440.8384620000002</v>
      </c>
      <c r="N77">
        <v>2457.56918</v>
      </c>
      <c r="O77">
        <v>2485.3803579999999</v>
      </c>
      <c r="P77">
        <v>2523.41489</v>
      </c>
      <c r="Q77">
        <v>2569.0930939999998</v>
      </c>
      <c r="R77">
        <v>2620.0182610000002</v>
      </c>
      <c r="S77">
        <v>2674.3892430000001</v>
      </c>
      <c r="T77">
        <v>2735.7636189999998</v>
      </c>
      <c r="U77">
        <v>2803.2094179999999</v>
      </c>
      <c r="V77">
        <v>2875.3723100000002</v>
      </c>
      <c r="W77">
        <v>2951.131069</v>
      </c>
      <c r="X77">
        <v>3029.7103699999998</v>
      </c>
      <c r="Y77">
        <v>3110.6300569999999</v>
      </c>
      <c r="Z77">
        <v>3193.6210510000001</v>
      </c>
      <c r="AA77">
        <v>3278.5511630000001</v>
      </c>
      <c r="AB77">
        <v>3365.3720560000002</v>
      </c>
      <c r="AC77">
        <v>3454.0872049999998</v>
      </c>
      <c r="AD77">
        <v>3555.9114129999998</v>
      </c>
      <c r="AE77">
        <v>3671.1320740000001</v>
      </c>
      <c r="AF77">
        <v>3797.3677849999999</v>
      </c>
      <c r="AG77">
        <v>3931.953293</v>
      </c>
      <c r="AH77">
        <v>4072.8533539999999</v>
      </c>
      <c r="AI77">
        <v>4218.7615939999996</v>
      </c>
      <c r="AJ77">
        <v>4368.9990559999997</v>
      </c>
      <c r="AK77">
        <v>4523.3576560000001</v>
      </c>
      <c r="AL77">
        <v>4681.9616150000002</v>
      </c>
      <c r="AM77">
        <v>4845.1725120000001</v>
      </c>
    </row>
    <row r="78" spans="1:39" x14ac:dyDescent="0.25">
      <c r="A78" t="s">
        <v>238</v>
      </c>
      <c r="B78">
        <v>1941.100091</v>
      </c>
      <c r="C78">
        <v>1990.388966</v>
      </c>
      <c r="D78">
        <v>2060.072658</v>
      </c>
      <c r="E78">
        <v>2143.763535</v>
      </c>
      <c r="F78">
        <v>2215.4331379999999</v>
      </c>
      <c r="G78">
        <v>2272.5205649999998</v>
      </c>
      <c r="H78">
        <v>2316.3969950000001</v>
      </c>
      <c r="I78">
        <v>2350.5887280000002</v>
      </c>
      <c r="J78">
        <v>2378.0847960000001</v>
      </c>
      <c r="K78">
        <v>2401.0512220000001</v>
      </c>
      <c r="L78">
        <v>2420.8570399999999</v>
      </c>
      <c r="M78">
        <v>2438.3933339999999</v>
      </c>
      <c r="N78">
        <v>2454.34683</v>
      </c>
      <c r="O78">
        <v>2482.1279880000002</v>
      </c>
      <c r="P78">
        <v>2520.6283699999999</v>
      </c>
      <c r="Q78">
        <v>2567.1092549999998</v>
      </c>
      <c r="R78">
        <v>2619.1615830000001</v>
      </c>
      <c r="S78">
        <v>2675.043302</v>
      </c>
      <c r="T78">
        <v>2736.8169579999999</v>
      </c>
      <c r="U78">
        <v>2803.4894330000002</v>
      </c>
      <c r="V78">
        <v>2873.9726559999999</v>
      </c>
      <c r="W78">
        <v>2947.4027620000002</v>
      </c>
      <c r="X78">
        <v>3023.2090280000002</v>
      </c>
      <c r="Y78">
        <v>3101.0693019999999</v>
      </c>
      <c r="Z78">
        <v>3180.8349979999998</v>
      </c>
      <c r="AA78">
        <v>3262.4632040000001</v>
      </c>
      <c r="AB78">
        <v>3345.9679729999998</v>
      </c>
      <c r="AC78">
        <v>3431.3914479999999</v>
      </c>
      <c r="AD78">
        <v>3531.9454569999998</v>
      </c>
      <c r="AE78">
        <v>3647.3952749999999</v>
      </c>
      <c r="AF78">
        <v>3774.9249209999998</v>
      </c>
      <c r="AG78">
        <v>3911.6102430000001</v>
      </c>
      <c r="AH78">
        <v>4055.231667</v>
      </c>
      <c r="AI78">
        <v>4204.3800810000002</v>
      </c>
      <c r="AJ78">
        <v>4358.3204519999999</v>
      </c>
      <c r="AK78">
        <v>4516.8119919999999</v>
      </c>
      <c r="AL78">
        <v>4679.9596430000001</v>
      </c>
      <c r="AM78">
        <v>4848.1154889999998</v>
      </c>
    </row>
    <row r="79" spans="1:39" x14ac:dyDescent="0.25">
      <c r="A79" t="s">
        <v>80</v>
      </c>
      <c r="B79">
        <v>8814662.9269999899</v>
      </c>
      <c r="C79">
        <v>9060892.1870000008</v>
      </c>
      <c r="D79">
        <v>9343048.0419999994</v>
      </c>
      <c r="E79">
        <v>9659793.4409999996</v>
      </c>
      <c r="F79">
        <v>9982592.7090000007</v>
      </c>
      <c r="G79">
        <v>10294695.25</v>
      </c>
      <c r="H79">
        <v>10590151.789999999</v>
      </c>
      <c r="I79">
        <v>10867606.550000001</v>
      </c>
      <c r="J79">
        <v>11128554.74</v>
      </c>
      <c r="K79">
        <v>11375401.789999999</v>
      </c>
      <c r="L79">
        <v>11610675.73</v>
      </c>
      <c r="M79">
        <v>11836735.26</v>
      </c>
      <c r="N79">
        <v>12055723.220000001</v>
      </c>
      <c r="O79">
        <v>12283460.85</v>
      </c>
      <c r="P79">
        <v>12530903.539999999</v>
      </c>
      <c r="Q79">
        <v>12801335.15</v>
      </c>
      <c r="R79">
        <v>13095289.359999999</v>
      </c>
      <c r="S79">
        <v>13412519.130000001</v>
      </c>
      <c r="T79">
        <v>13738163.050000001</v>
      </c>
      <c r="U79">
        <v>14072184.630000001</v>
      </c>
      <c r="V79">
        <v>14413955.91</v>
      </c>
      <c r="W79">
        <v>14763529.16</v>
      </c>
      <c r="X79">
        <v>15121304.73</v>
      </c>
      <c r="Y79">
        <v>15487765.73</v>
      </c>
      <c r="Z79">
        <v>15863363.77</v>
      </c>
      <c r="AA79">
        <v>16248491.630000001</v>
      </c>
      <c r="AB79">
        <v>16643495.4</v>
      </c>
      <c r="AC79">
        <v>17048703.52</v>
      </c>
      <c r="AD79">
        <v>17480855.059999999</v>
      </c>
      <c r="AE79">
        <v>17944622.550000001</v>
      </c>
      <c r="AF79">
        <v>18439527.760000002</v>
      </c>
      <c r="AG79">
        <v>18963781.57</v>
      </c>
      <c r="AH79">
        <v>19515457.039999999</v>
      </c>
      <c r="AI79">
        <v>20093026.350000001</v>
      </c>
      <c r="AJ79">
        <v>20695522.710000001</v>
      </c>
      <c r="AK79">
        <v>21322601.859999999</v>
      </c>
      <c r="AL79">
        <v>21974575.09</v>
      </c>
      <c r="AM79">
        <v>22652433.73</v>
      </c>
    </row>
    <row r="80" spans="1:39" x14ac:dyDescent="0.25">
      <c r="A80" t="s">
        <v>81</v>
      </c>
      <c r="B80">
        <v>68248372.930000007</v>
      </c>
      <c r="C80">
        <v>70441619.840000004</v>
      </c>
      <c r="D80">
        <v>73005674.680000007</v>
      </c>
      <c r="E80">
        <v>75899076.280000001</v>
      </c>
      <c r="F80">
        <v>78732577.290000007</v>
      </c>
      <c r="G80">
        <v>81419488.769999996</v>
      </c>
      <c r="H80">
        <v>83938898.920000002</v>
      </c>
      <c r="I80">
        <v>86295612.329999998</v>
      </c>
      <c r="J80">
        <v>88525339.870000005</v>
      </c>
      <c r="K80">
        <v>90671091.459999904</v>
      </c>
      <c r="L80">
        <v>92772915.969999999</v>
      </c>
      <c r="M80">
        <v>94864769.010000005</v>
      </c>
      <c r="N80">
        <v>96975184.459999904</v>
      </c>
      <c r="O80">
        <v>99200256.090000004</v>
      </c>
      <c r="P80">
        <v>101625101.8</v>
      </c>
      <c r="Q80">
        <v>104276217.5</v>
      </c>
      <c r="R80">
        <v>107161813.40000001</v>
      </c>
      <c r="S80">
        <v>110288635.5</v>
      </c>
      <c r="T80">
        <v>113342584.09999999</v>
      </c>
      <c r="U80">
        <v>116328433.40000001</v>
      </c>
      <c r="V80">
        <v>119253923.59999999</v>
      </c>
      <c r="W80">
        <v>122139702.59999999</v>
      </c>
      <c r="X80">
        <v>125011102.3</v>
      </c>
      <c r="Y80">
        <v>127892520</v>
      </c>
      <c r="Z80">
        <v>130805087.90000001</v>
      </c>
      <c r="AA80">
        <v>133766209.59999999</v>
      </c>
      <c r="AB80">
        <v>136789953.5</v>
      </c>
      <c r="AC80">
        <v>139887768.09999999</v>
      </c>
      <c r="AD80">
        <v>143296029.59999999</v>
      </c>
      <c r="AE80">
        <v>146989284.40000001</v>
      </c>
      <c r="AF80">
        <v>150932760.90000001</v>
      </c>
      <c r="AG80">
        <v>155102472.19999999</v>
      </c>
      <c r="AH80">
        <v>159482681</v>
      </c>
      <c r="AI80">
        <v>164065960.09999999</v>
      </c>
      <c r="AJ80">
        <v>168851756.19999999</v>
      </c>
      <c r="AK80">
        <v>173845503.09999999</v>
      </c>
      <c r="AL80">
        <v>179058326</v>
      </c>
      <c r="AM80">
        <v>184507060.30000001</v>
      </c>
    </row>
    <row r="81" spans="1:39" x14ac:dyDescent="0.25">
      <c r="A81" t="s">
        <v>82</v>
      </c>
      <c r="B81">
        <v>57504410.18</v>
      </c>
      <c r="C81">
        <v>59255500.560000002</v>
      </c>
      <c r="D81">
        <v>61224487.530000001</v>
      </c>
      <c r="E81">
        <v>63401438.990000002</v>
      </c>
      <c r="F81">
        <v>65511431.609999999</v>
      </c>
      <c r="G81">
        <v>67477204.319999903</v>
      </c>
      <c r="H81">
        <v>69272452.060000002</v>
      </c>
      <c r="I81">
        <v>70904341.420000002</v>
      </c>
      <c r="J81">
        <v>72391210.579999998</v>
      </c>
      <c r="K81">
        <v>73752474.819999903</v>
      </c>
      <c r="L81">
        <v>75005294.180000007</v>
      </c>
      <c r="M81">
        <v>76163806.629999995</v>
      </c>
      <c r="N81">
        <v>77239327.700000003</v>
      </c>
      <c r="O81">
        <v>78424732.760000005</v>
      </c>
      <c r="P81">
        <v>79758972.159999996</v>
      </c>
      <c r="Q81">
        <v>81245364.040000007</v>
      </c>
      <c r="R81">
        <v>82874324.159999996</v>
      </c>
      <c r="S81">
        <v>84632102.390000001</v>
      </c>
      <c r="T81">
        <v>86497226.370000005</v>
      </c>
      <c r="U81">
        <v>88463328.079999998</v>
      </c>
      <c r="V81">
        <v>90520237.579999998</v>
      </c>
      <c r="W81">
        <v>92658809.420000002</v>
      </c>
      <c r="X81">
        <v>94871740.640000001</v>
      </c>
      <c r="Y81">
        <v>97153356.400000006</v>
      </c>
      <c r="Z81">
        <v>99499309.079999998</v>
      </c>
      <c r="AA81">
        <v>101906364.8</v>
      </c>
      <c r="AB81">
        <v>104372278</v>
      </c>
      <c r="AC81">
        <v>106895741.59999999</v>
      </c>
      <c r="AD81">
        <v>109653761.90000001</v>
      </c>
      <c r="AE81">
        <v>112675360.8</v>
      </c>
      <c r="AF81">
        <v>115950489.09999999</v>
      </c>
      <c r="AG81">
        <v>119458092.8</v>
      </c>
      <c r="AH81">
        <v>123176607.5</v>
      </c>
      <c r="AI81">
        <v>127088158.7</v>
      </c>
      <c r="AJ81">
        <v>131180169.3</v>
      </c>
      <c r="AK81">
        <v>135445829.5</v>
      </c>
      <c r="AL81">
        <v>139884121.09999999</v>
      </c>
      <c r="AM81">
        <v>144499732.09999999</v>
      </c>
    </row>
    <row r="82" spans="1:39" x14ac:dyDescent="0.25">
      <c r="A82" t="s">
        <v>83</v>
      </c>
      <c r="B82">
        <v>6833613.2439999999</v>
      </c>
      <c r="C82">
        <v>7063327.8569999998</v>
      </c>
      <c r="D82">
        <v>7331432.2709999997</v>
      </c>
      <c r="E82">
        <v>7635247.2089999998</v>
      </c>
      <c r="F82">
        <v>7936799.8760000002</v>
      </c>
      <c r="G82">
        <v>8218272.2510000002</v>
      </c>
      <c r="H82">
        <v>8473186.3359999899</v>
      </c>
      <c r="I82">
        <v>8700232.1390000004</v>
      </c>
      <c r="J82">
        <v>8902673.7640000004</v>
      </c>
      <c r="K82">
        <v>9084833.2139999997</v>
      </c>
      <c r="L82">
        <v>9250698.1679999996</v>
      </c>
      <c r="M82">
        <v>9403434.13199999</v>
      </c>
      <c r="N82">
        <v>9545334.9550000001</v>
      </c>
      <c r="O82">
        <v>9698057.3929999899</v>
      </c>
      <c r="P82">
        <v>9872532.5539999995</v>
      </c>
      <c r="Q82">
        <v>10070676.710000001</v>
      </c>
      <c r="R82">
        <v>10291400.65</v>
      </c>
      <c r="S82">
        <v>10532636.9</v>
      </c>
      <c r="T82">
        <v>10777710.85</v>
      </c>
      <c r="U82">
        <v>11028098.02</v>
      </c>
      <c r="V82">
        <v>11284847.779999999</v>
      </c>
      <c r="W82">
        <v>11548572.67</v>
      </c>
      <c r="X82">
        <v>11819643.210000001</v>
      </c>
      <c r="Y82">
        <v>12098293.83</v>
      </c>
      <c r="Z82">
        <v>12384689.35</v>
      </c>
      <c r="AA82">
        <v>12678975.460000001</v>
      </c>
      <c r="AB82">
        <v>12981319.960000001</v>
      </c>
      <c r="AC82">
        <v>13291947.67</v>
      </c>
      <c r="AD82">
        <v>13638210.609999999</v>
      </c>
      <c r="AE82">
        <v>14020775.689999999</v>
      </c>
      <c r="AF82">
        <v>14438031.050000001</v>
      </c>
      <c r="AG82">
        <v>14887959.34</v>
      </c>
      <c r="AH82">
        <v>15368546.4</v>
      </c>
      <c r="AI82">
        <v>15878253.02</v>
      </c>
      <c r="AJ82">
        <v>16416160.93</v>
      </c>
      <c r="AK82">
        <v>16982057.199999999</v>
      </c>
      <c r="AL82">
        <v>17576496.07</v>
      </c>
      <c r="AM82">
        <v>18200847.530000001</v>
      </c>
    </row>
    <row r="83" spans="1:39" x14ac:dyDescent="0.25">
      <c r="A83" t="s">
        <v>128</v>
      </c>
      <c r="B83">
        <v>41882012.060000002</v>
      </c>
      <c r="C83">
        <v>43003524.969999999</v>
      </c>
      <c r="D83">
        <v>44352768.640000001</v>
      </c>
      <c r="E83">
        <v>45884440.280000001</v>
      </c>
      <c r="F83">
        <v>47401398.920000002</v>
      </c>
      <c r="G83">
        <v>48926452.509999998</v>
      </c>
      <c r="H83">
        <v>50289930.520000003</v>
      </c>
      <c r="I83">
        <v>51486334.18</v>
      </c>
      <c r="J83">
        <v>52546575.259999998</v>
      </c>
      <c r="K83">
        <v>53495355.829999998</v>
      </c>
      <c r="L83">
        <v>54345120.020000003</v>
      </c>
      <c r="M83">
        <v>55097721.530000001</v>
      </c>
      <c r="N83">
        <v>55746516.600000001</v>
      </c>
      <c r="O83">
        <v>56553742.07</v>
      </c>
      <c r="P83">
        <v>57476900.380000003</v>
      </c>
      <c r="Q83">
        <v>58496782.07</v>
      </c>
      <c r="R83">
        <v>59598713.960000001</v>
      </c>
      <c r="S83">
        <v>60769622.07</v>
      </c>
      <c r="T83">
        <v>61971999.439999998</v>
      </c>
      <c r="U83">
        <v>63222563.299999997</v>
      </c>
      <c r="V83">
        <v>64521005.100000001</v>
      </c>
      <c r="W83">
        <v>65861911.189999998</v>
      </c>
      <c r="X83">
        <v>67239645.030000001</v>
      </c>
      <c r="Y83">
        <v>68649478.420000002</v>
      </c>
      <c r="Z83">
        <v>70087718.040000007</v>
      </c>
      <c r="AA83">
        <v>71551637.609999999</v>
      </c>
      <c r="AB83">
        <v>73039415.730000004</v>
      </c>
      <c r="AC83">
        <v>74550118.409999996</v>
      </c>
      <c r="AD83">
        <v>76283869.049999997</v>
      </c>
      <c r="AE83">
        <v>78281964.629999995</v>
      </c>
      <c r="AF83">
        <v>80520932.040000007</v>
      </c>
      <c r="AG83">
        <v>82968694.019999996</v>
      </c>
      <c r="AH83">
        <v>85597973.090000004</v>
      </c>
      <c r="AI83">
        <v>88388921.090000004</v>
      </c>
      <c r="AJ83">
        <v>91328968.730000004</v>
      </c>
      <c r="AK83">
        <v>94412004.590000004</v>
      </c>
      <c r="AL83">
        <v>97637546.390000001</v>
      </c>
      <c r="AM83">
        <v>101010137.09999999</v>
      </c>
    </row>
    <row r="84" spans="1:39" x14ac:dyDescent="0.25">
      <c r="A84" t="s">
        <v>126</v>
      </c>
      <c r="B84">
        <v>125966805.8</v>
      </c>
      <c r="C84">
        <v>127435218.59999999</v>
      </c>
      <c r="D84">
        <v>128665994.8</v>
      </c>
      <c r="E84">
        <v>129787125.7</v>
      </c>
      <c r="F84">
        <v>130546378.09999999</v>
      </c>
      <c r="G84">
        <v>126084895.7</v>
      </c>
      <c r="H84">
        <v>123970013.90000001</v>
      </c>
      <c r="I84">
        <v>123393670</v>
      </c>
      <c r="J84">
        <v>123427372.3</v>
      </c>
      <c r="K84">
        <v>123441400.5</v>
      </c>
      <c r="L84">
        <v>122941529.3</v>
      </c>
      <c r="M84">
        <v>121449704</v>
      </c>
      <c r="N84">
        <v>118428378.59999999</v>
      </c>
      <c r="O84">
        <v>118028618</v>
      </c>
      <c r="P84">
        <v>117694546.3</v>
      </c>
      <c r="Q84">
        <v>117059034.2</v>
      </c>
      <c r="R84">
        <v>116052314.09999999</v>
      </c>
      <c r="S84">
        <v>114653508.09999999</v>
      </c>
      <c r="T84">
        <v>113349191.7</v>
      </c>
      <c r="U84">
        <v>112441263.8</v>
      </c>
      <c r="V84">
        <v>111920742.5</v>
      </c>
      <c r="W84">
        <v>111674790.8</v>
      </c>
      <c r="X84">
        <v>111572387.09999999</v>
      </c>
      <c r="Y84">
        <v>111493899.5</v>
      </c>
      <c r="Z84">
        <v>111339517.7</v>
      </c>
      <c r="AA84">
        <v>111029876.09999999</v>
      </c>
      <c r="AB84">
        <v>110504148</v>
      </c>
      <c r="AC84">
        <v>109717658.8</v>
      </c>
      <c r="AD84">
        <v>106997325.7</v>
      </c>
      <c r="AE84">
        <v>105878983.3</v>
      </c>
      <c r="AF84">
        <v>106110984.09999999</v>
      </c>
      <c r="AG84">
        <v>107303715</v>
      </c>
      <c r="AH84">
        <v>109177569.5</v>
      </c>
      <c r="AI84">
        <v>111536052.8</v>
      </c>
      <c r="AJ84">
        <v>114241615.5</v>
      </c>
      <c r="AK84">
        <v>117199308.2</v>
      </c>
      <c r="AL84">
        <v>120344859.09999999</v>
      </c>
      <c r="AM84">
        <v>123636740.09999999</v>
      </c>
    </row>
    <row r="85" spans="1:39" x14ac:dyDescent="0.25">
      <c r="A85" t="s">
        <v>235</v>
      </c>
      <c r="B85">
        <v>121404962</v>
      </c>
      <c r="C85">
        <v>124618267.90000001</v>
      </c>
      <c r="D85">
        <v>129314749.09999999</v>
      </c>
      <c r="E85">
        <v>135011450.19999999</v>
      </c>
      <c r="F85">
        <v>139942338</v>
      </c>
      <c r="G85">
        <v>143745925.40000001</v>
      </c>
      <c r="H85">
        <v>146593610.69999999</v>
      </c>
      <c r="I85">
        <v>148758997.5</v>
      </c>
      <c r="J85">
        <v>150469800.30000001</v>
      </c>
      <c r="K85">
        <v>151884075.59999999</v>
      </c>
      <c r="L85">
        <v>153102938.69999999</v>
      </c>
      <c r="M85">
        <v>154189915.69999999</v>
      </c>
      <c r="N85">
        <v>155186995</v>
      </c>
      <c r="O85">
        <v>156909130.19999999</v>
      </c>
      <c r="P85">
        <v>159392757.59999999</v>
      </c>
      <c r="Q85">
        <v>162485320.40000001</v>
      </c>
      <c r="R85">
        <v>166018842.80000001</v>
      </c>
      <c r="S85">
        <v>169863210.40000001</v>
      </c>
      <c r="T85">
        <v>173990587.80000001</v>
      </c>
      <c r="U85">
        <v>178334134.80000001</v>
      </c>
      <c r="V85">
        <v>182852520</v>
      </c>
      <c r="W85">
        <v>187523487.59999999</v>
      </c>
      <c r="X85">
        <v>192336371.30000001</v>
      </c>
      <c r="Y85">
        <v>197286706.59999999</v>
      </c>
      <c r="Z85">
        <v>202373059.69999999</v>
      </c>
      <c r="AA85">
        <v>207595487.5</v>
      </c>
      <c r="AB85">
        <v>212954989.80000001</v>
      </c>
      <c r="AC85">
        <v>218453519.30000001</v>
      </c>
      <c r="AD85">
        <v>224880111.19999999</v>
      </c>
      <c r="AE85">
        <v>232221194.40000001</v>
      </c>
      <c r="AF85">
        <v>240300814.59999999</v>
      </c>
      <c r="AG85">
        <v>248939757.5</v>
      </c>
      <c r="AH85">
        <v>258005117.40000001</v>
      </c>
      <c r="AI85">
        <v>267414339.40000001</v>
      </c>
      <c r="AJ85">
        <v>277126137.30000001</v>
      </c>
      <c r="AK85">
        <v>287129320.69999999</v>
      </c>
      <c r="AL85">
        <v>297433747.60000002</v>
      </c>
      <c r="AM85">
        <v>308064389.89999998</v>
      </c>
    </row>
    <row r="86" spans="1:39" x14ac:dyDescent="0.25">
      <c r="A86" t="s">
        <v>86</v>
      </c>
      <c r="B86">
        <v>8814662.9269999899</v>
      </c>
      <c r="C86">
        <v>9060892.1870000008</v>
      </c>
      <c r="D86">
        <v>9343048.0419999994</v>
      </c>
      <c r="E86">
        <v>9659793.4409999996</v>
      </c>
      <c r="F86">
        <v>9982592.7090000007</v>
      </c>
      <c r="G86">
        <v>10298380.48</v>
      </c>
      <c r="H86">
        <v>10599122.91</v>
      </c>
      <c r="I86">
        <v>10881602.35</v>
      </c>
      <c r="J86">
        <v>11146628.359999999</v>
      </c>
      <c r="K86">
        <v>11396670.82</v>
      </c>
      <c r="L86">
        <v>11634835.380000001</v>
      </c>
      <c r="M86">
        <v>11864252.890000001</v>
      </c>
      <c r="N86">
        <v>12087867.029999999</v>
      </c>
      <c r="O86">
        <v>12320397.74</v>
      </c>
      <c r="P86">
        <v>12573075.369999999</v>
      </c>
      <c r="Q86">
        <v>12848686.48</v>
      </c>
      <c r="R86">
        <v>13147071.529999999</v>
      </c>
      <c r="S86">
        <v>13467220.43</v>
      </c>
      <c r="T86">
        <v>13796048.439999999</v>
      </c>
      <c r="U86">
        <v>14134233.75</v>
      </c>
      <c r="V86">
        <v>14481635.93</v>
      </c>
      <c r="W86">
        <v>14838465.9</v>
      </c>
      <c r="X86">
        <v>15205062.15</v>
      </c>
      <c r="Y86">
        <v>15581721.9</v>
      </c>
      <c r="Z86">
        <v>15968642.27</v>
      </c>
      <c r="AA86">
        <v>16365919.390000001</v>
      </c>
      <c r="AB86">
        <v>16773571.15</v>
      </c>
      <c r="AC86">
        <v>17191569.73</v>
      </c>
      <c r="AD86">
        <v>17631104.170000002</v>
      </c>
      <c r="AE86">
        <v>18100452.82</v>
      </c>
      <c r="AF86">
        <v>18599821.640000001</v>
      </c>
      <c r="AG86">
        <v>19127350.539999999</v>
      </c>
      <c r="AH86">
        <v>19680805.129999999</v>
      </c>
      <c r="AI86">
        <v>20258224.530000001</v>
      </c>
      <c r="AJ86">
        <v>20858178.260000002</v>
      </c>
      <c r="AK86">
        <v>21479873.559999999</v>
      </c>
      <c r="AL86">
        <v>22123206.719999999</v>
      </c>
      <c r="AM86">
        <v>22788797.170000002</v>
      </c>
    </row>
    <row r="87" spans="1:39" x14ac:dyDescent="0.25">
      <c r="A87" t="s">
        <v>87</v>
      </c>
      <c r="B87" s="8">
        <v>68248372.930000007</v>
      </c>
      <c r="C87">
        <v>70441619.840000004</v>
      </c>
      <c r="D87">
        <v>73005674.680000007</v>
      </c>
      <c r="E87">
        <v>75899076.280000001</v>
      </c>
      <c r="F87">
        <v>78732577.290000007</v>
      </c>
      <c r="G87">
        <v>81453671.129999995</v>
      </c>
      <c r="H87">
        <v>84030875.480000004</v>
      </c>
      <c r="I87">
        <v>86452724.939999998</v>
      </c>
      <c r="J87">
        <v>88747037.290000007</v>
      </c>
      <c r="K87">
        <v>90955084.819999903</v>
      </c>
      <c r="L87">
        <v>93122694.590000004</v>
      </c>
      <c r="M87">
        <v>95292900.549999997</v>
      </c>
      <c r="N87">
        <v>97503312.450000003</v>
      </c>
      <c r="O87">
        <v>99821385.730000004</v>
      </c>
      <c r="P87">
        <v>102337436.09999999</v>
      </c>
      <c r="Q87">
        <v>105071214.2</v>
      </c>
      <c r="R87">
        <v>108018952.59999999</v>
      </c>
      <c r="S87">
        <v>111172902.59999999</v>
      </c>
      <c r="T87">
        <v>114273178.09999999</v>
      </c>
      <c r="U87">
        <v>117341791.5</v>
      </c>
      <c r="V87">
        <v>120394219.8</v>
      </c>
      <c r="W87">
        <v>123451699.8</v>
      </c>
      <c r="X87">
        <v>126535805.5</v>
      </c>
      <c r="Y87">
        <v>129664823.90000001</v>
      </c>
      <c r="Z87">
        <v>132852627.3</v>
      </c>
      <c r="AA87">
        <v>136108873.59999999</v>
      </c>
      <c r="AB87">
        <v>139439741.90000001</v>
      </c>
      <c r="AC87">
        <v>142848815.09999999</v>
      </c>
      <c r="AD87">
        <v>146455873.69999999</v>
      </c>
      <c r="AE87">
        <v>150293407.59999999</v>
      </c>
      <c r="AF87">
        <v>154337179.09999999</v>
      </c>
      <c r="AG87">
        <v>158561929.40000001</v>
      </c>
      <c r="AH87">
        <v>162948519.5</v>
      </c>
      <c r="AI87">
        <v>167484713.5</v>
      </c>
      <c r="AJ87">
        <v>172164794.80000001</v>
      </c>
      <c r="AK87">
        <v>176989154.19999999</v>
      </c>
      <c r="AL87">
        <v>181964094.59999999</v>
      </c>
      <c r="AM87">
        <v>187101874.19999999</v>
      </c>
    </row>
    <row r="88" spans="1:39" x14ac:dyDescent="0.25">
      <c r="A88" t="s">
        <v>88</v>
      </c>
      <c r="B88">
        <v>57504410.18</v>
      </c>
      <c r="C88">
        <v>59255500.560000002</v>
      </c>
      <c r="D88">
        <v>61224487.530000001</v>
      </c>
      <c r="E88">
        <v>63401438.990000002</v>
      </c>
      <c r="F88">
        <v>65511431.609999999</v>
      </c>
      <c r="G88">
        <v>67484923.730000004</v>
      </c>
      <c r="H88">
        <v>69291740.030000001</v>
      </c>
      <c r="I88">
        <v>70933287.769999996</v>
      </c>
      <c r="J88">
        <v>72425235.829999998</v>
      </c>
      <c r="K88">
        <v>73787414.810000002</v>
      </c>
      <c r="L88">
        <v>75038913.769999996</v>
      </c>
      <c r="M88">
        <v>76196624.349999994</v>
      </c>
      <c r="N88">
        <v>77275382.269999996</v>
      </c>
      <c r="O88">
        <v>78466352.5</v>
      </c>
      <c r="P88">
        <v>79809091.689999998</v>
      </c>
      <c r="Q88">
        <v>81305147.510000005</v>
      </c>
      <c r="R88">
        <v>82943255.599999994</v>
      </c>
      <c r="S88">
        <v>84708509.900000006</v>
      </c>
      <c r="T88">
        <v>86579637.459999904</v>
      </c>
      <c r="U88">
        <v>88546583.629999995</v>
      </c>
      <c r="V88">
        <v>90600265.359999999</v>
      </c>
      <c r="W88">
        <v>92733246.329999998</v>
      </c>
      <c r="X88">
        <v>94939479.840000004</v>
      </c>
      <c r="Y88">
        <v>97214032.75</v>
      </c>
      <c r="Z88">
        <v>99552878.980000004</v>
      </c>
      <c r="AA88">
        <v>101952758.59999999</v>
      </c>
      <c r="AB88">
        <v>104411090.8</v>
      </c>
      <c r="AC88">
        <v>106925941.8</v>
      </c>
      <c r="AD88">
        <v>109670361.90000001</v>
      </c>
      <c r="AE88">
        <v>112681285.8</v>
      </c>
      <c r="AF88">
        <v>115950951.2</v>
      </c>
      <c r="AG88">
        <v>119458153.8</v>
      </c>
      <c r="AH88">
        <v>123179873.59999999</v>
      </c>
      <c r="AI88">
        <v>127096327.5</v>
      </c>
      <c r="AJ88">
        <v>131192978.7</v>
      </c>
      <c r="AK88">
        <v>135461205.40000001</v>
      </c>
      <c r="AL88">
        <v>139898434.80000001</v>
      </c>
      <c r="AM88">
        <v>144508122.69999999</v>
      </c>
    </row>
    <row r="89" spans="1:39" x14ac:dyDescent="0.25">
      <c r="A89" t="s">
        <v>89</v>
      </c>
      <c r="B89">
        <v>6833613.2439999999</v>
      </c>
      <c r="C89">
        <v>7063327.8569999998</v>
      </c>
      <c r="D89">
        <v>7331432.2709999997</v>
      </c>
      <c r="E89">
        <v>7635247.2089999998</v>
      </c>
      <c r="F89">
        <v>7936799.8760000002</v>
      </c>
      <c r="G89">
        <v>8223514.2199999997</v>
      </c>
      <c r="H89">
        <v>8486192.7390000001</v>
      </c>
      <c r="I89">
        <v>8720730.966</v>
      </c>
      <c r="J89">
        <v>8929256.3530000001</v>
      </c>
      <c r="K89">
        <v>9115928.71199999</v>
      </c>
      <c r="L89">
        <v>9285323.375</v>
      </c>
      <c r="M89">
        <v>9441327.7780000009</v>
      </c>
      <c r="N89">
        <v>9586774.5289999899</v>
      </c>
      <c r="O89">
        <v>9742291.9010000005</v>
      </c>
      <c r="P89">
        <v>9919258.0390000008</v>
      </c>
      <c r="Q89">
        <v>10119125.77</v>
      </c>
      <c r="R89">
        <v>10340178.859999999</v>
      </c>
      <c r="S89">
        <v>10579870.93</v>
      </c>
      <c r="T89">
        <v>10824590</v>
      </c>
      <c r="U89">
        <v>11076517.66</v>
      </c>
      <c r="V89">
        <v>11336717.609999999</v>
      </c>
      <c r="W89">
        <v>11605676.15</v>
      </c>
      <c r="X89">
        <v>11883518.4</v>
      </c>
      <c r="Y89">
        <v>12170157.640000001</v>
      </c>
      <c r="Z89">
        <v>12465400.73</v>
      </c>
      <c r="AA89">
        <v>12769020.25</v>
      </c>
      <c r="AB89">
        <v>13080804.76</v>
      </c>
      <c r="AC89">
        <v>13400596.380000001</v>
      </c>
      <c r="AD89">
        <v>13751139.68</v>
      </c>
      <c r="AE89">
        <v>14138088.4</v>
      </c>
      <c r="AF89">
        <v>14560779.060000001</v>
      </c>
      <c r="AG89">
        <v>15016900.98</v>
      </c>
      <c r="AH89">
        <v>15503887.18</v>
      </c>
      <c r="AI89">
        <v>16019548.359999999</v>
      </c>
      <c r="AJ89">
        <v>16562343.33</v>
      </c>
      <c r="AK89">
        <v>17131500.489999998</v>
      </c>
      <c r="AL89">
        <v>17727081.789999999</v>
      </c>
      <c r="AM89">
        <v>18350026.609999999</v>
      </c>
    </row>
    <row r="90" spans="1:39" x14ac:dyDescent="0.25">
      <c r="A90" t="s">
        <v>84</v>
      </c>
      <c r="B90">
        <v>41882012.060000002</v>
      </c>
      <c r="C90">
        <v>43003524.969999999</v>
      </c>
      <c r="D90">
        <v>44352768.640000001</v>
      </c>
      <c r="E90">
        <v>45884440.280000001</v>
      </c>
      <c r="F90">
        <v>47401398.920000002</v>
      </c>
      <c r="G90">
        <v>48778333.350000001</v>
      </c>
      <c r="H90">
        <v>49991528</v>
      </c>
      <c r="I90">
        <v>51064015.549999997</v>
      </c>
      <c r="J90">
        <v>52023081.270000003</v>
      </c>
      <c r="K90">
        <v>52885783.82</v>
      </c>
      <c r="L90">
        <v>53657206.130000003</v>
      </c>
      <c r="M90">
        <v>54332305.530000001</v>
      </c>
      <c r="N90">
        <v>54898984.390000001</v>
      </c>
      <c r="O90">
        <v>55586202.259999998</v>
      </c>
      <c r="P90">
        <v>56376554.799999997</v>
      </c>
      <c r="Q90">
        <v>57257773.579999998</v>
      </c>
      <c r="R90">
        <v>58217672.450000003</v>
      </c>
      <c r="S90">
        <v>59245533.700000003</v>
      </c>
      <c r="T90">
        <v>60382252.789999999</v>
      </c>
      <c r="U90">
        <v>61577517.899999999</v>
      </c>
      <c r="V90">
        <v>62817909.609999999</v>
      </c>
      <c r="W90">
        <v>64098753.409999996</v>
      </c>
      <c r="X90">
        <v>65417149.659999996</v>
      </c>
      <c r="Y90">
        <v>66770926.990000002</v>
      </c>
      <c r="Z90">
        <v>68158478.629999995</v>
      </c>
      <c r="AA90">
        <v>69578690.390000001</v>
      </c>
      <c r="AB90">
        <v>71030892.450000003</v>
      </c>
      <c r="AC90">
        <v>72514843.969999999</v>
      </c>
      <c r="AD90">
        <v>74208479.069999903</v>
      </c>
      <c r="AE90">
        <v>76131356.879999995</v>
      </c>
      <c r="AF90">
        <v>78264249.430000007</v>
      </c>
      <c r="AG90">
        <v>80580408.379999995</v>
      </c>
      <c r="AH90">
        <v>83055932.989999995</v>
      </c>
      <c r="AI90">
        <v>85673053.379999995</v>
      </c>
      <c r="AJ90">
        <v>88420477.75</v>
      </c>
      <c r="AK90">
        <v>91292818.5</v>
      </c>
      <c r="AL90">
        <v>94289919.040000007</v>
      </c>
      <c r="AM90">
        <v>97416361.739999995</v>
      </c>
    </row>
    <row r="91" spans="1:39" x14ac:dyDescent="0.25">
      <c r="A91" t="s">
        <v>85</v>
      </c>
      <c r="B91" s="8">
        <v>125966805.8</v>
      </c>
      <c r="C91">
        <v>127435218.59999999</v>
      </c>
      <c r="D91">
        <v>128665994.8</v>
      </c>
      <c r="E91">
        <v>129787125.7</v>
      </c>
      <c r="F91">
        <v>130546378.09999999</v>
      </c>
      <c r="G91">
        <v>119542397.90000001</v>
      </c>
      <c r="H91">
        <v>111173924.2</v>
      </c>
      <c r="I91">
        <v>105657296.09999999</v>
      </c>
      <c r="J91">
        <v>101941531.3</v>
      </c>
      <c r="K91">
        <v>99058833.829999998</v>
      </c>
      <c r="L91">
        <v>96164831.969999999</v>
      </c>
      <c r="M91">
        <v>92467384.569999903</v>
      </c>
      <c r="N91">
        <v>87182634.109999999</v>
      </c>
      <c r="O91">
        <v>83974760.230000004</v>
      </c>
      <c r="P91">
        <v>80560243.980000004</v>
      </c>
      <c r="Q91">
        <v>76704532.079999998</v>
      </c>
      <c r="R91">
        <v>72439186.890000001</v>
      </c>
      <c r="S91">
        <v>67847633.239999995</v>
      </c>
      <c r="T91">
        <v>65118147.310000002</v>
      </c>
      <c r="U91">
        <v>62776147.399999999</v>
      </c>
      <c r="V91">
        <v>60630340.869999997</v>
      </c>
      <c r="W91">
        <v>58600334.590000004</v>
      </c>
      <c r="X91">
        <v>56625684.240000002</v>
      </c>
      <c r="Y91">
        <v>54663123.090000004</v>
      </c>
      <c r="Z91">
        <v>52685800</v>
      </c>
      <c r="AA91">
        <v>50680452.299999997</v>
      </c>
      <c r="AB91">
        <v>48644031.689999998</v>
      </c>
      <c r="AC91">
        <v>46580640.039999999</v>
      </c>
      <c r="AD91">
        <v>44801930.840000004</v>
      </c>
      <c r="AE91">
        <v>43129696.32</v>
      </c>
      <c r="AF91">
        <v>41530520.899999999</v>
      </c>
      <c r="AG91">
        <v>39982861.5</v>
      </c>
      <c r="AH91">
        <v>38468676.130000003</v>
      </c>
      <c r="AI91">
        <v>36973638.609999999</v>
      </c>
      <c r="AJ91">
        <v>35487033.420000002</v>
      </c>
      <c r="AK91">
        <v>34001294.539999999</v>
      </c>
      <c r="AL91">
        <v>32511511.84</v>
      </c>
      <c r="AM91">
        <v>31015042.649999999</v>
      </c>
    </row>
    <row r="92" spans="1:39" x14ac:dyDescent="0.25">
      <c r="A92" t="s">
        <v>236</v>
      </c>
      <c r="B92">
        <v>121404962</v>
      </c>
      <c r="C92">
        <v>124618267.90000001</v>
      </c>
      <c r="D92">
        <v>129314749.09999999</v>
      </c>
      <c r="E92">
        <v>135011450.19999999</v>
      </c>
      <c r="F92">
        <v>139942338</v>
      </c>
      <c r="G92">
        <v>143857880.5</v>
      </c>
      <c r="H92">
        <v>146809765.19999999</v>
      </c>
      <c r="I92">
        <v>149021307.40000001</v>
      </c>
      <c r="J92">
        <v>150724362.19999999</v>
      </c>
      <c r="K92">
        <v>152101219.40000001</v>
      </c>
      <c r="L92">
        <v>153276388.59999999</v>
      </c>
      <c r="M92">
        <v>154330978.5</v>
      </c>
      <c r="N92">
        <v>155319824.80000001</v>
      </c>
      <c r="O92">
        <v>157070299.69999999</v>
      </c>
      <c r="P92">
        <v>159606035.80000001</v>
      </c>
      <c r="Q92">
        <v>162761751.80000001</v>
      </c>
      <c r="R92">
        <v>166361705.09999999</v>
      </c>
      <c r="S92">
        <v>170271903.09999999</v>
      </c>
      <c r="T92">
        <v>174424208.30000001</v>
      </c>
      <c r="U92">
        <v>178768096.5</v>
      </c>
      <c r="V92">
        <v>183276245.40000001</v>
      </c>
      <c r="W92">
        <v>187934014</v>
      </c>
      <c r="X92">
        <v>192734389.90000001</v>
      </c>
      <c r="Y92">
        <v>197674633.30000001</v>
      </c>
      <c r="Z92">
        <v>202754112.90000001</v>
      </c>
      <c r="AA92">
        <v>207973103.30000001</v>
      </c>
      <c r="AB92">
        <v>213332249.90000001</v>
      </c>
      <c r="AC92">
        <v>218832482.90000001</v>
      </c>
      <c r="AD92">
        <v>225275278.69999999</v>
      </c>
      <c r="AE92">
        <v>232664126.59999999</v>
      </c>
      <c r="AF92">
        <v>240824259.19999999</v>
      </c>
      <c r="AG92">
        <v>249568889.90000001</v>
      </c>
      <c r="AH92">
        <v>258754542.09999999</v>
      </c>
      <c r="AI92">
        <v>268289207.69999999</v>
      </c>
      <c r="AJ92">
        <v>278124167.5</v>
      </c>
      <c r="AK92">
        <v>288242668.19999999</v>
      </c>
      <c r="AL92">
        <v>298650459.5</v>
      </c>
      <c r="AM92">
        <v>309369483.89999998</v>
      </c>
    </row>
    <row r="93" spans="1:39" x14ac:dyDescent="0.25">
      <c r="A93" t="s">
        <v>90</v>
      </c>
      <c r="B93" s="8">
        <v>3.4552374029999999</v>
      </c>
      <c r="C93">
        <v>3.603545832</v>
      </c>
      <c r="D93">
        <v>3.7566509030000002</v>
      </c>
      <c r="E93">
        <v>3.901603181</v>
      </c>
      <c r="F93">
        <v>4.02290115</v>
      </c>
      <c r="G93">
        <v>4.3448902690000004</v>
      </c>
      <c r="H93">
        <v>4.526534914</v>
      </c>
      <c r="I93">
        <v>4.6014886050000001</v>
      </c>
      <c r="J93">
        <v>4.6120026080000001</v>
      </c>
      <c r="K93">
        <v>4.5767736149999996</v>
      </c>
      <c r="L93">
        <v>4.4980893399999999</v>
      </c>
      <c r="M93">
        <v>4.3686666269999996</v>
      </c>
      <c r="N93">
        <v>4.1753008429999996</v>
      </c>
      <c r="O93">
        <v>4.1711568110000004</v>
      </c>
      <c r="P93">
        <v>4.1620692180000001</v>
      </c>
      <c r="Q93">
        <v>4.1183244229999998</v>
      </c>
      <c r="R93">
        <v>4.0329321900000004</v>
      </c>
      <c r="S93">
        <v>3.903229085</v>
      </c>
      <c r="T93">
        <v>3.79335859</v>
      </c>
      <c r="U93">
        <v>3.726396254</v>
      </c>
      <c r="V93">
        <v>3.701599919</v>
      </c>
      <c r="W93">
        <v>3.7104355199999999</v>
      </c>
      <c r="X93">
        <v>3.7429139409999999</v>
      </c>
      <c r="Y93">
        <v>3.789728781</v>
      </c>
      <c r="Z93">
        <v>3.8428382820000002</v>
      </c>
      <c r="AA93">
        <v>3.8955241379999999</v>
      </c>
      <c r="AB93">
        <v>3.942299496</v>
      </c>
      <c r="AC93">
        <v>3.9787902900000001</v>
      </c>
      <c r="AD93">
        <v>4.1279852659999996</v>
      </c>
      <c r="AE93">
        <v>4.2510291059999998</v>
      </c>
      <c r="AF93">
        <v>4.3480549770000003</v>
      </c>
      <c r="AG93">
        <v>4.4267864589999997</v>
      </c>
      <c r="AH93">
        <v>4.4919477480000003</v>
      </c>
      <c r="AI93">
        <v>4.545780573</v>
      </c>
      <c r="AJ93">
        <v>4.5892757900000003</v>
      </c>
      <c r="AK93">
        <v>4.6229178050000002</v>
      </c>
      <c r="AL93">
        <v>4.647024139</v>
      </c>
      <c r="AM93">
        <v>4.6618830420000004</v>
      </c>
    </row>
    <row r="94" spans="1:39" x14ac:dyDescent="0.25">
      <c r="A94" t="s">
        <v>91</v>
      </c>
      <c r="B94">
        <v>0.51584152589999999</v>
      </c>
      <c r="C94">
        <v>0.64532372530000004</v>
      </c>
      <c r="D94">
        <v>0.82211654619999996</v>
      </c>
      <c r="E94">
        <v>1.0445481560000001</v>
      </c>
      <c r="F94">
        <v>1.3170118120000001</v>
      </c>
      <c r="G94">
        <v>1.6469359610000001</v>
      </c>
      <c r="H94">
        <v>1.9772073459999999</v>
      </c>
      <c r="I94">
        <v>2.3160617569999999</v>
      </c>
      <c r="J94">
        <v>2.6757156320000002</v>
      </c>
      <c r="K94">
        <v>3.0619069799999998</v>
      </c>
      <c r="L94">
        <v>3.4721329829999998</v>
      </c>
      <c r="M94">
        <v>3.893838283</v>
      </c>
      <c r="N94">
        <v>4.3009233609999997</v>
      </c>
      <c r="O94">
        <v>4.6796714130000003</v>
      </c>
      <c r="P94">
        <v>5.0587899810000003</v>
      </c>
      <c r="Q94">
        <v>5.4270364329999996</v>
      </c>
      <c r="R94">
        <v>5.7701773889999997</v>
      </c>
      <c r="S94">
        <v>6.0721662939999996</v>
      </c>
      <c r="T94">
        <v>6.2741606360000004</v>
      </c>
      <c r="U94">
        <v>6.5226655249999999</v>
      </c>
      <c r="V94">
        <v>6.8400807989999999</v>
      </c>
      <c r="W94">
        <v>7.2257216829999997</v>
      </c>
      <c r="X94">
        <v>7.672573388</v>
      </c>
      <c r="Y94">
        <v>8.1713579139999997</v>
      </c>
      <c r="Z94">
        <v>8.7118511539999997</v>
      </c>
      <c r="AA94">
        <v>9.28336921</v>
      </c>
      <c r="AB94">
        <v>9.8749815529999996</v>
      </c>
      <c r="AC94">
        <v>10.475652009999999</v>
      </c>
      <c r="AD94">
        <v>11.05016367</v>
      </c>
      <c r="AE94">
        <v>11.529967660000001</v>
      </c>
      <c r="AF94">
        <v>11.94560317</v>
      </c>
      <c r="AG94">
        <v>12.319680719999999</v>
      </c>
      <c r="AH94">
        <v>12.663971910000001</v>
      </c>
      <c r="AI94">
        <v>12.98326357</v>
      </c>
      <c r="AJ94">
        <v>13.27887784</v>
      </c>
      <c r="AK94">
        <v>13.550738369999999</v>
      </c>
      <c r="AL94">
        <v>13.79833955</v>
      </c>
      <c r="AM94">
        <v>14.02115978</v>
      </c>
    </row>
    <row r="95" spans="1:39" x14ac:dyDescent="0.25">
      <c r="A95" t="s">
        <v>92</v>
      </c>
      <c r="B95">
        <v>0.74823260869999997</v>
      </c>
      <c r="C95">
        <v>0.7546295408</v>
      </c>
      <c r="D95">
        <v>0.75662726930000002</v>
      </c>
      <c r="E95">
        <v>0.75482780989999998</v>
      </c>
      <c r="F95">
        <v>0.74788602059999998</v>
      </c>
      <c r="G95">
        <v>0.87599603169999996</v>
      </c>
      <c r="H95">
        <v>1.004411258</v>
      </c>
      <c r="I95">
        <v>1.126714121</v>
      </c>
      <c r="J95">
        <v>1.247492002</v>
      </c>
      <c r="K95">
        <v>1.368778853</v>
      </c>
      <c r="L95">
        <v>1.4889481250000001</v>
      </c>
      <c r="M95">
        <v>1.6026245290000001</v>
      </c>
      <c r="N95">
        <v>1.7001044750000001</v>
      </c>
      <c r="O95">
        <v>1.6910429570000001</v>
      </c>
      <c r="P95">
        <v>1.6640764669999999</v>
      </c>
      <c r="Q95">
        <v>1.6266957660000001</v>
      </c>
      <c r="R95">
        <v>1.5790582769999999</v>
      </c>
      <c r="S95">
        <v>1.5209778700000001</v>
      </c>
      <c r="T95">
        <v>1.499623597</v>
      </c>
      <c r="U95">
        <v>1.491333609</v>
      </c>
      <c r="V95">
        <v>1.493205568</v>
      </c>
      <c r="W95">
        <v>1.5028837850000001</v>
      </c>
      <c r="X95">
        <v>1.517759936</v>
      </c>
      <c r="Y95">
        <v>1.535345008</v>
      </c>
      <c r="Z95">
        <v>1.553448902</v>
      </c>
      <c r="AA95">
        <v>1.5702228069999999</v>
      </c>
      <c r="AB95">
        <v>1.5841476940000001</v>
      </c>
      <c r="AC95">
        <v>1.594007363</v>
      </c>
      <c r="AD95">
        <v>1.647901643</v>
      </c>
      <c r="AE95">
        <v>1.6913451340000001</v>
      </c>
      <c r="AF95">
        <v>1.7243732169999999</v>
      </c>
      <c r="AG95">
        <v>1.7501729610000001</v>
      </c>
      <c r="AH95">
        <v>1.7708067439999999</v>
      </c>
      <c r="AI95">
        <v>1.7873801330000001</v>
      </c>
      <c r="AJ95">
        <v>1.800484025</v>
      </c>
      <c r="AK95">
        <v>1.8104676900000001</v>
      </c>
      <c r="AL95">
        <v>1.8175722860000001</v>
      </c>
      <c r="AM95">
        <v>1.8219923950000001</v>
      </c>
    </row>
    <row r="96" spans="1:39" x14ac:dyDescent="0.25">
      <c r="A96" t="s">
        <v>93</v>
      </c>
      <c r="B96">
        <v>2.4028705899999999E-3</v>
      </c>
      <c r="C96">
        <v>4.6347877300000001E-3</v>
      </c>
      <c r="D96">
        <v>9.4973667200000007E-3</v>
      </c>
      <c r="E96">
        <v>1.94403584E-2</v>
      </c>
      <c r="F96">
        <v>3.9479752700000002E-2</v>
      </c>
      <c r="G96">
        <v>7.3844326299999999E-2</v>
      </c>
      <c r="H96">
        <v>0.13202345100000001</v>
      </c>
      <c r="I96">
        <v>0.2305682469</v>
      </c>
      <c r="J96">
        <v>0.39760046189999998</v>
      </c>
      <c r="K96">
        <v>0.67979361090000001</v>
      </c>
      <c r="L96">
        <v>1.1528010980000001</v>
      </c>
      <c r="M96">
        <v>1.9352216799999999</v>
      </c>
      <c r="N96">
        <v>3.2033090319999999</v>
      </c>
      <c r="O96">
        <v>3.4703482559999999</v>
      </c>
      <c r="P96">
        <v>3.584325207</v>
      </c>
      <c r="Q96">
        <v>3.6680384570000002</v>
      </c>
      <c r="R96">
        <v>3.7322676619999999</v>
      </c>
      <c r="S96">
        <v>3.775488105</v>
      </c>
      <c r="T96">
        <v>4.1689503029999999</v>
      </c>
      <c r="U96">
        <v>4.6664654380000004</v>
      </c>
      <c r="V96">
        <v>5.2524518379999998</v>
      </c>
      <c r="W96">
        <v>5.9334190949999996</v>
      </c>
      <c r="X96">
        <v>6.7170401719999999</v>
      </c>
      <c r="Y96">
        <v>7.610381201</v>
      </c>
      <c r="Z96">
        <v>8.6199039020000008</v>
      </c>
      <c r="AA96">
        <v>9.7514493600000005</v>
      </c>
      <c r="AB96">
        <v>11.01010524</v>
      </c>
      <c r="AC96">
        <v>12.40000536</v>
      </c>
      <c r="AD96">
        <v>13.217291319999999</v>
      </c>
      <c r="AE96">
        <v>13.8698862</v>
      </c>
      <c r="AF96">
        <v>14.447694520000001</v>
      </c>
      <c r="AG96">
        <v>14.98384997</v>
      </c>
      <c r="AH96">
        <v>15.49450989</v>
      </c>
      <c r="AI96">
        <v>15.98768662</v>
      </c>
      <c r="AJ96">
        <v>16.467250549999999</v>
      </c>
      <c r="AK96">
        <v>16.935080769999999</v>
      </c>
      <c r="AL96">
        <v>17.392154919999999</v>
      </c>
      <c r="AM96">
        <v>17.839095870000001</v>
      </c>
    </row>
    <row r="97" spans="1:39" x14ac:dyDescent="0.25">
      <c r="A97" t="s">
        <v>94</v>
      </c>
      <c r="B97">
        <v>18.786700339999999</v>
      </c>
      <c r="C97">
        <v>24.394175690000001</v>
      </c>
      <c r="D97">
        <v>32.495764829999999</v>
      </c>
      <c r="E97">
        <v>43.315090470000001</v>
      </c>
      <c r="F97">
        <v>57.420073309999999</v>
      </c>
      <c r="G97">
        <v>67.398974129999999</v>
      </c>
      <c r="H97">
        <v>75.135746209999894</v>
      </c>
      <c r="I97">
        <v>81.658835940000003</v>
      </c>
      <c r="J97">
        <v>87.533411650000005</v>
      </c>
      <c r="K97">
        <v>92.965660810000003</v>
      </c>
      <c r="L97">
        <v>97.893264310000006</v>
      </c>
      <c r="M97">
        <v>102.029404</v>
      </c>
      <c r="N97">
        <v>104.86205219999999</v>
      </c>
      <c r="O97">
        <v>104.3359013</v>
      </c>
      <c r="P97">
        <v>103.1503111</v>
      </c>
      <c r="Q97">
        <v>101.5198039</v>
      </c>
      <c r="R97">
        <v>99.460523629999997</v>
      </c>
      <c r="S97">
        <v>96.985655609999995</v>
      </c>
      <c r="T97">
        <v>96.582039080000001</v>
      </c>
      <c r="U97">
        <v>96.706436569999994</v>
      </c>
      <c r="V97">
        <v>97.171922809999998</v>
      </c>
      <c r="W97">
        <v>97.870182659999998</v>
      </c>
      <c r="X97">
        <v>98.690302669999994</v>
      </c>
      <c r="Y97">
        <v>99.5286823</v>
      </c>
      <c r="Z97">
        <v>100.2956398</v>
      </c>
      <c r="AA97">
        <v>100.9167487</v>
      </c>
      <c r="AB97">
        <v>101.3319858</v>
      </c>
      <c r="AC97">
        <v>101.4943263</v>
      </c>
      <c r="AD97">
        <v>54.964679029999999</v>
      </c>
      <c r="AE97">
        <v>27.662333050000001</v>
      </c>
      <c r="AF97">
        <v>13.75875916</v>
      </c>
      <c r="AG97">
        <v>6.8292856520000003</v>
      </c>
      <c r="AH97">
        <v>3.390813751</v>
      </c>
      <c r="AI97">
        <v>1.688284822</v>
      </c>
      <c r="AJ97">
        <v>0.84688486259999995</v>
      </c>
      <c r="AK97">
        <v>0.43273458059999997</v>
      </c>
      <c r="AL97">
        <v>0.22828823409999999</v>
      </c>
      <c r="AM97">
        <v>0.1320745347</v>
      </c>
    </row>
    <row r="98" spans="1:39" x14ac:dyDescent="0.25">
      <c r="A98" t="s">
        <v>95</v>
      </c>
      <c r="B98">
        <v>11.05650142</v>
      </c>
      <c r="C98">
        <v>12.05545513</v>
      </c>
      <c r="D98">
        <v>13.220356689999999</v>
      </c>
      <c r="E98">
        <v>14.47729374</v>
      </c>
      <c r="F98">
        <v>15.77601466</v>
      </c>
      <c r="G98">
        <v>17.365420660000002</v>
      </c>
      <c r="H98">
        <v>18.41150979</v>
      </c>
      <c r="I98">
        <v>19.061127809999999</v>
      </c>
      <c r="J98">
        <v>19.468191600000001</v>
      </c>
      <c r="K98">
        <v>19.702087939999998</v>
      </c>
      <c r="L98">
        <v>19.76963113</v>
      </c>
      <c r="M98">
        <v>19.635460210000002</v>
      </c>
      <c r="N98">
        <v>19.231668389999999</v>
      </c>
      <c r="O98">
        <v>18.953781200000002</v>
      </c>
      <c r="P98">
        <v>18.636457759999999</v>
      </c>
      <c r="Q98">
        <v>18.24981841</v>
      </c>
      <c r="R98">
        <v>17.790668700000001</v>
      </c>
      <c r="S98">
        <v>17.261783600000001</v>
      </c>
      <c r="T98">
        <v>15.8137265</v>
      </c>
      <c r="U98">
        <v>14.44738751</v>
      </c>
      <c r="V98">
        <v>13.234947549999999</v>
      </c>
      <c r="W98">
        <v>12.15249219</v>
      </c>
      <c r="X98">
        <v>11.17226563</v>
      </c>
      <c r="Y98">
        <v>10.272746789999999</v>
      </c>
      <c r="Z98">
        <v>9.4386656159999998</v>
      </c>
      <c r="AA98">
        <v>8.6596413479999903</v>
      </c>
      <c r="AB98">
        <v>7.9288276240000002</v>
      </c>
      <c r="AC98">
        <v>7.2418236220000001</v>
      </c>
      <c r="AD98">
        <v>6.1852975380000004</v>
      </c>
      <c r="AE98">
        <v>5.1979348869999997</v>
      </c>
      <c r="AF98">
        <v>4.3384102330000003</v>
      </c>
      <c r="AG98">
        <v>3.6076080410000002</v>
      </c>
      <c r="AH98">
        <v>2.993312521</v>
      </c>
      <c r="AI98">
        <v>2.4801954990000001</v>
      </c>
      <c r="AJ98">
        <v>2.0532211519999999</v>
      </c>
      <c r="AK98">
        <v>1.698830504</v>
      </c>
      <c r="AL98">
        <v>1.4052328009999999</v>
      </c>
      <c r="AM98">
        <v>1.162362098</v>
      </c>
    </row>
    <row r="99" spans="1:39" x14ac:dyDescent="0.25">
      <c r="A99" t="s">
        <v>96</v>
      </c>
      <c r="B99" s="8">
        <v>7.0719006999999997E-5</v>
      </c>
      <c r="C99">
        <v>3.4454798700000002E-4</v>
      </c>
      <c r="D99">
        <v>2.0740988300000001E-3</v>
      </c>
      <c r="E99">
        <v>1.29326757E-2</v>
      </c>
      <c r="F99">
        <v>8.0249195400000001E-2</v>
      </c>
      <c r="G99">
        <v>0.11534264850000001</v>
      </c>
      <c r="H99">
        <v>0.13682207760000001</v>
      </c>
      <c r="I99">
        <v>0.156065604</v>
      </c>
      <c r="J99">
        <v>0.17544817209999999</v>
      </c>
      <c r="K99">
        <v>0.19545551329999999</v>
      </c>
      <c r="L99">
        <v>0.2158398144</v>
      </c>
      <c r="M99">
        <v>0.2357287179</v>
      </c>
      <c r="N99">
        <v>0.25351786469999998</v>
      </c>
      <c r="O99">
        <v>0.25115453589999998</v>
      </c>
      <c r="P99">
        <v>0.2453237211</v>
      </c>
      <c r="Q99">
        <v>0.2373673664</v>
      </c>
      <c r="R99">
        <v>0.22725019469999999</v>
      </c>
      <c r="S99">
        <v>0.21491118479999999</v>
      </c>
      <c r="T99">
        <v>0.19474796899999999</v>
      </c>
      <c r="U99">
        <v>0.1774438341</v>
      </c>
      <c r="V99">
        <v>0.16340272319999999</v>
      </c>
      <c r="W99">
        <v>0.15187653679999999</v>
      </c>
      <c r="X99">
        <v>0.14211754339999999</v>
      </c>
      <c r="Y99">
        <v>0.13353687619999999</v>
      </c>
      <c r="Z99">
        <v>0.12570591040000001</v>
      </c>
      <c r="AA99">
        <v>0.1183286388</v>
      </c>
      <c r="AB99">
        <v>0.1112121235</v>
      </c>
      <c r="AC99">
        <v>0.10424116479999999</v>
      </c>
      <c r="AD99">
        <v>0.1045824061</v>
      </c>
      <c r="AE99">
        <v>0.1045801779</v>
      </c>
      <c r="AF99">
        <v>0.10391399279999999</v>
      </c>
      <c r="AG99">
        <v>0.1027787617</v>
      </c>
      <c r="AH99">
        <v>0.1013108786</v>
      </c>
      <c r="AI99">
        <v>9.9580175500000007E-2</v>
      </c>
      <c r="AJ99">
        <v>9.7623912500000007E-2</v>
      </c>
      <c r="AK99">
        <v>9.5467222099999999E-2</v>
      </c>
      <c r="AL99">
        <v>9.31316913E-2</v>
      </c>
      <c r="AM99">
        <v>9.0638323300000004E-2</v>
      </c>
    </row>
    <row r="100" spans="1:39" x14ac:dyDescent="0.25">
      <c r="A100" t="s">
        <v>97</v>
      </c>
      <c r="B100">
        <v>1.454606002</v>
      </c>
      <c r="C100">
        <v>1.44579115</v>
      </c>
      <c r="D100">
        <v>1.4286849049999999</v>
      </c>
      <c r="E100">
        <v>1.405754146</v>
      </c>
      <c r="F100">
        <v>1.3735099449999999</v>
      </c>
      <c r="G100">
        <v>1.46553322</v>
      </c>
      <c r="H100">
        <v>1.5153862819999999</v>
      </c>
      <c r="I100">
        <v>1.529936229</v>
      </c>
      <c r="J100">
        <v>1.5231801389999999</v>
      </c>
      <c r="K100">
        <v>1.501550473</v>
      </c>
      <c r="L100">
        <v>1.4660374949999999</v>
      </c>
      <c r="M100">
        <v>1.4145272440000001</v>
      </c>
      <c r="N100">
        <v>1.3430688390000001</v>
      </c>
      <c r="O100">
        <v>1.312609025</v>
      </c>
      <c r="P100">
        <v>1.2792186800000001</v>
      </c>
      <c r="Q100">
        <v>1.235973776</v>
      </c>
      <c r="R100">
        <v>1.181668511</v>
      </c>
      <c r="S100">
        <v>1.116313906</v>
      </c>
      <c r="T100">
        <v>1.081758829</v>
      </c>
      <c r="U100">
        <v>1.062107948</v>
      </c>
      <c r="V100">
        <v>1.054899045</v>
      </c>
      <c r="W100">
        <v>1.0574404879999999</v>
      </c>
      <c r="X100">
        <v>1.066822776</v>
      </c>
      <c r="Y100">
        <v>1.080354665</v>
      </c>
      <c r="Z100">
        <v>1.0957135360000001</v>
      </c>
      <c r="AA100">
        <v>1.1109607370000001</v>
      </c>
      <c r="AB100">
        <v>1.1245148650000001</v>
      </c>
      <c r="AC100">
        <v>1.1351173859999999</v>
      </c>
      <c r="AD100">
        <v>1.177734498</v>
      </c>
      <c r="AE100">
        <v>1.212858752</v>
      </c>
      <c r="AF100">
        <v>1.2405390089999999</v>
      </c>
      <c r="AG100">
        <v>1.262980156</v>
      </c>
      <c r="AH100">
        <v>1.281532033</v>
      </c>
      <c r="AI100">
        <v>1.2968385099999999</v>
      </c>
      <c r="AJ100">
        <v>1.3091890829999999</v>
      </c>
      <c r="AK100">
        <v>1.3187310109999999</v>
      </c>
      <c r="AL100">
        <v>1.3255658930000001</v>
      </c>
      <c r="AM100">
        <v>1.3297886640000001</v>
      </c>
    </row>
    <row r="101" spans="1:39" x14ac:dyDescent="0.25">
      <c r="A101" t="s">
        <v>98</v>
      </c>
      <c r="B101">
        <v>344.32535730000001</v>
      </c>
      <c r="C101">
        <v>343.9884917</v>
      </c>
      <c r="D101">
        <v>340.96077530000002</v>
      </c>
      <c r="E101">
        <v>336.18906920000001</v>
      </c>
      <c r="F101">
        <v>329.43063860000001</v>
      </c>
      <c r="G101">
        <v>352.59849100000002</v>
      </c>
      <c r="H101">
        <v>366.99382919999999</v>
      </c>
      <c r="I101">
        <v>373.64297959999999</v>
      </c>
      <c r="J101">
        <v>375.52493229999999</v>
      </c>
      <c r="K101">
        <v>374.06927560000003</v>
      </c>
      <c r="L101">
        <v>369.49478920000001</v>
      </c>
      <c r="M101">
        <v>361.25161980000001</v>
      </c>
      <c r="N101">
        <v>348.25042450000001</v>
      </c>
      <c r="O101">
        <v>330.68845279999999</v>
      </c>
      <c r="P101">
        <v>312.6746761</v>
      </c>
      <c r="Q101">
        <v>294.47090470000001</v>
      </c>
      <c r="R101">
        <v>276.1606549</v>
      </c>
      <c r="S101">
        <v>257.85011839999999</v>
      </c>
      <c r="T101">
        <v>249.69085620000001</v>
      </c>
      <c r="U101">
        <v>243.51871259999999</v>
      </c>
      <c r="V101">
        <v>238.37948879999999</v>
      </c>
      <c r="W101">
        <v>233.90356639999999</v>
      </c>
      <c r="X101">
        <v>229.78269549999999</v>
      </c>
      <c r="Y101">
        <v>225.7589049</v>
      </c>
      <c r="Z101">
        <v>221.63122100000001</v>
      </c>
      <c r="AA101">
        <v>217.25227530000001</v>
      </c>
      <c r="AB101">
        <v>212.5207494</v>
      </c>
      <c r="AC101">
        <v>207.37348919999999</v>
      </c>
      <c r="AD101">
        <v>156.21102429999999</v>
      </c>
      <c r="AE101">
        <v>113.5235132</v>
      </c>
      <c r="AF101">
        <v>81.835231519999894</v>
      </c>
      <c r="AG101">
        <v>58.83119104</v>
      </c>
      <c r="AH101">
        <v>42.267468389999998</v>
      </c>
      <c r="AI101">
        <v>30.389263329999999</v>
      </c>
      <c r="AJ101">
        <v>21.889669219999998</v>
      </c>
      <c r="AK101">
        <v>15.814947800000001</v>
      </c>
      <c r="AL101">
        <v>11.47619416</v>
      </c>
      <c r="AM101">
        <v>8.3788513630000008</v>
      </c>
    </row>
    <row r="102" spans="1:39" x14ac:dyDescent="0.25">
      <c r="A102" t="s">
        <v>99</v>
      </c>
      <c r="B102">
        <v>1654.8800980000001</v>
      </c>
      <c r="C102">
        <v>1723.3166220000001</v>
      </c>
      <c r="D102">
        <v>1790.0034900000001</v>
      </c>
      <c r="E102">
        <v>1851.422726</v>
      </c>
      <c r="F102">
        <v>1903.4099269999999</v>
      </c>
      <c r="G102">
        <v>2077.4679719999999</v>
      </c>
      <c r="H102">
        <v>2197.1999879999998</v>
      </c>
      <c r="I102">
        <v>2271.5823959999998</v>
      </c>
      <c r="J102">
        <v>2317.7165580000001</v>
      </c>
      <c r="K102">
        <v>2343.5154240000002</v>
      </c>
      <c r="L102">
        <v>2349.5926079999999</v>
      </c>
      <c r="M102">
        <v>2331.612842</v>
      </c>
      <c r="N102">
        <v>2281.4361819999999</v>
      </c>
      <c r="O102">
        <v>2322.5099959999998</v>
      </c>
      <c r="P102">
        <v>2367.513508</v>
      </c>
      <c r="Q102">
        <v>2404.894155</v>
      </c>
      <c r="R102">
        <v>2432.3690879999999</v>
      </c>
      <c r="S102">
        <v>2448.9986739999999</v>
      </c>
      <c r="T102">
        <v>2437.0224010000002</v>
      </c>
      <c r="U102">
        <v>2430.003064</v>
      </c>
      <c r="V102">
        <v>2430.6308100000001</v>
      </c>
      <c r="W102">
        <v>2436.8584019999998</v>
      </c>
      <c r="X102">
        <v>2445.9346070000001</v>
      </c>
      <c r="Y102">
        <v>2455.2766999999999</v>
      </c>
      <c r="Z102">
        <v>2462.68885</v>
      </c>
      <c r="AA102">
        <v>2466.3902699999999</v>
      </c>
      <c r="AB102">
        <v>2464.9844370000001</v>
      </c>
      <c r="AC102">
        <v>2457.4156200000002</v>
      </c>
      <c r="AD102">
        <v>2588.0986039999998</v>
      </c>
      <c r="AE102">
        <v>2716.1312499999999</v>
      </c>
      <c r="AF102">
        <v>2834.144581</v>
      </c>
      <c r="AG102">
        <v>2945.7306739999999</v>
      </c>
      <c r="AH102">
        <v>3053.7461790000002</v>
      </c>
      <c r="AI102">
        <v>3159.8417599999998</v>
      </c>
      <c r="AJ102">
        <v>3264.9555700000001</v>
      </c>
      <c r="AK102">
        <v>3369.672446</v>
      </c>
      <c r="AL102">
        <v>3474.419875</v>
      </c>
      <c r="AM102">
        <v>3579.571038</v>
      </c>
    </row>
    <row r="103" spans="1:39" x14ac:dyDescent="0.25">
      <c r="A103" t="s">
        <v>100</v>
      </c>
      <c r="B103">
        <v>5.531089014</v>
      </c>
      <c r="C103">
        <v>6.3430234710000004</v>
      </c>
      <c r="D103">
        <v>7.3791304340000003</v>
      </c>
      <c r="E103">
        <v>8.5963609160000001</v>
      </c>
      <c r="F103">
        <v>9.9702533790000007</v>
      </c>
      <c r="G103">
        <v>7.1238130579999996</v>
      </c>
      <c r="H103">
        <v>4.6469382420000001</v>
      </c>
      <c r="I103">
        <v>2.9385906319999999</v>
      </c>
      <c r="J103">
        <v>1.828794136</v>
      </c>
      <c r="K103">
        <v>1.125716771</v>
      </c>
      <c r="L103">
        <v>0.68591923290000001</v>
      </c>
      <c r="M103">
        <v>0.41347952980000002</v>
      </c>
      <c r="N103">
        <v>0.24567896080000001</v>
      </c>
      <c r="O103">
        <v>0.2168474577</v>
      </c>
      <c r="P103">
        <v>0.19919869170000001</v>
      </c>
      <c r="Q103">
        <v>0.18334067849999999</v>
      </c>
      <c r="R103">
        <v>0.16836439819999999</v>
      </c>
      <c r="S103">
        <v>0.15416202849999999</v>
      </c>
      <c r="T103">
        <v>0.1675544139</v>
      </c>
      <c r="U103">
        <v>0.1861801011</v>
      </c>
      <c r="V103">
        <v>0.2081212995</v>
      </c>
      <c r="W103">
        <v>0.23340790410000001</v>
      </c>
      <c r="X103">
        <v>0.26224178879999999</v>
      </c>
      <c r="Y103">
        <v>0.29481845940000001</v>
      </c>
      <c r="Z103">
        <v>0.33131568909999998</v>
      </c>
      <c r="AA103">
        <v>0.3718939195</v>
      </c>
      <c r="AB103">
        <v>0.41669429650000001</v>
      </c>
      <c r="AC103">
        <v>0.46583482440000001</v>
      </c>
      <c r="AD103">
        <v>0.51756613780000005</v>
      </c>
      <c r="AE103">
        <v>0.5704273299</v>
      </c>
      <c r="AF103">
        <v>0.62582293180000004</v>
      </c>
      <c r="AG103">
        <v>0.68489923480000003</v>
      </c>
      <c r="AH103">
        <v>0.74843445460000002</v>
      </c>
      <c r="AI103">
        <v>0.81696939660000001</v>
      </c>
      <c r="AJ103">
        <v>0.89092366359999997</v>
      </c>
      <c r="AK103">
        <v>0.97067101389999999</v>
      </c>
      <c r="AL103">
        <v>1.05658406</v>
      </c>
      <c r="AM103">
        <v>1.149062067</v>
      </c>
    </row>
    <row r="104" spans="1:39" x14ac:dyDescent="0.25">
      <c r="A104" t="s">
        <v>101</v>
      </c>
      <c r="B104" s="8">
        <v>127.6313988</v>
      </c>
      <c r="C104">
        <v>122.58462280000001</v>
      </c>
      <c r="D104">
        <v>117.2675563</v>
      </c>
      <c r="E104">
        <v>112.29000480000001</v>
      </c>
      <c r="F104">
        <v>107.2463204</v>
      </c>
      <c r="G104">
        <v>57.49889795</v>
      </c>
      <c r="H104">
        <v>27.883837849999999</v>
      </c>
      <c r="I104">
        <v>13.115292889999999</v>
      </c>
      <c r="J104">
        <v>6.0940863800000002</v>
      </c>
      <c r="K104">
        <v>2.8270710760000002</v>
      </c>
      <c r="L104">
        <v>1.3269002409999999</v>
      </c>
      <c r="M104">
        <v>0.64459512370000005</v>
      </c>
      <c r="N104">
        <v>0.33872206929999998</v>
      </c>
      <c r="O104">
        <v>0.3141347988</v>
      </c>
      <c r="P104">
        <v>0.30879682190000002</v>
      </c>
      <c r="Q104">
        <v>0.30502754729999998</v>
      </c>
      <c r="R104">
        <v>0.30107293019999998</v>
      </c>
      <c r="S104">
        <v>0.2967437631</v>
      </c>
      <c r="T104">
        <v>0.29695392640000001</v>
      </c>
      <c r="U104">
        <v>0.29849365639999997</v>
      </c>
      <c r="V104">
        <v>0.30096329929999999</v>
      </c>
      <c r="W104">
        <v>0.30411264370000002</v>
      </c>
      <c r="X104">
        <v>0.30768182779999997</v>
      </c>
      <c r="Y104">
        <v>0.31142891760000002</v>
      </c>
      <c r="Z104">
        <v>0.31514675720000002</v>
      </c>
      <c r="AA104">
        <v>0.31866656539999999</v>
      </c>
      <c r="AB104">
        <v>0.32185581829999999</v>
      </c>
      <c r="AC104">
        <v>0.32461447259999998</v>
      </c>
      <c r="AD104">
        <v>0.33388409610000003</v>
      </c>
      <c r="AE104">
        <v>0.34297096269999999</v>
      </c>
      <c r="AF104">
        <v>0.35184449330000001</v>
      </c>
      <c r="AG104">
        <v>0.36081484489999999</v>
      </c>
      <c r="AH104">
        <v>0.37003768240000001</v>
      </c>
      <c r="AI104">
        <v>0.37955735489999998</v>
      </c>
      <c r="AJ104">
        <v>0.38936794670000002</v>
      </c>
      <c r="AK104">
        <v>0.39944915549999999</v>
      </c>
      <c r="AL104">
        <v>0.40978416760000003</v>
      </c>
      <c r="AM104">
        <v>0.4203680648</v>
      </c>
    </row>
    <row r="105" spans="1:39" x14ac:dyDescent="0.25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25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25">
      <c r="A107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25">
      <c r="A108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25">
      <c r="A109" t="s">
        <v>106</v>
      </c>
      <c r="B109">
        <v>822139.67229999998</v>
      </c>
      <c r="C109">
        <v>1067532.8419999999</v>
      </c>
      <c r="D109">
        <v>1422072.9010000001</v>
      </c>
      <c r="E109">
        <v>1895545.9790000001</v>
      </c>
      <c r="F109">
        <v>2512805.304</v>
      </c>
      <c r="G109">
        <v>2949499.8859999999</v>
      </c>
      <c r="H109">
        <v>3288074.8960000002</v>
      </c>
      <c r="I109">
        <v>3573536.9920000001</v>
      </c>
      <c r="J109">
        <v>3830618.952</v>
      </c>
      <c r="K109">
        <v>4068343.91</v>
      </c>
      <c r="L109">
        <v>4283984.6689999998</v>
      </c>
      <c r="M109">
        <v>4464989.5520000001</v>
      </c>
      <c r="N109">
        <v>4588951.3169999998</v>
      </c>
      <c r="O109">
        <v>4565926.0089999996</v>
      </c>
      <c r="P109">
        <v>4514042.4570000004</v>
      </c>
      <c r="Q109">
        <v>4442688.5389999999</v>
      </c>
      <c r="R109">
        <v>4352570.7460000003</v>
      </c>
      <c r="S109">
        <v>4244266.0860000001</v>
      </c>
      <c r="T109">
        <v>4226603.1040000003</v>
      </c>
      <c r="U109">
        <v>4232046.9610000001</v>
      </c>
      <c r="V109">
        <v>4252417.4730000002</v>
      </c>
      <c r="W109">
        <v>4282974.5750000002</v>
      </c>
      <c r="X109">
        <v>4318864.4960000003</v>
      </c>
      <c r="Y109">
        <v>4355553.4910000004</v>
      </c>
      <c r="Z109">
        <v>4389116.9270000001</v>
      </c>
      <c r="AA109">
        <v>4416297.7640000004</v>
      </c>
      <c r="AB109">
        <v>4434469.2829999998</v>
      </c>
      <c r="AC109">
        <v>4441573.5949999997</v>
      </c>
      <c r="AD109">
        <v>2405352.85</v>
      </c>
      <c r="AE109">
        <v>1210553.2649999999</v>
      </c>
      <c r="AF109">
        <v>602107.95620000002</v>
      </c>
      <c r="AG109">
        <v>298861.7781</v>
      </c>
      <c r="AH109">
        <v>148388.08600000001</v>
      </c>
      <c r="AI109">
        <v>73882.369170000005</v>
      </c>
      <c r="AJ109">
        <v>37061.199189999999</v>
      </c>
      <c r="AK109">
        <v>18937.240699999998</v>
      </c>
      <c r="AL109">
        <v>9990.3022130000008</v>
      </c>
      <c r="AM109">
        <v>5779.8183120000003</v>
      </c>
    </row>
    <row r="110" spans="1:39" x14ac:dyDescent="0.25">
      <c r="A110" t="s">
        <v>107</v>
      </c>
      <c r="B110">
        <v>483852.31530000002</v>
      </c>
      <c r="C110">
        <v>527568.31980000006</v>
      </c>
      <c r="D110">
        <v>578546.49959999998</v>
      </c>
      <c r="E110">
        <v>633552.31700000004</v>
      </c>
      <c r="F110">
        <v>690386.67209999997</v>
      </c>
      <c r="G110">
        <v>759941.92669999995</v>
      </c>
      <c r="H110">
        <v>805720.66150000005</v>
      </c>
      <c r="I110">
        <v>834149.11040000001</v>
      </c>
      <c r="J110">
        <v>851962.951</v>
      </c>
      <c r="K110">
        <v>862198.67409999995</v>
      </c>
      <c r="L110">
        <v>865154.48529999994</v>
      </c>
      <c r="M110">
        <v>859282.92539999995</v>
      </c>
      <c r="N110">
        <v>841612.27150000003</v>
      </c>
      <c r="O110">
        <v>829451.43030000001</v>
      </c>
      <c r="P110">
        <v>815564.78780000005</v>
      </c>
      <c r="Q110">
        <v>798644.75719999999</v>
      </c>
      <c r="R110">
        <v>778551.54280000005</v>
      </c>
      <c r="S110">
        <v>755406.58319999999</v>
      </c>
      <c r="T110">
        <v>692037.00950000004</v>
      </c>
      <c r="U110">
        <v>632243.56689999998</v>
      </c>
      <c r="V110">
        <v>579185.02179999999</v>
      </c>
      <c r="W110">
        <v>531814.83539999998</v>
      </c>
      <c r="X110">
        <v>488918.36459999997</v>
      </c>
      <c r="Y110">
        <v>449553.80810000002</v>
      </c>
      <c r="Z110">
        <v>413052.92129999999</v>
      </c>
      <c r="AA110">
        <v>378961.42330000002</v>
      </c>
      <c r="AB110">
        <v>346979.70520000003</v>
      </c>
      <c r="AC110">
        <v>316915.179</v>
      </c>
      <c r="AD110">
        <v>270679.70419999998</v>
      </c>
      <c r="AE110">
        <v>227470.94529999999</v>
      </c>
      <c r="AF110">
        <v>189856.6061</v>
      </c>
      <c r="AG110">
        <v>157875.3927</v>
      </c>
      <c r="AH110">
        <v>130992.7199</v>
      </c>
      <c r="AI110">
        <v>108537.79949999999</v>
      </c>
      <c r="AJ110">
        <v>89852.636939999997</v>
      </c>
      <c r="AK110">
        <v>74343.867140000002</v>
      </c>
      <c r="AL110">
        <v>61495.505519999999</v>
      </c>
      <c r="AM110">
        <v>50867.048329999998</v>
      </c>
    </row>
    <row r="111" spans="1:39" x14ac:dyDescent="0.25">
      <c r="A111" t="s">
        <v>108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25">
      <c r="A113" t="s">
        <v>110</v>
      </c>
      <c r="B113">
        <v>34453082.130000003</v>
      </c>
      <c r="C113">
        <v>34419375.469999999</v>
      </c>
      <c r="D113">
        <v>34116423.159999996</v>
      </c>
      <c r="E113">
        <v>33638967.810000002</v>
      </c>
      <c r="F113">
        <v>32962721.469999999</v>
      </c>
      <c r="G113">
        <v>35280889.170000002</v>
      </c>
      <c r="H113">
        <v>36721281.979999997</v>
      </c>
      <c r="I113">
        <v>37386593.780000001</v>
      </c>
      <c r="J113">
        <v>37574901.350000001</v>
      </c>
      <c r="K113">
        <v>37429248.829999998</v>
      </c>
      <c r="L113">
        <v>36971527.219999999</v>
      </c>
      <c r="M113">
        <v>36146718.399999999</v>
      </c>
      <c r="N113">
        <v>34845823.07</v>
      </c>
      <c r="O113">
        <v>33088577.949999999</v>
      </c>
      <c r="P113">
        <v>31286125.370000001</v>
      </c>
      <c r="Q113">
        <v>29464661.98</v>
      </c>
      <c r="R113">
        <v>27632544.41</v>
      </c>
      <c r="S113">
        <v>25800398.140000001</v>
      </c>
      <c r="T113">
        <v>24983985.039999999</v>
      </c>
      <c r="U113">
        <v>24366402.379999999</v>
      </c>
      <c r="V113">
        <v>23852173.34</v>
      </c>
      <c r="W113">
        <v>23404314.010000002</v>
      </c>
      <c r="X113">
        <v>22991981.02</v>
      </c>
      <c r="Y113">
        <v>22589361.859999999</v>
      </c>
      <c r="Z113">
        <v>22176347.16</v>
      </c>
      <c r="AA113">
        <v>21738191.289999999</v>
      </c>
      <c r="AB113">
        <v>21264756.370000001</v>
      </c>
      <c r="AC113">
        <v>20749723.199999999</v>
      </c>
      <c r="AD113">
        <v>15630424.140000001</v>
      </c>
      <c r="AE113">
        <v>11359125.699999999</v>
      </c>
      <c r="AF113">
        <v>8188406.7869999995</v>
      </c>
      <c r="AG113">
        <v>5886629.9359999998</v>
      </c>
      <c r="AH113">
        <v>4229269.7290000003</v>
      </c>
      <c r="AI113">
        <v>3040742.1860000002</v>
      </c>
      <c r="AJ113">
        <v>2190276.9419999998</v>
      </c>
      <c r="AK113">
        <v>1582437.7220000001</v>
      </c>
      <c r="AL113">
        <v>1148301.5330000001</v>
      </c>
      <c r="AM113">
        <v>838382.86</v>
      </c>
    </row>
    <row r="114" spans="1:39" x14ac:dyDescent="0.25">
      <c r="A114" t="s">
        <v>111</v>
      </c>
      <c r="B114">
        <v>56591382.229999997</v>
      </c>
      <c r="C114">
        <v>58931683.200000003</v>
      </c>
      <c r="D114">
        <v>61212151.740000002</v>
      </c>
      <c r="E114">
        <v>63312484.859999999</v>
      </c>
      <c r="F114">
        <v>65090273.829999998</v>
      </c>
      <c r="G114">
        <v>71042478.659999996</v>
      </c>
      <c r="H114">
        <v>75136914.459999904</v>
      </c>
      <c r="I114">
        <v>77680544.829999998</v>
      </c>
      <c r="J114">
        <v>79258179.370000005</v>
      </c>
      <c r="K114">
        <v>80140414.590000004</v>
      </c>
      <c r="L114">
        <v>80348234</v>
      </c>
      <c r="M114">
        <v>79733385.959999904</v>
      </c>
      <c r="N114">
        <v>78017511.480000004</v>
      </c>
      <c r="O114">
        <v>79422098.959999904</v>
      </c>
      <c r="P114">
        <v>80961069.019999996</v>
      </c>
      <c r="Q114">
        <v>82239362.540000007</v>
      </c>
      <c r="R114">
        <v>83178913.670000002</v>
      </c>
      <c r="S114">
        <v>83747590.069999903</v>
      </c>
      <c r="T114">
        <v>83338041.459999904</v>
      </c>
      <c r="U114">
        <v>83098003.540000007</v>
      </c>
      <c r="V114">
        <v>83119470.340000004</v>
      </c>
      <c r="W114">
        <v>83332433.239999995</v>
      </c>
      <c r="X114">
        <v>83642809.180000007</v>
      </c>
      <c r="Y114">
        <v>83962277.629999995</v>
      </c>
      <c r="Z114">
        <v>84215748.439999998</v>
      </c>
      <c r="AA114">
        <v>84342324.659999996</v>
      </c>
      <c r="AB114">
        <v>84294249.849999994</v>
      </c>
      <c r="AC114">
        <v>84035421.560000002</v>
      </c>
      <c r="AD114">
        <v>88504343.909999996</v>
      </c>
      <c r="AE114">
        <v>92882633.590000004</v>
      </c>
      <c r="AF114">
        <v>96918296.060000002</v>
      </c>
      <c r="AG114">
        <v>100734168.40000001</v>
      </c>
      <c r="AH114">
        <v>104427938.59999999</v>
      </c>
      <c r="AI114">
        <v>108056053.8</v>
      </c>
      <c r="AJ114">
        <v>111650595.59999999</v>
      </c>
      <c r="AK114">
        <v>115231563.7</v>
      </c>
      <c r="AL114">
        <v>118813576.5</v>
      </c>
      <c r="AM114">
        <v>122409395.8</v>
      </c>
    </row>
    <row r="115" spans="1:39" x14ac:dyDescent="0.25">
      <c r="A115" t="s">
        <v>112</v>
      </c>
      <c r="B115">
        <v>1083848.0830000001</v>
      </c>
      <c r="C115">
        <v>1242951.2180000001</v>
      </c>
      <c r="D115">
        <v>1445982.22</v>
      </c>
      <c r="E115">
        <v>1684505.3970000001</v>
      </c>
      <c r="F115">
        <v>1953727.3729999999</v>
      </c>
      <c r="G115">
        <v>1395951.34</v>
      </c>
      <c r="H115">
        <v>910593.75300000003</v>
      </c>
      <c r="I115">
        <v>575833.40520000004</v>
      </c>
      <c r="J115">
        <v>358362.52370000002</v>
      </c>
      <c r="K115">
        <v>220590.54930000001</v>
      </c>
      <c r="L115">
        <v>134409.74160000001</v>
      </c>
      <c r="M115">
        <v>81023.645499999999</v>
      </c>
      <c r="N115">
        <v>48142.177779999998</v>
      </c>
      <c r="O115">
        <v>42492.482150000003</v>
      </c>
      <c r="P115">
        <v>39034.106939999998</v>
      </c>
      <c r="Q115">
        <v>35926.63983</v>
      </c>
      <c r="R115">
        <v>32991.953249999999</v>
      </c>
      <c r="S115">
        <v>30208.918809999999</v>
      </c>
      <c r="T115">
        <v>32833.232259999997</v>
      </c>
      <c r="U115">
        <v>36483.040690000002</v>
      </c>
      <c r="V115">
        <v>40782.542249999999</v>
      </c>
      <c r="W115">
        <v>45737.595009999997</v>
      </c>
      <c r="X115">
        <v>51387.757319999997</v>
      </c>
      <c r="Y115">
        <v>57771.339619999999</v>
      </c>
      <c r="Z115">
        <v>64923.177589999999</v>
      </c>
      <c r="AA115">
        <v>72874.71067</v>
      </c>
      <c r="AB115">
        <v>81653.597169999906</v>
      </c>
      <c r="AC115">
        <v>91282.960730000006</v>
      </c>
      <c r="AD115">
        <v>101420.0033</v>
      </c>
      <c r="AE115">
        <v>111778.452</v>
      </c>
      <c r="AF115">
        <v>122633.53260000001</v>
      </c>
      <c r="AG115">
        <v>134209.86730000001</v>
      </c>
      <c r="AH115">
        <v>146659.95189999999</v>
      </c>
      <c r="AI115">
        <v>160089.76019999999</v>
      </c>
      <c r="AJ115">
        <v>174581.5159</v>
      </c>
      <c r="AK115">
        <v>190208.4589</v>
      </c>
      <c r="AL115">
        <v>207043.6047</v>
      </c>
      <c r="AM115">
        <v>225165.19159999999</v>
      </c>
    </row>
    <row r="116" spans="1:39" x14ac:dyDescent="0.25">
      <c r="A116" t="s">
        <v>113</v>
      </c>
      <c r="B116">
        <v>32532501.420000002</v>
      </c>
      <c r="C116">
        <v>31246107.559999999</v>
      </c>
      <c r="D116">
        <v>29890818.23</v>
      </c>
      <c r="E116">
        <v>28622069.289999999</v>
      </c>
      <c r="F116">
        <v>27336463.460000001</v>
      </c>
      <c r="G116">
        <v>14656134.75</v>
      </c>
      <c r="H116">
        <v>7107428.1330000004</v>
      </c>
      <c r="I116">
        <v>3343011.8969999999</v>
      </c>
      <c r="J116">
        <v>1553347.183</v>
      </c>
      <c r="K116">
        <v>720603.97880000004</v>
      </c>
      <c r="L116">
        <v>338219.15590000001</v>
      </c>
      <c r="M116">
        <v>164303.54889999999</v>
      </c>
      <c r="N116">
        <v>86338.285919999995</v>
      </c>
      <c r="O116">
        <v>80071.13364</v>
      </c>
      <c r="P116">
        <v>78710.514349999998</v>
      </c>
      <c r="Q116">
        <v>77749.748189999998</v>
      </c>
      <c r="R116">
        <v>76741.739260000002</v>
      </c>
      <c r="S116">
        <v>75638.259749999997</v>
      </c>
      <c r="T116">
        <v>75691.829150000005</v>
      </c>
      <c r="U116">
        <v>76084.297390000007</v>
      </c>
      <c r="V116">
        <v>76713.795010000002</v>
      </c>
      <c r="W116">
        <v>77516.544569999998</v>
      </c>
      <c r="X116">
        <v>78426.308850000001</v>
      </c>
      <c r="Y116">
        <v>79381.420249999996</v>
      </c>
      <c r="Z116">
        <v>80329.075949999999</v>
      </c>
      <c r="AA116">
        <v>81226.254589999997</v>
      </c>
      <c r="AB116">
        <v>82039.176619999998</v>
      </c>
      <c r="AC116">
        <v>82742.341549999997</v>
      </c>
      <c r="AD116">
        <v>85105.114690000002</v>
      </c>
      <c r="AE116">
        <v>87421.304130000004</v>
      </c>
      <c r="AF116">
        <v>89683.115479999906</v>
      </c>
      <c r="AG116">
        <v>91969.605960000001</v>
      </c>
      <c r="AH116">
        <v>94320.453609999997</v>
      </c>
      <c r="AI116">
        <v>96746.962769999998</v>
      </c>
      <c r="AJ116">
        <v>99247.625589999996</v>
      </c>
      <c r="AK116">
        <v>101817.2671</v>
      </c>
      <c r="AL116">
        <v>104451.60159999999</v>
      </c>
      <c r="AM116">
        <v>107149.3754</v>
      </c>
    </row>
    <row r="117" spans="1:39" x14ac:dyDescent="0.25">
      <c r="A117" t="s">
        <v>157</v>
      </c>
      <c r="B117">
        <v>80.751014299999994</v>
      </c>
      <c r="C117">
        <v>83.445014939999893</v>
      </c>
      <c r="D117">
        <v>85.524439659999999</v>
      </c>
      <c r="E117">
        <v>87.046764830000001</v>
      </c>
      <c r="F117">
        <v>87.940907969999998</v>
      </c>
      <c r="G117">
        <v>94.591925430000003</v>
      </c>
      <c r="H117">
        <v>97.886466279999894</v>
      </c>
      <c r="I117">
        <v>99.370144780000004</v>
      </c>
      <c r="J117">
        <v>99.830877999999998</v>
      </c>
      <c r="K117">
        <v>99.545489450000005</v>
      </c>
      <c r="L117">
        <v>98.501050129999996</v>
      </c>
      <c r="M117">
        <v>96.507819170000005</v>
      </c>
      <c r="N117">
        <v>93.244550430000004</v>
      </c>
      <c r="O117">
        <v>94.821421639999997</v>
      </c>
      <c r="P117">
        <v>96.094857599999997</v>
      </c>
      <c r="Q117">
        <v>96.955090749999997</v>
      </c>
      <c r="R117">
        <v>97.372566840000005</v>
      </c>
      <c r="S117">
        <v>97.336731110000002</v>
      </c>
      <c r="T117">
        <v>97.535384910000005</v>
      </c>
      <c r="U117">
        <v>98.143182120000006</v>
      </c>
      <c r="V117">
        <v>99.086765749999998</v>
      </c>
      <c r="W117">
        <v>100.2366887</v>
      </c>
      <c r="X117">
        <v>101.4648145</v>
      </c>
      <c r="Y117">
        <v>102.6618344</v>
      </c>
      <c r="Z117">
        <v>103.7397383</v>
      </c>
      <c r="AA117">
        <v>104.6292918</v>
      </c>
      <c r="AB117">
        <v>105.2765978</v>
      </c>
      <c r="AC117">
        <v>105.6402181</v>
      </c>
      <c r="AD117">
        <v>109.45485840000001</v>
      </c>
      <c r="AE117">
        <v>112.17828350000001</v>
      </c>
      <c r="AF117">
        <v>114.2308295</v>
      </c>
      <c r="AG117">
        <v>115.8466073</v>
      </c>
      <c r="AH117">
        <v>117.1585054</v>
      </c>
      <c r="AI117">
        <v>118.2424494</v>
      </c>
      <c r="AJ117">
        <v>119.1450876</v>
      </c>
      <c r="AK117">
        <v>119.8983882</v>
      </c>
      <c r="AL117">
        <v>120.52667750000001</v>
      </c>
      <c r="AM117">
        <v>121.05011469999999</v>
      </c>
    </row>
    <row r="118" spans="1:39" x14ac:dyDescent="0.25">
      <c r="A118" t="s">
        <v>158</v>
      </c>
      <c r="B118">
        <v>12.055532449999999</v>
      </c>
      <c r="C118">
        <v>15.229645440000001</v>
      </c>
      <c r="D118">
        <v>19.08229558</v>
      </c>
      <c r="E118">
        <v>23.743459730000001</v>
      </c>
      <c r="F118">
        <v>29.32468107</v>
      </c>
      <c r="G118">
        <v>36.233975270000002</v>
      </c>
      <c r="H118">
        <v>43.072902139999997</v>
      </c>
      <c r="I118">
        <v>50.229282210000001</v>
      </c>
      <c r="J118">
        <v>57.967624819999997</v>
      </c>
      <c r="K118">
        <v>66.399034929999999</v>
      </c>
      <c r="L118">
        <v>75.474563020000005</v>
      </c>
      <c r="M118">
        <v>84.945781100000005</v>
      </c>
      <c r="N118">
        <v>94.280599949999996</v>
      </c>
      <c r="O118">
        <v>103.1510845</v>
      </c>
      <c r="P118">
        <v>112.46980480000001</v>
      </c>
      <c r="Q118">
        <v>122.0885311</v>
      </c>
      <c r="R118">
        <v>131.91960069999999</v>
      </c>
      <c r="S118">
        <v>141.87893650000001</v>
      </c>
      <c r="T118">
        <v>149.4733688</v>
      </c>
      <c r="U118">
        <v>158.13289030000001</v>
      </c>
      <c r="V118">
        <v>167.85650649999999</v>
      </c>
      <c r="W118">
        <v>178.52937789999999</v>
      </c>
      <c r="X118">
        <v>190.0023181</v>
      </c>
      <c r="Y118">
        <v>202.12168349999999</v>
      </c>
      <c r="Z118">
        <v>214.73828900000001</v>
      </c>
      <c r="AA118">
        <v>227.70789009999999</v>
      </c>
      <c r="AB118">
        <v>240.8890663</v>
      </c>
      <c r="AC118">
        <v>254.14114900000001</v>
      </c>
      <c r="AD118">
        <v>266.84434800000002</v>
      </c>
      <c r="AE118">
        <v>277.14625869999998</v>
      </c>
      <c r="AF118">
        <v>285.99657070000001</v>
      </c>
      <c r="AG118">
        <v>293.92605090000001</v>
      </c>
      <c r="AH118">
        <v>301.23528950000002</v>
      </c>
      <c r="AI118">
        <v>308.09362190000002</v>
      </c>
      <c r="AJ118">
        <v>314.60288159999999</v>
      </c>
      <c r="AK118">
        <v>320.83162060000001</v>
      </c>
      <c r="AL118">
        <v>326.83177289999998</v>
      </c>
      <c r="AM118">
        <v>332.6469573</v>
      </c>
    </row>
    <row r="119" spans="1:39" x14ac:dyDescent="0.25">
      <c r="A119" t="s">
        <v>159</v>
      </c>
      <c r="B119">
        <v>17.48665437</v>
      </c>
      <c r="C119">
        <v>17.481396350000001</v>
      </c>
      <c r="D119">
        <v>17.333367419999998</v>
      </c>
      <c r="E119">
        <v>17.067201780000001</v>
      </c>
      <c r="F119">
        <v>16.680828470000002</v>
      </c>
      <c r="G119">
        <v>19.768083950000001</v>
      </c>
      <c r="H119">
        <v>22.538084430000001</v>
      </c>
      <c r="I119">
        <v>25.207751760000001</v>
      </c>
      <c r="J119">
        <v>27.901459490000001</v>
      </c>
      <c r="K119">
        <v>30.6526098</v>
      </c>
      <c r="L119">
        <v>33.417239479999999</v>
      </c>
      <c r="M119">
        <v>36.072484209999999</v>
      </c>
      <c r="N119">
        <v>38.399082669999999</v>
      </c>
      <c r="O119">
        <v>38.138050059999998</v>
      </c>
      <c r="P119">
        <v>37.749117380000001</v>
      </c>
      <c r="Q119">
        <v>37.199054670000002</v>
      </c>
      <c r="R119">
        <v>36.48820817</v>
      </c>
      <c r="S119">
        <v>35.624379410000003</v>
      </c>
      <c r="T119">
        <v>35.694597219999999</v>
      </c>
      <c r="U119">
        <v>35.914527049999997</v>
      </c>
      <c r="V119">
        <v>36.257295220000003</v>
      </c>
      <c r="W119">
        <v>36.675512750000003</v>
      </c>
      <c r="X119">
        <v>37.122283400000001</v>
      </c>
      <c r="Y119">
        <v>37.55761184</v>
      </c>
      <c r="Z119">
        <v>37.949305330000001</v>
      </c>
      <c r="AA119">
        <v>38.272047870000002</v>
      </c>
      <c r="AB119">
        <v>38.50614041</v>
      </c>
      <c r="AC119">
        <v>38.636445999999999</v>
      </c>
      <c r="AD119">
        <v>39.975121489999999</v>
      </c>
      <c r="AE119">
        <v>40.911971319999999</v>
      </c>
      <c r="AF119">
        <v>41.60177049</v>
      </c>
      <c r="AG119">
        <v>42.130699499999999</v>
      </c>
      <c r="AH119">
        <v>42.547695269999998</v>
      </c>
      <c r="AI119">
        <v>42.880762779999998</v>
      </c>
      <c r="AJ119">
        <v>43.147147850000003</v>
      </c>
      <c r="AK119">
        <v>43.358691139999998</v>
      </c>
      <c r="AL119">
        <v>43.524407789999998</v>
      </c>
      <c r="AM119">
        <v>43.65175996</v>
      </c>
    </row>
    <row r="120" spans="1:39" x14ac:dyDescent="0.25">
      <c r="A120" t="s">
        <v>160</v>
      </c>
      <c r="B120">
        <v>5.6156558400000001E-2</v>
      </c>
      <c r="C120">
        <v>0.1152016872</v>
      </c>
      <c r="D120">
        <v>0.23439839060000001</v>
      </c>
      <c r="E120">
        <v>0.47361229459999998</v>
      </c>
      <c r="F120">
        <v>0.94987667490000005</v>
      </c>
      <c r="G120">
        <v>1.747204896</v>
      </c>
      <c r="H120">
        <v>3.091903404</v>
      </c>
      <c r="I120">
        <v>5.3675077929999997</v>
      </c>
      <c r="J120">
        <v>9.2213635879999902</v>
      </c>
      <c r="K120">
        <v>15.724083309999999</v>
      </c>
      <c r="L120">
        <v>26.607134479999999</v>
      </c>
      <c r="M120">
        <v>44.579299540000001</v>
      </c>
      <c r="N120">
        <v>73.655925719999999</v>
      </c>
      <c r="O120">
        <v>76.343845729999998</v>
      </c>
      <c r="P120">
        <v>78.858962039999994</v>
      </c>
      <c r="Q120">
        <v>81.097014090000002</v>
      </c>
      <c r="R120">
        <v>83.014547250000007</v>
      </c>
      <c r="S120">
        <v>84.581947439999894</v>
      </c>
      <c r="T120">
        <v>95.030199710000005</v>
      </c>
      <c r="U120">
        <v>107.2156274</v>
      </c>
      <c r="V120">
        <v>121.3702163</v>
      </c>
      <c r="W120">
        <v>137.6644173</v>
      </c>
      <c r="X120">
        <v>156.2460231</v>
      </c>
      <c r="Y120">
        <v>177.25604010000001</v>
      </c>
      <c r="Z120">
        <v>200.83328299999999</v>
      </c>
      <c r="AA120">
        <v>227.1131819</v>
      </c>
      <c r="AB120">
        <v>256.22376839999998</v>
      </c>
      <c r="AC120">
        <v>288.28057410000002</v>
      </c>
      <c r="AD120">
        <v>305.32584200000002</v>
      </c>
      <c r="AE120">
        <v>319.87458889999999</v>
      </c>
      <c r="AF120">
        <v>332.96356420000001</v>
      </c>
      <c r="AG120">
        <v>345.1748394</v>
      </c>
      <c r="AH120">
        <v>356.838796</v>
      </c>
      <c r="AI120">
        <v>368.140918</v>
      </c>
      <c r="AJ120">
        <v>379.19206880000002</v>
      </c>
      <c r="AK120">
        <v>390.06670300000002</v>
      </c>
      <c r="AL120">
        <v>400.82163020000002</v>
      </c>
      <c r="AM120">
        <v>411.50545929999998</v>
      </c>
    </row>
    <row r="121" spans="1:39" x14ac:dyDescent="0.25">
      <c r="A121" t="s">
        <v>161</v>
      </c>
      <c r="B121">
        <v>6.4122143400000002</v>
      </c>
      <c r="C121">
        <v>8.5258861259999996</v>
      </c>
      <c r="D121">
        <v>11.243679419999999</v>
      </c>
      <c r="E121">
        <v>14.724818089999999</v>
      </c>
      <c r="F121">
        <v>19.141119509999999</v>
      </c>
      <c r="G121">
        <v>21.892361210000001</v>
      </c>
      <c r="H121">
        <v>24.089253410000001</v>
      </c>
      <c r="I121">
        <v>26.002718959999999</v>
      </c>
      <c r="J121">
        <v>27.777290470000001</v>
      </c>
      <c r="K121">
        <v>29.451588640000001</v>
      </c>
      <c r="L121">
        <v>30.987757609999999</v>
      </c>
      <c r="M121">
        <v>32.28300411</v>
      </c>
      <c r="N121">
        <v>33.166301850000004</v>
      </c>
      <c r="O121">
        <v>32.941184059999998</v>
      </c>
      <c r="P121">
        <v>32.605588609999998</v>
      </c>
      <c r="Q121">
        <v>32.130809560000003</v>
      </c>
      <c r="R121">
        <v>31.517141630000001</v>
      </c>
      <c r="S121">
        <v>30.771319210000001</v>
      </c>
      <c r="T121">
        <v>30.79753419</v>
      </c>
      <c r="U121">
        <v>30.952680470000001</v>
      </c>
      <c r="V121">
        <v>31.213190839999999</v>
      </c>
      <c r="W121">
        <v>31.537960980000001</v>
      </c>
      <c r="X121">
        <v>31.886492629999999</v>
      </c>
      <c r="Y121">
        <v>32.224388959999999</v>
      </c>
      <c r="Z121">
        <v>32.524093780000001</v>
      </c>
      <c r="AA121">
        <v>32.764061140000003</v>
      </c>
      <c r="AB121">
        <v>32.92764485</v>
      </c>
      <c r="AC121">
        <v>33.00217035</v>
      </c>
      <c r="AD121">
        <v>16.75637965</v>
      </c>
      <c r="AE121">
        <v>8.415615292</v>
      </c>
      <c r="AF121">
        <v>4.1994493740000003</v>
      </c>
      <c r="AG121">
        <v>2.087008773</v>
      </c>
      <c r="AH121">
        <v>1.0343004490000001</v>
      </c>
      <c r="AI121">
        <v>0.51153840370000003</v>
      </c>
      <c r="AJ121">
        <v>0.25258810980000002</v>
      </c>
      <c r="AK121">
        <v>0.1245609874</v>
      </c>
      <c r="AL121">
        <v>6.1359783399999999E-2</v>
      </c>
      <c r="AM121">
        <v>3.0199362399999999E-2</v>
      </c>
    </row>
    <row r="122" spans="1:39" x14ac:dyDescent="0.25">
      <c r="A122" t="s">
        <v>162</v>
      </c>
      <c r="B122">
        <v>3.7737684480000002</v>
      </c>
      <c r="C122">
        <v>4.1363809319999998</v>
      </c>
      <c r="D122">
        <v>4.4967965159999999</v>
      </c>
      <c r="E122">
        <v>4.8546564429999997</v>
      </c>
      <c r="F122">
        <v>5.2022315570000002</v>
      </c>
      <c r="G122">
        <v>5.6707843489999998</v>
      </c>
      <c r="H122">
        <v>5.9470562960000004</v>
      </c>
      <c r="I122">
        <v>6.1182279560000001</v>
      </c>
      <c r="J122">
        <v>6.2290950059999997</v>
      </c>
      <c r="K122">
        <v>6.2946557360000002</v>
      </c>
      <c r="L122">
        <v>6.3122121919999996</v>
      </c>
      <c r="M122">
        <v>6.2674887549999996</v>
      </c>
      <c r="N122">
        <v>6.1368407500000002</v>
      </c>
      <c r="O122">
        <v>6.0624238220000004</v>
      </c>
      <c r="P122">
        <v>5.9684068149999998</v>
      </c>
      <c r="Q122">
        <v>5.8498849540000002</v>
      </c>
      <c r="R122">
        <v>5.7073139690000003</v>
      </c>
      <c r="S122">
        <v>5.5423039669999996</v>
      </c>
      <c r="T122">
        <v>5.0587507770000002</v>
      </c>
      <c r="U122">
        <v>4.6366969859999996</v>
      </c>
      <c r="V122">
        <v>4.2641427119999999</v>
      </c>
      <c r="W122">
        <v>3.9292556620000001</v>
      </c>
      <c r="X122">
        <v>3.6229850360000002</v>
      </c>
      <c r="Y122">
        <v>3.3390859060000002</v>
      </c>
      <c r="Z122">
        <v>3.0734858549999999</v>
      </c>
      <c r="AA122">
        <v>2.823623934</v>
      </c>
      <c r="AB122">
        <v>2.5879322839999999</v>
      </c>
      <c r="AC122">
        <v>2.36547223</v>
      </c>
      <c r="AD122">
        <v>2.0064580830000001</v>
      </c>
      <c r="AE122">
        <v>1.683489147</v>
      </c>
      <c r="AF122">
        <v>1.403431901</v>
      </c>
      <c r="AG122">
        <v>1.165192864</v>
      </c>
      <c r="AH122">
        <v>0.96470560599999999</v>
      </c>
      <c r="AI122">
        <v>0.79707810589999994</v>
      </c>
      <c r="AJ122">
        <v>0.65752169429999996</v>
      </c>
      <c r="AK122">
        <v>0.54169368569999998</v>
      </c>
      <c r="AL122">
        <v>0.44578976780000001</v>
      </c>
      <c r="AM122">
        <v>0.36653765700000002</v>
      </c>
    </row>
    <row r="123" spans="1:39" x14ac:dyDescent="0.25">
      <c r="A123" t="s">
        <v>163</v>
      </c>
      <c r="B123">
        <v>1.65276387E-3</v>
      </c>
      <c r="C123">
        <v>1.02510786E-2</v>
      </c>
      <c r="D123">
        <v>6.3061710800000004E-2</v>
      </c>
      <c r="E123">
        <v>0.38524276359999998</v>
      </c>
      <c r="F123">
        <v>2.3360339159999999</v>
      </c>
      <c r="G123">
        <v>2.8218536849999998</v>
      </c>
      <c r="H123">
        <v>3.2794068830000001</v>
      </c>
      <c r="I123">
        <v>3.7387015940000001</v>
      </c>
      <c r="J123">
        <v>4.2181497969999997</v>
      </c>
      <c r="K123">
        <v>4.7235761539999999</v>
      </c>
      <c r="L123">
        <v>5.2490707099999998</v>
      </c>
      <c r="M123">
        <v>5.7755891479999999</v>
      </c>
      <c r="N123">
        <v>6.2668525519999996</v>
      </c>
      <c r="O123">
        <v>6.2243496260000004</v>
      </c>
      <c r="P123">
        <v>6.1609709940000004</v>
      </c>
      <c r="Q123">
        <v>6.071292176</v>
      </c>
      <c r="R123">
        <v>5.9553684330000003</v>
      </c>
      <c r="S123">
        <v>5.8144718559999999</v>
      </c>
      <c r="T123">
        <v>5.4082019600000004</v>
      </c>
      <c r="U123">
        <v>5.0513564730000002</v>
      </c>
      <c r="V123">
        <v>4.73391787</v>
      </c>
      <c r="W123">
        <v>4.4451759989999999</v>
      </c>
      <c r="X123">
        <v>4.1767155459999996</v>
      </c>
      <c r="Y123">
        <v>3.9227048849999999</v>
      </c>
      <c r="Z123">
        <v>3.679416469</v>
      </c>
      <c r="AA123">
        <v>3.4446433989999998</v>
      </c>
      <c r="AB123">
        <v>3.217214432</v>
      </c>
      <c r="AC123">
        <v>2.9966404610000001</v>
      </c>
      <c r="AD123">
        <v>3.0144700659999999</v>
      </c>
      <c r="AE123">
        <v>2.9995444670000002</v>
      </c>
      <c r="AF123">
        <v>2.9655170609999999</v>
      </c>
      <c r="AG123">
        <v>2.9199203040000001</v>
      </c>
      <c r="AH123">
        <v>2.867028983</v>
      </c>
      <c r="AI123">
        <v>2.8093267869999998</v>
      </c>
      <c r="AJ123">
        <v>2.748372319</v>
      </c>
      <c r="AK123">
        <v>2.6852415070000002</v>
      </c>
      <c r="AL123">
        <v>2.620739012</v>
      </c>
      <c r="AM123">
        <v>2.5555028879999999</v>
      </c>
    </row>
    <row r="124" spans="1:39" x14ac:dyDescent="0.25">
      <c r="A124" t="s">
        <v>164</v>
      </c>
      <c r="B124">
        <v>33.995033239999998</v>
      </c>
      <c r="C124">
        <v>33.343994520000003</v>
      </c>
      <c r="D124">
        <v>32.438234700000002</v>
      </c>
      <c r="E124">
        <v>31.337861310000001</v>
      </c>
      <c r="F124">
        <v>30.050894920000001</v>
      </c>
      <c r="G124">
        <v>32.111889140000002</v>
      </c>
      <c r="H124">
        <v>33.012602780000002</v>
      </c>
      <c r="I124">
        <v>33.293416489999998</v>
      </c>
      <c r="J124">
        <v>33.228646939999997</v>
      </c>
      <c r="K124">
        <v>32.916577910000001</v>
      </c>
      <c r="L124">
        <v>32.357821749999999</v>
      </c>
      <c r="M124">
        <v>31.49533594</v>
      </c>
      <c r="N124">
        <v>30.231001030000002</v>
      </c>
      <c r="O124">
        <v>30.02596892</v>
      </c>
      <c r="P124">
        <v>29.720233390000001</v>
      </c>
      <c r="Q124">
        <v>29.287627010000001</v>
      </c>
      <c r="R124">
        <v>28.728416339999999</v>
      </c>
      <c r="S124">
        <v>28.048737899999999</v>
      </c>
      <c r="T124">
        <v>28.105982359999999</v>
      </c>
      <c r="U124">
        <v>28.281126359999998</v>
      </c>
      <c r="V124">
        <v>28.553031229999998</v>
      </c>
      <c r="W124">
        <v>28.884395219999998</v>
      </c>
      <c r="X124">
        <v>29.238294310000001</v>
      </c>
      <c r="Y124">
        <v>29.58322982</v>
      </c>
      <c r="Z124">
        <v>29.89384068</v>
      </c>
      <c r="AA124">
        <v>30.150176120000001</v>
      </c>
      <c r="AB124">
        <v>30.336705049999999</v>
      </c>
      <c r="AC124">
        <v>30.441486560000001</v>
      </c>
      <c r="AD124">
        <v>31.537781119999998</v>
      </c>
      <c r="AE124">
        <v>32.319482999999998</v>
      </c>
      <c r="AF124">
        <v>32.907771179999997</v>
      </c>
      <c r="AG124">
        <v>33.370136359999997</v>
      </c>
      <c r="AH124">
        <v>33.744889329999999</v>
      </c>
      <c r="AI124">
        <v>34.053921180000003</v>
      </c>
      <c r="AJ124">
        <v>34.31068381</v>
      </c>
      <c r="AK124">
        <v>34.524396920000001</v>
      </c>
      <c r="AL124">
        <v>34.702076609999999</v>
      </c>
      <c r="AM124">
        <v>34.849536649999997</v>
      </c>
    </row>
    <row r="125" spans="1:39" x14ac:dyDescent="0.25">
      <c r="A125" t="s">
        <v>165</v>
      </c>
      <c r="B125">
        <v>103.399939</v>
      </c>
      <c r="C125">
        <v>102.7594739</v>
      </c>
      <c r="D125">
        <v>101.2886754</v>
      </c>
      <c r="E125">
        <v>99.145376839999997</v>
      </c>
      <c r="F125">
        <v>96.329644419999994</v>
      </c>
      <c r="G125">
        <v>103.5629483</v>
      </c>
      <c r="H125">
        <v>107.11599320000001</v>
      </c>
      <c r="I125">
        <v>108.68482729999999</v>
      </c>
      <c r="J125">
        <v>109.1337845</v>
      </c>
      <c r="K125">
        <v>108.7670225</v>
      </c>
      <c r="L125">
        <v>107.571653</v>
      </c>
      <c r="M125">
        <v>105.3418187</v>
      </c>
      <c r="N125">
        <v>101.7286071</v>
      </c>
      <c r="O125">
        <v>96.786465570000004</v>
      </c>
      <c r="P125">
        <v>91.769178839999995</v>
      </c>
      <c r="Q125">
        <v>86.62751274</v>
      </c>
      <c r="R125">
        <v>81.397370649999999</v>
      </c>
      <c r="S125">
        <v>76.127057669999999</v>
      </c>
      <c r="T125">
        <v>74.230164149999894</v>
      </c>
      <c r="U125">
        <v>72.683241100000004</v>
      </c>
      <c r="V125">
        <v>71.407813360000006</v>
      </c>
      <c r="W125">
        <v>70.293104450000001</v>
      </c>
      <c r="X125">
        <v>69.240055920000003</v>
      </c>
      <c r="Y125">
        <v>68.172134999999997</v>
      </c>
      <c r="Z125">
        <v>67.034589589999996</v>
      </c>
      <c r="AA125">
        <v>65.790475270000002</v>
      </c>
      <c r="AB125">
        <v>64.416557350000005</v>
      </c>
      <c r="AC125">
        <v>62.900035359999997</v>
      </c>
      <c r="AD125">
        <v>46.092157090000001</v>
      </c>
      <c r="AE125">
        <v>33.409591810000002</v>
      </c>
      <c r="AF125">
        <v>24.061134410000001</v>
      </c>
      <c r="AG125">
        <v>17.257841559999999</v>
      </c>
      <c r="AH125">
        <v>12.34375719</v>
      </c>
      <c r="AI125">
        <v>8.8108408039999997</v>
      </c>
      <c r="AJ125">
        <v>6.2789997719999997</v>
      </c>
      <c r="AK125">
        <v>4.4688734910000001</v>
      </c>
      <c r="AL125">
        <v>3.1771541719999998</v>
      </c>
      <c r="AM125">
        <v>2.2567876650000001</v>
      </c>
    </row>
    <row r="126" spans="1:39" x14ac:dyDescent="0.25">
      <c r="A126" t="s">
        <v>166</v>
      </c>
      <c r="B126">
        <v>441.38007470000002</v>
      </c>
      <c r="C126">
        <v>458.71266480000003</v>
      </c>
      <c r="D126">
        <v>472.8312459</v>
      </c>
      <c r="E126">
        <v>483.99866309999999</v>
      </c>
      <c r="F126">
        <v>491.76551319999999</v>
      </c>
      <c r="G126">
        <v>536.25047329999995</v>
      </c>
      <c r="H126">
        <v>562.578036</v>
      </c>
      <c r="I126">
        <v>578.97864240000001</v>
      </c>
      <c r="J126">
        <v>589.68218960000002</v>
      </c>
      <c r="K126">
        <v>596.10285999999996</v>
      </c>
      <c r="L126">
        <v>597.98044070000003</v>
      </c>
      <c r="M126">
        <v>593.95715610000002</v>
      </c>
      <c r="N126">
        <v>581.78507509999997</v>
      </c>
      <c r="O126">
        <v>596.48587120000002</v>
      </c>
      <c r="P126">
        <v>609.46452060000001</v>
      </c>
      <c r="Q126">
        <v>619.97400549999998</v>
      </c>
      <c r="R126">
        <v>627.76061400000003</v>
      </c>
      <c r="S126">
        <v>632.68681670000001</v>
      </c>
      <c r="T126">
        <v>630.38789770000005</v>
      </c>
      <c r="U126">
        <v>630.7241156</v>
      </c>
      <c r="V126">
        <v>633.18204479999997</v>
      </c>
      <c r="W126">
        <v>636.90298749999999</v>
      </c>
      <c r="X126">
        <v>641.05556879999995</v>
      </c>
      <c r="Y126">
        <v>644.94527889999995</v>
      </c>
      <c r="Z126">
        <v>648.02630120000003</v>
      </c>
      <c r="AA126">
        <v>649.88184839999997</v>
      </c>
      <c r="AB126">
        <v>650.19945250000001</v>
      </c>
      <c r="AC126">
        <v>648.7504672</v>
      </c>
      <c r="AD126">
        <v>687.49378060000004</v>
      </c>
      <c r="AE126">
        <v>720.65575000000001</v>
      </c>
      <c r="AF126">
        <v>750.56400359999998</v>
      </c>
      <c r="AG126">
        <v>778.52588490000005</v>
      </c>
      <c r="AH126">
        <v>805.28367639999999</v>
      </c>
      <c r="AI126">
        <v>831.25414960000001</v>
      </c>
      <c r="AJ126">
        <v>856.68642569999997</v>
      </c>
      <c r="AK126">
        <v>881.74788169999999</v>
      </c>
      <c r="AL126">
        <v>906.56636170000002</v>
      </c>
      <c r="AM126">
        <v>931.25143849999995</v>
      </c>
    </row>
    <row r="127" spans="1:39" x14ac:dyDescent="0.25">
      <c r="A127" t="s">
        <v>167</v>
      </c>
      <c r="B127">
        <v>6.4144215210000004</v>
      </c>
      <c r="C127">
        <v>7.4355778370000003</v>
      </c>
      <c r="D127">
        <v>8.5488831810000008</v>
      </c>
      <c r="E127">
        <v>9.7606018490000004</v>
      </c>
      <c r="F127">
        <v>11.06164523</v>
      </c>
      <c r="G127">
        <v>7.3970300360000003</v>
      </c>
      <c r="H127">
        <v>4.7588334239999996</v>
      </c>
      <c r="I127">
        <v>3.0033663549999998</v>
      </c>
      <c r="J127">
        <v>1.875822823</v>
      </c>
      <c r="K127">
        <v>1.1628482600000001</v>
      </c>
      <c r="L127">
        <v>0.71534716050000002</v>
      </c>
      <c r="M127">
        <v>0.43572555810000002</v>
      </c>
      <c r="N127">
        <v>0.2617270008</v>
      </c>
      <c r="O127">
        <v>0.2453575167</v>
      </c>
      <c r="P127">
        <v>0.22922442309999999</v>
      </c>
      <c r="Q127">
        <v>0.2132058879</v>
      </c>
      <c r="R127">
        <v>0.1973935835</v>
      </c>
      <c r="S127">
        <v>0.1819034792</v>
      </c>
      <c r="T127">
        <v>0.20387305010000001</v>
      </c>
      <c r="U127">
        <v>0.22945161720000001</v>
      </c>
      <c r="V127">
        <v>0.25910751589999997</v>
      </c>
      <c r="W127">
        <v>0.29317331559999998</v>
      </c>
      <c r="X127">
        <v>0.3319300436</v>
      </c>
      <c r="Y127">
        <v>0.3756414314</v>
      </c>
      <c r="Z127">
        <v>0.4245638223</v>
      </c>
      <c r="AA127">
        <v>0.47894372969999999</v>
      </c>
      <c r="AB127">
        <v>0.53900949710000001</v>
      </c>
      <c r="AC127">
        <v>0.60496080019999998</v>
      </c>
      <c r="AD127">
        <v>0.67280307589999999</v>
      </c>
      <c r="AE127">
        <v>0.74014480380000003</v>
      </c>
      <c r="AF127">
        <v>0.80899570190000003</v>
      </c>
      <c r="AG127">
        <v>0.8806456265</v>
      </c>
      <c r="AH127">
        <v>0.95597528659999997</v>
      </c>
      <c r="AI127">
        <v>1.0356219330000001</v>
      </c>
      <c r="AJ127">
        <v>1.120105533</v>
      </c>
      <c r="AK127">
        <v>1.2099045939999999</v>
      </c>
      <c r="AL127">
        <v>1.3054972010000001</v>
      </c>
      <c r="AM127">
        <v>1.407385087</v>
      </c>
    </row>
    <row r="128" spans="1:39" x14ac:dyDescent="0.25">
      <c r="A128" t="s">
        <v>168</v>
      </c>
      <c r="B128">
        <v>148.01453799999999</v>
      </c>
      <c r="C128">
        <v>141.51658549999999</v>
      </c>
      <c r="D128">
        <v>134.19852399999999</v>
      </c>
      <c r="E128">
        <v>126.3748617</v>
      </c>
      <c r="F128">
        <v>118.12710509999999</v>
      </c>
      <c r="G128">
        <v>58.751774470000001</v>
      </c>
      <c r="H128">
        <v>28.11239716</v>
      </c>
      <c r="I128">
        <v>13.195913450000001</v>
      </c>
      <c r="J128">
        <v>6.1299471910000003</v>
      </c>
      <c r="K128">
        <v>2.8263226270000001</v>
      </c>
      <c r="L128">
        <v>1.2931512279999999</v>
      </c>
      <c r="M128">
        <v>0.58584032799999997</v>
      </c>
      <c r="N128">
        <v>0.2617270008</v>
      </c>
      <c r="O128">
        <v>0.25995192099999997</v>
      </c>
      <c r="P128">
        <v>0.25730499439999999</v>
      </c>
      <c r="Q128">
        <v>0.25355967439999999</v>
      </c>
      <c r="R128">
        <v>0.24871826899999999</v>
      </c>
      <c r="S128">
        <v>0.2428339055</v>
      </c>
      <c r="T128">
        <v>0.24332950340000001</v>
      </c>
      <c r="U128">
        <v>0.24484582490000001</v>
      </c>
      <c r="V128">
        <v>0.24719986020000001</v>
      </c>
      <c r="W128">
        <v>0.25006866700000002</v>
      </c>
      <c r="X128">
        <v>0.25313257309999998</v>
      </c>
      <c r="Y128">
        <v>0.25611887639999997</v>
      </c>
      <c r="Z128">
        <v>0.2588080116</v>
      </c>
      <c r="AA128">
        <v>0.2610272535</v>
      </c>
      <c r="AB128">
        <v>0.26264214079999998</v>
      </c>
      <c r="AC128">
        <v>0.26354929399999999</v>
      </c>
      <c r="AD128">
        <v>0.27306598929999998</v>
      </c>
      <c r="AE128">
        <v>0.27986034069999999</v>
      </c>
      <c r="AF128">
        <v>0.28498099529999998</v>
      </c>
      <c r="AG128">
        <v>0.28901200830000001</v>
      </c>
      <c r="AH128">
        <v>0.29228490779999999</v>
      </c>
      <c r="AI128">
        <v>0.29498911169999997</v>
      </c>
      <c r="AJ128">
        <v>0.29724099720000002</v>
      </c>
      <c r="AK128">
        <v>0.29912031770000003</v>
      </c>
      <c r="AL128">
        <v>0.3006877624</v>
      </c>
      <c r="AM128">
        <v>0.30199362400000002</v>
      </c>
    </row>
    <row r="129" spans="1:39" x14ac:dyDescent="0.25">
      <c r="A129" t="s">
        <v>170</v>
      </c>
      <c r="B129">
        <v>80.751014299999994</v>
      </c>
      <c r="C129">
        <v>83.445014939999893</v>
      </c>
      <c r="D129">
        <v>85.524439659999999</v>
      </c>
      <c r="E129">
        <v>87.046764830000001</v>
      </c>
      <c r="F129">
        <v>87.940907969999998</v>
      </c>
      <c r="G129">
        <v>97.430559389999999</v>
      </c>
      <c r="H129">
        <v>102.7053518</v>
      </c>
      <c r="I129">
        <v>105.1705394</v>
      </c>
      <c r="J129">
        <v>105.7315626</v>
      </c>
      <c r="K129">
        <v>104.77831</v>
      </c>
      <c r="L129">
        <v>102.3083853</v>
      </c>
      <c r="M129">
        <v>98.051629980000001</v>
      </c>
      <c r="N129">
        <v>91.576553770000004</v>
      </c>
      <c r="O129">
        <v>96.219224539999999</v>
      </c>
      <c r="P129">
        <v>100.315853</v>
      </c>
      <c r="Q129">
        <v>103.64757419999999</v>
      </c>
      <c r="R129">
        <v>106.10429569999999</v>
      </c>
      <c r="S129">
        <v>107.62397350000001</v>
      </c>
      <c r="T129">
        <v>108.9553884</v>
      </c>
      <c r="U129">
        <v>110.4965899</v>
      </c>
      <c r="V129">
        <v>112.16590170000001</v>
      </c>
      <c r="W129">
        <v>113.84405599999999</v>
      </c>
      <c r="X129">
        <v>115.4209795</v>
      </c>
      <c r="Y129">
        <v>116.8104189</v>
      </c>
      <c r="Z129">
        <v>117.95116299999999</v>
      </c>
      <c r="AA129">
        <v>118.8034814</v>
      </c>
      <c r="AB129">
        <v>119.3446199</v>
      </c>
      <c r="AC129">
        <v>119.5648277</v>
      </c>
      <c r="AD129">
        <v>123.0783854</v>
      </c>
      <c r="AE129">
        <v>126.5922006</v>
      </c>
      <c r="AF129">
        <v>130.04418329999999</v>
      </c>
      <c r="AG129">
        <v>133.36362270000001</v>
      </c>
      <c r="AH129">
        <v>136.47841099999999</v>
      </c>
      <c r="AI129">
        <v>139.316191</v>
      </c>
      <c r="AJ129">
        <v>141.80362299999999</v>
      </c>
      <c r="AK129">
        <v>143.8655809</v>
      </c>
      <c r="AL129">
        <v>145.42503590000001</v>
      </c>
      <c r="AM129">
        <v>146.40395950000001</v>
      </c>
    </row>
    <row r="130" spans="1:39" x14ac:dyDescent="0.25">
      <c r="A130" t="s">
        <v>171</v>
      </c>
      <c r="B130">
        <v>12.055532449999999</v>
      </c>
      <c r="C130">
        <v>15.229645440000001</v>
      </c>
      <c r="D130">
        <v>19.08229558</v>
      </c>
      <c r="E130">
        <v>23.743459730000001</v>
      </c>
      <c r="F130">
        <v>29.32468107</v>
      </c>
      <c r="G130">
        <v>38.666893719999997</v>
      </c>
      <c r="H130">
        <v>48.510851719999998</v>
      </c>
      <c r="I130">
        <v>59.120985230000002</v>
      </c>
      <c r="J130">
        <v>70.738190880000005</v>
      </c>
      <c r="K130">
        <v>83.430034610000007</v>
      </c>
      <c r="L130">
        <v>96.953613799999999</v>
      </c>
      <c r="M130">
        <v>110.5883364</v>
      </c>
      <c r="N130">
        <v>122.9250914</v>
      </c>
      <c r="O130">
        <v>144.4895392</v>
      </c>
      <c r="P130">
        <v>168.52426170000001</v>
      </c>
      <c r="Q130">
        <v>194.79164040000001</v>
      </c>
      <c r="R130">
        <v>223.08093160000001</v>
      </c>
      <c r="S130">
        <v>253.13769110000001</v>
      </c>
      <c r="T130">
        <v>273.97416609999999</v>
      </c>
      <c r="U130">
        <v>297.045436</v>
      </c>
      <c r="V130">
        <v>322.36506400000002</v>
      </c>
      <c r="W130">
        <v>349.7925745</v>
      </c>
      <c r="X130">
        <v>379.13867640000001</v>
      </c>
      <c r="Y130">
        <v>410.21168189999997</v>
      </c>
      <c r="Z130">
        <v>442.83483669999998</v>
      </c>
      <c r="AA130">
        <v>476.85004370000001</v>
      </c>
      <c r="AB130">
        <v>512.11631690000002</v>
      </c>
      <c r="AC130">
        <v>548.50718189999998</v>
      </c>
      <c r="AD130">
        <v>575.14724239999998</v>
      </c>
      <c r="AE130">
        <v>602.59091090000004</v>
      </c>
      <c r="AF130">
        <v>630.55784689999996</v>
      </c>
      <c r="AG130">
        <v>658.70318380000003</v>
      </c>
      <c r="AH130">
        <v>686.6488726</v>
      </c>
      <c r="AI130">
        <v>713.98768600000005</v>
      </c>
      <c r="AJ130">
        <v>740.27798170000005</v>
      </c>
      <c r="AK130">
        <v>765.03760750000004</v>
      </c>
      <c r="AL130">
        <v>787.74097440000003</v>
      </c>
      <c r="AM130">
        <v>807.82158690000006</v>
      </c>
    </row>
    <row r="131" spans="1:39" x14ac:dyDescent="0.25">
      <c r="A131" t="s">
        <v>172</v>
      </c>
      <c r="B131">
        <v>17.48665437</v>
      </c>
      <c r="C131">
        <v>17.481396350000001</v>
      </c>
      <c r="D131">
        <v>17.333367419999998</v>
      </c>
      <c r="E131">
        <v>17.067201780000001</v>
      </c>
      <c r="F131">
        <v>16.680828470000002</v>
      </c>
      <c r="G131">
        <v>20.36130958</v>
      </c>
      <c r="H131">
        <v>23.647619330000001</v>
      </c>
      <c r="I131">
        <v>26.679168650000001</v>
      </c>
      <c r="J131">
        <v>29.550625749999998</v>
      </c>
      <c r="K131">
        <v>32.263929529999999</v>
      </c>
      <c r="L131">
        <v>34.708907310000001</v>
      </c>
      <c r="M131">
        <v>36.649526549999997</v>
      </c>
      <c r="N131">
        <v>37.71218425</v>
      </c>
      <c r="O131">
        <v>37.6115821</v>
      </c>
      <c r="P131">
        <v>37.221312079999997</v>
      </c>
      <c r="Q131">
        <v>36.504265019999998</v>
      </c>
      <c r="R131">
        <v>35.471519450000002</v>
      </c>
      <c r="S131">
        <v>34.152162330000003</v>
      </c>
      <c r="T131">
        <v>33.971132410000003</v>
      </c>
      <c r="U131">
        <v>33.850283730000001</v>
      </c>
      <c r="V131">
        <v>33.761864109999998</v>
      </c>
      <c r="W131">
        <v>33.668832170000002</v>
      </c>
      <c r="X131">
        <v>33.539344890000002</v>
      </c>
      <c r="Y131">
        <v>33.35059055</v>
      </c>
      <c r="Z131">
        <v>33.088440730000002</v>
      </c>
      <c r="AA131">
        <v>32.745782210000002</v>
      </c>
      <c r="AB131">
        <v>32.320730990000001</v>
      </c>
      <c r="AC131">
        <v>31.815144369999999</v>
      </c>
      <c r="AD131">
        <v>31.908472039999999</v>
      </c>
      <c r="AE131">
        <v>31.976058479999999</v>
      </c>
      <c r="AF131">
        <v>32.00388298</v>
      </c>
      <c r="AG131">
        <v>31.977380759999999</v>
      </c>
      <c r="AH131">
        <v>31.883296900000001</v>
      </c>
      <c r="AI131">
        <v>31.70988157</v>
      </c>
      <c r="AJ131">
        <v>31.446630450000001</v>
      </c>
      <c r="AK131">
        <v>31.08403976</v>
      </c>
      <c r="AL131">
        <v>30.613535859999999</v>
      </c>
      <c r="AM131">
        <v>30.02761911</v>
      </c>
    </row>
    <row r="132" spans="1:39" x14ac:dyDescent="0.25">
      <c r="A132" t="s">
        <v>173</v>
      </c>
      <c r="B132">
        <v>5.6156558400000001E-2</v>
      </c>
      <c r="C132">
        <v>0.1152016872</v>
      </c>
      <c r="D132">
        <v>0.23439839060000001</v>
      </c>
      <c r="E132">
        <v>0.47361229459999998</v>
      </c>
      <c r="F132">
        <v>0.94987667490000005</v>
      </c>
      <c r="G132">
        <v>1.9111951300000001</v>
      </c>
      <c r="H132">
        <v>3.6587814189999999</v>
      </c>
      <c r="I132">
        <v>6.8041056360000001</v>
      </c>
      <c r="J132">
        <v>12.422675849999999</v>
      </c>
      <c r="K132">
        <v>22.35709889</v>
      </c>
      <c r="L132">
        <v>39.645038599999999</v>
      </c>
      <c r="M132">
        <v>69.002684709999997</v>
      </c>
      <c r="N132">
        <v>117.03857429999999</v>
      </c>
      <c r="O132">
        <v>130.3957681</v>
      </c>
      <c r="P132">
        <v>144.15447610000001</v>
      </c>
      <c r="Q132">
        <v>157.93363149999999</v>
      </c>
      <c r="R132">
        <v>171.437318</v>
      </c>
      <c r="S132">
        <v>184.3904129</v>
      </c>
      <c r="T132">
        <v>192.563074</v>
      </c>
      <c r="U132">
        <v>201.45040969999999</v>
      </c>
      <c r="V132">
        <v>210.94785540000001</v>
      </c>
      <c r="W132">
        <v>220.8612904</v>
      </c>
      <c r="X132">
        <v>230.98776849999999</v>
      </c>
      <c r="Y132">
        <v>241.14640499999999</v>
      </c>
      <c r="Z132">
        <v>251.18657289999999</v>
      </c>
      <c r="AA132">
        <v>260.98668020000002</v>
      </c>
      <c r="AB132">
        <v>270.45001139999999</v>
      </c>
      <c r="AC132">
        <v>279.50049619999999</v>
      </c>
      <c r="AD132">
        <v>287.70958439999998</v>
      </c>
      <c r="AE132">
        <v>295.91902499999998</v>
      </c>
      <c r="AF132">
        <v>303.98367990000003</v>
      </c>
      <c r="AG132">
        <v>311.73826860000003</v>
      </c>
      <c r="AH132">
        <v>319.01425569999998</v>
      </c>
      <c r="AI132">
        <v>325.6425327</v>
      </c>
      <c r="AJ132">
        <v>331.451705</v>
      </c>
      <c r="AK132">
        <v>336.26621269999998</v>
      </c>
      <c r="AL132">
        <v>339.90605950000003</v>
      </c>
      <c r="AM132">
        <v>342.18892399999999</v>
      </c>
    </row>
    <row r="133" spans="1:39" x14ac:dyDescent="0.25">
      <c r="A133" t="s">
        <v>174</v>
      </c>
      <c r="B133">
        <v>6.4122143400000002</v>
      </c>
      <c r="C133">
        <v>8.5258861259999996</v>
      </c>
      <c r="D133">
        <v>11.243679419999999</v>
      </c>
      <c r="E133">
        <v>14.724818089999999</v>
      </c>
      <c r="F133">
        <v>19.141119509999999</v>
      </c>
      <c r="G133">
        <v>22.54933484</v>
      </c>
      <c r="H133">
        <v>25.275151319999999</v>
      </c>
      <c r="I133">
        <v>27.520539360000001</v>
      </c>
      <c r="J133">
        <v>29.419117490000001</v>
      </c>
      <c r="K133">
        <v>30.999774129999999</v>
      </c>
      <c r="L133">
        <v>32.185519309999997</v>
      </c>
      <c r="M133">
        <v>32.799427100000003</v>
      </c>
      <c r="N133">
        <v>32.573009550000002</v>
      </c>
      <c r="O133">
        <v>34.833683360000002</v>
      </c>
      <c r="P133">
        <v>36.963328699999998</v>
      </c>
      <c r="Q133">
        <v>38.870900599999999</v>
      </c>
      <c r="R133">
        <v>40.500686479999999</v>
      </c>
      <c r="S133">
        <v>41.812140069999998</v>
      </c>
      <c r="T133">
        <v>41.84197932</v>
      </c>
      <c r="U133">
        <v>41.945223749999997</v>
      </c>
      <c r="V133">
        <v>42.088614110000002</v>
      </c>
      <c r="W133">
        <v>42.226420349999998</v>
      </c>
      <c r="X133">
        <v>42.318356719999997</v>
      </c>
      <c r="Y133">
        <v>42.334628590000001</v>
      </c>
      <c r="Z133">
        <v>42.255819930000001</v>
      </c>
      <c r="AA133">
        <v>42.071074699999997</v>
      </c>
      <c r="AB133">
        <v>41.77605415</v>
      </c>
      <c r="AC133">
        <v>41.371202760000003</v>
      </c>
      <c r="AD133">
        <v>40.712582640000001</v>
      </c>
      <c r="AE133">
        <v>40.031878570000003</v>
      </c>
      <c r="AF133">
        <v>39.313536319999997</v>
      </c>
      <c r="AG133">
        <v>38.542574600000002</v>
      </c>
      <c r="AH133">
        <v>37.706780530000003</v>
      </c>
      <c r="AI133">
        <v>36.796731690000001</v>
      </c>
      <c r="AJ133">
        <v>35.805285359999999</v>
      </c>
      <c r="AK133">
        <v>34.72712851</v>
      </c>
      <c r="AL133">
        <v>33.558559330000001</v>
      </c>
      <c r="AM133">
        <v>32.297515050000001</v>
      </c>
    </row>
    <row r="134" spans="1:39" x14ac:dyDescent="0.25">
      <c r="A134" t="s">
        <v>175</v>
      </c>
      <c r="B134">
        <v>3.7737684480000002</v>
      </c>
      <c r="C134">
        <v>4.1363809319999998</v>
      </c>
      <c r="D134">
        <v>4.4967965159999999</v>
      </c>
      <c r="E134">
        <v>4.8546564429999997</v>
      </c>
      <c r="F134">
        <v>5.2022315560000001</v>
      </c>
      <c r="G134">
        <v>5.9092715069999997</v>
      </c>
      <c r="H134">
        <v>6.3866311900000001</v>
      </c>
      <c r="I134">
        <v>6.7052176389999998</v>
      </c>
      <c r="J134">
        <v>6.9113588469999998</v>
      </c>
      <c r="K134">
        <v>7.0221515170000002</v>
      </c>
      <c r="L134">
        <v>7.0299146410000004</v>
      </c>
      <c r="M134">
        <v>6.90770295</v>
      </c>
      <c r="N134">
        <v>6.6145932959999998</v>
      </c>
      <c r="O134">
        <v>6.5306296100000001</v>
      </c>
      <c r="P134">
        <v>6.3978951879999997</v>
      </c>
      <c r="Q134">
        <v>6.2115651310000004</v>
      </c>
      <c r="R134">
        <v>5.9751555889999999</v>
      </c>
      <c r="S134">
        <v>5.6950773119999996</v>
      </c>
      <c r="T134">
        <v>5.3394160690000003</v>
      </c>
      <c r="U134">
        <v>5.0147394719999996</v>
      </c>
      <c r="V134">
        <v>4.7142737920000002</v>
      </c>
      <c r="W134">
        <v>4.4311735390000004</v>
      </c>
      <c r="X134">
        <v>4.1605198980000004</v>
      </c>
      <c r="Y134">
        <v>3.899409796</v>
      </c>
      <c r="Z134">
        <v>3.6464811570000002</v>
      </c>
      <c r="AA134">
        <v>3.4013816380000002</v>
      </c>
      <c r="AB134">
        <v>3.1643425449999998</v>
      </c>
      <c r="AC134">
        <v>2.935881594</v>
      </c>
      <c r="AD134">
        <v>3.3757291409999999</v>
      </c>
      <c r="AE134">
        <v>3.8783184020000001</v>
      </c>
      <c r="AF134">
        <v>4.4501858849999998</v>
      </c>
      <c r="AG134">
        <v>5.0977122000000001</v>
      </c>
      <c r="AH134">
        <v>5.8271016610000004</v>
      </c>
      <c r="AI134">
        <v>6.6441730980000004</v>
      </c>
      <c r="AJ134">
        <v>7.5540069870000002</v>
      </c>
      <c r="AK134">
        <v>8.5604711449999904</v>
      </c>
      <c r="AL134">
        <v>9.6656408139999996</v>
      </c>
      <c r="AM134">
        <v>10.86913552</v>
      </c>
    </row>
    <row r="135" spans="1:39" x14ac:dyDescent="0.25">
      <c r="A135" t="s">
        <v>176</v>
      </c>
      <c r="B135">
        <v>1.65276387E-3</v>
      </c>
      <c r="C135">
        <v>1.02510786E-2</v>
      </c>
      <c r="D135">
        <v>6.3061710800000004E-2</v>
      </c>
      <c r="E135">
        <v>0.38524276359999998</v>
      </c>
      <c r="F135">
        <v>2.3360339149999998</v>
      </c>
      <c r="G135">
        <v>2.9065354349999999</v>
      </c>
      <c r="H135">
        <v>3.4408499020000001</v>
      </c>
      <c r="I135">
        <v>3.9569356</v>
      </c>
      <c r="J135">
        <v>4.4674711739999999</v>
      </c>
      <c r="K135">
        <v>4.9718809960000003</v>
      </c>
      <c r="L135">
        <v>5.4519616690000001</v>
      </c>
      <c r="M135">
        <v>5.8679797760000003</v>
      </c>
      <c r="N135">
        <v>6.1547485440000003</v>
      </c>
      <c r="O135">
        <v>6.1548416039999996</v>
      </c>
      <c r="P135">
        <v>6.1073612400000004</v>
      </c>
      <c r="Q135">
        <v>6.0058183229999997</v>
      </c>
      <c r="R135">
        <v>5.8516053130000003</v>
      </c>
      <c r="S135">
        <v>5.6491107740000004</v>
      </c>
      <c r="T135">
        <v>5.2152635649999999</v>
      </c>
      <c r="U135">
        <v>4.823173701</v>
      </c>
      <c r="V135">
        <v>4.4647933169999998</v>
      </c>
      <c r="W135">
        <v>4.1324475209999996</v>
      </c>
      <c r="X135">
        <v>3.8206585080000002</v>
      </c>
      <c r="Y135">
        <v>3.5260748529999999</v>
      </c>
      <c r="Z135">
        <v>3.246898056</v>
      </c>
      <c r="AA135">
        <v>2.9823051110000001</v>
      </c>
      <c r="AB135">
        <v>2.7320096600000001</v>
      </c>
      <c r="AC135">
        <v>2.4959696870000001</v>
      </c>
      <c r="AD135">
        <v>2.448188257</v>
      </c>
      <c r="AE135">
        <v>2.3993694529999998</v>
      </c>
      <c r="AF135">
        <v>2.3485957110000002</v>
      </c>
      <c r="AG135">
        <v>2.2949956760000001</v>
      </c>
      <c r="AH135">
        <v>2.2378738459999998</v>
      </c>
      <c r="AI135">
        <v>2.1767090910000002</v>
      </c>
      <c r="AJ135">
        <v>2.111121759</v>
      </c>
      <c r="AK135">
        <v>2.0408449659999999</v>
      </c>
      <c r="AL135">
        <v>1.965709996</v>
      </c>
      <c r="AM135">
        <v>1.8856463489999999</v>
      </c>
    </row>
    <row r="136" spans="1:39" x14ac:dyDescent="0.25">
      <c r="A136" t="s">
        <v>177</v>
      </c>
      <c r="B136">
        <v>33.995033239999998</v>
      </c>
      <c r="C136">
        <v>33.343994520000003</v>
      </c>
      <c r="D136">
        <v>32.438234700000002</v>
      </c>
      <c r="E136">
        <v>31.337861310000001</v>
      </c>
      <c r="F136">
        <v>30.050894920000001</v>
      </c>
      <c r="G136">
        <v>33.075543269999997</v>
      </c>
      <c r="H136">
        <v>34.637791249999999</v>
      </c>
      <c r="I136">
        <v>35.236806600000001</v>
      </c>
      <c r="J136">
        <v>35.192686250000001</v>
      </c>
      <c r="K136">
        <v>34.646907939999998</v>
      </c>
      <c r="L136">
        <v>33.608540179999999</v>
      </c>
      <c r="M136">
        <v>31.9991588</v>
      </c>
      <c r="N136">
        <v>29.690216580000001</v>
      </c>
      <c r="O136">
        <v>29.715698060000001</v>
      </c>
      <c r="P136">
        <v>29.511322310000001</v>
      </c>
      <c r="Q136">
        <v>29.045125410000001</v>
      </c>
      <c r="R136">
        <v>28.323185420000001</v>
      </c>
      <c r="S136">
        <v>27.366116130000002</v>
      </c>
      <c r="T136">
        <v>27.408062940000001</v>
      </c>
      <c r="U136">
        <v>27.498182589999999</v>
      </c>
      <c r="V136">
        <v>27.614771569999998</v>
      </c>
      <c r="W136">
        <v>27.727866200000001</v>
      </c>
      <c r="X136">
        <v>27.810982490000001</v>
      </c>
      <c r="Y136">
        <v>27.844450009999999</v>
      </c>
      <c r="Z136">
        <v>27.81536586</v>
      </c>
      <c r="AA136">
        <v>27.71642443</v>
      </c>
      <c r="AB136">
        <v>27.544593540000001</v>
      </c>
      <c r="AC136">
        <v>27.299987689999998</v>
      </c>
      <c r="AD136">
        <v>34.084105049999998</v>
      </c>
      <c r="AE136">
        <v>42.51950016</v>
      </c>
      <c r="AF136">
        <v>52.976495900000003</v>
      </c>
      <c r="AG136">
        <v>65.893227049999894</v>
      </c>
      <c r="AH136">
        <v>81.785901749999894</v>
      </c>
      <c r="AI136">
        <v>101.25749450000001</v>
      </c>
      <c r="AJ136">
        <v>125.00402819999999</v>
      </c>
      <c r="AK136">
        <v>153.81712189999999</v>
      </c>
      <c r="AL136">
        <v>188.5810515</v>
      </c>
      <c r="AM136">
        <v>230.2622753</v>
      </c>
    </row>
    <row r="137" spans="1:39" x14ac:dyDescent="0.25">
      <c r="A137" t="s">
        <v>178</v>
      </c>
      <c r="B137">
        <v>103.399939</v>
      </c>
      <c r="C137">
        <v>102.7594739</v>
      </c>
      <c r="D137">
        <v>101.2886754</v>
      </c>
      <c r="E137">
        <v>99.145376839999997</v>
      </c>
      <c r="F137">
        <v>96.329644419999994</v>
      </c>
      <c r="G137">
        <v>73.709301460000006</v>
      </c>
      <c r="H137">
        <v>53.663409440000002</v>
      </c>
      <c r="I137">
        <v>37.952236679999999</v>
      </c>
      <c r="J137">
        <v>26.351540719999999</v>
      </c>
      <c r="K137">
        <v>18.035610139999999</v>
      </c>
      <c r="L137">
        <v>12.162665629999999</v>
      </c>
      <c r="M137">
        <v>8.0506406590000008</v>
      </c>
      <c r="N137">
        <v>5.1929962410000003</v>
      </c>
      <c r="O137">
        <v>4.6169493079999997</v>
      </c>
      <c r="P137">
        <v>4.0730746089999998</v>
      </c>
      <c r="Q137">
        <v>3.560995943</v>
      </c>
      <c r="R137">
        <v>3.084642552</v>
      </c>
      <c r="S137">
        <v>2.6475272699999999</v>
      </c>
      <c r="T137">
        <v>2.0149523020000002</v>
      </c>
      <c r="U137">
        <v>1.5362063960000001</v>
      </c>
      <c r="V137">
        <v>1.172320024</v>
      </c>
      <c r="W137">
        <v>0.8944999656</v>
      </c>
      <c r="X137">
        <v>0.68177231329999999</v>
      </c>
      <c r="Y137">
        <v>0.51870546480000002</v>
      </c>
      <c r="Z137">
        <v>0.39375502270000001</v>
      </c>
      <c r="AA137">
        <v>0.29815197030000001</v>
      </c>
      <c r="AB137">
        <v>0.2251624673</v>
      </c>
      <c r="AC137">
        <v>0.1695825778</v>
      </c>
      <c r="AD137">
        <v>0.18017008030000001</v>
      </c>
      <c r="AE137">
        <v>0.19126298210000001</v>
      </c>
      <c r="AF137">
        <v>0.20278601299999999</v>
      </c>
      <c r="AG137">
        <v>0.21463845840000001</v>
      </c>
      <c r="AH137">
        <v>0.2267029676</v>
      </c>
      <c r="AI137">
        <v>0.23884597739999999</v>
      </c>
      <c r="AJ137">
        <v>0.25091507689999998</v>
      </c>
      <c r="AK137">
        <v>0.26273590460000001</v>
      </c>
      <c r="AL137">
        <v>0.27410994560000002</v>
      </c>
      <c r="AM137">
        <v>0.28481412760000002</v>
      </c>
    </row>
    <row r="138" spans="1:39" x14ac:dyDescent="0.25">
      <c r="A138" t="s">
        <v>179</v>
      </c>
      <c r="B138">
        <v>441.38007470000002</v>
      </c>
      <c r="C138">
        <v>458.71266480000003</v>
      </c>
      <c r="D138">
        <v>472.8312459</v>
      </c>
      <c r="E138">
        <v>483.99866309999999</v>
      </c>
      <c r="F138">
        <v>491.76551319999999</v>
      </c>
      <c r="G138">
        <v>554.87995720000004</v>
      </c>
      <c r="H138">
        <v>595.70827759999997</v>
      </c>
      <c r="I138">
        <v>621.25712090000002</v>
      </c>
      <c r="J138">
        <v>636.09011599999997</v>
      </c>
      <c r="K138">
        <v>641.98089540000001</v>
      </c>
      <c r="L138">
        <v>638.40850420000004</v>
      </c>
      <c r="M138">
        <v>623.1304427</v>
      </c>
      <c r="N138">
        <v>592.71397290000004</v>
      </c>
      <c r="O138">
        <v>571.50428850000003</v>
      </c>
      <c r="P138">
        <v>546.79430530000002</v>
      </c>
      <c r="Q138">
        <v>518.45411569999999</v>
      </c>
      <c r="R138">
        <v>487.05827110000001</v>
      </c>
      <c r="S138">
        <v>453.37101339999998</v>
      </c>
      <c r="T138">
        <v>437.5041099</v>
      </c>
      <c r="U138">
        <v>422.9324378</v>
      </c>
      <c r="V138">
        <v>409.23396300000002</v>
      </c>
      <c r="W138">
        <v>395.92221819999997</v>
      </c>
      <c r="X138">
        <v>382.62466819999997</v>
      </c>
      <c r="Y138">
        <v>369.11227530000002</v>
      </c>
      <c r="Z138">
        <v>355.277604</v>
      </c>
      <c r="AA138">
        <v>341.10137320000001</v>
      </c>
      <c r="AB138">
        <v>326.62230749999998</v>
      </c>
      <c r="AC138">
        <v>311.91419230000002</v>
      </c>
      <c r="AD138">
        <v>298.86703699999998</v>
      </c>
      <c r="AE138">
        <v>286.13284390000001</v>
      </c>
      <c r="AF138">
        <v>273.60008479999999</v>
      </c>
      <c r="AG138">
        <v>261.1723604</v>
      </c>
      <c r="AH138">
        <v>248.78163720000001</v>
      </c>
      <c r="AI138">
        <v>236.3853134</v>
      </c>
      <c r="AJ138">
        <v>223.96015499999999</v>
      </c>
      <c r="AK138">
        <v>211.49732080000001</v>
      </c>
      <c r="AL138">
        <v>198.99936020000001</v>
      </c>
      <c r="AM138">
        <v>186.47896800000001</v>
      </c>
    </row>
    <row r="139" spans="1:39" x14ac:dyDescent="0.25">
      <c r="A139" t="s">
        <v>180</v>
      </c>
      <c r="B139">
        <v>6.4144215210000004</v>
      </c>
      <c r="C139">
        <v>7.4355778370000003</v>
      </c>
      <c r="D139">
        <v>8.5488831810000008</v>
      </c>
      <c r="E139">
        <v>9.7606018490000004</v>
      </c>
      <c r="F139">
        <v>11.06164523</v>
      </c>
      <c r="G139">
        <v>7.6190094569999998</v>
      </c>
      <c r="H139">
        <v>4.9931076269999997</v>
      </c>
      <c r="I139">
        <v>3.1786776649999999</v>
      </c>
      <c r="J139">
        <v>1.9866967250000001</v>
      </c>
      <c r="K139">
        <v>1.2239758549999999</v>
      </c>
      <c r="L139">
        <v>0.74299728740000004</v>
      </c>
      <c r="M139">
        <v>0.44269574890000002</v>
      </c>
      <c r="N139">
        <v>0.2570451218</v>
      </c>
      <c r="O139">
        <v>0.2416372748</v>
      </c>
      <c r="P139">
        <v>0.22539727079999999</v>
      </c>
      <c r="Q139">
        <v>0.2083604235</v>
      </c>
      <c r="R139">
        <v>0.19083853000000001</v>
      </c>
      <c r="S139">
        <v>0.17318852940000001</v>
      </c>
      <c r="T139">
        <v>0.19526351659999999</v>
      </c>
      <c r="U139">
        <v>0.22053806479999999</v>
      </c>
      <c r="V139">
        <v>0.24932040720000001</v>
      </c>
      <c r="W139">
        <v>0.28181858279999999</v>
      </c>
      <c r="X139">
        <v>0.31820449709999998</v>
      </c>
      <c r="Y139">
        <v>0.35864553640000002</v>
      </c>
      <c r="Z139">
        <v>0.40331870809999998</v>
      </c>
      <c r="AA139">
        <v>0.45241562790000001</v>
      </c>
      <c r="AB139">
        <v>0.50614338800000003</v>
      </c>
      <c r="AC139">
        <v>0.56472427359999999</v>
      </c>
      <c r="AD139">
        <v>0.61970069930000005</v>
      </c>
      <c r="AE139">
        <v>0.6794763237</v>
      </c>
      <c r="AF139">
        <v>0.74409004359999997</v>
      </c>
      <c r="AG139">
        <v>0.81346548119999995</v>
      </c>
      <c r="AH139">
        <v>0.88742750420000005</v>
      </c>
      <c r="AI139">
        <v>0.96568992919999996</v>
      </c>
      <c r="AJ139">
        <v>1.047829498</v>
      </c>
      <c r="AK139">
        <v>1.133254311</v>
      </c>
      <c r="AL139">
        <v>1.2211720020000001</v>
      </c>
      <c r="AM139">
        <v>1.3105622800000001</v>
      </c>
    </row>
    <row r="140" spans="1:39" x14ac:dyDescent="0.25">
      <c r="A140" t="s">
        <v>181</v>
      </c>
      <c r="B140">
        <v>148.01453799999999</v>
      </c>
      <c r="C140">
        <v>141.51658549999999</v>
      </c>
      <c r="D140">
        <v>134.19852399999999</v>
      </c>
      <c r="E140">
        <v>126.3748617</v>
      </c>
      <c r="F140">
        <v>118.12710509999999</v>
      </c>
      <c r="G140">
        <v>60.514871929999998</v>
      </c>
      <c r="H140">
        <v>29.49635177</v>
      </c>
      <c r="I140">
        <v>13.96618007</v>
      </c>
      <c r="J140">
        <v>6.4922688129999999</v>
      </c>
      <c r="K140">
        <v>2.974894296</v>
      </c>
      <c r="L140">
        <v>1.3431350639999999</v>
      </c>
      <c r="M140">
        <v>0.59521186650000002</v>
      </c>
      <c r="N140">
        <v>0.2570451218</v>
      </c>
      <c r="O140">
        <v>0.25736261900000001</v>
      </c>
      <c r="P140">
        <v>0.25568881459999998</v>
      </c>
      <c r="Q140">
        <v>0.25174441619999999</v>
      </c>
      <c r="R140">
        <v>0.24557955949999999</v>
      </c>
      <c r="S140">
        <v>0.2373705391</v>
      </c>
      <c r="T140">
        <v>0.23843081120000001</v>
      </c>
      <c r="U140">
        <v>0.2399155557</v>
      </c>
      <c r="V140">
        <v>0.24163856850000001</v>
      </c>
      <c r="W140">
        <v>0.24333895110000001</v>
      </c>
      <c r="X140">
        <v>0.24478336270000001</v>
      </c>
      <c r="Y140">
        <v>0.245795876</v>
      </c>
      <c r="Z140">
        <v>0.2462584307</v>
      </c>
      <c r="AA140">
        <v>0.24610130520000001</v>
      </c>
      <c r="AB140">
        <v>0.24529204539999999</v>
      </c>
      <c r="AC140">
        <v>0.2438259532</v>
      </c>
      <c r="AD140">
        <v>0.24981096689999999</v>
      </c>
      <c r="AE140">
        <v>0.25573483009999998</v>
      </c>
      <c r="AF140">
        <v>0.26147314170000002</v>
      </c>
      <c r="AG140">
        <v>0.26688659399999998</v>
      </c>
      <c r="AH140">
        <v>0.27183573909999997</v>
      </c>
      <c r="AI140">
        <v>0.27618329749999998</v>
      </c>
      <c r="AJ140">
        <v>0.27979269229999998</v>
      </c>
      <c r="AK140">
        <v>0.28252648460000002</v>
      </c>
      <c r="AL140">
        <v>0.28424619719999999</v>
      </c>
      <c r="AM140">
        <v>0.28481412760000002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1"/>
  <sheetViews>
    <sheetView workbookViewId="0">
      <selection activeCell="B1" sqref="B1:AN171"/>
    </sheetView>
  </sheetViews>
  <sheetFormatPr baseColWidth="10" defaultRowHeight="15" x14ac:dyDescent="0.25"/>
  <cols>
    <col min="1" max="1" width="28.85546875" customWidth="1"/>
    <col min="2" max="2" width="12" customWidth="1"/>
  </cols>
  <sheetData>
    <row r="1" spans="1:40" x14ac:dyDescent="0.25"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</row>
    <row r="2" spans="1:40" x14ac:dyDescent="0.25">
      <c r="A2" s="5" t="s">
        <v>219</v>
      </c>
      <c r="B2" t="s">
        <v>239</v>
      </c>
      <c r="C2">
        <v>7249503</v>
      </c>
      <c r="D2">
        <v>7330845.9029999999</v>
      </c>
      <c r="E2">
        <v>7413774.6279999996</v>
      </c>
      <c r="F2">
        <v>7497281.8289999999</v>
      </c>
      <c r="G2">
        <v>7579530.7580000004</v>
      </c>
      <c r="H2">
        <v>7659696.9309999999</v>
      </c>
      <c r="I2">
        <v>7737525.3969999999</v>
      </c>
      <c r="J2">
        <v>7813146.7309999997</v>
      </c>
      <c r="K2">
        <v>7886812.193</v>
      </c>
      <c r="L2">
        <v>7958782.8949999996</v>
      </c>
      <c r="M2">
        <v>8029305.7249999996</v>
      </c>
      <c r="N2">
        <v>8098623.3870000001</v>
      </c>
      <c r="O2">
        <v>8166995.1880000001</v>
      </c>
      <c r="P2">
        <v>8235069.449</v>
      </c>
      <c r="Q2">
        <v>8303269.3820000002</v>
      </c>
      <c r="R2">
        <v>8371680.0619999999</v>
      </c>
      <c r="S2">
        <v>8440258.2430000007</v>
      </c>
      <c r="T2">
        <v>8508907.2060000002</v>
      </c>
      <c r="U2">
        <v>8576854.4529999997</v>
      </c>
      <c r="V2">
        <v>8645012.71199999</v>
      </c>
      <c r="W2">
        <v>8713774.6429999899</v>
      </c>
      <c r="X2">
        <v>8783227.318</v>
      </c>
      <c r="Y2">
        <v>8853289.0309999995</v>
      </c>
      <c r="Z2">
        <v>8923788.4879999999</v>
      </c>
      <c r="AA2">
        <v>8994512.31399999</v>
      </c>
      <c r="AB2">
        <v>9065235.3739999998</v>
      </c>
      <c r="AC2">
        <v>9135741.3939999994</v>
      </c>
      <c r="AD2">
        <v>9205837.9379999898</v>
      </c>
      <c r="AE2">
        <v>9275194.9399999995</v>
      </c>
      <c r="AF2">
        <v>9343994.9580000006</v>
      </c>
      <c r="AG2">
        <v>9412211.477</v>
      </c>
      <c r="AH2">
        <v>9479722.8699999899</v>
      </c>
      <c r="AI2">
        <v>9546431.2489999998</v>
      </c>
      <c r="AJ2">
        <v>9612324</v>
      </c>
      <c r="AK2">
        <v>9677500.2039999999</v>
      </c>
      <c r="AL2">
        <v>9742178.9519999996</v>
      </c>
      <c r="AM2">
        <v>9806700.2170000002</v>
      </c>
      <c r="AN2">
        <v>9871524.1919999998</v>
      </c>
    </row>
    <row r="3" spans="1:40" x14ac:dyDescent="0.25">
      <c r="A3" s="5" t="s">
        <v>219</v>
      </c>
      <c r="B3" t="s">
        <v>240</v>
      </c>
      <c r="C3">
        <v>100707</v>
      </c>
      <c r="D3">
        <v>101821.1292</v>
      </c>
      <c r="E3">
        <v>102921.6761</v>
      </c>
      <c r="F3">
        <v>103991.7236</v>
      </c>
      <c r="G3">
        <v>105034.3009</v>
      </c>
      <c r="H3">
        <v>106068.6064</v>
      </c>
      <c r="I3">
        <v>107100.6863</v>
      </c>
      <c r="J3">
        <v>108131.4734</v>
      </c>
      <c r="K3">
        <v>109162.14449999999</v>
      </c>
      <c r="L3">
        <v>110194.0524</v>
      </c>
      <c r="M3">
        <v>111227.6744</v>
      </c>
      <c r="N3">
        <v>112262.0218</v>
      </c>
      <c r="O3">
        <v>113294.6303</v>
      </c>
      <c r="P3">
        <v>114326.1011</v>
      </c>
      <c r="Q3">
        <v>115349.3404</v>
      </c>
      <c r="R3">
        <v>116357.22349999999</v>
      </c>
      <c r="S3">
        <v>117343.8811</v>
      </c>
      <c r="T3">
        <v>118304.38069999999</v>
      </c>
      <c r="U3">
        <v>119222.0322</v>
      </c>
      <c r="V3">
        <v>120110.96309999999</v>
      </c>
      <c r="W3">
        <v>120986.3247</v>
      </c>
      <c r="X3">
        <v>121857.7991</v>
      </c>
      <c r="Y3">
        <v>122729.86599999999</v>
      </c>
      <c r="Z3">
        <v>123603.24890000001</v>
      </c>
      <c r="AA3">
        <v>124476.2936</v>
      </c>
      <c r="AB3">
        <v>125346.0506</v>
      </c>
      <c r="AC3">
        <v>126209.0664</v>
      </c>
      <c r="AD3">
        <v>127061.93949999999</v>
      </c>
      <c r="AE3">
        <v>127895.67</v>
      </c>
      <c r="AF3">
        <v>128704.0793</v>
      </c>
      <c r="AG3">
        <v>129485.2409</v>
      </c>
      <c r="AH3">
        <v>130240.3888</v>
      </c>
      <c r="AI3">
        <v>130972.62390000001</v>
      </c>
      <c r="AJ3">
        <v>131686.2623</v>
      </c>
      <c r="AK3">
        <v>132386.60579999999</v>
      </c>
      <c r="AL3">
        <v>133079.93539999999</v>
      </c>
      <c r="AM3">
        <v>133773.60339999999</v>
      </c>
      <c r="AN3">
        <v>134476.15669999999</v>
      </c>
    </row>
    <row r="4" spans="1:40" x14ac:dyDescent="0.25">
      <c r="A4" s="5" t="s">
        <v>218</v>
      </c>
      <c r="B4" t="s">
        <v>241</v>
      </c>
      <c r="C4">
        <v>1859303</v>
      </c>
      <c r="D4">
        <v>1880388.6640000001</v>
      </c>
      <c r="E4">
        <v>1902296.4110000001</v>
      </c>
      <c r="F4">
        <v>1924746.737</v>
      </c>
      <c r="G4">
        <v>1946845.16</v>
      </c>
      <c r="H4">
        <v>1967977.7439999999</v>
      </c>
      <c r="I4">
        <v>1987969.8529999999</v>
      </c>
      <c r="J4">
        <v>2006897.723</v>
      </c>
      <c r="K4">
        <v>2024920.9169999999</v>
      </c>
      <c r="L4">
        <v>2042207.6189999999</v>
      </c>
      <c r="M4">
        <v>2058913.321</v>
      </c>
      <c r="N4">
        <v>2075180.55</v>
      </c>
      <c r="O4">
        <v>2091143.1740000001</v>
      </c>
      <c r="P4">
        <v>2107245.1779999998</v>
      </c>
      <c r="Q4">
        <v>2123732.523</v>
      </c>
      <c r="R4">
        <v>2140679.7220000001</v>
      </c>
      <c r="S4">
        <v>2158070.6159999999</v>
      </c>
      <c r="T4">
        <v>2175848.0449999999</v>
      </c>
      <c r="U4">
        <v>2194198.9530000002</v>
      </c>
      <c r="V4">
        <v>2213179.7710000002</v>
      </c>
      <c r="W4">
        <v>2232758.0189999999</v>
      </c>
      <c r="X4">
        <v>2252856.3160000001</v>
      </c>
      <c r="Y4">
        <v>2273378</v>
      </c>
      <c r="Z4">
        <v>2294221.9750000001</v>
      </c>
      <c r="AA4">
        <v>2315291.2560000001</v>
      </c>
      <c r="AB4">
        <v>2336497.8199999998</v>
      </c>
      <c r="AC4">
        <v>2357765.3360000001</v>
      </c>
      <c r="AD4">
        <v>2379030.8309999998</v>
      </c>
      <c r="AE4">
        <v>2400483.068</v>
      </c>
      <c r="AF4">
        <v>2422222.6609999998</v>
      </c>
      <c r="AG4">
        <v>2444221.9649999999</v>
      </c>
      <c r="AH4">
        <v>2466379.7760000001</v>
      </c>
      <c r="AI4">
        <v>2488584.997</v>
      </c>
      <c r="AJ4">
        <v>2510753.5389999999</v>
      </c>
      <c r="AK4">
        <v>2532845.9849999999</v>
      </c>
      <c r="AL4">
        <v>2554873.298</v>
      </c>
      <c r="AM4">
        <v>2576896.5079999999</v>
      </c>
      <c r="AN4">
        <v>2599024.3530000001</v>
      </c>
    </row>
    <row r="5" spans="1:40" x14ac:dyDescent="0.25">
      <c r="A5" s="5" t="s">
        <v>218</v>
      </c>
      <c r="B5" t="s">
        <v>242</v>
      </c>
      <c r="C5">
        <v>286222</v>
      </c>
      <c r="D5">
        <v>289424.39429999999</v>
      </c>
      <c r="E5">
        <v>292653.38160000002</v>
      </c>
      <c r="F5">
        <v>295865.43819999998</v>
      </c>
      <c r="G5">
        <v>299020.80129999999</v>
      </c>
      <c r="H5">
        <v>302113.71179999999</v>
      </c>
      <c r="I5">
        <v>305138.25180000003</v>
      </c>
      <c r="J5">
        <v>308095.9792</v>
      </c>
      <c r="K5">
        <v>310995.82069999998</v>
      </c>
      <c r="L5">
        <v>313848.05349999998</v>
      </c>
      <c r="M5">
        <v>316660.34080000001</v>
      </c>
      <c r="N5">
        <v>319436.22590000002</v>
      </c>
      <c r="O5">
        <v>322174.99129999999</v>
      </c>
      <c r="P5">
        <v>324906.83230000001</v>
      </c>
      <c r="Q5">
        <v>327632.4474</v>
      </c>
      <c r="R5">
        <v>330343.69130000001</v>
      </c>
      <c r="S5">
        <v>333029.60440000001</v>
      </c>
      <c r="T5">
        <v>335678.38630000001</v>
      </c>
      <c r="U5">
        <v>338282.15159999998</v>
      </c>
      <c r="V5">
        <v>340862.17709999997</v>
      </c>
      <c r="W5">
        <v>343436.26</v>
      </c>
      <c r="X5">
        <v>346013.80330000003</v>
      </c>
      <c r="Y5">
        <v>348596.64399999997</v>
      </c>
      <c r="Z5">
        <v>351181.07929999998</v>
      </c>
      <c r="AA5">
        <v>353759.908</v>
      </c>
      <c r="AB5">
        <v>356324.147</v>
      </c>
      <c r="AC5">
        <v>358864.36410000001</v>
      </c>
      <c r="AD5">
        <v>361371.67550000001</v>
      </c>
      <c r="AE5">
        <v>363853.77279999998</v>
      </c>
      <c r="AF5">
        <v>366307.27279999998</v>
      </c>
      <c r="AG5">
        <v>368726.46090000001</v>
      </c>
      <c r="AH5">
        <v>371107.35639999999</v>
      </c>
      <c r="AI5">
        <v>373449.13020000001</v>
      </c>
      <c r="AJ5">
        <v>375754.82429999998</v>
      </c>
      <c r="AK5">
        <v>378031.71090000001</v>
      </c>
      <c r="AL5">
        <v>380291.4547</v>
      </c>
      <c r="AM5">
        <v>382550.19140000001</v>
      </c>
      <c r="AN5">
        <v>384828.59340000001</v>
      </c>
    </row>
    <row r="6" spans="1:40" x14ac:dyDescent="0.25">
      <c r="A6" s="5" t="s">
        <v>218</v>
      </c>
      <c r="B6" t="s">
        <v>243</v>
      </c>
      <c r="C6">
        <v>288023.5</v>
      </c>
      <c r="D6">
        <v>291256.36410000001</v>
      </c>
      <c r="E6">
        <v>294540.23109999998</v>
      </c>
      <c r="F6">
        <v>297855.54710000003</v>
      </c>
      <c r="G6">
        <v>301161.50939999998</v>
      </c>
      <c r="H6">
        <v>304410.26939999999</v>
      </c>
      <c r="I6">
        <v>307559.88750000001</v>
      </c>
      <c r="J6">
        <v>310593.18790000002</v>
      </c>
      <c r="K6">
        <v>313512.48009999999</v>
      </c>
      <c r="L6">
        <v>316328.79840000003</v>
      </c>
      <c r="M6">
        <v>319054.70880000002</v>
      </c>
      <c r="N6">
        <v>321700.66930000001</v>
      </c>
      <c r="O6">
        <v>324273.55499999999</v>
      </c>
      <c r="P6">
        <v>326816.6839</v>
      </c>
      <c r="Q6">
        <v>329349.48959999997</v>
      </c>
      <c r="R6">
        <v>331881.59850000002</v>
      </c>
      <c r="S6">
        <v>334414.09629999998</v>
      </c>
      <c r="T6">
        <v>336941.5331</v>
      </c>
      <c r="U6">
        <v>339464.5773</v>
      </c>
      <c r="V6">
        <v>341997.69020000001</v>
      </c>
      <c r="W6">
        <v>344547.69439999998</v>
      </c>
      <c r="X6">
        <v>347114.53879999998</v>
      </c>
      <c r="Y6">
        <v>349693.7499</v>
      </c>
      <c r="Z6">
        <v>352278.2512</v>
      </c>
      <c r="AA6">
        <v>354859.609</v>
      </c>
      <c r="AB6">
        <v>357428.93569999997</v>
      </c>
      <c r="AC6">
        <v>359977.59389999998</v>
      </c>
      <c r="AD6">
        <v>362497.77559999999</v>
      </c>
      <c r="AE6">
        <v>365002.65110000002</v>
      </c>
      <c r="AF6">
        <v>367510.42790000001</v>
      </c>
      <c r="AG6">
        <v>370029.99359999999</v>
      </c>
      <c r="AH6">
        <v>372561.3224</v>
      </c>
      <c r="AI6">
        <v>375100.22240000003</v>
      </c>
      <c r="AJ6">
        <v>377642.83750000002</v>
      </c>
      <c r="AK6">
        <v>380188.63140000001</v>
      </c>
      <c r="AL6">
        <v>382741.9571</v>
      </c>
      <c r="AM6">
        <v>385312.70740000001</v>
      </c>
      <c r="AN6">
        <v>387916.49430000002</v>
      </c>
    </row>
    <row r="7" spans="1:40" x14ac:dyDescent="0.25">
      <c r="A7" s="5" t="s">
        <v>218</v>
      </c>
      <c r="B7" t="s">
        <v>244</v>
      </c>
      <c r="C7">
        <v>71746.000010000003</v>
      </c>
      <c r="D7">
        <v>72541.383050000004</v>
      </c>
      <c r="E7">
        <v>73332.110339999999</v>
      </c>
      <c r="F7">
        <v>74105.574529999998</v>
      </c>
      <c r="G7">
        <v>74887.939339999997</v>
      </c>
      <c r="H7">
        <v>75703.711420000007</v>
      </c>
      <c r="I7">
        <v>76548.811719999998</v>
      </c>
      <c r="J7">
        <v>77418.117079999996</v>
      </c>
      <c r="K7">
        <v>78310.944399999906</v>
      </c>
      <c r="L7">
        <v>79232.050610000006</v>
      </c>
      <c r="M7">
        <v>80191.308879999997</v>
      </c>
      <c r="N7">
        <v>81204.031409999996</v>
      </c>
      <c r="O7">
        <v>82292.852719999995</v>
      </c>
      <c r="P7">
        <v>83391.852180000002</v>
      </c>
      <c r="Q7">
        <v>84512.302880000003</v>
      </c>
      <c r="R7">
        <v>85671.941439999995</v>
      </c>
      <c r="S7">
        <v>86887.887759999998</v>
      </c>
      <c r="T7">
        <v>88177.301340000005</v>
      </c>
      <c r="U7">
        <v>89324.59405</v>
      </c>
      <c r="V7">
        <v>90363.214189999999</v>
      </c>
      <c r="W7">
        <v>91334.529179999998</v>
      </c>
      <c r="X7">
        <v>92268.226360000001</v>
      </c>
      <c r="Y7">
        <v>93185.217629999999</v>
      </c>
      <c r="Z7">
        <v>94100.749249999906</v>
      </c>
      <c r="AA7">
        <v>95026.29002</v>
      </c>
      <c r="AB7">
        <v>95970.685240000006</v>
      </c>
      <c r="AC7">
        <v>96940.941040000005</v>
      </c>
      <c r="AD7">
        <v>97942.815010000006</v>
      </c>
      <c r="AE7">
        <v>98863.524699999994</v>
      </c>
      <c r="AF7">
        <v>99699.134839999999</v>
      </c>
      <c r="AG7">
        <v>100463.9966</v>
      </c>
      <c r="AH7">
        <v>101173.78750000001</v>
      </c>
      <c r="AI7">
        <v>101842.7571</v>
      </c>
      <c r="AJ7">
        <v>102483.8553</v>
      </c>
      <c r="AK7">
        <v>103109.19439999999</v>
      </c>
      <c r="AL7">
        <v>103730.51519999999</v>
      </c>
      <c r="AM7">
        <v>104359.6364</v>
      </c>
      <c r="AN7">
        <v>105008.8765</v>
      </c>
    </row>
    <row r="8" spans="1:40" x14ac:dyDescent="0.25">
      <c r="A8" s="5" t="s">
        <v>218</v>
      </c>
      <c r="B8" t="s">
        <v>245</v>
      </c>
      <c r="C8">
        <v>28100</v>
      </c>
      <c r="D8">
        <v>28408.196449999999</v>
      </c>
      <c r="E8">
        <v>28701.13134</v>
      </c>
      <c r="F8">
        <v>28974.289089999998</v>
      </c>
      <c r="G8">
        <v>29243.639500000001</v>
      </c>
      <c r="H8">
        <v>29524.19282</v>
      </c>
      <c r="I8">
        <v>29817.734349999999</v>
      </c>
      <c r="J8">
        <v>30121.730960000001</v>
      </c>
      <c r="K8">
        <v>30433.881710000001</v>
      </c>
      <c r="L8">
        <v>30752.479090000001</v>
      </c>
      <c r="M8">
        <v>31075.868429999999</v>
      </c>
      <c r="N8">
        <v>31401.998</v>
      </c>
      <c r="O8">
        <v>31728.233090000002</v>
      </c>
      <c r="P8">
        <v>32048.344239999999</v>
      </c>
      <c r="Q8">
        <v>32357.12788</v>
      </c>
      <c r="R8">
        <v>32652.30618</v>
      </c>
      <c r="S8">
        <v>32932.941010000002</v>
      </c>
      <c r="T8">
        <v>33198.504979999998</v>
      </c>
      <c r="U8">
        <v>33439.984279999997</v>
      </c>
      <c r="V8">
        <v>33661.216469999999</v>
      </c>
      <c r="W8">
        <v>33867.638469999998</v>
      </c>
      <c r="X8">
        <v>34063.8321</v>
      </c>
      <c r="Y8">
        <v>34252.972329999997</v>
      </c>
      <c r="Z8">
        <v>34436.874400000001</v>
      </c>
      <c r="AA8">
        <v>34616.263489999998</v>
      </c>
      <c r="AB8">
        <v>34791.097869999998</v>
      </c>
      <c r="AC8">
        <v>34960.866820000003</v>
      </c>
      <c r="AD8">
        <v>35124.832589999998</v>
      </c>
      <c r="AE8">
        <v>35278.156739999999</v>
      </c>
      <c r="AF8">
        <v>35416.566440000002</v>
      </c>
      <c r="AG8">
        <v>35539.354619999998</v>
      </c>
      <c r="AH8">
        <v>35648.346239999999</v>
      </c>
      <c r="AI8">
        <v>35746.398630000003</v>
      </c>
      <c r="AJ8">
        <v>35836.589970000001</v>
      </c>
      <c r="AK8">
        <v>35921.88394</v>
      </c>
      <c r="AL8">
        <v>36005.070570000003</v>
      </c>
      <c r="AM8">
        <v>36088.837469999999</v>
      </c>
      <c r="AN8">
        <v>36175.880469999996</v>
      </c>
    </row>
    <row r="9" spans="1:40" x14ac:dyDescent="0.25">
      <c r="A9" s="5" t="s">
        <v>218</v>
      </c>
      <c r="B9" t="s">
        <v>246</v>
      </c>
      <c r="C9">
        <v>2093869</v>
      </c>
      <c r="D9">
        <v>2116944.6260000002</v>
      </c>
      <c r="E9">
        <v>2138889.5989999999</v>
      </c>
      <c r="F9">
        <v>2159332.77</v>
      </c>
      <c r="G9">
        <v>2179193.5490000001</v>
      </c>
      <c r="H9">
        <v>2199645.5830000001</v>
      </c>
      <c r="I9">
        <v>2221098.2059999998</v>
      </c>
      <c r="J9">
        <v>2243564.4700000002</v>
      </c>
      <c r="K9">
        <v>2266985.844</v>
      </c>
      <c r="L9">
        <v>2291290.19</v>
      </c>
      <c r="M9">
        <v>2316379.4380000001</v>
      </c>
      <c r="N9">
        <v>2342107.5219999999</v>
      </c>
      <c r="O9">
        <v>2368265.227</v>
      </c>
      <c r="P9">
        <v>2394713.77</v>
      </c>
      <c r="Q9">
        <v>2420900.8390000002</v>
      </c>
      <c r="R9">
        <v>2446500.452</v>
      </c>
      <c r="S9">
        <v>2471344.4739999999</v>
      </c>
      <c r="T9">
        <v>2495343.0019999999</v>
      </c>
      <c r="U9">
        <v>2518284.5189999999</v>
      </c>
      <c r="V9">
        <v>2540267.6379999998</v>
      </c>
      <c r="W9">
        <v>2561428.2549999999</v>
      </c>
      <c r="X9">
        <v>2581889.6519999998</v>
      </c>
      <c r="Y9">
        <v>2601742.236</v>
      </c>
      <c r="Z9">
        <v>2621039.7960000001</v>
      </c>
      <c r="AA9">
        <v>2639804.6349999998</v>
      </c>
      <c r="AB9">
        <v>2658036.253</v>
      </c>
      <c r="AC9">
        <v>2675720.665</v>
      </c>
      <c r="AD9">
        <v>2692838.8470000001</v>
      </c>
      <c r="AE9">
        <v>2709373.747</v>
      </c>
      <c r="AF9">
        <v>2724972.76</v>
      </c>
      <c r="AG9">
        <v>2739472.585</v>
      </c>
      <c r="AH9">
        <v>2752921.98</v>
      </c>
      <c r="AI9">
        <v>2765489.0019999999</v>
      </c>
      <c r="AJ9">
        <v>2777396.9419999998</v>
      </c>
      <c r="AK9">
        <v>2788889.6379999998</v>
      </c>
      <c r="AL9">
        <v>2800217.875</v>
      </c>
      <c r="AM9">
        <v>2811637.9890000001</v>
      </c>
      <c r="AN9">
        <v>2823415.9959999998</v>
      </c>
    </row>
    <row r="10" spans="1:40" x14ac:dyDescent="0.25">
      <c r="A10" s="19" t="s">
        <v>222</v>
      </c>
      <c r="B10" t="s">
        <v>247</v>
      </c>
      <c r="C10">
        <v>52938</v>
      </c>
      <c r="D10">
        <v>53466.770429999997</v>
      </c>
      <c r="E10">
        <v>53980.03701</v>
      </c>
      <c r="F10">
        <v>54492.14776</v>
      </c>
      <c r="G10">
        <v>55033.77663</v>
      </c>
      <c r="H10">
        <v>55616.857739999999</v>
      </c>
      <c r="I10">
        <v>56213.179499999998</v>
      </c>
      <c r="J10">
        <v>56799.322070000002</v>
      </c>
      <c r="K10">
        <v>57364.584459999998</v>
      </c>
      <c r="L10">
        <v>57905.402849999999</v>
      </c>
      <c r="M10">
        <v>58419.945910000002</v>
      </c>
      <c r="N10">
        <v>58904.934970000002</v>
      </c>
      <c r="O10">
        <v>59354.141900000002</v>
      </c>
      <c r="P10">
        <v>59792.433239999998</v>
      </c>
      <c r="Q10">
        <v>60223.218500000003</v>
      </c>
      <c r="R10">
        <v>60648.234819999998</v>
      </c>
      <c r="S10">
        <v>61067.736320000004</v>
      </c>
      <c r="T10">
        <v>61480.565040000001</v>
      </c>
      <c r="U10">
        <v>61874.243869999998</v>
      </c>
      <c r="V10">
        <v>62246.248019999999</v>
      </c>
      <c r="W10">
        <v>62596.779759999998</v>
      </c>
      <c r="X10">
        <v>62926.686410000002</v>
      </c>
      <c r="Y10">
        <v>63236.809000000001</v>
      </c>
      <c r="Z10">
        <v>63527.776899999997</v>
      </c>
      <c r="AA10">
        <v>63799.964520000001</v>
      </c>
      <c r="AB10">
        <v>64053.525159999997</v>
      </c>
      <c r="AC10">
        <v>64288.470289999997</v>
      </c>
      <c r="AD10">
        <v>64504.76973</v>
      </c>
      <c r="AE10">
        <v>64697.833180000001</v>
      </c>
      <c r="AF10">
        <v>64880.103929999997</v>
      </c>
      <c r="AG10">
        <v>65061.597040000001</v>
      </c>
      <c r="AH10">
        <v>65248.058069999999</v>
      </c>
      <c r="AI10">
        <v>65442.296799999996</v>
      </c>
      <c r="AJ10">
        <v>65645.743560000003</v>
      </c>
      <c r="AK10">
        <v>65859.469159999906</v>
      </c>
      <c r="AL10">
        <v>66084.767569999996</v>
      </c>
      <c r="AM10">
        <v>66323.472959999999</v>
      </c>
      <c r="AN10">
        <v>66578.126810000002</v>
      </c>
    </row>
    <row r="11" spans="1:40" x14ac:dyDescent="0.25">
      <c r="A11" s="5" t="s">
        <v>218</v>
      </c>
      <c r="B11" t="s">
        <v>248</v>
      </c>
      <c r="C11">
        <v>5558098.0010000002</v>
      </c>
      <c r="D11">
        <v>5618876.3590000002</v>
      </c>
      <c r="E11">
        <v>5678545.6469999999</v>
      </c>
      <c r="F11">
        <v>5736224.6739999996</v>
      </c>
      <c r="G11">
        <v>5792876.0930000003</v>
      </c>
      <c r="H11">
        <v>5850682.6469999999</v>
      </c>
      <c r="I11">
        <v>5909625.7609999999</v>
      </c>
      <c r="J11">
        <v>5969958.892</v>
      </c>
      <c r="K11">
        <v>6032017.699</v>
      </c>
      <c r="L11">
        <v>6096358.7709999997</v>
      </c>
      <c r="M11">
        <v>6163861.102</v>
      </c>
      <c r="N11">
        <v>6235870.3289999999</v>
      </c>
      <c r="O11">
        <v>6314446.159</v>
      </c>
      <c r="P11">
        <v>6393709.4630000005</v>
      </c>
      <c r="Q11">
        <v>6475302.3959999997</v>
      </c>
      <c r="R11">
        <v>6560284.0939999996</v>
      </c>
      <c r="S11">
        <v>6649591.6689999998</v>
      </c>
      <c r="T11">
        <v>6744201.8969999999</v>
      </c>
      <c r="U11">
        <v>6824406.4000000004</v>
      </c>
      <c r="V11">
        <v>6898125.7549999999</v>
      </c>
      <c r="W11">
        <v>6969959.9139999999</v>
      </c>
      <c r="X11">
        <v>7042440.9110000003</v>
      </c>
      <c r="Y11">
        <v>7116926.1279999996</v>
      </c>
      <c r="Z11">
        <v>7194139.7779999999</v>
      </c>
      <c r="AA11">
        <v>7274481.54</v>
      </c>
      <c r="AB11">
        <v>7358197.4950000001</v>
      </c>
      <c r="AC11">
        <v>7445473.9199999999</v>
      </c>
      <c r="AD11">
        <v>7536489.2970000003</v>
      </c>
      <c r="AE11">
        <v>7619493.8899999997</v>
      </c>
      <c r="AF11">
        <v>7695677.4220000003</v>
      </c>
      <c r="AG11">
        <v>7766599.5449999999</v>
      </c>
      <c r="AH11">
        <v>7833545.983</v>
      </c>
      <c r="AI11">
        <v>7897557.29</v>
      </c>
      <c r="AJ11">
        <v>7959531.1289999997</v>
      </c>
      <c r="AK11">
        <v>8020306.4950000001</v>
      </c>
      <c r="AL11">
        <v>8080724.6399999997</v>
      </c>
      <c r="AM11">
        <v>8141673.2189999996</v>
      </c>
      <c r="AN11">
        <v>8204120.0820000004</v>
      </c>
    </row>
    <row r="12" spans="1:40" x14ac:dyDescent="0.25">
      <c r="A12" s="5" t="s">
        <v>218</v>
      </c>
      <c r="B12" t="s">
        <v>249</v>
      </c>
      <c r="C12">
        <v>4011081</v>
      </c>
      <c r="D12">
        <v>4055400.9040000001</v>
      </c>
      <c r="E12">
        <v>4098777.56</v>
      </c>
      <c r="F12">
        <v>4140607.9109999998</v>
      </c>
      <c r="G12">
        <v>4181622.355</v>
      </c>
      <c r="H12">
        <v>4222995.13</v>
      </c>
      <c r="I12">
        <v>4264901.5049999999</v>
      </c>
      <c r="J12">
        <v>4307230.5290000001</v>
      </c>
      <c r="K12">
        <v>4349922.6840000004</v>
      </c>
      <c r="L12">
        <v>4392964.5109999999</v>
      </c>
      <c r="M12">
        <v>4436328.6770000001</v>
      </c>
      <c r="N12">
        <v>4479937.3640000001</v>
      </c>
      <c r="O12">
        <v>4523657.2580000004</v>
      </c>
      <c r="P12">
        <v>4567224.6890000002</v>
      </c>
      <c r="Q12">
        <v>4610265.3490000004</v>
      </c>
      <c r="R12">
        <v>4652532.62</v>
      </c>
      <c r="S12">
        <v>4693866.8540000003</v>
      </c>
      <c r="T12">
        <v>4734156.8600000003</v>
      </c>
      <c r="U12">
        <v>4772020.108</v>
      </c>
      <c r="V12">
        <v>4808013.835</v>
      </c>
      <c r="W12">
        <v>4842759.6629999997</v>
      </c>
      <c r="X12">
        <v>4876710.0439999998</v>
      </c>
      <c r="Y12">
        <v>4910141.2139999997</v>
      </c>
      <c r="Z12">
        <v>4943186.8600000003</v>
      </c>
      <c r="AA12">
        <v>4975878.3229999999</v>
      </c>
      <c r="AB12">
        <v>5008181.3669999996</v>
      </c>
      <c r="AC12">
        <v>5040026.358</v>
      </c>
      <c r="AD12">
        <v>5071331.4960000003</v>
      </c>
      <c r="AE12">
        <v>5101483.1349999998</v>
      </c>
      <c r="AF12">
        <v>5130158.0590000004</v>
      </c>
      <c r="AG12">
        <v>5157306.8389999997</v>
      </c>
      <c r="AH12">
        <v>5183065.8870000001</v>
      </c>
      <c r="AI12">
        <v>5207662.7879999997</v>
      </c>
      <c r="AJ12">
        <v>5231368.8729999997</v>
      </c>
      <c r="AK12">
        <v>5254479.4450000003</v>
      </c>
      <c r="AL12">
        <v>5277310.1509999996</v>
      </c>
      <c r="AM12">
        <v>5300201.5199999996</v>
      </c>
      <c r="AN12">
        <v>5323526.4970000004</v>
      </c>
    </row>
    <row r="13" spans="1:40" x14ac:dyDescent="0.25">
      <c r="A13" s="5" t="s">
        <v>220</v>
      </c>
      <c r="B13" t="s">
        <v>250</v>
      </c>
      <c r="C13">
        <v>50441</v>
      </c>
      <c r="D13">
        <v>51004.877330000003</v>
      </c>
      <c r="E13">
        <v>51581.37513</v>
      </c>
      <c r="F13">
        <v>52172.645069999999</v>
      </c>
      <c r="G13">
        <v>52780.468939999999</v>
      </c>
      <c r="H13">
        <v>53387.819920000002</v>
      </c>
      <c r="I13">
        <v>53976.357530000001</v>
      </c>
      <c r="J13">
        <v>54534.283309999999</v>
      </c>
      <c r="K13">
        <v>55056.334159999999</v>
      </c>
      <c r="L13">
        <v>55541.814429999999</v>
      </c>
      <c r="M13">
        <v>55992.713600000003</v>
      </c>
      <c r="N13">
        <v>56412.362840000002</v>
      </c>
      <c r="O13">
        <v>56804.588280000004</v>
      </c>
      <c r="P13">
        <v>57176.51971</v>
      </c>
      <c r="Q13">
        <v>57541.358249999997</v>
      </c>
      <c r="R13">
        <v>57910.80917</v>
      </c>
      <c r="S13">
        <v>58292.395700000001</v>
      </c>
      <c r="T13">
        <v>58689.477599999998</v>
      </c>
      <c r="U13">
        <v>59104.959779999997</v>
      </c>
      <c r="V13">
        <v>59539.161890000003</v>
      </c>
      <c r="W13">
        <v>59989.953699999998</v>
      </c>
      <c r="X13">
        <v>60454.198519999998</v>
      </c>
      <c r="Y13">
        <v>60928.605190000002</v>
      </c>
      <c r="Z13">
        <v>61410.098189999997</v>
      </c>
      <c r="AA13">
        <v>61895.94083</v>
      </c>
      <c r="AB13">
        <v>62383.759879999998</v>
      </c>
      <c r="AC13">
        <v>62871.544329999997</v>
      </c>
      <c r="AD13">
        <v>63357.648090000002</v>
      </c>
      <c r="AE13">
        <v>63842.863579999997</v>
      </c>
      <c r="AF13">
        <v>64334.220070000003</v>
      </c>
      <c r="AG13">
        <v>64836.783380000001</v>
      </c>
      <c r="AH13">
        <v>65352.047409999999</v>
      </c>
      <c r="AI13">
        <v>65879.003849999906</v>
      </c>
      <c r="AJ13">
        <v>66415.576449999906</v>
      </c>
      <c r="AK13">
        <v>66959.767160000003</v>
      </c>
      <c r="AL13">
        <v>67510.37715</v>
      </c>
      <c r="AM13">
        <v>68067.384919999997</v>
      </c>
      <c r="AN13">
        <v>68632.108399999997</v>
      </c>
    </row>
    <row r="14" spans="1:40" x14ac:dyDescent="0.25">
      <c r="A14" s="5" t="s">
        <v>220</v>
      </c>
      <c r="B14" t="s">
        <v>251</v>
      </c>
      <c r="C14">
        <v>17000</v>
      </c>
      <c r="D14">
        <v>17124.106169999999</v>
      </c>
      <c r="E14">
        <v>17175.22724</v>
      </c>
      <c r="F14">
        <v>17164.994640000001</v>
      </c>
      <c r="G14">
        <v>17224.623439999999</v>
      </c>
      <c r="H14">
        <v>17386.748800000001</v>
      </c>
      <c r="I14">
        <v>17644.381850000002</v>
      </c>
      <c r="J14">
        <v>17981.472170000001</v>
      </c>
      <c r="K14">
        <v>18382.48976</v>
      </c>
      <c r="L14">
        <v>18834.502380000002</v>
      </c>
      <c r="M14">
        <v>19327.100160000002</v>
      </c>
      <c r="N14">
        <v>19851.809120000002</v>
      </c>
      <c r="O14">
        <v>20401.497820000001</v>
      </c>
      <c r="P14">
        <v>20904.70535</v>
      </c>
      <c r="Q14">
        <v>21346.124159999999</v>
      </c>
      <c r="R14">
        <v>21733.573359999999</v>
      </c>
      <c r="S14">
        <v>22081.26814</v>
      </c>
      <c r="T14">
        <v>22402.942470000002</v>
      </c>
      <c r="U14">
        <v>22699.35036</v>
      </c>
      <c r="V14">
        <v>22973.14587</v>
      </c>
      <c r="W14">
        <v>23227.4028</v>
      </c>
      <c r="X14">
        <v>23465.368539999999</v>
      </c>
      <c r="Y14">
        <v>23690.140200000002</v>
      </c>
      <c r="Z14">
        <v>23904.41057</v>
      </c>
      <c r="AA14">
        <v>24110.348010000002</v>
      </c>
      <c r="AB14">
        <v>24309.587</v>
      </c>
      <c r="AC14">
        <v>24503.286769999999</v>
      </c>
      <c r="AD14">
        <v>24692.221570000002</v>
      </c>
      <c r="AE14">
        <v>24831.51627</v>
      </c>
      <c r="AF14">
        <v>24919.479009999999</v>
      </c>
      <c r="AG14">
        <v>24967.25577</v>
      </c>
      <c r="AH14">
        <v>24987.36118</v>
      </c>
      <c r="AI14">
        <v>24989.953020000001</v>
      </c>
      <c r="AJ14">
        <v>24982.31019</v>
      </c>
      <c r="AK14">
        <v>24969.340649999998</v>
      </c>
      <c r="AL14">
        <v>24954.289140000001</v>
      </c>
      <c r="AM14">
        <v>24939.361809999999</v>
      </c>
      <c r="AN14">
        <v>24926.19757</v>
      </c>
    </row>
    <row r="15" spans="1:40" x14ac:dyDescent="0.25">
      <c r="A15" s="5" t="s">
        <v>220</v>
      </c>
      <c r="B15" t="s">
        <v>252</v>
      </c>
      <c r="C15">
        <v>37402</v>
      </c>
      <c r="D15">
        <v>37657.571069999998</v>
      </c>
      <c r="E15">
        <v>37736.313730000002</v>
      </c>
      <c r="F15">
        <v>37671.392780000002</v>
      </c>
      <c r="G15">
        <v>37701.209940000001</v>
      </c>
      <c r="H15">
        <v>37894.125769999999</v>
      </c>
      <c r="I15">
        <v>38251.9447</v>
      </c>
      <c r="J15">
        <v>38761.409509999998</v>
      </c>
      <c r="K15">
        <v>39406.34403</v>
      </c>
      <c r="L15">
        <v>40171.429640000002</v>
      </c>
      <c r="M15">
        <v>41043.166319999997</v>
      </c>
      <c r="N15">
        <v>42009.641150000003</v>
      </c>
      <c r="O15">
        <v>43059.684220000003</v>
      </c>
      <c r="P15">
        <v>44052.009120000002</v>
      </c>
      <c r="Q15">
        <v>44923.428699999997</v>
      </c>
      <c r="R15">
        <v>45653.831270000002</v>
      </c>
      <c r="S15">
        <v>46244.0766</v>
      </c>
      <c r="T15">
        <v>46702.657780000001</v>
      </c>
      <c r="U15">
        <v>47096.068850000003</v>
      </c>
      <c r="V15">
        <v>47480.936979999999</v>
      </c>
      <c r="W15">
        <v>47890.505830000002</v>
      </c>
      <c r="X15">
        <v>48339.353109999996</v>
      </c>
      <c r="Y15">
        <v>48830.178079999998</v>
      </c>
      <c r="Z15">
        <v>49359.0046</v>
      </c>
      <c r="AA15">
        <v>49918.55373</v>
      </c>
      <c r="AB15">
        <v>50500.275589999997</v>
      </c>
      <c r="AC15">
        <v>51095.521950000002</v>
      </c>
      <c r="AD15">
        <v>51696.196000000004</v>
      </c>
      <c r="AE15">
        <v>52183.996050000002</v>
      </c>
      <c r="AF15">
        <v>52543.910559999997</v>
      </c>
      <c r="AG15">
        <v>52796.018620000003</v>
      </c>
      <c r="AH15">
        <v>52966.417309999997</v>
      </c>
      <c r="AI15">
        <v>53077.811170000001</v>
      </c>
      <c r="AJ15">
        <v>53147.486819999998</v>
      </c>
      <c r="AK15">
        <v>53188.04883</v>
      </c>
      <c r="AL15">
        <v>53208.768839999997</v>
      </c>
      <c r="AM15">
        <v>53216.788509999998</v>
      </c>
      <c r="AN15">
        <v>53218.021220000002</v>
      </c>
    </row>
    <row r="16" spans="1:40" x14ac:dyDescent="0.25">
      <c r="A16" s="5" t="s">
        <v>220</v>
      </c>
      <c r="B16" t="s">
        <v>253</v>
      </c>
      <c r="C16">
        <v>1072343</v>
      </c>
      <c r="D16">
        <v>1084460.135</v>
      </c>
      <c r="E16">
        <v>1096511.243</v>
      </c>
      <c r="F16">
        <v>1108198.889</v>
      </c>
      <c r="G16">
        <v>1119489.4010000001</v>
      </c>
      <c r="H16">
        <v>1130770.068</v>
      </c>
      <c r="I16">
        <v>1142095.4669999999</v>
      </c>
      <c r="J16">
        <v>1153518.1440000001</v>
      </c>
      <c r="K16">
        <v>1165112.0719999999</v>
      </c>
      <c r="L16">
        <v>1176942.639</v>
      </c>
      <c r="M16">
        <v>1189048.4950000001</v>
      </c>
      <c r="N16">
        <v>1201436.906</v>
      </c>
      <c r="O16">
        <v>1214086.4339999999</v>
      </c>
      <c r="P16">
        <v>1227138.0819999999</v>
      </c>
      <c r="Q16">
        <v>1240386.811</v>
      </c>
      <c r="R16">
        <v>1253640.4140000001</v>
      </c>
      <c r="S16">
        <v>1266768.764</v>
      </c>
      <c r="T16">
        <v>1279695.7479999999</v>
      </c>
      <c r="U16">
        <v>1292223.8060000001</v>
      </c>
      <c r="V16">
        <v>1304436.5889999999</v>
      </c>
      <c r="W16">
        <v>1316419.0060000001</v>
      </c>
      <c r="X16">
        <v>1328228.4820000001</v>
      </c>
      <c r="Y16">
        <v>1339897.1089999999</v>
      </c>
      <c r="Z16">
        <v>1351437.757</v>
      </c>
      <c r="AA16">
        <v>1362850.081</v>
      </c>
      <c r="AB16">
        <v>1374125.7420000001</v>
      </c>
      <c r="AC16">
        <v>1385252.777</v>
      </c>
      <c r="AD16">
        <v>1396219.1980000001</v>
      </c>
      <c r="AE16">
        <v>1407052.297</v>
      </c>
      <c r="AF16">
        <v>1417633.1529999999</v>
      </c>
      <c r="AG16">
        <v>1427860.753</v>
      </c>
      <c r="AH16">
        <v>1437692.7609999999</v>
      </c>
      <c r="AI16">
        <v>1447139.4</v>
      </c>
      <c r="AJ16">
        <v>1456250.2080000001</v>
      </c>
      <c r="AK16">
        <v>1465102.5290000001</v>
      </c>
      <c r="AL16">
        <v>1473793.737</v>
      </c>
      <c r="AM16">
        <v>1482436.865</v>
      </c>
      <c r="AN16">
        <v>1491158.7760000001</v>
      </c>
    </row>
    <row r="17" spans="1:40" x14ac:dyDescent="0.25">
      <c r="A17" s="5" t="s">
        <v>220</v>
      </c>
      <c r="B17" t="s">
        <v>254</v>
      </c>
      <c r="C17">
        <v>1078867</v>
      </c>
      <c r="D17">
        <v>1091393.058</v>
      </c>
      <c r="E17">
        <v>1104700.7379999999</v>
      </c>
      <c r="F17">
        <v>1118703.0970000001</v>
      </c>
      <c r="G17">
        <v>1132745.291</v>
      </c>
      <c r="H17">
        <v>1146132.0260000001</v>
      </c>
      <c r="I17">
        <v>1158463.3629999999</v>
      </c>
      <c r="J17">
        <v>1169621.8929999999</v>
      </c>
      <c r="K17">
        <v>1179665.9620000001</v>
      </c>
      <c r="L17">
        <v>1188747.213</v>
      </c>
      <c r="M17">
        <v>1197056.4269999999</v>
      </c>
      <c r="N17">
        <v>1204792.152</v>
      </c>
      <c r="O17">
        <v>1212144.8289999999</v>
      </c>
      <c r="P17">
        <v>1219500.2279999999</v>
      </c>
      <c r="Q17">
        <v>1227226.379</v>
      </c>
      <c r="R17">
        <v>1235545.2919999999</v>
      </c>
      <c r="S17">
        <v>1244541.4790000001</v>
      </c>
      <c r="T17">
        <v>1254201.9669999999</v>
      </c>
      <c r="U17">
        <v>1264552.2949999999</v>
      </c>
      <c r="V17">
        <v>1275515.128</v>
      </c>
      <c r="W17">
        <v>1286968.6029999999</v>
      </c>
      <c r="X17">
        <v>1298790.6329999999</v>
      </c>
      <c r="Y17">
        <v>1310875.3400000001</v>
      </c>
      <c r="Z17">
        <v>1323136.081</v>
      </c>
      <c r="AA17">
        <v>1335503.4669999999</v>
      </c>
      <c r="AB17">
        <v>1347922.3589999999</v>
      </c>
      <c r="AC17">
        <v>1360349.34</v>
      </c>
      <c r="AD17">
        <v>1372751.11</v>
      </c>
      <c r="AE17">
        <v>1385259.034</v>
      </c>
      <c r="AF17">
        <v>1398059.4369999999</v>
      </c>
      <c r="AG17">
        <v>1411228.2819999999</v>
      </c>
      <c r="AH17">
        <v>1424732.233</v>
      </c>
      <c r="AI17">
        <v>1438480.723</v>
      </c>
      <c r="AJ17">
        <v>1452371.2439999999</v>
      </c>
      <c r="AK17">
        <v>1466319.4010000001</v>
      </c>
      <c r="AL17">
        <v>1480274.6229999999</v>
      </c>
      <c r="AM17">
        <v>1494225.98</v>
      </c>
      <c r="AN17">
        <v>1508202.504</v>
      </c>
    </row>
    <row r="18" spans="1:40" x14ac:dyDescent="0.25">
      <c r="A18" s="5" t="s">
        <v>220</v>
      </c>
      <c r="B18" t="s">
        <v>255</v>
      </c>
      <c r="C18">
        <v>24045</v>
      </c>
      <c r="D18">
        <v>24290.929359999998</v>
      </c>
      <c r="E18">
        <v>24545.616549999999</v>
      </c>
      <c r="F18">
        <v>24815.455849999998</v>
      </c>
      <c r="G18">
        <v>25100.00632</v>
      </c>
      <c r="H18">
        <v>25405.730439999999</v>
      </c>
      <c r="I18">
        <v>25702.873869999999</v>
      </c>
      <c r="J18">
        <v>25973.942429999999</v>
      </c>
      <c r="K18">
        <v>26214.195059999998</v>
      </c>
      <c r="L18">
        <v>26424.591639999999</v>
      </c>
      <c r="M18">
        <v>26607.2372</v>
      </c>
      <c r="N18">
        <v>26763.31784</v>
      </c>
      <c r="O18">
        <v>26892.35253</v>
      </c>
      <c r="P18">
        <v>27021.980169999999</v>
      </c>
      <c r="Q18">
        <v>27159.010040000001</v>
      </c>
      <c r="R18">
        <v>27304.92813</v>
      </c>
      <c r="S18">
        <v>27459.285820000001</v>
      </c>
      <c r="T18">
        <v>27620.649170000001</v>
      </c>
      <c r="U18">
        <v>27782.147730000001</v>
      </c>
      <c r="V18">
        <v>27944.309249999998</v>
      </c>
      <c r="W18">
        <v>28107.794190000001</v>
      </c>
      <c r="X18">
        <v>28272.348470000001</v>
      </c>
      <c r="Y18">
        <v>28437.134320000001</v>
      </c>
      <c r="Z18">
        <v>28601.086329999998</v>
      </c>
      <c r="AA18">
        <v>28763.119600000002</v>
      </c>
      <c r="AB18">
        <v>28922.23487</v>
      </c>
      <c r="AC18">
        <v>29077.572219999998</v>
      </c>
      <c r="AD18">
        <v>29228.443090000001</v>
      </c>
      <c r="AE18">
        <v>29381.122530000001</v>
      </c>
      <c r="AF18">
        <v>29543.222580000001</v>
      </c>
      <c r="AG18">
        <v>29717.862420000001</v>
      </c>
      <c r="AH18">
        <v>29904.764609999998</v>
      </c>
      <c r="AI18">
        <v>30102.040509999999</v>
      </c>
      <c r="AJ18">
        <v>30307.440890000002</v>
      </c>
      <c r="AK18">
        <v>30519.054329999999</v>
      </c>
      <c r="AL18">
        <v>30735.62571</v>
      </c>
      <c r="AM18">
        <v>30956.656449999999</v>
      </c>
      <c r="AN18">
        <v>31182.401129999998</v>
      </c>
    </row>
    <row r="19" spans="1:40" x14ac:dyDescent="0.25">
      <c r="A19" s="5" t="s">
        <v>221</v>
      </c>
      <c r="B19" t="s">
        <v>256</v>
      </c>
      <c r="C19">
        <v>30842308</v>
      </c>
      <c r="D19">
        <v>31187535.039999999</v>
      </c>
      <c r="E19">
        <v>31536209.280000001</v>
      </c>
      <c r="F19">
        <v>31882981.739999998</v>
      </c>
      <c r="G19">
        <v>32222958.84</v>
      </c>
      <c r="H19">
        <v>32556941.059999999</v>
      </c>
      <c r="I19">
        <v>32884138.719999999</v>
      </c>
      <c r="J19">
        <v>33204931.449999999</v>
      </c>
      <c r="K19">
        <v>33520686.82</v>
      </c>
      <c r="L19">
        <v>33833039.369999997</v>
      </c>
      <c r="M19">
        <v>34143471.259999998</v>
      </c>
      <c r="N19">
        <v>34453154.979999997</v>
      </c>
      <c r="O19">
        <v>34762932.710000001</v>
      </c>
      <c r="P19">
        <v>35077035.359999999</v>
      </c>
      <c r="Q19">
        <v>35395441.490000002</v>
      </c>
      <c r="R19">
        <v>35717405.509999998</v>
      </c>
      <c r="S19">
        <v>36042129.450000003</v>
      </c>
      <c r="T19">
        <v>36368879.850000001</v>
      </c>
      <c r="U19">
        <v>36695216.380000003</v>
      </c>
      <c r="V19">
        <v>37022761.119999997</v>
      </c>
      <c r="W19">
        <v>37352386.149999999</v>
      </c>
      <c r="X19">
        <v>37684119.969999999</v>
      </c>
      <c r="Y19">
        <v>38017471.840000004</v>
      </c>
      <c r="Z19">
        <v>38351680.350000001</v>
      </c>
      <c r="AA19">
        <v>38685871.439999998</v>
      </c>
      <c r="AB19">
        <v>39019161.520000003</v>
      </c>
      <c r="AC19">
        <v>39350732.229999997</v>
      </c>
      <c r="AD19">
        <v>39679890.600000001</v>
      </c>
      <c r="AE19">
        <v>40006929.340000004</v>
      </c>
      <c r="AF19">
        <v>40331211.57</v>
      </c>
      <c r="AG19">
        <v>40651852.909999996</v>
      </c>
      <c r="AH19">
        <v>40968207.119999997</v>
      </c>
      <c r="AI19">
        <v>41280104.799999997</v>
      </c>
      <c r="AJ19">
        <v>41587953.229999997</v>
      </c>
      <c r="AK19">
        <v>41892764.210000001</v>
      </c>
      <c r="AL19">
        <v>42196149.719999999</v>
      </c>
      <c r="AM19">
        <v>42500311.689999998</v>
      </c>
      <c r="AN19">
        <v>42808039.840000004</v>
      </c>
    </row>
    <row r="20" spans="1:40" x14ac:dyDescent="0.25">
      <c r="A20" s="5" t="s">
        <v>221</v>
      </c>
      <c r="B20" t="s">
        <v>257</v>
      </c>
      <c r="C20">
        <v>2580167</v>
      </c>
      <c r="D20">
        <v>2608798.2590000001</v>
      </c>
      <c r="E20">
        <v>2634685.7059999998</v>
      </c>
      <c r="F20">
        <v>2657009.3480000002</v>
      </c>
      <c r="G20">
        <v>2678118.8849999998</v>
      </c>
      <c r="H20">
        <v>2700816.963</v>
      </c>
      <c r="I20">
        <v>2726286.358</v>
      </c>
      <c r="J20">
        <v>2754727.55</v>
      </c>
      <c r="K20">
        <v>2786081.5950000002</v>
      </c>
      <c r="L20">
        <v>2820229.0290000001</v>
      </c>
      <c r="M20">
        <v>2857012.344</v>
      </c>
      <c r="N20">
        <v>2896209.5669999998</v>
      </c>
      <c r="O20">
        <v>2937506.86</v>
      </c>
      <c r="P20">
        <v>2980404.1639999999</v>
      </c>
      <c r="Q20">
        <v>3023666.199</v>
      </c>
      <c r="R20">
        <v>3066621.6809999999</v>
      </c>
      <c r="S20">
        <v>3109004.2009999999</v>
      </c>
      <c r="T20">
        <v>3150766.5780000002</v>
      </c>
      <c r="U20">
        <v>3191356.6340000001</v>
      </c>
      <c r="V20">
        <v>3230731.3640000001</v>
      </c>
      <c r="W20">
        <v>3269005.4240000001</v>
      </c>
      <c r="X20">
        <v>3306338.2510000002</v>
      </c>
      <c r="Y20">
        <v>3342873.923</v>
      </c>
      <c r="Z20">
        <v>3378720.2179999999</v>
      </c>
      <c r="AA20">
        <v>3413949.841</v>
      </c>
      <c r="AB20">
        <v>3448611.145</v>
      </c>
      <c r="AC20">
        <v>3482741.4819999998</v>
      </c>
      <c r="AD20">
        <v>3516379.6850000001</v>
      </c>
      <c r="AE20">
        <v>3549346.3280000002</v>
      </c>
      <c r="AF20">
        <v>3580765.4920000001</v>
      </c>
      <c r="AG20">
        <v>3610216.3289999999</v>
      </c>
      <c r="AH20">
        <v>3637789.0690000001</v>
      </c>
      <c r="AI20">
        <v>3663870.2889999999</v>
      </c>
      <c r="AJ20">
        <v>3688984.9040000001</v>
      </c>
      <c r="AK20">
        <v>3713705.5890000002</v>
      </c>
      <c r="AL20">
        <v>3738614.7280000001</v>
      </c>
      <c r="AM20">
        <v>3764298.852</v>
      </c>
      <c r="AN20">
        <v>3791359.0610000002</v>
      </c>
    </row>
    <row r="21" spans="1:40" x14ac:dyDescent="0.25">
      <c r="A21" s="19" t="s">
        <v>222</v>
      </c>
      <c r="B21" t="s">
        <v>258</v>
      </c>
      <c r="C21">
        <v>37645</v>
      </c>
      <c r="D21">
        <v>37946.289340000003</v>
      </c>
      <c r="E21">
        <v>38287.097130000002</v>
      </c>
      <c r="F21">
        <v>38695.646090000002</v>
      </c>
      <c r="G21">
        <v>39158.738640000003</v>
      </c>
      <c r="H21">
        <v>39631.851009999998</v>
      </c>
      <c r="I21">
        <v>40057.964780000002</v>
      </c>
      <c r="J21">
        <v>40408.564200000001</v>
      </c>
      <c r="K21">
        <v>40678.103580000003</v>
      </c>
      <c r="L21">
        <v>40871.60817</v>
      </c>
      <c r="M21">
        <v>40996.391329999999</v>
      </c>
      <c r="N21">
        <v>41057.944600000003</v>
      </c>
      <c r="O21">
        <v>41058.324189999999</v>
      </c>
      <c r="P21">
        <v>41058.905789999997</v>
      </c>
      <c r="Q21">
        <v>41089.685140000001</v>
      </c>
      <c r="R21">
        <v>41164.965550000001</v>
      </c>
      <c r="S21">
        <v>41287.493770000001</v>
      </c>
      <c r="T21">
        <v>41453.627630000003</v>
      </c>
      <c r="U21">
        <v>41652.283170000002</v>
      </c>
      <c r="V21">
        <v>41876.13798</v>
      </c>
      <c r="W21">
        <v>42119.225740000002</v>
      </c>
      <c r="X21">
        <v>42376.42742</v>
      </c>
      <c r="Y21">
        <v>42643.502159999996</v>
      </c>
      <c r="Z21">
        <v>42917.050219999997</v>
      </c>
      <c r="AA21">
        <v>43194.401270000002</v>
      </c>
      <c r="AB21">
        <v>43473.496599999999</v>
      </c>
      <c r="AC21">
        <v>43752.801910000002</v>
      </c>
      <c r="AD21">
        <v>44031.258150000001</v>
      </c>
      <c r="AE21">
        <v>44304.467100000002</v>
      </c>
      <c r="AF21">
        <v>44610.239430000001</v>
      </c>
      <c r="AG21">
        <v>44967.376029999999</v>
      </c>
      <c r="AH21">
        <v>45378.66848</v>
      </c>
      <c r="AI21">
        <v>45838.649409999998</v>
      </c>
      <c r="AJ21">
        <v>46339.089930000002</v>
      </c>
      <c r="AK21">
        <v>46872.050969999997</v>
      </c>
      <c r="AL21">
        <v>47431.288289999997</v>
      </c>
      <c r="AM21">
        <v>48012.73229</v>
      </c>
      <c r="AN21">
        <v>48614.52018</v>
      </c>
    </row>
    <row r="22" spans="1:40" x14ac:dyDescent="0.25">
      <c r="A22" s="19" t="s">
        <v>222</v>
      </c>
      <c r="B22" t="s">
        <v>259</v>
      </c>
      <c r="C22">
        <v>27443.5</v>
      </c>
      <c r="D22">
        <v>27698.80039</v>
      </c>
      <c r="E22">
        <v>27946.36174</v>
      </c>
      <c r="F22">
        <v>28193.457409999999</v>
      </c>
      <c r="G22">
        <v>28483.71917</v>
      </c>
      <c r="H22">
        <v>28946.80185</v>
      </c>
      <c r="I22">
        <v>29433.981640000002</v>
      </c>
      <c r="J22">
        <v>29874.705389999999</v>
      </c>
      <c r="K22">
        <v>30252.03817</v>
      </c>
      <c r="L22">
        <v>30567.368539999999</v>
      </c>
      <c r="M22">
        <v>30823.208289999999</v>
      </c>
      <c r="N22">
        <v>31016.818630000002</v>
      </c>
      <c r="O22">
        <v>31138.402389999999</v>
      </c>
      <c r="P22">
        <v>31304.89042</v>
      </c>
      <c r="Q22">
        <v>31499.01511</v>
      </c>
      <c r="R22">
        <v>31703.782149999999</v>
      </c>
      <c r="S22">
        <v>31909.343830000002</v>
      </c>
      <c r="T22">
        <v>32110.127219999998</v>
      </c>
      <c r="U22">
        <v>32277.975620000001</v>
      </c>
      <c r="V22">
        <v>32429.06868</v>
      </c>
      <c r="W22">
        <v>32574.536680000001</v>
      </c>
      <c r="X22">
        <v>32718.718870000001</v>
      </c>
      <c r="Y22">
        <v>32861.940369999997</v>
      </c>
      <c r="Z22">
        <v>33002.64662</v>
      </c>
      <c r="AA22">
        <v>33138.637300000002</v>
      </c>
      <c r="AB22">
        <v>33267.705600000001</v>
      </c>
      <c r="AC22">
        <v>33387.944799999997</v>
      </c>
      <c r="AD22">
        <v>33497.884380000003</v>
      </c>
      <c r="AE22">
        <v>33644.496420000003</v>
      </c>
      <c r="AF22">
        <v>33824.142849999997</v>
      </c>
      <c r="AG22">
        <v>34027.760840000003</v>
      </c>
      <c r="AH22">
        <v>34247.805439999996</v>
      </c>
      <c r="AI22">
        <v>34478.817499999997</v>
      </c>
      <c r="AJ22">
        <v>34717.088640000002</v>
      </c>
      <c r="AK22">
        <v>34960.324370000002</v>
      </c>
      <c r="AL22">
        <v>35207.392489999998</v>
      </c>
      <c r="AM22">
        <v>35458.132140000002</v>
      </c>
      <c r="AN22">
        <v>35713.221420000002</v>
      </c>
    </row>
    <row r="23" spans="1:40" x14ac:dyDescent="0.25">
      <c r="A23" s="27" t="s">
        <v>425</v>
      </c>
      <c r="B23" t="s">
        <v>260</v>
      </c>
      <c r="C23">
        <v>22745.332849999999</v>
      </c>
      <c r="D23">
        <v>23200.214059999998</v>
      </c>
      <c r="E23">
        <v>23766.1584</v>
      </c>
      <c r="F23">
        <v>24364.384529999999</v>
      </c>
      <c r="G23">
        <v>24922.857019999999</v>
      </c>
      <c r="H23">
        <v>26201.630209999999</v>
      </c>
      <c r="I23">
        <v>27293.532200000001</v>
      </c>
      <c r="J23">
        <v>27945.64978</v>
      </c>
      <c r="K23">
        <v>28159.630140000001</v>
      </c>
      <c r="L23">
        <v>28003.146420000001</v>
      </c>
      <c r="M23">
        <v>27530.53441</v>
      </c>
      <c r="N23">
        <v>26757.920880000001</v>
      </c>
      <c r="O23">
        <v>25660.387139999999</v>
      </c>
      <c r="P23">
        <v>25095.688450000001</v>
      </c>
      <c r="Q23">
        <v>24753.013500000001</v>
      </c>
      <c r="R23">
        <v>24467.530859999999</v>
      </c>
      <c r="S23">
        <v>24153.505969999998</v>
      </c>
      <c r="T23">
        <v>23767.765090000001</v>
      </c>
      <c r="U23">
        <v>23362.90352</v>
      </c>
      <c r="V23">
        <v>22992.46716</v>
      </c>
      <c r="W23">
        <v>22678.6005</v>
      </c>
      <c r="X23">
        <v>22419.239109999999</v>
      </c>
      <c r="Y23">
        <v>22199.276450000001</v>
      </c>
      <c r="Z23">
        <v>21998.74496</v>
      </c>
      <c r="AA23">
        <v>21797.59304</v>
      </c>
      <c r="AB23">
        <v>21578.071449999999</v>
      </c>
      <c r="AC23">
        <v>21325.704610000001</v>
      </c>
      <c r="AD23">
        <v>21029.50735</v>
      </c>
      <c r="AE23">
        <v>21064.647359999999</v>
      </c>
      <c r="AF23">
        <v>21150.35945</v>
      </c>
      <c r="AG23">
        <v>21188.78067</v>
      </c>
      <c r="AH23">
        <v>21155.25347</v>
      </c>
      <c r="AI23">
        <v>21052.687389999999</v>
      </c>
      <c r="AJ23">
        <v>20892.179469999999</v>
      </c>
      <c r="AK23">
        <v>20685.600579999998</v>
      </c>
      <c r="AL23">
        <v>20443.277190000001</v>
      </c>
      <c r="AM23">
        <v>20173.615320000001</v>
      </c>
      <c r="AN23">
        <v>19883.354630000002</v>
      </c>
    </row>
    <row r="24" spans="1:40" x14ac:dyDescent="0.25">
      <c r="A24" s="27" t="s">
        <v>426</v>
      </c>
      <c r="B24" t="s">
        <v>261</v>
      </c>
      <c r="C24">
        <v>2038.2376609999999</v>
      </c>
      <c r="D24">
        <v>2309.427056</v>
      </c>
      <c r="E24">
        <v>2774.3121679999999</v>
      </c>
      <c r="F24">
        <v>3426.8730489999998</v>
      </c>
      <c r="G24">
        <v>4277.7055620000001</v>
      </c>
      <c r="H24">
        <v>5346.6432699999996</v>
      </c>
      <c r="I24">
        <v>6530.5691539999998</v>
      </c>
      <c r="J24">
        <v>7782.7667899999997</v>
      </c>
      <c r="K24">
        <v>9091.2729070000005</v>
      </c>
      <c r="L24">
        <v>10456.679459999999</v>
      </c>
      <c r="M24">
        <v>11874.082259999999</v>
      </c>
      <c r="N24">
        <v>13318.46581</v>
      </c>
      <c r="O24">
        <v>14730.24087</v>
      </c>
      <c r="P24">
        <v>16045.96033</v>
      </c>
      <c r="Q24">
        <v>17309.868060000001</v>
      </c>
      <c r="R24">
        <v>18537.366409999999</v>
      </c>
      <c r="S24">
        <v>19730.44398</v>
      </c>
      <c r="T24">
        <v>20883.7464</v>
      </c>
      <c r="U24">
        <v>21791.562689999999</v>
      </c>
      <c r="V24">
        <v>22613.75534</v>
      </c>
      <c r="W24">
        <v>23441.58556</v>
      </c>
      <c r="X24">
        <v>24316.591629999999</v>
      </c>
      <c r="Y24">
        <v>25249.713640000002</v>
      </c>
      <c r="Z24">
        <v>26234.761460000002</v>
      </c>
      <c r="AA24">
        <v>27256.695919999998</v>
      </c>
      <c r="AB24">
        <v>28296.39316</v>
      </c>
      <c r="AC24">
        <v>29333.293160000001</v>
      </c>
      <c r="AD24">
        <v>30346.856319999999</v>
      </c>
      <c r="AE24">
        <v>31287.197059999999</v>
      </c>
      <c r="AF24">
        <v>32016.351729999998</v>
      </c>
      <c r="AG24">
        <v>32526.344539999998</v>
      </c>
      <c r="AH24">
        <v>32852.691740000002</v>
      </c>
      <c r="AI24">
        <v>33037.993040000001</v>
      </c>
      <c r="AJ24">
        <v>33118.673600000002</v>
      </c>
      <c r="AK24">
        <v>33122.341269999997</v>
      </c>
      <c r="AL24">
        <v>33068.964679999997</v>
      </c>
      <c r="AM24">
        <v>32972.862529999999</v>
      </c>
      <c r="AN24">
        <v>32844.474690000003</v>
      </c>
    </row>
    <row r="25" spans="1:40" x14ac:dyDescent="0.25">
      <c r="A25" s="27" t="s">
        <v>427</v>
      </c>
      <c r="B25" t="s">
        <v>262</v>
      </c>
      <c r="C25">
        <v>3008.1718510000001</v>
      </c>
      <c r="D25">
        <v>3007.16228</v>
      </c>
      <c r="E25">
        <v>2983.178351</v>
      </c>
      <c r="F25">
        <v>2941.344227</v>
      </c>
      <c r="G25">
        <v>2882.9986159999999</v>
      </c>
      <c r="H25">
        <v>3108.559898</v>
      </c>
      <c r="I25">
        <v>3444.8903759999998</v>
      </c>
      <c r="J25">
        <v>3826.9075640000001</v>
      </c>
      <c r="K25">
        <v>4227.8346069999998</v>
      </c>
      <c r="L25">
        <v>4634.7117920000001</v>
      </c>
      <c r="M25">
        <v>5036.626851</v>
      </c>
      <c r="N25">
        <v>5417.8384150000002</v>
      </c>
      <c r="O25">
        <v>5752.7250839999997</v>
      </c>
      <c r="P25">
        <v>5847.9812190000002</v>
      </c>
      <c r="Q25">
        <v>5800.6437800000003</v>
      </c>
      <c r="R25">
        <v>5668.2741029999997</v>
      </c>
      <c r="S25">
        <v>5483.7873600000003</v>
      </c>
      <c r="T25">
        <v>5265.9420719999998</v>
      </c>
      <c r="U25">
        <v>5104.3958300000004</v>
      </c>
      <c r="V25">
        <v>4982.2237930000001</v>
      </c>
      <c r="W25">
        <v>4889.426289</v>
      </c>
      <c r="X25">
        <v>4817.8363890000001</v>
      </c>
      <c r="Y25">
        <v>4760.1429690000004</v>
      </c>
      <c r="Z25">
        <v>4709.8986809999997</v>
      </c>
      <c r="AA25">
        <v>4661.6362929999996</v>
      </c>
      <c r="AB25">
        <v>4610.9066030000004</v>
      </c>
      <c r="AC25">
        <v>4554.2381359999999</v>
      </c>
      <c r="AD25">
        <v>4489.0525509999998</v>
      </c>
      <c r="AE25">
        <v>4492.2852000000003</v>
      </c>
      <c r="AF25">
        <v>4505.3921870000004</v>
      </c>
      <c r="AG25">
        <v>4508.2108449999996</v>
      </c>
      <c r="AH25">
        <v>4495.8463570000004</v>
      </c>
      <c r="AI25">
        <v>4469.0832559999999</v>
      </c>
      <c r="AJ25">
        <v>4430.3429020000003</v>
      </c>
      <c r="AK25">
        <v>4382.1578200000004</v>
      </c>
      <c r="AL25">
        <v>4326.7086799999997</v>
      </c>
      <c r="AM25">
        <v>4265.7603090000002</v>
      </c>
      <c r="AN25">
        <v>4200.723422</v>
      </c>
    </row>
    <row r="26" spans="1:40" x14ac:dyDescent="0.25">
      <c r="A26" s="27" t="s">
        <v>117</v>
      </c>
      <c r="B26" t="s">
        <v>263</v>
      </c>
      <c r="C26">
        <v>74.414284050000006</v>
      </c>
      <c r="D26">
        <v>108.3306953</v>
      </c>
      <c r="E26">
        <v>190.11368780000001</v>
      </c>
      <c r="F26">
        <v>365.71773489999998</v>
      </c>
      <c r="G26">
        <v>733.29626840000003</v>
      </c>
      <c r="H26">
        <v>1430.269957</v>
      </c>
      <c r="I26">
        <v>2686.2237239999999</v>
      </c>
      <c r="J26">
        <v>4884.1442440000001</v>
      </c>
      <c r="K26">
        <v>8666.7422800000004</v>
      </c>
      <c r="L26">
        <v>15102.50909</v>
      </c>
      <c r="M26">
        <v>25934.39503</v>
      </c>
      <c r="N26">
        <v>43925.273379999999</v>
      </c>
      <c r="O26">
        <v>73265.757960000003</v>
      </c>
      <c r="P26">
        <v>94830.937659999996</v>
      </c>
      <c r="Q26">
        <v>107327.93919999999</v>
      </c>
      <c r="R26">
        <v>113093.91529999999</v>
      </c>
      <c r="S26">
        <v>114674.38830000001</v>
      </c>
      <c r="T26">
        <v>113843.21</v>
      </c>
      <c r="U26">
        <v>117761.1808</v>
      </c>
      <c r="V26">
        <v>124837.5787</v>
      </c>
      <c r="W26">
        <v>134393.35509999999</v>
      </c>
      <c r="X26">
        <v>146121.8075</v>
      </c>
      <c r="Y26">
        <v>159879.81200000001</v>
      </c>
      <c r="Z26">
        <v>175598.15979999999</v>
      </c>
      <c r="AA26">
        <v>193239.51149999999</v>
      </c>
      <c r="AB26">
        <v>212776.78510000001</v>
      </c>
      <c r="AC26">
        <v>234180.85389999999</v>
      </c>
      <c r="AD26">
        <v>257412.8204</v>
      </c>
      <c r="AE26">
        <v>274035.3615</v>
      </c>
      <c r="AF26">
        <v>285354.5368</v>
      </c>
      <c r="AG26">
        <v>292858.54670000001</v>
      </c>
      <c r="AH26">
        <v>297788.26209999999</v>
      </c>
      <c r="AI26">
        <v>301045.27049999998</v>
      </c>
      <c r="AJ26">
        <v>303234.95980000001</v>
      </c>
      <c r="AK26">
        <v>304746.47090000001</v>
      </c>
      <c r="AL26">
        <v>305825.28649999999</v>
      </c>
      <c r="AM26">
        <v>306626.47129999998</v>
      </c>
      <c r="AN26">
        <v>307250.13410000002</v>
      </c>
    </row>
    <row r="27" spans="1:40" x14ac:dyDescent="0.25">
      <c r="A27" s="27" t="s">
        <v>428</v>
      </c>
      <c r="B27" t="s">
        <v>264</v>
      </c>
      <c r="C27">
        <v>439.5071974</v>
      </c>
      <c r="D27">
        <v>510.93074050000001</v>
      </c>
      <c r="E27">
        <v>637.53315899999996</v>
      </c>
      <c r="F27">
        <v>822.57472770000004</v>
      </c>
      <c r="G27">
        <v>1075.08636</v>
      </c>
      <c r="H27">
        <v>1317.8922219999999</v>
      </c>
      <c r="I27">
        <v>1526.783553</v>
      </c>
      <c r="J27">
        <v>1697.0511779999999</v>
      </c>
      <c r="K27">
        <v>1833.9629520000001</v>
      </c>
      <c r="L27">
        <v>1944.327972</v>
      </c>
      <c r="M27">
        <v>2032.2082230000001</v>
      </c>
      <c r="N27">
        <v>2097.382826</v>
      </c>
      <c r="O27">
        <v>2134.8925869999998</v>
      </c>
      <c r="P27">
        <v>2119.4612929999998</v>
      </c>
      <c r="Q27">
        <v>2073.7663440000001</v>
      </c>
      <c r="R27">
        <v>2009.8360339999999</v>
      </c>
      <c r="S27">
        <v>1934.2696209999999</v>
      </c>
      <c r="T27">
        <v>1850.844118</v>
      </c>
      <c r="U27">
        <v>1788.3760360000001</v>
      </c>
      <c r="V27">
        <v>1740.5096559999999</v>
      </c>
      <c r="W27">
        <v>1703.4940690000001</v>
      </c>
      <c r="X27">
        <v>1674.3164139999999</v>
      </c>
      <c r="Y27">
        <v>1650.3237180000001</v>
      </c>
      <c r="Z27">
        <v>1629.2055620000001</v>
      </c>
      <c r="AA27">
        <v>1609.021602</v>
      </c>
      <c r="AB27">
        <v>1588.2055740000001</v>
      </c>
      <c r="AC27">
        <v>1565.544566</v>
      </c>
      <c r="AD27">
        <v>1540.1446579999999</v>
      </c>
      <c r="AE27">
        <v>1059.4125670000001</v>
      </c>
      <c r="AF27">
        <v>601.56619079999996</v>
      </c>
      <c r="AG27">
        <v>308.64677490000003</v>
      </c>
      <c r="AH27">
        <v>149.82750970000001</v>
      </c>
      <c r="AI27">
        <v>70.952070739999996</v>
      </c>
      <c r="AJ27">
        <v>33.413930120000003</v>
      </c>
      <c r="AK27">
        <v>15.843980419999999</v>
      </c>
      <c r="AL27">
        <v>7.5368759509999999</v>
      </c>
      <c r="AM27">
        <v>3.6629155469999999</v>
      </c>
      <c r="AN27">
        <v>1.9196311580000001</v>
      </c>
    </row>
    <row r="28" spans="1:40" x14ac:dyDescent="0.25">
      <c r="A28" s="27" t="s">
        <v>429</v>
      </c>
      <c r="B28" t="s">
        <v>265</v>
      </c>
      <c r="C28">
        <v>4581.1430389999996</v>
      </c>
      <c r="D28">
        <v>4805.179177</v>
      </c>
      <c r="E28">
        <v>5126.8044639999998</v>
      </c>
      <c r="F28">
        <v>5503.9538839999996</v>
      </c>
      <c r="G28">
        <v>5907.8608999999997</v>
      </c>
      <c r="H28">
        <v>6381.1974060000002</v>
      </c>
      <c r="I28">
        <v>6762.5740340000002</v>
      </c>
      <c r="J28">
        <v>7014.6724679999998</v>
      </c>
      <c r="K28">
        <v>7149.6515019999997</v>
      </c>
      <c r="L28">
        <v>7189.210094</v>
      </c>
      <c r="M28">
        <v>7147.8385930000004</v>
      </c>
      <c r="N28">
        <v>7028.1123960000004</v>
      </c>
      <c r="O28">
        <v>6820.5912879999996</v>
      </c>
      <c r="P28">
        <v>6604.4558619999998</v>
      </c>
      <c r="Q28">
        <v>6377.6159319999997</v>
      </c>
      <c r="R28">
        <v>6136.9199330000001</v>
      </c>
      <c r="S28">
        <v>5881.3411260000003</v>
      </c>
      <c r="T28">
        <v>5611.5536249999996</v>
      </c>
      <c r="U28">
        <v>5168.7427010000001</v>
      </c>
      <c r="V28">
        <v>4683.5809330000002</v>
      </c>
      <c r="W28">
        <v>4216.0971890000001</v>
      </c>
      <c r="X28">
        <v>3787.6978020000001</v>
      </c>
      <c r="Y28">
        <v>3402.09852</v>
      </c>
      <c r="Z28">
        <v>3056.2157860000002</v>
      </c>
      <c r="AA28">
        <v>2745.1271499999998</v>
      </c>
      <c r="AB28">
        <v>2464.0551839999998</v>
      </c>
      <c r="AC28">
        <v>2208.9980620000001</v>
      </c>
      <c r="AD28">
        <v>1976.8010489999999</v>
      </c>
      <c r="AE28">
        <v>1699.924366</v>
      </c>
      <c r="AF28">
        <v>1423.954099</v>
      </c>
      <c r="AG28">
        <v>1173.033451</v>
      </c>
      <c r="AH28">
        <v>956.34937990000003</v>
      </c>
      <c r="AI28">
        <v>774.76012430000003</v>
      </c>
      <c r="AJ28">
        <v>625.25513980000005</v>
      </c>
      <c r="AK28">
        <v>503.4619457</v>
      </c>
      <c r="AL28">
        <v>404.87959380000001</v>
      </c>
      <c r="AM28">
        <v>325.39878770000001</v>
      </c>
      <c r="AN28">
        <v>261.4770456</v>
      </c>
    </row>
    <row r="29" spans="1:40" x14ac:dyDescent="0.25">
      <c r="A29" s="27" t="s">
        <v>430</v>
      </c>
      <c r="B29" t="s">
        <v>266</v>
      </c>
      <c r="C29">
        <v>0.34929036270000002</v>
      </c>
      <c r="D29">
        <v>0.85879927700000003</v>
      </c>
      <c r="E29">
        <v>3.5150086489999999</v>
      </c>
      <c r="F29">
        <v>18.7975523</v>
      </c>
      <c r="G29">
        <v>114.38466680000001</v>
      </c>
      <c r="H29">
        <v>316.54665569999997</v>
      </c>
      <c r="I29">
        <v>565.26749919999997</v>
      </c>
      <c r="J29">
        <v>792.94212270000003</v>
      </c>
      <c r="K29">
        <v>974.85866139999996</v>
      </c>
      <c r="L29">
        <v>1115.18094</v>
      </c>
      <c r="M29">
        <v>1225.2313429999999</v>
      </c>
      <c r="N29">
        <v>1313.212608</v>
      </c>
      <c r="O29">
        <v>1381.4093559999999</v>
      </c>
      <c r="P29">
        <v>1375.5378109999999</v>
      </c>
      <c r="Q29">
        <v>1330.6777689999999</v>
      </c>
      <c r="R29">
        <v>1267.1333810000001</v>
      </c>
      <c r="S29">
        <v>1195.680785</v>
      </c>
      <c r="T29">
        <v>1121.7480860000001</v>
      </c>
      <c r="U29">
        <v>1023.511858</v>
      </c>
      <c r="V29">
        <v>923.19774129999996</v>
      </c>
      <c r="W29">
        <v>830.08225549999997</v>
      </c>
      <c r="X29">
        <v>746.78228320000005</v>
      </c>
      <c r="Y29">
        <v>673.06408510000006</v>
      </c>
      <c r="Z29">
        <v>607.73215330000005</v>
      </c>
      <c r="AA29">
        <v>549.44748619999996</v>
      </c>
      <c r="AB29">
        <v>497.02912700000002</v>
      </c>
      <c r="AC29">
        <v>449.52983899999998</v>
      </c>
      <c r="AD29">
        <v>406.22361769999998</v>
      </c>
      <c r="AE29">
        <v>382.26020410000001</v>
      </c>
      <c r="AF29">
        <v>365.43067289999999</v>
      </c>
      <c r="AG29">
        <v>351.105727</v>
      </c>
      <c r="AH29">
        <v>337.5529143</v>
      </c>
      <c r="AI29">
        <v>324.19912199999999</v>
      </c>
      <c r="AJ29">
        <v>310.92057799999998</v>
      </c>
      <c r="AK29">
        <v>297.75155160000003</v>
      </c>
      <c r="AL29">
        <v>284.76892800000002</v>
      </c>
      <c r="AM29">
        <v>272.04972040000001</v>
      </c>
      <c r="AN29">
        <v>259.65798339999998</v>
      </c>
    </row>
    <row r="30" spans="1:40" x14ac:dyDescent="0.25">
      <c r="A30" s="27" t="s">
        <v>431</v>
      </c>
      <c r="B30" t="s">
        <v>267</v>
      </c>
      <c r="C30">
        <v>3813.5502799999999</v>
      </c>
      <c r="D30">
        <v>3782.2881630000002</v>
      </c>
      <c r="E30">
        <v>3711.8983400000002</v>
      </c>
      <c r="F30">
        <v>3617.8619349999999</v>
      </c>
      <c r="G30">
        <v>3505.530495</v>
      </c>
      <c r="H30">
        <v>3570.1656370000001</v>
      </c>
      <c r="I30">
        <v>3646.3125260000002</v>
      </c>
      <c r="J30">
        <v>3684.2587119999998</v>
      </c>
      <c r="K30">
        <v>3676.2925959999998</v>
      </c>
      <c r="L30">
        <v>3626.94542</v>
      </c>
      <c r="M30">
        <v>3540.9918769999999</v>
      </c>
      <c r="N30">
        <v>3419.4713769999998</v>
      </c>
      <c r="O30">
        <v>3258.935207</v>
      </c>
      <c r="P30">
        <v>3139.7219500000001</v>
      </c>
      <c r="Q30">
        <v>3036.6881680000001</v>
      </c>
      <c r="R30">
        <v>2936.3626279999999</v>
      </c>
      <c r="S30">
        <v>2832.2062179999998</v>
      </c>
      <c r="T30">
        <v>2721.473532</v>
      </c>
      <c r="U30">
        <v>2644.0299450000002</v>
      </c>
      <c r="V30">
        <v>2588.19364</v>
      </c>
      <c r="W30">
        <v>2547.5339640000002</v>
      </c>
      <c r="X30">
        <v>2517.3111990000002</v>
      </c>
      <c r="Y30">
        <v>2493.5499450000002</v>
      </c>
      <c r="Z30">
        <v>2472.855145</v>
      </c>
      <c r="AA30">
        <v>2452.3919989999999</v>
      </c>
      <c r="AB30">
        <v>2429.8735379999998</v>
      </c>
      <c r="AC30">
        <v>2403.5282299999999</v>
      </c>
      <c r="AD30">
        <v>2372.0527149999998</v>
      </c>
      <c r="AE30">
        <v>2377.6343219999999</v>
      </c>
      <c r="AF30">
        <v>2388.7079859999999</v>
      </c>
      <c r="AG30">
        <v>2394.2666389999999</v>
      </c>
      <c r="AH30">
        <v>2391.5437510000002</v>
      </c>
      <c r="AI30">
        <v>2380.8805980000002</v>
      </c>
      <c r="AJ30">
        <v>2363.5431210000002</v>
      </c>
      <c r="AK30">
        <v>2340.885315</v>
      </c>
      <c r="AL30">
        <v>2314.086965</v>
      </c>
      <c r="AM30">
        <v>2284.1106650000002</v>
      </c>
      <c r="AN30">
        <v>2251.7302020000002</v>
      </c>
    </row>
    <row r="31" spans="1:40" x14ac:dyDescent="0.25">
      <c r="A31" s="27" t="s">
        <v>434</v>
      </c>
      <c r="B31" t="s">
        <v>268</v>
      </c>
      <c r="C31">
        <v>13033.75303</v>
      </c>
      <c r="D31">
        <v>12957.720939999999</v>
      </c>
      <c r="E31">
        <v>12726.932360000001</v>
      </c>
      <c r="F31">
        <v>12383.6646</v>
      </c>
      <c r="G31">
        <v>11952.206039999999</v>
      </c>
      <c r="H31">
        <v>12101.77485</v>
      </c>
      <c r="I31">
        <v>12301.17239</v>
      </c>
      <c r="J31">
        <v>12395.085800000001</v>
      </c>
      <c r="K31">
        <v>12359.90014</v>
      </c>
      <c r="L31">
        <v>12207.53205</v>
      </c>
      <c r="M31">
        <v>11948.441049999999</v>
      </c>
      <c r="N31">
        <v>11580.088180000001</v>
      </c>
      <c r="O31">
        <v>11084.99986</v>
      </c>
      <c r="P31">
        <v>10460.34073</v>
      </c>
      <c r="Q31">
        <v>9782.2009789999902</v>
      </c>
      <c r="R31">
        <v>9086.5921849999995</v>
      </c>
      <c r="S31">
        <v>8392.6646259999998</v>
      </c>
      <c r="T31">
        <v>7711.5927519999996</v>
      </c>
      <c r="U31">
        <v>7220.3853929999996</v>
      </c>
      <c r="V31">
        <v>6840.8607039999997</v>
      </c>
      <c r="W31">
        <v>6532.703426</v>
      </c>
      <c r="X31">
        <v>6271.3078919999998</v>
      </c>
      <c r="Y31">
        <v>6039.927087</v>
      </c>
      <c r="Z31">
        <v>5826.5933329999998</v>
      </c>
      <c r="AA31">
        <v>5622.6922199999999</v>
      </c>
      <c r="AB31">
        <v>5422.1440970000003</v>
      </c>
      <c r="AC31">
        <v>5220.8407980000002</v>
      </c>
      <c r="AD31">
        <v>5016.2166420000003</v>
      </c>
      <c r="AE31">
        <v>4142.4453389999999</v>
      </c>
      <c r="AF31">
        <v>3144.2677960000001</v>
      </c>
      <c r="AG31">
        <v>2278.4303749999999</v>
      </c>
      <c r="AH31">
        <v>1610.240121</v>
      </c>
      <c r="AI31">
        <v>1123.3686660000001</v>
      </c>
      <c r="AJ31">
        <v>778.95461909999995</v>
      </c>
      <c r="AK31">
        <v>539.0608737</v>
      </c>
      <c r="AL31">
        <v>373.3946057</v>
      </c>
      <c r="AM31">
        <v>259.38718239999997</v>
      </c>
      <c r="AN31">
        <v>181.04416800000001</v>
      </c>
    </row>
    <row r="32" spans="1:40" x14ac:dyDescent="0.25">
      <c r="A32" s="27" t="s">
        <v>435</v>
      </c>
      <c r="B32" t="s">
        <v>269</v>
      </c>
      <c r="C32">
        <v>42001.407169999999</v>
      </c>
      <c r="D32">
        <v>42776.334390000004</v>
      </c>
      <c r="E32">
        <v>43601.382420000002</v>
      </c>
      <c r="F32">
        <v>44329.473120000002</v>
      </c>
      <c r="G32">
        <v>44860.675450000002</v>
      </c>
      <c r="H32">
        <v>46927.473669999999</v>
      </c>
      <c r="I32">
        <v>48882.861550000001</v>
      </c>
      <c r="J32">
        <v>50249.890670000001</v>
      </c>
      <c r="K32">
        <v>50989.534699999997</v>
      </c>
      <c r="L32">
        <v>51174.711719999999</v>
      </c>
      <c r="M32">
        <v>50856.495790000001</v>
      </c>
      <c r="N32">
        <v>50020.761989999999</v>
      </c>
      <c r="O32">
        <v>48580.05502</v>
      </c>
      <c r="P32">
        <v>48004.186020000001</v>
      </c>
      <c r="Q32">
        <v>47787.592770000003</v>
      </c>
      <c r="R32">
        <v>47651.004209999999</v>
      </c>
      <c r="S32">
        <v>47443.022250000002</v>
      </c>
      <c r="T32">
        <v>47082.94616</v>
      </c>
      <c r="U32">
        <v>46340.685129999998</v>
      </c>
      <c r="V32">
        <v>45497.337010000003</v>
      </c>
      <c r="W32">
        <v>44687.02317</v>
      </c>
      <c r="X32">
        <v>43950.502990000001</v>
      </c>
      <c r="Y32">
        <v>43279.874989999997</v>
      </c>
      <c r="Z32">
        <v>42646.650119999998</v>
      </c>
      <c r="AA32">
        <v>42017.10065</v>
      </c>
      <c r="AB32">
        <v>41359.783739999999</v>
      </c>
      <c r="AC32">
        <v>40648.735560000001</v>
      </c>
      <c r="AD32">
        <v>39864.439879999998</v>
      </c>
      <c r="AE32">
        <v>40309.457390000003</v>
      </c>
      <c r="AF32">
        <v>41178.608220000002</v>
      </c>
      <c r="AG32">
        <v>42143.448559999997</v>
      </c>
      <c r="AH32">
        <v>43073.742590000002</v>
      </c>
      <c r="AI32">
        <v>43924.986830000002</v>
      </c>
      <c r="AJ32">
        <v>44688.322119999997</v>
      </c>
      <c r="AK32">
        <v>45368.483950000002</v>
      </c>
      <c r="AL32">
        <v>45974.525990000002</v>
      </c>
      <c r="AM32">
        <v>46516.188840000003</v>
      </c>
      <c r="AN32">
        <v>47002.682390000002</v>
      </c>
    </row>
    <row r="33" spans="1:40" x14ac:dyDescent="0.25">
      <c r="A33" s="27" t="s">
        <v>432</v>
      </c>
      <c r="B33" t="s">
        <v>270</v>
      </c>
      <c r="C33">
        <v>404.96020850000002</v>
      </c>
      <c r="D33">
        <v>438.15729640000001</v>
      </c>
      <c r="E33">
        <v>490.39517030000002</v>
      </c>
      <c r="F33">
        <v>557.17316389999996</v>
      </c>
      <c r="G33">
        <v>635.7263782</v>
      </c>
      <c r="H33">
        <v>549.18478519999996</v>
      </c>
      <c r="I33">
        <v>401.17932009999998</v>
      </c>
      <c r="J33">
        <v>265.66978920000003</v>
      </c>
      <c r="K33">
        <v>166.34631010000001</v>
      </c>
      <c r="L33">
        <v>100.94593740000001</v>
      </c>
      <c r="M33">
        <v>60.152136540000001</v>
      </c>
      <c r="N33">
        <v>35.483958459999997</v>
      </c>
      <c r="O33">
        <v>20.70821153</v>
      </c>
      <c r="P33">
        <v>15.140145929999999</v>
      </c>
      <c r="Q33">
        <v>12.442461550000001</v>
      </c>
      <c r="R33">
        <v>10.8467512</v>
      </c>
      <c r="S33">
        <v>9.7261920320000002</v>
      </c>
      <c r="T33">
        <v>8.8261683939999998</v>
      </c>
      <c r="U33">
        <v>8.8930033739999903</v>
      </c>
      <c r="V33">
        <v>9.4732770629999994</v>
      </c>
      <c r="W33">
        <v>10.395212709999999</v>
      </c>
      <c r="X33">
        <v>11.584737430000001</v>
      </c>
      <c r="Y33">
        <v>13.00742822</v>
      </c>
      <c r="Z33">
        <v>14.646457399999999</v>
      </c>
      <c r="AA33">
        <v>16.492940950000001</v>
      </c>
      <c r="AB33">
        <v>18.541221839999999</v>
      </c>
      <c r="AC33">
        <v>20.78635603</v>
      </c>
      <c r="AD33">
        <v>23.22268244</v>
      </c>
      <c r="AE33">
        <v>25.759460229999998</v>
      </c>
      <c r="AF33">
        <v>28.289441780000001</v>
      </c>
      <c r="AG33">
        <v>30.78757478</v>
      </c>
      <c r="AH33">
        <v>33.264584130000003</v>
      </c>
      <c r="AI33">
        <v>35.743342009999999</v>
      </c>
      <c r="AJ33">
        <v>38.247779850000001</v>
      </c>
      <c r="AK33">
        <v>40.798999590000001</v>
      </c>
      <c r="AL33">
        <v>43.414729749999999</v>
      </c>
      <c r="AM33">
        <v>46.109992750000004</v>
      </c>
      <c r="AN33">
        <v>48.898055640000003</v>
      </c>
    </row>
    <row r="34" spans="1:40" x14ac:dyDescent="0.25">
      <c r="A34" s="27" t="s">
        <v>433</v>
      </c>
      <c r="B34" t="s">
        <v>271</v>
      </c>
      <c r="C34">
        <v>6170.1730530000004</v>
      </c>
      <c r="D34">
        <v>6026.7983489999997</v>
      </c>
      <c r="E34">
        <v>5771.5697479999999</v>
      </c>
      <c r="F34">
        <v>5460.0916230000003</v>
      </c>
      <c r="G34">
        <v>5120.3010690000001</v>
      </c>
      <c r="H34">
        <v>3424.2921230000002</v>
      </c>
      <c r="I34">
        <v>1879.688392</v>
      </c>
      <c r="J34">
        <v>923.05384619999995</v>
      </c>
      <c r="K34">
        <v>427.16263880000002</v>
      </c>
      <c r="L34">
        <v>192.36262780000001</v>
      </c>
      <c r="M34">
        <v>86.475052610000006</v>
      </c>
      <c r="N34">
        <v>39.719796670000001</v>
      </c>
      <c r="O34">
        <v>19.33242701</v>
      </c>
      <c r="P34">
        <v>13.423853769999999</v>
      </c>
      <c r="Q34">
        <v>11.216626460000001</v>
      </c>
      <c r="R34">
        <v>10.302527919999999</v>
      </c>
      <c r="S34">
        <v>9.9159772910000008</v>
      </c>
      <c r="T34">
        <v>9.7523051299999999</v>
      </c>
      <c r="U34">
        <v>9.7672954389999997</v>
      </c>
      <c r="V34">
        <v>9.8725003430000005</v>
      </c>
      <c r="W34">
        <v>10.02344218</v>
      </c>
      <c r="X34">
        <v>10.19456632</v>
      </c>
      <c r="Y34">
        <v>10.36933513</v>
      </c>
      <c r="Z34">
        <v>10.53609325</v>
      </c>
      <c r="AA34">
        <v>10.68625179</v>
      </c>
      <c r="AB34">
        <v>10.81342759</v>
      </c>
      <c r="AC34">
        <v>10.912984120000001</v>
      </c>
      <c r="AD34">
        <v>10.9817464</v>
      </c>
      <c r="AE34">
        <v>11.138634120000001</v>
      </c>
      <c r="AF34">
        <v>11.29737504</v>
      </c>
      <c r="AG34">
        <v>11.427161979999999</v>
      </c>
      <c r="AH34">
        <v>11.520629700000001</v>
      </c>
      <c r="AI34">
        <v>11.57960027</v>
      </c>
      <c r="AJ34">
        <v>11.608781779999999</v>
      </c>
      <c r="AK34">
        <v>11.613258269999999</v>
      </c>
      <c r="AL34">
        <v>11.597652399999999</v>
      </c>
      <c r="AM34">
        <v>11.565954209999999</v>
      </c>
      <c r="AN34">
        <v>11.521582069999999</v>
      </c>
    </row>
    <row r="35" spans="1:40" x14ac:dyDescent="0.25">
      <c r="A35" s="5" t="s">
        <v>219</v>
      </c>
      <c r="B35" t="s">
        <v>272</v>
      </c>
      <c r="C35">
        <v>7249503</v>
      </c>
      <c r="D35">
        <v>7330845.9029999999</v>
      </c>
      <c r="E35">
        <v>7413774.6279999996</v>
      </c>
      <c r="F35">
        <v>7497281.8289999999</v>
      </c>
      <c r="G35">
        <v>7579530.7580000004</v>
      </c>
      <c r="H35">
        <v>7659681.6469999999</v>
      </c>
      <c r="I35">
        <v>7737395.1600000001</v>
      </c>
      <c r="J35">
        <v>7812802.6330000004</v>
      </c>
      <c r="K35">
        <v>7886207.7359999996</v>
      </c>
      <c r="L35">
        <v>7957969.4519999996</v>
      </c>
      <c r="M35">
        <v>8028448.8609999996</v>
      </c>
      <c r="N35">
        <v>8098031.4850000003</v>
      </c>
      <c r="O35">
        <v>8167184.5750000002</v>
      </c>
      <c r="P35">
        <v>8236416.0429999996</v>
      </c>
      <c r="Q35">
        <v>8306031.0880000005</v>
      </c>
      <c r="R35">
        <v>8375893.1849999996</v>
      </c>
      <c r="S35">
        <v>8445763.477</v>
      </c>
      <c r="T35">
        <v>8515419.2880000006</v>
      </c>
      <c r="U35">
        <v>8584065.2070000004</v>
      </c>
      <c r="V35">
        <v>8652343.727</v>
      </c>
      <c r="W35">
        <v>8720570.99599999</v>
      </c>
      <c r="X35">
        <v>8788868.33699999</v>
      </c>
      <c r="Y35">
        <v>8857232.8910000008</v>
      </c>
      <c r="Z35">
        <v>8925578.1400000006</v>
      </c>
      <c r="AA35">
        <v>8993761.227</v>
      </c>
      <c r="AB35">
        <v>9061603.9710000008</v>
      </c>
      <c r="AC35">
        <v>9128910.5059999898</v>
      </c>
      <c r="AD35">
        <v>9195482.9460000005</v>
      </c>
      <c r="AE35">
        <v>9261121.58699999</v>
      </c>
      <c r="AF35">
        <v>9326575.1290000007</v>
      </c>
      <c r="AG35">
        <v>9391998.4949999899</v>
      </c>
      <c r="AH35">
        <v>9457307.5309999995</v>
      </c>
      <c r="AI35">
        <v>9522371.4199999999</v>
      </c>
      <c r="AJ35">
        <v>9587113.7670000009</v>
      </c>
      <c r="AK35">
        <v>9651558.5580000002</v>
      </c>
      <c r="AL35">
        <v>9715849.6649999898</v>
      </c>
      <c r="AM35">
        <v>9780259.8790000007</v>
      </c>
      <c r="AN35">
        <v>9845196.9130000006</v>
      </c>
    </row>
    <row r="36" spans="1:40" x14ac:dyDescent="0.25">
      <c r="A36" s="5" t="s">
        <v>219</v>
      </c>
      <c r="B36" t="s">
        <v>273</v>
      </c>
      <c r="C36">
        <v>100707</v>
      </c>
      <c r="D36">
        <v>101821.1292</v>
      </c>
      <c r="E36">
        <v>102921.6761</v>
      </c>
      <c r="F36">
        <v>103991.7236</v>
      </c>
      <c r="G36">
        <v>105034.3009</v>
      </c>
      <c r="H36">
        <v>106064.307</v>
      </c>
      <c r="I36">
        <v>107086.62480000001</v>
      </c>
      <c r="J36">
        <v>108103.5419</v>
      </c>
      <c r="K36">
        <v>109118.1718</v>
      </c>
      <c r="L36">
        <v>110133.8147</v>
      </c>
      <c r="M36">
        <v>111152.6259</v>
      </c>
      <c r="N36">
        <v>112175.2427</v>
      </c>
      <c r="O36">
        <v>113201.333</v>
      </c>
      <c r="P36">
        <v>114228.04549999999</v>
      </c>
      <c r="Q36">
        <v>115246.8147</v>
      </c>
      <c r="R36">
        <v>116248.8465</v>
      </c>
      <c r="S36">
        <v>117226.8849</v>
      </c>
      <c r="T36">
        <v>118175.46219999999</v>
      </c>
      <c r="U36">
        <v>119081.6387</v>
      </c>
      <c r="V36">
        <v>119956.13649999999</v>
      </c>
      <c r="W36">
        <v>120810.548</v>
      </c>
      <c r="X36">
        <v>121652.4259</v>
      </c>
      <c r="Y36">
        <v>122485.3317</v>
      </c>
      <c r="Z36">
        <v>123309.81269999999</v>
      </c>
      <c r="AA36">
        <v>124124.41469999999</v>
      </c>
      <c r="AB36">
        <v>124926.5315</v>
      </c>
      <c r="AC36">
        <v>125713.0615</v>
      </c>
      <c r="AD36">
        <v>126480.895</v>
      </c>
      <c r="AE36">
        <v>127221.92969999999</v>
      </c>
      <c r="AF36">
        <v>127940.2262</v>
      </c>
      <c r="AG36">
        <v>128640.11139999999</v>
      </c>
      <c r="AH36">
        <v>129325.5203</v>
      </c>
      <c r="AI36">
        <v>130000.32399999999</v>
      </c>
      <c r="AJ36">
        <v>130668.74099999999</v>
      </c>
      <c r="AK36">
        <v>131335.64350000001</v>
      </c>
      <c r="AL36">
        <v>132006.8095</v>
      </c>
      <c r="AM36">
        <v>132689.15429999999</v>
      </c>
      <c r="AN36">
        <v>133390.94560000001</v>
      </c>
    </row>
    <row r="37" spans="1:40" x14ac:dyDescent="0.25">
      <c r="A37" s="5" t="s">
        <v>218</v>
      </c>
      <c r="B37" t="s">
        <v>274</v>
      </c>
      <c r="C37">
        <v>1859303</v>
      </c>
      <c r="D37">
        <v>1880388.6640000001</v>
      </c>
      <c r="E37">
        <v>1902296.4110000001</v>
      </c>
      <c r="F37">
        <v>1924746.737</v>
      </c>
      <c r="G37">
        <v>1946845.16</v>
      </c>
      <c r="H37">
        <v>1967969.922</v>
      </c>
      <c r="I37">
        <v>1987926.9469999999</v>
      </c>
      <c r="J37">
        <v>2006789.628</v>
      </c>
      <c r="K37">
        <v>2024729.6769999999</v>
      </c>
      <c r="L37">
        <v>2041941.791</v>
      </c>
      <c r="M37">
        <v>2058610.645</v>
      </c>
      <c r="N37">
        <v>2074911.3219999999</v>
      </c>
      <c r="O37">
        <v>2091022.5549999999</v>
      </c>
      <c r="P37">
        <v>2107414.023</v>
      </c>
      <c r="Q37">
        <v>2124293.9890000001</v>
      </c>
      <c r="R37">
        <v>2141675.6349999998</v>
      </c>
      <c r="S37">
        <v>2159492.1809999999</v>
      </c>
      <c r="T37">
        <v>2177658.4130000002</v>
      </c>
      <c r="U37">
        <v>2196244.4380000001</v>
      </c>
      <c r="V37">
        <v>2215250.8769999999</v>
      </c>
      <c r="W37">
        <v>2234645.0819999999</v>
      </c>
      <c r="X37">
        <v>2254378.7489999998</v>
      </c>
      <c r="Y37">
        <v>2274394.7570000002</v>
      </c>
      <c r="Z37">
        <v>2294631.2439999999</v>
      </c>
      <c r="AA37">
        <v>2315024.5019999999</v>
      </c>
      <c r="AB37">
        <v>2335511.182</v>
      </c>
      <c r="AC37">
        <v>2356030.16</v>
      </c>
      <c r="AD37">
        <v>2376524.4040000001</v>
      </c>
      <c r="AE37">
        <v>2397328.216</v>
      </c>
      <c r="AF37">
        <v>2418599.5639999998</v>
      </c>
      <c r="AG37">
        <v>2440319.844</v>
      </c>
      <c r="AH37">
        <v>2462376.7689999999</v>
      </c>
      <c r="AI37">
        <v>2484635.7069999999</v>
      </c>
      <c r="AJ37">
        <v>2506983.9300000002</v>
      </c>
      <c r="AK37">
        <v>2529352.2230000002</v>
      </c>
      <c r="AL37">
        <v>2551722.8659999999</v>
      </c>
      <c r="AM37">
        <v>2574130.9720000001</v>
      </c>
      <c r="AN37">
        <v>2596663.5060000001</v>
      </c>
    </row>
    <row r="38" spans="1:40" x14ac:dyDescent="0.25">
      <c r="A38" s="5" t="s">
        <v>218</v>
      </c>
      <c r="B38" t="s">
        <v>275</v>
      </c>
      <c r="C38">
        <v>286222</v>
      </c>
      <c r="D38">
        <v>289424.39429999999</v>
      </c>
      <c r="E38">
        <v>292653.38160000002</v>
      </c>
      <c r="F38">
        <v>295865.43819999998</v>
      </c>
      <c r="G38">
        <v>299020.80129999999</v>
      </c>
      <c r="H38">
        <v>302106.99430000002</v>
      </c>
      <c r="I38">
        <v>305116.32490000001</v>
      </c>
      <c r="J38">
        <v>308051.5539</v>
      </c>
      <c r="K38">
        <v>310924.23060000001</v>
      </c>
      <c r="L38">
        <v>313748.42200000002</v>
      </c>
      <c r="M38">
        <v>316535.58880000003</v>
      </c>
      <c r="N38">
        <v>319293.08120000002</v>
      </c>
      <c r="O38">
        <v>322025.03739999997</v>
      </c>
      <c r="P38">
        <v>324759.05190000002</v>
      </c>
      <c r="Q38">
        <v>327491.85470000003</v>
      </c>
      <c r="R38">
        <v>330209.2378</v>
      </c>
      <c r="S38">
        <v>332895.245</v>
      </c>
      <c r="T38">
        <v>335535.8947</v>
      </c>
      <c r="U38">
        <v>338120.147</v>
      </c>
      <c r="V38">
        <v>340661.17469999997</v>
      </c>
      <c r="W38">
        <v>343172.43910000002</v>
      </c>
      <c r="X38">
        <v>345662.67739999999</v>
      </c>
      <c r="Y38">
        <v>348135.17979999998</v>
      </c>
      <c r="Z38">
        <v>350588.58510000003</v>
      </c>
      <c r="AA38">
        <v>353018.16739999998</v>
      </c>
      <c r="AB38">
        <v>355417.14039999997</v>
      </c>
      <c r="AC38">
        <v>357777.79680000001</v>
      </c>
      <c r="AD38">
        <v>360092.44449999998</v>
      </c>
      <c r="AE38">
        <v>362379.80790000001</v>
      </c>
      <c r="AF38">
        <v>364653.23749999999</v>
      </c>
      <c r="AG38">
        <v>366916.10230000003</v>
      </c>
      <c r="AH38">
        <v>369168.06650000002</v>
      </c>
      <c r="AI38">
        <v>371408.71409999998</v>
      </c>
      <c r="AJ38">
        <v>373639.96250000002</v>
      </c>
      <c r="AK38">
        <v>375867.36430000002</v>
      </c>
      <c r="AL38">
        <v>378100.76439999999</v>
      </c>
      <c r="AM38">
        <v>380354.66519999999</v>
      </c>
      <c r="AN38">
        <v>382648.489</v>
      </c>
    </row>
    <row r="39" spans="1:40" x14ac:dyDescent="0.25">
      <c r="A39" s="5" t="s">
        <v>218</v>
      </c>
      <c r="B39" t="s">
        <v>276</v>
      </c>
      <c r="C39">
        <v>288023.5</v>
      </c>
      <c r="D39">
        <v>291256.36410000001</v>
      </c>
      <c r="E39">
        <v>294540.23109999998</v>
      </c>
      <c r="F39">
        <v>297855.54710000003</v>
      </c>
      <c r="G39">
        <v>301161.50939999998</v>
      </c>
      <c r="H39">
        <v>304401.85269999999</v>
      </c>
      <c r="I39">
        <v>307535.74810000003</v>
      </c>
      <c r="J39">
        <v>310548.77559999999</v>
      </c>
      <c r="K39">
        <v>313445.61800000002</v>
      </c>
      <c r="L39">
        <v>316240.1483</v>
      </c>
      <c r="M39">
        <v>318947.80680000002</v>
      </c>
      <c r="N39">
        <v>321582.40649999998</v>
      </c>
      <c r="O39">
        <v>324155.772</v>
      </c>
      <c r="P39">
        <v>326709.87270000001</v>
      </c>
      <c r="Q39">
        <v>329259.8455</v>
      </c>
      <c r="R39">
        <v>331808.56180000002</v>
      </c>
      <c r="S39">
        <v>334351.57299999997</v>
      </c>
      <c r="T39">
        <v>336880.74810000003</v>
      </c>
      <c r="U39">
        <v>339390.57299999997</v>
      </c>
      <c r="V39">
        <v>341887.37479999999</v>
      </c>
      <c r="W39">
        <v>344376.00349999999</v>
      </c>
      <c r="X39">
        <v>346858.30009999999</v>
      </c>
      <c r="Y39">
        <v>349333.08659999998</v>
      </c>
      <c r="Z39">
        <v>351796.6238</v>
      </c>
      <c r="AA39">
        <v>354243.26380000002</v>
      </c>
      <c r="AB39">
        <v>356666.16029999999</v>
      </c>
      <c r="AC39">
        <v>359057.96279999998</v>
      </c>
      <c r="AD39">
        <v>361411.46480000002</v>
      </c>
      <c r="AE39">
        <v>363753.10950000002</v>
      </c>
      <c r="AF39">
        <v>366113.19990000001</v>
      </c>
      <c r="AG39">
        <v>368505.72369999997</v>
      </c>
      <c r="AH39">
        <v>370932.10800000001</v>
      </c>
      <c r="AI39">
        <v>373387.6139</v>
      </c>
      <c r="AJ39">
        <v>375867.00550000003</v>
      </c>
      <c r="AK39">
        <v>378368.10739999998</v>
      </c>
      <c r="AL39">
        <v>380893.67009999999</v>
      </c>
      <c r="AM39">
        <v>383452.21580000001</v>
      </c>
      <c r="AN39">
        <v>386058.3751</v>
      </c>
    </row>
    <row r="40" spans="1:40" x14ac:dyDescent="0.25">
      <c r="A40" s="5" t="s">
        <v>218</v>
      </c>
      <c r="B40" t="s">
        <v>277</v>
      </c>
      <c r="C40">
        <v>71746.000010000003</v>
      </c>
      <c r="D40">
        <v>72541.383050000004</v>
      </c>
      <c r="E40">
        <v>73332.110339999999</v>
      </c>
      <c r="F40">
        <v>74105.574529999998</v>
      </c>
      <c r="G40">
        <v>74887.939339999997</v>
      </c>
      <c r="H40">
        <v>75710.534180000002</v>
      </c>
      <c r="I40">
        <v>76566.989440000005</v>
      </c>
      <c r="J40">
        <v>77451.077539999998</v>
      </c>
      <c r="K40">
        <v>78362.739109999995</v>
      </c>
      <c r="L40">
        <v>79309.212190000006</v>
      </c>
      <c r="M40">
        <v>80305.732539999997</v>
      </c>
      <c r="N40">
        <v>81376.963109999997</v>
      </c>
      <c r="O40">
        <v>82559.81465</v>
      </c>
      <c r="P40">
        <v>83758.698069999999</v>
      </c>
      <c r="Q40">
        <v>84981.070269999997</v>
      </c>
      <c r="R40">
        <v>86239.048580000002</v>
      </c>
      <c r="S40">
        <v>87541.481159999996</v>
      </c>
      <c r="T40">
        <v>88895.211670000004</v>
      </c>
      <c r="U40">
        <v>90131.968649999995</v>
      </c>
      <c r="V40">
        <v>91284.560840000006</v>
      </c>
      <c r="W40">
        <v>92389.454939999996</v>
      </c>
      <c r="X40">
        <v>93471.580749999906</v>
      </c>
      <c r="Y40">
        <v>94547.093630000003</v>
      </c>
      <c r="Z40">
        <v>95626.102849999996</v>
      </c>
      <c r="AA40">
        <v>96714.390410000007</v>
      </c>
      <c r="AB40">
        <v>97814.557000000001</v>
      </c>
      <c r="AC40">
        <v>98926.880940000003</v>
      </c>
      <c r="AD40">
        <v>100050.0178</v>
      </c>
      <c r="AE40">
        <v>101002.5515</v>
      </c>
      <c r="AF40">
        <v>101817.18979999999</v>
      </c>
      <c r="AG40">
        <v>102528.999</v>
      </c>
      <c r="AH40">
        <v>103161.61139999999</v>
      </c>
      <c r="AI40">
        <v>103731.4369</v>
      </c>
      <c r="AJ40">
        <v>104251.2222</v>
      </c>
      <c r="AK40">
        <v>104732.1395</v>
      </c>
      <c r="AL40">
        <v>105185.04790000001</v>
      </c>
      <c r="AM40">
        <v>105621.36010000001</v>
      </c>
      <c r="AN40">
        <v>106053.7202</v>
      </c>
    </row>
    <row r="41" spans="1:40" x14ac:dyDescent="0.25">
      <c r="A41" s="5" t="s">
        <v>218</v>
      </c>
      <c r="B41" t="s">
        <v>278</v>
      </c>
      <c r="C41">
        <v>28100</v>
      </c>
      <c r="D41">
        <v>28408.196449999999</v>
      </c>
      <c r="E41">
        <v>28701.13134</v>
      </c>
      <c r="F41">
        <v>28974.289089999998</v>
      </c>
      <c r="G41">
        <v>29243.639500000001</v>
      </c>
      <c r="H41">
        <v>29523.936079999999</v>
      </c>
      <c r="I41">
        <v>29816.52418</v>
      </c>
      <c r="J41">
        <v>30118.67842</v>
      </c>
      <c r="K41">
        <v>30428.14963</v>
      </c>
      <c r="L41">
        <v>30743.465980000001</v>
      </c>
      <c r="M41">
        <v>31063.315269999999</v>
      </c>
      <c r="N41">
        <v>31386.051360000001</v>
      </c>
      <c r="O41">
        <v>31709.540089999999</v>
      </c>
      <c r="P41">
        <v>32025.667420000002</v>
      </c>
      <c r="Q41">
        <v>32329.09791</v>
      </c>
      <c r="R41">
        <v>32617.473890000001</v>
      </c>
      <c r="S41">
        <v>32889.728499999997</v>
      </c>
      <c r="T41">
        <v>33145.304700000001</v>
      </c>
      <c r="U41">
        <v>33377.945509999998</v>
      </c>
      <c r="V41">
        <v>33590.836869999999</v>
      </c>
      <c r="W41">
        <v>33788.353799999997</v>
      </c>
      <c r="X41">
        <v>33974.152549999999</v>
      </c>
      <c r="Y41">
        <v>34150.709609999998</v>
      </c>
      <c r="Z41">
        <v>34319.357920000002</v>
      </c>
      <c r="AA41">
        <v>34480.522400000002</v>
      </c>
      <c r="AB41">
        <v>34634.007210000003</v>
      </c>
      <c r="AC41">
        <v>34779.262190000001</v>
      </c>
      <c r="AD41">
        <v>34915.599370000004</v>
      </c>
      <c r="AE41">
        <v>35036.041810000002</v>
      </c>
      <c r="AF41">
        <v>35140.130940000003</v>
      </c>
      <c r="AG41">
        <v>35229.837870000003</v>
      </c>
      <c r="AH41">
        <v>35308.450879999997</v>
      </c>
      <c r="AI41">
        <v>35379.58627</v>
      </c>
      <c r="AJ41">
        <v>35446.714659999998</v>
      </c>
      <c r="AK41">
        <v>35513.017849999997</v>
      </c>
      <c r="AL41">
        <v>35581.431830000001</v>
      </c>
      <c r="AM41">
        <v>35654.771699999998</v>
      </c>
      <c r="AN41">
        <v>35735.872389999997</v>
      </c>
    </row>
    <row r="42" spans="1:40" x14ac:dyDescent="0.25">
      <c r="A42" s="5" t="s">
        <v>218</v>
      </c>
      <c r="B42" t="s">
        <v>279</v>
      </c>
      <c r="C42">
        <v>2093869</v>
      </c>
      <c r="D42">
        <v>2116944.6260000002</v>
      </c>
      <c r="E42">
        <v>2138889.5989999999</v>
      </c>
      <c r="F42">
        <v>2159332.77</v>
      </c>
      <c r="G42">
        <v>2179193.5490000001</v>
      </c>
      <c r="H42">
        <v>2199636.9369999999</v>
      </c>
      <c r="I42">
        <v>2221059.389</v>
      </c>
      <c r="J42">
        <v>2243468.338</v>
      </c>
      <c r="K42">
        <v>2266805.96</v>
      </c>
      <c r="L42">
        <v>2291006.1630000002</v>
      </c>
      <c r="M42">
        <v>2315978.0950000002</v>
      </c>
      <c r="N42">
        <v>2341582.7119999998</v>
      </c>
      <c r="O42">
        <v>2367618.9989999998</v>
      </c>
      <c r="P42">
        <v>2393921.8369999998</v>
      </c>
      <c r="Q42">
        <v>2419926.0129999998</v>
      </c>
      <c r="R42">
        <v>2445290.5780000002</v>
      </c>
      <c r="S42">
        <v>2469837.0350000001</v>
      </c>
      <c r="T42">
        <v>2493474.8330000001</v>
      </c>
      <c r="U42">
        <v>2516011.827</v>
      </c>
      <c r="V42">
        <v>2537526.176</v>
      </c>
      <c r="W42">
        <v>2558135.5219999999</v>
      </c>
      <c r="X42">
        <v>2577950.8309999998</v>
      </c>
      <c r="Y42">
        <v>2597054.7340000002</v>
      </c>
      <c r="Z42">
        <v>2615496.341</v>
      </c>
      <c r="AA42">
        <v>2633295.5499999998</v>
      </c>
      <c r="AB42">
        <v>2650451.3709999998</v>
      </c>
      <c r="AC42">
        <v>2666951.1409999998</v>
      </c>
      <c r="AD42">
        <v>2682778.98</v>
      </c>
      <c r="AE42">
        <v>2697930.5780000002</v>
      </c>
      <c r="AF42">
        <v>2712133.5729999999</v>
      </c>
      <c r="AG42">
        <v>2725283.0240000002</v>
      </c>
      <c r="AH42">
        <v>2737466.8020000001</v>
      </c>
      <c r="AI42">
        <v>2748879.139</v>
      </c>
      <c r="AJ42">
        <v>2759761.9920000001</v>
      </c>
      <c r="AK42">
        <v>2770373.747</v>
      </c>
      <c r="AL42">
        <v>2780977.6009999998</v>
      </c>
      <c r="AM42">
        <v>2791841.38</v>
      </c>
      <c r="AN42">
        <v>2803242.466</v>
      </c>
    </row>
    <row r="43" spans="1:40" x14ac:dyDescent="0.25">
      <c r="A43" s="19" t="s">
        <v>222</v>
      </c>
      <c r="B43" t="s">
        <v>280</v>
      </c>
      <c r="C43">
        <v>52938</v>
      </c>
      <c r="D43">
        <v>53466.770429999997</v>
      </c>
      <c r="E43">
        <v>53980.03701</v>
      </c>
      <c r="F43">
        <v>54492.14776</v>
      </c>
      <c r="G43">
        <v>55033.77663</v>
      </c>
      <c r="H43">
        <v>55555.883840000002</v>
      </c>
      <c r="I43">
        <v>56061.88134</v>
      </c>
      <c r="J43">
        <v>56556.423289999999</v>
      </c>
      <c r="K43">
        <v>57041.681199999999</v>
      </c>
      <c r="L43">
        <v>57517.553019999999</v>
      </c>
      <c r="M43">
        <v>57981.360280000001</v>
      </c>
      <c r="N43">
        <v>58427.402540000003</v>
      </c>
      <c r="O43">
        <v>58846.860390000002</v>
      </c>
      <c r="P43">
        <v>59256.119870000002</v>
      </c>
      <c r="Q43">
        <v>59655.980479999998</v>
      </c>
      <c r="R43">
        <v>60047.493349999997</v>
      </c>
      <c r="S43">
        <v>60430.766909999998</v>
      </c>
      <c r="T43">
        <v>60804.82733</v>
      </c>
      <c r="U43">
        <v>61168.860639999999</v>
      </c>
      <c r="V43">
        <v>61517.281349999997</v>
      </c>
      <c r="W43">
        <v>61847.119530000004</v>
      </c>
      <c r="X43">
        <v>62157.778879999998</v>
      </c>
      <c r="Y43">
        <v>62449.695800000001</v>
      </c>
      <c r="Z43">
        <v>62723.513919999998</v>
      </c>
      <c r="AA43">
        <v>62979.724889999998</v>
      </c>
      <c r="AB43">
        <v>63218.577530000002</v>
      </c>
      <c r="AC43">
        <v>63440.124649999998</v>
      </c>
      <c r="AD43">
        <v>63644.328049999996</v>
      </c>
      <c r="AE43">
        <v>63829.696819999997</v>
      </c>
      <c r="AF43">
        <v>64001.216569999997</v>
      </c>
      <c r="AG43">
        <v>64165.044040000001</v>
      </c>
      <c r="AH43">
        <v>64326.236230000002</v>
      </c>
      <c r="AI43">
        <v>64488.383159999998</v>
      </c>
      <c r="AJ43">
        <v>64654.214970000001</v>
      </c>
      <c r="AK43">
        <v>64826.19803</v>
      </c>
      <c r="AL43">
        <v>65006.947910000003</v>
      </c>
      <c r="AM43">
        <v>65199.490919999997</v>
      </c>
      <c r="AN43">
        <v>65407.425450000002</v>
      </c>
    </row>
    <row r="44" spans="1:40" x14ac:dyDescent="0.25">
      <c r="A44" s="5" t="s">
        <v>218</v>
      </c>
      <c r="B44" t="s">
        <v>281</v>
      </c>
      <c r="C44">
        <v>5558098.0010000002</v>
      </c>
      <c r="D44">
        <v>5618876.3590000002</v>
      </c>
      <c r="E44">
        <v>5678545.6469999999</v>
      </c>
      <c r="F44">
        <v>5736224.6739999996</v>
      </c>
      <c r="G44">
        <v>5792876.0930000003</v>
      </c>
      <c r="H44">
        <v>5851118.7549999999</v>
      </c>
      <c r="I44">
        <v>5910532.0820000004</v>
      </c>
      <c r="J44">
        <v>5971390.2439999999</v>
      </c>
      <c r="K44">
        <v>6034229.8930000002</v>
      </c>
      <c r="L44">
        <v>6099941.7039999999</v>
      </c>
      <c r="M44">
        <v>6169927.2819999997</v>
      </c>
      <c r="N44">
        <v>6246368.4069999997</v>
      </c>
      <c r="O44">
        <v>6332603.3459999999</v>
      </c>
      <c r="P44">
        <v>6419774.966</v>
      </c>
      <c r="Q44">
        <v>6509529.2280000001</v>
      </c>
      <c r="R44">
        <v>6602437.3590000002</v>
      </c>
      <c r="S44">
        <v>6698777.341</v>
      </c>
      <c r="T44">
        <v>6798772.3130000001</v>
      </c>
      <c r="U44">
        <v>6887286.2699999996</v>
      </c>
      <c r="V44">
        <v>6971093.3779999996</v>
      </c>
      <c r="W44">
        <v>7053984.7390000001</v>
      </c>
      <c r="X44">
        <v>7137933.0140000004</v>
      </c>
      <c r="Y44">
        <v>7223863.5060000001</v>
      </c>
      <c r="Z44">
        <v>7312106.8190000001</v>
      </c>
      <c r="AA44">
        <v>7402656.8470000001</v>
      </c>
      <c r="AB44">
        <v>7495318.165</v>
      </c>
      <c r="AC44">
        <v>7589792.7249999996</v>
      </c>
      <c r="AD44">
        <v>7685734.0300000003</v>
      </c>
      <c r="AE44">
        <v>7766121.2960000001</v>
      </c>
      <c r="AF44">
        <v>7836992.7549999999</v>
      </c>
      <c r="AG44">
        <v>7901529.8990000002</v>
      </c>
      <c r="AH44">
        <v>7961447.8700000001</v>
      </c>
      <c r="AI44">
        <v>8017757.949</v>
      </c>
      <c r="AJ44">
        <v>8071169.8830000004</v>
      </c>
      <c r="AK44">
        <v>8122305.9680000003</v>
      </c>
      <c r="AL44">
        <v>8171821.2599999998</v>
      </c>
      <c r="AM44">
        <v>8220478.8729999997</v>
      </c>
      <c r="AN44">
        <v>8269204.2359999996</v>
      </c>
    </row>
    <row r="45" spans="1:40" x14ac:dyDescent="0.25">
      <c r="A45" s="5" t="s">
        <v>218</v>
      </c>
      <c r="B45" t="s">
        <v>282</v>
      </c>
      <c r="C45">
        <v>4011081</v>
      </c>
      <c r="D45">
        <v>4055400.9040000001</v>
      </c>
      <c r="E45">
        <v>4098777.56</v>
      </c>
      <c r="F45">
        <v>4140607.9109999998</v>
      </c>
      <c r="G45">
        <v>4181622.355</v>
      </c>
      <c r="H45">
        <v>4222816.55</v>
      </c>
      <c r="I45">
        <v>4264345.7</v>
      </c>
      <c r="J45">
        <v>4306164.2520000003</v>
      </c>
      <c r="K45">
        <v>4348286.3459999999</v>
      </c>
      <c r="L45">
        <v>4390768.841</v>
      </c>
      <c r="M45">
        <v>4433652.0559999999</v>
      </c>
      <c r="N45">
        <v>4476933.9550000001</v>
      </c>
      <c r="O45">
        <v>4520583.523</v>
      </c>
      <c r="P45">
        <v>4564086.4239999996</v>
      </c>
      <c r="Q45">
        <v>4607015.6059999997</v>
      </c>
      <c r="R45">
        <v>4649059.5269999998</v>
      </c>
      <c r="S45">
        <v>4689993.0480000004</v>
      </c>
      <c r="T45">
        <v>4729659.7549999999</v>
      </c>
      <c r="U45">
        <v>4767009.7949999999</v>
      </c>
      <c r="V45">
        <v>4802494.2139999997</v>
      </c>
      <c r="W45">
        <v>4836610.5470000003</v>
      </c>
      <c r="X45">
        <v>4869724.7790000001</v>
      </c>
      <c r="Y45">
        <v>4902059.6519999998</v>
      </c>
      <c r="Z45">
        <v>4933716.4919999996</v>
      </c>
      <c r="AA45">
        <v>4964706.09</v>
      </c>
      <c r="AB45">
        <v>4994979.4639999997</v>
      </c>
      <c r="AC45">
        <v>5024454.5449999999</v>
      </c>
      <c r="AD45">
        <v>5053037.62</v>
      </c>
      <c r="AE45">
        <v>5079864.5769999996</v>
      </c>
      <c r="AF45">
        <v>5105076.5310000004</v>
      </c>
      <c r="AG45">
        <v>5128897.1390000004</v>
      </c>
      <c r="AH45">
        <v>5151590.4009999996</v>
      </c>
      <c r="AI45">
        <v>5173435.6370000001</v>
      </c>
      <c r="AJ45">
        <v>5194720.193</v>
      </c>
      <c r="AK45">
        <v>5215740.4780000001</v>
      </c>
      <c r="AL45">
        <v>5236809.0259999996</v>
      </c>
      <c r="AM45">
        <v>5258264.932</v>
      </c>
      <c r="AN45">
        <v>5280485.1540000001</v>
      </c>
    </row>
    <row r="46" spans="1:40" x14ac:dyDescent="0.25">
      <c r="A46" s="5" t="s">
        <v>220</v>
      </c>
      <c r="B46" t="s">
        <v>283</v>
      </c>
      <c r="C46">
        <v>50441</v>
      </c>
      <c r="D46">
        <v>51004.877330000003</v>
      </c>
      <c r="E46">
        <v>51581.37513</v>
      </c>
      <c r="F46">
        <v>52172.645069999999</v>
      </c>
      <c r="G46">
        <v>52780.468939999999</v>
      </c>
      <c r="H46">
        <v>53386.977780000001</v>
      </c>
      <c r="I46">
        <v>53974.73605</v>
      </c>
      <c r="J46">
        <v>54532.174529999997</v>
      </c>
      <c r="K46">
        <v>55053.729169999999</v>
      </c>
      <c r="L46">
        <v>55538.626649999998</v>
      </c>
      <c r="M46">
        <v>55989.141510000001</v>
      </c>
      <c r="N46">
        <v>56409.344060000003</v>
      </c>
      <c r="O46">
        <v>56804.374029999999</v>
      </c>
      <c r="P46">
        <v>57181.599049999997</v>
      </c>
      <c r="Q46">
        <v>57553.490769999997</v>
      </c>
      <c r="R46">
        <v>57930.466699999997</v>
      </c>
      <c r="S46">
        <v>58318.89329</v>
      </c>
      <c r="T46">
        <v>58721.386019999998</v>
      </c>
      <c r="U46">
        <v>59139.130499999999</v>
      </c>
      <c r="V46">
        <v>59571.100749999998</v>
      </c>
      <c r="W46">
        <v>60015.190110000003</v>
      </c>
      <c r="X46">
        <v>60469.050990000003</v>
      </c>
      <c r="Y46">
        <v>60930.382519999999</v>
      </c>
      <c r="Z46">
        <v>61396.99555</v>
      </c>
      <c r="AA46">
        <v>61866.812480000001</v>
      </c>
      <c r="AB46">
        <v>62337.86391</v>
      </c>
      <c r="AC46">
        <v>62808.302190000002</v>
      </c>
      <c r="AD46">
        <v>63276.435270000002</v>
      </c>
      <c r="AE46">
        <v>63745.279589999998</v>
      </c>
      <c r="AF46">
        <v>64222.873970000001</v>
      </c>
      <c r="AG46">
        <v>64714.564010000002</v>
      </c>
      <c r="AH46">
        <v>65221.834920000001</v>
      </c>
      <c r="AI46">
        <v>65743.392160000003</v>
      </c>
      <c r="AJ46">
        <v>66276.699460000003</v>
      </c>
      <c r="AK46">
        <v>66819.216669999994</v>
      </c>
      <c r="AL46">
        <v>67369.198799999998</v>
      </c>
      <c r="AM46">
        <v>67926.138019999999</v>
      </c>
      <c r="AN46">
        <v>68490.973740000001</v>
      </c>
    </row>
    <row r="47" spans="1:40" x14ac:dyDescent="0.25">
      <c r="A47" s="5" t="s">
        <v>220</v>
      </c>
      <c r="B47" t="s">
        <v>284</v>
      </c>
      <c r="C47">
        <v>17000</v>
      </c>
      <c r="D47">
        <v>17124.106169999999</v>
      </c>
      <c r="E47">
        <v>17175.22724</v>
      </c>
      <c r="F47">
        <v>17164.994640000001</v>
      </c>
      <c r="G47">
        <v>17224.623439999999</v>
      </c>
      <c r="H47">
        <v>17388.331750000001</v>
      </c>
      <c r="I47">
        <v>17649.449339999999</v>
      </c>
      <c r="J47">
        <v>17990.973099999999</v>
      </c>
      <c r="K47">
        <v>18396.341779999999</v>
      </c>
      <c r="L47">
        <v>18852.005990000001</v>
      </c>
      <c r="M47">
        <v>19347.454539999999</v>
      </c>
      <c r="N47">
        <v>19874.536599999999</v>
      </c>
      <c r="O47">
        <v>20426.73043</v>
      </c>
      <c r="P47">
        <v>20931.396970000002</v>
      </c>
      <c r="Q47">
        <v>21373.23803</v>
      </c>
      <c r="R47">
        <v>21759.869269999999</v>
      </c>
      <c r="S47">
        <v>22104.983939999998</v>
      </c>
      <c r="T47">
        <v>22421.582480000001</v>
      </c>
      <c r="U47">
        <v>22712.495800000001</v>
      </c>
      <c r="V47">
        <v>22981.225770000001</v>
      </c>
      <c r="W47">
        <v>23231.643919999999</v>
      </c>
      <c r="X47">
        <v>23467.539560000001</v>
      </c>
      <c r="Y47">
        <v>23692.219229999999</v>
      </c>
      <c r="Z47">
        <v>23908.300869999999</v>
      </c>
      <c r="AA47">
        <v>24117.678550000001</v>
      </c>
      <c r="AB47">
        <v>24321.591909999999</v>
      </c>
      <c r="AC47">
        <v>24520.745050000001</v>
      </c>
      <c r="AD47">
        <v>24715.438849999999</v>
      </c>
      <c r="AE47">
        <v>24855.631880000001</v>
      </c>
      <c r="AF47">
        <v>24939.395489999999</v>
      </c>
      <c r="AG47">
        <v>24978.844860000001</v>
      </c>
      <c r="AH47">
        <v>24987.45119</v>
      </c>
      <c r="AI47">
        <v>24976.069800000001</v>
      </c>
      <c r="AJ47">
        <v>24952.438300000002</v>
      </c>
      <c r="AK47">
        <v>24921.779299999998</v>
      </c>
      <c r="AL47">
        <v>24887.59146</v>
      </c>
      <c r="AM47">
        <v>24852.325359999999</v>
      </c>
      <c r="AN47">
        <v>24817.880519999999</v>
      </c>
    </row>
    <row r="48" spans="1:40" x14ac:dyDescent="0.25">
      <c r="A48" s="5" t="s">
        <v>220</v>
      </c>
      <c r="B48" t="s">
        <v>285</v>
      </c>
      <c r="C48">
        <v>37402</v>
      </c>
      <c r="D48">
        <v>37657.571069999998</v>
      </c>
      <c r="E48">
        <v>37736.313730000002</v>
      </c>
      <c r="F48">
        <v>37671.392780000002</v>
      </c>
      <c r="G48">
        <v>37701.209940000001</v>
      </c>
      <c r="H48">
        <v>37890.024039999997</v>
      </c>
      <c r="I48">
        <v>38238.485979999998</v>
      </c>
      <c r="J48">
        <v>38733.549980000003</v>
      </c>
      <c r="K48">
        <v>39359.352650000001</v>
      </c>
      <c r="L48">
        <v>40100.785640000002</v>
      </c>
      <c r="M48">
        <v>40943.686970000002</v>
      </c>
      <c r="N48">
        <v>41874.590270000001</v>
      </c>
      <c r="O48">
        <v>42880.485849999997</v>
      </c>
      <c r="P48">
        <v>43825.319159999999</v>
      </c>
      <c r="Q48">
        <v>44649.634120000002</v>
      </c>
      <c r="R48">
        <v>45336.065549999999</v>
      </c>
      <c r="S48">
        <v>45888.932500000003</v>
      </c>
      <c r="T48">
        <v>46321.449249999998</v>
      </c>
      <c r="U48">
        <v>46692.21931</v>
      </c>
      <c r="V48">
        <v>47045.060440000001</v>
      </c>
      <c r="W48">
        <v>47404.816529999996</v>
      </c>
      <c r="X48">
        <v>47781.938549999999</v>
      </c>
      <c r="Y48">
        <v>48177.907180000002</v>
      </c>
      <c r="Z48">
        <v>48589.367080000004</v>
      </c>
      <c r="AA48">
        <v>49010.822330000003</v>
      </c>
      <c r="AB48">
        <v>49436.247340000002</v>
      </c>
      <c r="AC48">
        <v>49859.981299999999</v>
      </c>
      <c r="AD48">
        <v>50277.177689999997</v>
      </c>
      <c r="AE48">
        <v>50609.722370000003</v>
      </c>
      <c r="AF48">
        <v>50857.603450000002</v>
      </c>
      <c r="AG48">
        <v>51042.090340000002</v>
      </c>
      <c r="AH48">
        <v>51185.381020000001</v>
      </c>
      <c r="AI48">
        <v>51304.8367</v>
      </c>
      <c r="AJ48">
        <v>51412.655429999999</v>
      </c>
      <c r="AK48">
        <v>51517.077080000003</v>
      </c>
      <c r="AL48">
        <v>51623.727550000003</v>
      </c>
      <c r="AM48">
        <v>51736.706460000001</v>
      </c>
      <c r="AN48">
        <v>51859.373149999999</v>
      </c>
    </row>
    <row r="49" spans="1:40" x14ac:dyDescent="0.25">
      <c r="A49" s="5" t="s">
        <v>220</v>
      </c>
      <c r="B49" t="s">
        <v>286</v>
      </c>
      <c r="C49">
        <v>1072343</v>
      </c>
      <c r="D49">
        <v>1084460.135</v>
      </c>
      <c r="E49">
        <v>1096511.243</v>
      </c>
      <c r="F49">
        <v>1108198.889</v>
      </c>
      <c r="G49">
        <v>1119489.4010000001</v>
      </c>
      <c r="H49">
        <v>1130660.8959999999</v>
      </c>
      <c r="I49">
        <v>1141806.6189999999</v>
      </c>
      <c r="J49">
        <v>1153024.8470000001</v>
      </c>
      <c r="K49">
        <v>1164419.257</v>
      </c>
      <c r="L49">
        <v>1176073.1669999999</v>
      </c>
      <c r="M49">
        <v>1188034.399</v>
      </c>
      <c r="N49">
        <v>1200316.0630000001</v>
      </c>
      <c r="O49">
        <v>1212906.9709999999</v>
      </c>
      <c r="P49">
        <v>1225882.9439999999</v>
      </c>
      <c r="Q49">
        <v>1239034.551</v>
      </c>
      <c r="R49">
        <v>1252159.5919999999</v>
      </c>
      <c r="S49">
        <v>1265117.1310000001</v>
      </c>
      <c r="T49">
        <v>1277825.459</v>
      </c>
      <c r="U49">
        <v>1290189.3929999999</v>
      </c>
      <c r="V49">
        <v>1302241.987</v>
      </c>
      <c r="W49">
        <v>1314031.7520000001</v>
      </c>
      <c r="X49">
        <v>1325602.0090000001</v>
      </c>
      <c r="Y49">
        <v>1336983.8970000001</v>
      </c>
      <c r="Z49">
        <v>1348194.92</v>
      </c>
      <c r="AA49">
        <v>1359240.4029999999</v>
      </c>
      <c r="AB49">
        <v>1370116.318</v>
      </c>
      <c r="AC49">
        <v>1380812.5859999999</v>
      </c>
      <c r="AD49">
        <v>1391316.378</v>
      </c>
      <c r="AE49">
        <v>1401608.22</v>
      </c>
      <c r="AF49">
        <v>1411622.7339999999</v>
      </c>
      <c r="AG49">
        <v>1421294.0970000001</v>
      </c>
      <c r="AH49">
        <v>1430598.9439999999</v>
      </c>
      <c r="AI49">
        <v>1439556.2009999999</v>
      </c>
      <c r="AJ49">
        <v>1448218.5249999999</v>
      </c>
      <c r="AK49">
        <v>1456663.4439999999</v>
      </c>
      <c r="AL49">
        <v>1464987.15</v>
      </c>
      <c r="AM49">
        <v>1473301.2830000001</v>
      </c>
      <c r="AN49">
        <v>1481732.044</v>
      </c>
    </row>
    <row r="50" spans="1:40" x14ac:dyDescent="0.25">
      <c r="A50" s="5" t="s">
        <v>220</v>
      </c>
      <c r="B50" t="s">
        <v>287</v>
      </c>
      <c r="C50">
        <v>1078867</v>
      </c>
      <c r="D50">
        <v>1091393.058</v>
      </c>
      <c r="E50">
        <v>1104700.7379999999</v>
      </c>
      <c r="F50">
        <v>1118703.0970000001</v>
      </c>
      <c r="G50">
        <v>1132745.291</v>
      </c>
      <c r="H50">
        <v>1146144.25</v>
      </c>
      <c r="I50">
        <v>1158502.0190000001</v>
      </c>
      <c r="J50">
        <v>1169691.297</v>
      </c>
      <c r="K50">
        <v>1179759.9809999999</v>
      </c>
      <c r="L50">
        <v>1188861.7890000001</v>
      </c>
      <c r="M50">
        <v>1197200.361</v>
      </c>
      <c r="N50">
        <v>1204998.014</v>
      </c>
      <c r="O50">
        <v>1212482.2120000001</v>
      </c>
      <c r="P50">
        <v>1220052.4080000001</v>
      </c>
      <c r="Q50">
        <v>1228055.5349999999</v>
      </c>
      <c r="R50">
        <v>1236677.405</v>
      </c>
      <c r="S50">
        <v>1245969.8430000001</v>
      </c>
      <c r="T50">
        <v>1255897.068</v>
      </c>
      <c r="U50">
        <v>1266422.5120000001</v>
      </c>
      <c r="V50">
        <v>1277441.6869999999</v>
      </c>
      <c r="W50">
        <v>1288842.2250000001</v>
      </c>
      <c r="X50">
        <v>1300527.888</v>
      </c>
      <c r="Y50">
        <v>1312421.3759999999</v>
      </c>
      <c r="Z50">
        <v>1324460.6769999999</v>
      </c>
      <c r="AA50">
        <v>1336594.513</v>
      </c>
      <c r="AB50">
        <v>1348778.7819999999</v>
      </c>
      <c r="AC50">
        <v>1360974.389</v>
      </c>
      <c r="AD50">
        <v>1373146.3629999999</v>
      </c>
      <c r="AE50">
        <v>1385478.9850000001</v>
      </c>
      <c r="AF50">
        <v>1398175.86</v>
      </c>
      <c r="AG50">
        <v>1411314.4709999999</v>
      </c>
      <c r="AH50">
        <v>1424857.361</v>
      </c>
      <c r="AI50">
        <v>1438702.872</v>
      </c>
      <c r="AJ50">
        <v>1452732.676</v>
      </c>
      <c r="AK50">
        <v>1466844.202</v>
      </c>
      <c r="AL50">
        <v>1480968.544</v>
      </c>
      <c r="AM50">
        <v>1495078.0970000001</v>
      </c>
      <c r="AN50">
        <v>1509188.2279999999</v>
      </c>
    </row>
    <row r="51" spans="1:40" x14ac:dyDescent="0.25">
      <c r="A51" s="5" t="s">
        <v>220</v>
      </c>
      <c r="B51" t="s">
        <v>288</v>
      </c>
      <c r="C51">
        <v>24045</v>
      </c>
      <c r="D51">
        <v>24290.929359999998</v>
      </c>
      <c r="E51">
        <v>24545.616549999999</v>
      </c>
      <c r="F51">
        <v>24815.455849999998</v>
      </c>
      <c r="G51">
        <v>25100.00632</v>
      </c>
      <c r="H51">
        <v>25389.045719999998</v>
      </c>
      <c r="I51">
        <v>25661.126840000001</v>
      </c>
      <c r="J51">
        <v>25905.746200000001</v>
      </c>
      <c r="K51">
        <v>26121.128919999999</v>
      </c>
      <c r="L51">
        <v>26308.849600000001</v>
      </c>
      <c r="M51">
        <v>26470.39745</v>
      </c>
      <c r="N51">
        <v>26605.686959999999</v>
      </c>
      <c r="O51">
        <v>26712.803029999999</v>
      </c>
      <c r="P51">
        <v>26813.257269999998</v>
      </c>
      <c r="Q51">
        <v>26915.40754</v>
      </c>
      <c r="R51">
        <v>27022.680660000002</v>
      </c>
      <c r="S51">
        <v>27136.037240000001</v>
      </c>
      <c r="T51">
        <v>27255.196360000002</v>
      </c>
      <c r="U51">
        <v>27386.472600000001</v>
      </c>
      <c r="V51">
        <v>27526.272150000001</v>
      </c>
      <c r="W51">
        <v>27671.08798</v>
      </c>
      <c r="X51">
        <v>27818.622790000001</v>
      </c>
      <c r="Y51">
        <v>27967.365949999999</v>
      </c>
      <c r="Z51">
        <v>28116.235919999999</v>
      </c>
      <c r="AA51">
        <v>28264.38435</v>
      </c>
      <c r="AB51">
        <v>28411.09834</v>
      </c>
      <c r="AC51">
        <v>28555.758010000001</v>
      </c>
      <c r="AD51">
        <v>28697.826059999999</v>
      </c>
      <c r="AE51">
        <v>28839.015350000001</v>
      </c>
      <c r="AF51">
        <v>28984.914150000001</v>
      </c>
      <c r="AG51">
        <v>29138.896769999999</v>
      </c>
      <c r="AH51">
        <v>29301.62054</v>
      </c>
      <c r="AI51">
        <v>29472.10052</v>
      </c>
      <c r="AJ51">
        <v>29648.801360000001</v>
      </c>
      <c r="AK51">
        <v>29830.340840000001</v>
      </c>
      <c r="AL51">
        <v>30015.848139999998</v>
      </c>
      <c r="AM51">
        <v>30205.106680000001</v>
      </c>
      <c r="AN51">
        <v>30398.587640000002</v>
      </c>
    </row>
    <row r="52" spans="1:40" x14ac:dyDescent="0.25">
      <c r="A52" s="5" t="s">
        <v>221</v>
      </c>
      <c r="B52" t="s">
        <v>289</v>
      </c>
      <c r="C52">
        <v>30842308</v>
      </c>
      <c r="D52">
        <v>31187535.039999999</v>
      </c>
      <c r="E52">
        <v>31536209.280000001</v>
      </c>
      <c r="F52">
        <v>31882981.739999998</v>
      </c>
      <c r="G52">
        <v>32222958.84</v>
      </c>
      <c r="H52">
        <v>32555416.82</v>
      </c>
      <c r="I52">
        <v>32879980.710000001</v>
      </c>
      <c r="J52">
        <v>33197620.82</v>
      </c>
      <c r="K52">
        <v>33510181.370000001</v>
      </c>
      <c r="L52">
        <v>33819753.57</v>
      </c>
      <c r="M52">
        <v>34128227.100000001</v>
      </c>
      <c r="N52">
        <v>34437218.130000003</v>
      </c>
      <c r="O52">
        <v>34748216.200000003</v>
      </c>
      <c r="P52">
        <v>35064681.909999996</v>
      </c>
      <c r="Q52">
        <v>35386090.549999997</v>
      </c>
      <c r="R52">
        <v>35710958.600000001</v>
      </c>
      <c r="S52">
        <v>36037837.75</v>
      </c>
      <c r="T52">
        <v>36365596.509999998</v>
      </c>
      <c r="U52">
        <v>36692231.420000002</v>
      </c>
      <c r="V52">
        <v>37018407.969999999</v>
      </c>
      <c r="W52">
        <v>37344642.82</v>
      </c>
      <c r="X52">
        <v>37671099.700000003</v>
      </c>
      <c r="Y52">
        <v>37997632.020000003</v>
      </c>
      <c r="Z52">
        <v>38323847.469999999</v>
      </c>
      <c r="AA52">
        <v>38649172.329999998</v>
      </c>
      <c r="AB52">
        <v>38972916.310000002</v>
      </c>
      <c r="AC52">
        <v>39294339</v>
      </c>
      <c r="AD52">
        <v>39612716.799999997</v>
      </c>
      <c r="AE52">
        <v>39928747.030000001</v>
      </c>
      <c r="AF52">
        <v>40243158.509999998</v>
      </c>
      <c r="AG52">
        <v>40555612.920000002</v>
      </c>
      <c r="AH52">
        <v>40865543.789999999</v>
      </c>
      <c r="AI52">
        <v>41172611.719999999</v>
      </c>
      <c r="AJ52">
        <v>41476955.450000003</v>
      </c>
      <c r="AK52">
        <v>41779293.840000004</v>
      </c>
      <c r="AL52">
        <v>42080960.030000001</v>
      </c>
      <c r="AM52">
        <v>42383916.899999999</v>
      </c>
      <c r="AN52">
        <v>42690775.359999999</v>
      </c>
    </row>
    <row r="53" spans="1:40" x14ac:dyDescent="0.25">
      <c r="A53" s="5" t="s">
        <v>221</v>
      </c>
      <c r="B53" t="s">
        <v>290</v>
      </c>
      <c r="C53">
        <v>2580167</v>
      </c>
      <c r="D53">
        <v>2608798.2590000001</v>
      </c>
      <c r="E53">
        <v>2634685.7059999998</v>
      </c>
      <c r="F53">
        <v>2657009.3480000002</v>
      </c>
      <c r="G53">
        <v>2678118.8849999998</v>
      </c>
      <c r="H53">
        <v>2700831.1839999999</v>
      </c>
      <c r="I53">
        <v>2726336.7220000001</v>
      </c>
      <c r="J53">
        <v>2754837.2549999999</v>
      </c>
      <c r="K53">
        <v>2786272.2209999999</v>
      </c>
      <c r="L53">
        <v>2820520.2039999999</v>
      </c>
      <c r="M53">
        <v>2857425.21</v>
      </c>
      <c r="N53">
        <v>2896771.9049999998</v>
      </c>
      <c r="O53">
        <v>2938257.7609999999</v>
      </c>
      <c r="P53">
        <v>2981340.6549999998</v>
      </c>
      <c r="Q53">
        <v>3024761.6379999998</v>
      </c>
      <c r="R53">
        <v>3067831.3229999999</v>
      </c>
      <c r="S53">
        <v>3110265.7769999998</v>
      </c>
      <c r="T53">
        <v>3151999.142</v>
      </c>
      <c r="U53">
        <v>3192544.0869999998</v>
      </c>
      <c r="V53">
        <v>3231895.7370000002</v>
      </c>
      <c r="W53">
        <v>3270187.4959999998</v>
      </c>
      <c r="X53">
        <v>3307585.8930000002</v>
      </c>
      <c r="Y53">
        <v>3344235.023</v>
      </c>
      <c r="Z53">
        <v>3380238.0619999999</v>
      </c>
      <c r="AA53">
        <v>3415659.9890000001</v>
      </c>
      <c r="AB53">
        <v>3450539.4789999998</v>
      </c>
      <c r="AC53">
        <v>3484903.2829999998</v>
      </c>
      <c r="AD53">
        <v>3518779.6519999998</v>
      </c>
      <c r="AE53">
        <v>3551883.9939999999</v>
      </c>
      <c r="AF53">
        <v>3583340.6850000001</v>
      </c>
      <c r="AG53">
        <v>3612749.5559999999</v>
      </c>
      <c r="AH53">
        <v>3640216.66</v>
      </c>
      <c r="AI53">
        <v>3666136.5649999999</v>
      </c>
      <c r="AJ53">
        <v>3691036.7</v>
      </c>
      <c r="AK53">
        <v>3715489.9309999999</v>
      </c>
      <c r="AL53">
        <v>3740078.8480000002</v>
      </c>
      <c r="AM53">
        <v>3765391.4679999999</v>
      </c>
      <c r="AN53">
        <v>3792032.1290000002</v>
      </c>
    </row>
    <row r="54" spans="1:40" x14ac:dyDescent="0.25">
      <c r="A54" s="19" t="s">
        <v>222</v>
      </c>
      <c r="B54" t="s">
        <v>291</v>
      </c>
      <c r="C54">
        <v>37645</v>
      </c>
      <c r="D54">
        <v>37946.289340000003</v>
      </c>
      <c r="E54">
        <v>38287.097130000002</v>
      </c>
      <c r="F54">
        <v>38695.646090000002</v>
      </c>
      <c r="G54">
        <v>39158.738640000003</v>
      </c>
      <c r="H54">
        <v>39503.713589999999</v>
      </c>
      <c r="I54">
        <v>39752.248659999997</v>
      </c>
      <c r="J54">
        <v>39929.343430000001</v>
      </c>
      <c r="K54">
        <v>40052.160799999998</v>
      </c>
      <c r="L54">
        <v>40131.375509999998</v>
      </c>
      <c r="M54">
        <v>40172.43288</v>
      </c>
      <c r="N54">
        <v>40176.445879999999</v>
      </c>
      <c r="O54">
        <v>40141.199419999997</v>
      </c>
      <c r="P54">
        <v>40115.364909999997</v>
      </c>
      <c r="Q54">
        <v>40123.476860000002</v>
      </c>
      <c r="R54">
        <v>40177.515099999997</v>
      </c>
      <c r="S54">
        <v>40279.106240000001</v>
      </c>
      <c r="T54">
        <v>40424.2091</v>
      </c>
      <c r="U54">
        <v>40614.977619999998</v>
      </c>
      <c r="V54">
        <v>40837.599470000001</v>
      </c>
      <c r="W54">
        <v>41082.069150000003</v>
      </c>
      <c r="X54">
        <v>41341.913310000004</v>
      </c>
      <c r="Y54">
        <v>41612.903290000002</v>
      </c>
      <c r="Z54">
        <v>41892.168440000001</v>
      </c>
      <c r="AA54">
        <v>42177.651720000002</v>
      </c>
      <c r="AB54">
        <v>42467.791649999999</v>
      </c>
      <c r="AC54">
        <v>42761.349800000004</v>
      </c>
      <c r="AD54">
        <v>43057.331550000003</v>
      </c>
      <c r="AE54">
        <v>43364.85701</v>
      </c>
      <c r="AF54">
        <v>43703.927280000004</v>
      </c>
      <c r="AG54">
        <v>44084.055070000002</v>
      </c>
      <c r="AH54">
        <v>44505.025759999997</v>
      </c>
      <c r="AI54">
        <v>44961.358939999998</v>
      </c>
      <c r="AJ54">
        <v>45446.01081</v>
      </c>
      <c r="AK54">
        <v>45952.55575</v>
      </c>
      <c r="AL54">
        <v>46476.204059999996</v>
      </c>
      <c r="AM54">
        <v>47014.137690000003</v>
      </c>
      <c r="AN54">
        <v>47565.517419999996</v>
      </c>
    </row>
    <row r="55" spans="1:40" x14ac:dyDescent="0.25">
      <c r="A55" s="19" t="s">
        <v>222</v>
      </c>
      <c r="B55" t="s">
        <v>292</v>
      </c>
      <c r="C55">
        <v>27443.5</v>
      </c>
      <c r="D55">
        <v>27698.80039</v>
      </c>
      <c r="E55">
        <v>27946.36174</v>
      </c>
      <c r="F55">
        <v>28193.457409999999</v>
      </c>
      <c r="G55">
        <v>28483.71917</v>
      </c>
      <c r="H55">
        <v>28995.039339999999</v>
      </c>
      <c r="I55">
        <v>29548.22119</v>
      </c>
      <c r="J55">
        <v>30046.874070000002</v>
      </c>
      <c r="K55">
        <v>30459.674360000001</v>
      </c>
      <c r="L55">
        <v>30781.324250000001</v>
      </c>
      <c r="M55">
        <v>31010.133600000001</v>
      </c>
      <c r="N55">
        <v>31138.308089999999</v>
      </c>
      <c r="O55">
        <v>31149.591489999999</v>
      </c>
      <c r="P55">
        <v>31134.303639999998</v>
      </c>
      <c r="Q55">
        <v>31102.205249999999</v>
      </c>
      <c r="R55">
        <v>31056.553489999998</v>
      </c>
      <c r="S55">
        <v>31001.020929999999</v>
      </c>
      <c r="T55">
        <v>30939.876420000001</v>
      </c>
      <c r="U55">
        <v>30928.22395</v>
      </c>
      <c r="V55">
        <v>30949.533309999999</v>
      </c>
      <c r="W55">
        <v>30990.5059</v>
      </c>
      <c r="X55">
        <v>31043.22237</v>
      </c>
      <c r="Y55">
        <v>31102.94742</v>
      </c>
      <c r="Z55">
        <v>31166.778330000001</v>
      </c>
      <c r="AA55">
        <v>31232.927940000001</v>
      </c>
      <c r="AB55">
        <v>31300.31999</v>
      </c>
      <c r="AC55">
        <v>31368.343390000002</v>
      </c>
      <c r="AD55">
        <v>31436.697899999999</v>
      </c>
      <c r="AE55">
        <v>31496.679769999999</v>
      </c>
      <c r="AF55">
        <v>31552.685519999999</v>
      </c>
      <c r="AG55">
        <v>31610.281719999999</v>
      </c>
      <c r="AH55">
        <v>31672.802609999999</v>
      </c>
      <c r="AI55">
        <v>31741.498660000001</v>
      </c>
      <c r="AJ55">
        <v>31816.480500000001</v>
      </c>
      <c r="AK55">
        <v>31897.510109999999</v>
      </c>
      <c r="AL55">
        <v>31984.488840000002</v>
      </c>
      <c r="AM55">
        <v>32077.71428</v>
      </c>
      <c r="AN55">
        <v>32178.000680000001</v>
      </c>
    </row>
    <row r="56" spans="1:40" x14ac:dyDescent="0.25">
      <c r="A56" s="27" t="s">
        <v>425</v>
      </c>
      <c r="B56" t="s">
        <v>293</v>
      </c>
      <c r="C56">
        <v>22745.332849999999</v>
      </c>
      <c r="D56">
        <v>23200.214059999998</v>
      </c>
      <c r="E56">
        <v>23766.1584</v>
      </c>
      <c r="F56">
        <v>24364.384529999999</v>
      </c>
      <c r="G56">
        <v>24922.857019999999</v>
      </c>
      <c r="H56">
        <v>26613.712189999998</v>
      </c>
      <c r="I56">
        <v>28224.505069999999</v>
      </c>
      <c r="J56">
        <v>29303.137719999999</v>
      </c>
      <c r="K56">
        <v>29749.139490000001</v>
      </c>
      <c r="L56">
        <v>29596.81495</v>
      </c>
      <c r="M56">
        <v>28894.844389999998</v>
      </c>
      <c r="N56">
        <v>27654.582640000001</v>
      </c>
      <c r="O56">
        <v>25840.853459999998</v>
      </c>
      <c r="P56">
        <v>25361.233499999998</v>
      </c>
      <c r="Q56">
        <v>25435.112939999999</v>
      </c>
      <c r="R56">
        <v>25676.112860000001</v>
      </c>
      <c r="S56">
        <v>25878.298279999999</v>
      </c>
      <c r="T56">
        <v>25930.308929999999</v>
      </c>
      <c r="U56">
        <v>25861.234700000001</v>
      </c>
      <c r="V56">
        <v>25744.020380000002</v>
      </c>
      <c r="W56">
        <v>25612.221119999998</v>
      </c>
      <c r="X56">
        <v>25472.510989999999</v>
      </c>
      <c r="Y56">
        <v>25317.57777</v>
      </c>
      <c r="Z56">
        <v>25135.058789999999</v>
      </c>
      <c r="AA56">
        <v>24912.675139999999</v>
      </c>
      <c r="AB56">
        <v>24640.710879999999</v>
      </c>
      <c r="AC56">
        <v>24312.887019999998</v>
      </c>
      <c r="AD56">
        <v>23926.363249999999</v>
      </c>
      <c r="AE56">
        <v>23845.907920000001</v>
      </c>
      <c r="AF56">
        <v>23911.006420000002</v>
      </c>
      <c r="AG56">
        <v>24035.872650000001</v>
      </c>
      <c r="AH56">
        <v>24170.894769999999</v>
      </c>
      <c r="AI56">
        <v>24284.911800000002</v>
      </c>
      <c r="AJ56">
        <v>24356.54782</v>
      </c>
      <c r="AK56">
        <v>24369.793119999998</v>
      </c>
      <c r="AL56">
        <v>24311.709060000001</v>
      </c>
      <c r="AM56">
        <v>24171.26612</v>
      </c>
      <c r="AN56">
        <v>23938.835439999999</v>
      </c>
    </row>
    <row r="57" spans="1:40" x14ac:dyDescent="0.25">
      <c r="A57" s="27" t="s">
        <v>426</v>
      </c>
      <c r="B57" t="s">
        <v>294</v>
      </c>
      <c r="C57">
        <v>2038.2376609999999</v>
      </c>
      <c r="D57">
        <v>2309.427056</v>
      </c>
      <c r="E57">
        <v>2774.3121679999999</v>
      </c>
      <c r="F57">
        <v>3426.8730489999998</v>
      </c>
      <c r="G57">
        <v>4277.7055620000001</v>
      </c>
      <c r="H57">
        <v>5532.6681339999996</v>
      </c>
      <c r="I57">
        <v>7077.3573040000001</v>
      </c>
      <c r="J57">
        <v>8841.2588250000008</v>
      </c>
      <c r="K57">
        <v>10783.15991</v>
      </c>
      <c r="L57">
        <v>12873.562320000001</v>
      </c>
      <c r="M57">
        <v>15068.478499999999</v>
      </c>
      <c r="N57">
        <v>17277.534339999998</v>
      </c>
      <c r="O57">
        <v>19328.19743</v>
      </c>
      <c r="P57">
        <v>21972.533380000001</v>
      </c>
      <c r="Q57">
        <v>25085.234990000001</v>
      </c>
      <c r="R57">
        <v>28565.318500000001</v>
      </c>
      <c r="S57">
        <v>32324.059799999999</v>
      </c>
      <c r="T57">
        <v>36277.486779999999</v>
      </c>
      <c r="U57">
        <v>39524.91577</v>
      </c>
      <c r="V57">
        <v>42430.644939999998</v>
      </c>
      <c r="W57">
        <v>45225.613579999997</v>
      </c>
      <c r="X57">
        <v>48033.828909999997</v>
      </c>
      <c r="Y57">
        <v>50909.353490000001</v>
      </c>
      <c r="Z57">
        <v>53865.09405</v>
      </c>
      <c r="AA57">
        <v>56891.688190000001</v>
      </c>
      <c r="AB57">
        <v>59968.972390000003</v>
      </c>
      <c r="AC57">
        <v>63072.64314</v>
      </c>
      <c r="AD57">
        <v>66177.995859999995</v>
      </c>
      <c r="AE57">
        <v>68575.500790000006</v>
      </c>
      <c r="AF57">
        <v>70572.625109999906</v>
      </c>
      <c r="AG57">
        <v>72332.682780000003</v>
      </c>
      <c r="AH57">
        <v>73930.245779999997</v>
      </c>
      <c r="AI57">
        <v>75388.249100000001</v>
      </c>
      <c r="AJ57">
        <v>76700.305009999996</v>
      </c>
      <c r="AK57">
        <v>77843.417459999997</v>
      </c>
      <c r="AL57">
        <v>78785.081139999995</v>
      </c>
      <c r="AM57">
        <v>79487.343810000006</v>
      </c>
      <c r="AN57">
        <v>79909.39731</v>
      </c>
    </row>
    <row r="58" spans="1:40" x14ac:dyDescent="0.25">
      <c r="A58" s="27" t="s">
        <v>427</v>
      </c>
      <c r="B58" t="s">
        <v>295</v>
      </c>
      <c r="C58">
        <v>3008.1718510000001</v>
      </c>
      <c r="D58">
        <v>3007.16228</v>
      </c>
      <c r="E58">
        <v>2983.178351</v>
      </c>
      <c r="F58">
        <v>2941.344227</v>
      </c>
      <c r="G58">
        <v>2882.9986159999999</v>
      </c>
      <c r="H58">
        <v>3157.447713</v>
      </c>
      <c r="I58">
        <v>3562.3923519999998</v>
      </c>
      <c r="J58">
        <v>4012.7968810000002</v>
      </c>
      <c r="K58">
        <v>4466.455755</v>
      </c>
      <c r="L58">
        <v>4898.4054969999997</v>
      </c>
      <c r="M58">
        <v>5286.0668310000001</v>
      </c>
      <c r="N58">
        <v>5599.0813070000004</v>
      </c>
      <c r="O58">
        <v>5792.6212500000001</v>
      </c>
      <c r="P58">
        <v>5821.268771</v>
      </c>
      <c r="Q58">
        <v>5738.8707560000003</v>
      </c>
      <c r="R58">
        <v>5575.8698780000004</v>
      </c>
      <c r="S58">
        <v>5351.5837590000001</v>
      </c>
      <c r="T58">
        <v>5080.0523050000002</v>
      </c>
      <c r="U58">
        <v>4876.424935</v>
      </c>
      <c r="V58">
        <v>4712.6146669999998</v>
      </c>
      <c r="W58">
        <v>4573.2440100000003</v>
      </c>
      <c r="X58">
        <v>4448.2905799999999</v>
      </c>
      <c r="Y58">
        <v>4330.6320089999999</v>
      </c>
      <c r="Z58">
        <v>4215.161717</v>
      </c>
      <c r="AA58">
        <v>4098.3699820000002</v>
      </c>
      <c r="AB58">
        <v>3978.0474789999998</v>
      </c>
      <c r="AC58">
        <v>3853.0235389999998</v>
      </c>
      <c r="AD58">
        <v>3722.927549</v>
      </c>
      <c r="AE58">
        <v>3627.783876</v>
      </c>
      <c r="AF58">
        <v>3549.2076320000001</v>
      </c>
      <c r="AG58">
        <v>3477.4342799999999</v>
      </c>
      <c r="AH58">
        <v>3406.90816</v>
      </c>
      <c r="AI58">
        <v>3334.2610829999999</v>
      </c>
      <c r="AJ58">
        <v>3257.3306299999999</v>
      </c>
      <c r="AK58">
        <v>3174.660523</v>
      </c>
      <c r="AL58">
        <v>3085.2388139999998</v>
      </c>
      <c r="AM58">
        <v>2988.3613780000001</v>
      </c>
      <c r="AN58">
        <v>2883.566335</v>
      </c>
    </row>
    <row r="59" spans="1:40" x14ac:dyDescent="0.25">
      <c r="A59" s="27" t="s">
        <v>117</v>
      </c>
      <c r="B59" t="s">
        <v>296</v>
      </c>
      <c r="C59">
        <v>74.414284050000006</v>
      </c>
      <c r="D59">
        <v>108.3306953</v>
      </c>
      <c r="E59">
        <v>190.11368770000001</v>
      </c>
      <c r="F59">
        <v>365.717735</v>
      </c>
      <c r="G59">
        <v>733.29626870000004</v>
      </c>
      <c r="H59">
        <v>1499.5548690000001</v>
      </c>
      <c r="I59">
        <v>3008.5187500000002</v>
      </c>
      <c r="J59">
        <v>5868.8561470000004</v>
      </c>
      <c r="K59">
        <v>11147.981239999999</v>
      </c>
      <c r="L59">
        <v>20689.463520000001</v>
      </c>
      <c r="M59">
        <v>37588.510620000001</v>
      </c>
      <c r="N59">
        <v>66803.870250000007</v>
      </c>
      <c r="O59">
        <v>115684.6474</v>
      </c>
      <c r="P59">
        <v>158356.57860000001</v>
      </c>
      <c r="Q59">
        <v>190929.06719999999</v>
      </c>
      <c r="R59">
        <v>214591.9748</v>
      </c>
      <c r="S59">
        <v>231640.2843</v>
      </c>
      <c r="T59">
        <v>243943.47150000001</v>
      </c>
      <c r="U59">
        <v>249928.77249999999</v>
      </c>
      <c r="V59">
        <v>252901.52960000001</v>
      </c>
      <c r="W59">
        <v>254687.69880000001</v>
      </c>
      <c r="X59">
        <v>256147.26519999999</v>
      </c>
      <c r="Y59">
        <v>257602.25099999999</v>
      </c>
      <c r="Z59">
        <v>259106.66219999999</v>
      </c>
      <c r="AA59">
        <v>260597.4063</v>
      </c>
      <c r="AB59">
        <v>261972.5515</v>
      </c>
      <c r="AC59">
        <v>263129.10960000003</v>
      </c>
      <c r="AD59">
        <v>263979.44410000002</v>
      </c>
      <c r="AE59">
        <v>264235.05820000003</v>
      </c>
      <c r="AF59">
        <v>264195.16930000001</v>
      </c>
      <c r="AG59">
        <v>263962.9412</v>
      </c>
      <c r="AH59">
        <v>263528.80650000001</v>
      </c>
      <c r="AI59">
        <v>262824.36540000001</v>
      </c>
      <c r="AJ59">
        <v>261753.46059999999</v>
      </c>
      <c r="AK59">
        <v>260208.87760000001</v>
      </c>
      <c r="AL59">
        <v>258081.08050000001</v>
      </c>
      <c r="AM59">
        <v>255263.09239999999</v>
      </c>
      <c r="AN59">
        <v>251653.9711</v>
      </c>
    </row>
    <row r="60" spans="1:40" x14ac:dyDescent="0.25">
      <c r="A60" s="27" t="s">
        <v>428</v>
      </c>
      <c r="B60" t="s">
        <v>297</v>
      </c>
      <c r="C60">
        <v>439.5071974</v>
      </c>
      <c r="D60">
        <v>510.93074050000001</v>
      </c>
      <c r="E60">
        <v>637.53315899999996</v>
      </c>
      <c r="F60">
        <v>822.57472770000004</v>
      </c>
      <c r="G60">
        <v>1075.08636</v>
      </c>
      <c r="H60">
        <v>1338.626201</v>
      </c>
      <c r="I60">
        <v>1578.8779320000001</v>
      </c>
      <c r="J60">
        <v>1779.507869</v>
      </c>
      <c r="K60">
        <v>1937.497157</v>
      </c>
      <c r="L60">
        <v>2054.9703549999999</v>
      </c>
      <c r="M60">
        <v>2132.8621159999998</v>
      </c>
      <c r="N60">
        <v>2167.5397149999999</v>
      </c>
      <c r="O60">
        <v>2149.6732139999999</v>
      </c>
      <c r="P60">
        <v>2188.4339869999999</v>
      </c>
      <c r="Q60">
        <v>2249.9982169999998</v>
      </c>
      <c r="R60">
        <v>2314.7635409999998</v>
      </c>
      <c r="S60">
        <v>2370.94517</v>
      </c>
      <c r="T60">
        <v>2411.4193570000002</v>
      </c>
      <c r="U60">
        <v>2403.1205960000002</v>
      </c>
      <c r="V60">
        <v>2371.4651629999998</v>
      </c>
      <c r="W60">
        <v>2329.8120720000002</v>
      </c>
      <c r="X60">
        <v>2284.1100160000001</v>
      </c>
      <c r="Y60">
        <v>2236.4021950000001</v>
      </c>
      <c r="Z60">
        <v>2186.9497030000002</v>
      </c>
      <c r="AA60">
        <v>2135.373486</v>
      </c>
      <c r="AB60">
        <v>2081.2090069999999</v>
      </c>
      <c r="AC60">
        <v>2024.1398670000001</v>
      </c>
      <c r="AD60">
        <v>1964.067759</v>
      </c>
      <c r="AE60">
        <v>1897.1218180000001</v>
      </c>
      <c r="AF60">
        <v>1827.4723819999999</v>
      </c>
      <c r="AG60">
        <v>1757.000941</v>
      </c>
      <c r="AH60">
        <v>1686.3755679999999</v>
      </c>
      <c r="AI60">
        <v>1615.686563</v>
      </c>
      <c r="AJ60">
        <v>1544.788636</v>
      </c>
      <c r="AK60">
        <v>1473.4725109999999</v>
      </c>
      <c r="AL60">
        <v>1401.545848</v>
      </c>
      <c r="AM60">
        <v>1328.86961</v>
      </c>
      <c r="AN60">
        <v>1255.3746630000001</v>
      </c>
    </row>
    <row r="61" spans="1:40" x14ac:dyDescent="0.25">
      <c r="A61" s="27" t="s">
        <v>429</v>
      </c>
      <c r="B61" t="s">
        <v>298</v>
      </c>
      <c r="C61">
        <v>4581.1430389999996</v>
      </c>
      <c r="D61">
        <v>4805.179177</v>
      </c>
      <c r="E61">
        <v>5126.8044639999998</v>
      </c>
      <c r="F61">
        <v>5503.9538839999996</v>
      </c>
      <c r="G61">
        <v>5907.8608990000002</v>
      </c>
      <c r="H61">
        <v>6521.2370840000003</v>
      </c>
      <c r="I61">
        <v>7101.6352889999998</v>
      </c>
      <c r="J61">
        <v>7551.2814740000003</v>
      </c>
      <c r="K61">
        <v>7845.6348049999997</v>
      </c>
      <c r="L61">
        <v>7988.3948719999999</v>
      </c>
      <c r="M61">
        <v>7984.1696199999997</v>
      </c>
      <c r="N61">
        <v>7825.7488919999996</v>
      </c>
      <c r="O61">
        <v>7491.1567429999996</v>
      </c>
      <c r="P61">
        <v>7197.1322769999997</v>
      </c>
      <c r="Q61">
        <v>6901.5280819999998</v>
      </c>
      <c r="R61">
        <v>6582.0401579999998</v>
      </c>
      <c r="S61">
        <v>6230.5071859999998</v>
      </c>
      <c r="T61">
        <v>5847.4426709999998</v>
      </c>
      <c r="U61">
        <v>5415.1243020000002</v>
      </c>
      <c r="V61">
        <v>4984.4420099999998</v>
      </c>
      <c r="W61">
        <v>4576.7675730000001</v>
      </c>
      <c r="X61">
        <v>4198.1888749999998</v>
      </c>
      <c r="Y61">
        <v>3848.1890069999999</v>
      </c>
      <c r="Z61">
        <v>3524.0916050000001</v>
      </c>
      <c r="AA61">
        <v>3223.0250219999998</v>
      </c>
      <c r="AB61">
        <v>2942.6191610000001</v>
      </c>
      <c r="AC61">
        <v>2681.1261239999999</v>
      </c>
      <c r="AD61">
        <v>2437.3183690000001</v>
      </c>
      <c r="AE61">
        <v>2476.4222850000001</v>
      </c>
      <c r="AF61">
        <v>2665.2017369999999</v>
      </c>
      <c r="AG61">
        <v>2952.7021519999998</v>
      </c>
      <c r="AH61">
        <v>3316.3855549999998</v>
      </c>
      <c r="AI61">
        <v>3745.4382030000002</v>
      </c>
      <c r="AJ61">
        <v>4234.4171040000001</v>
      </c>
      <c r="AK61">
        <v>4780.3320320000003</v>
      </c>
      <c r="AL61">
        <v>5381.0444239999997</v>
      </c>
      <c r="AM61">
        <v>6034.2358539999996</v>
      </c>
      <c r="AN61">
        <v>6736.652959</v>
      </c>
    </row>
    <row r="62" spans="1:40" x14ac:dyDescent="0.25">
      <c r="A62" s="27" t="s">
        <v>430</v>
      </c>
      <c r="B62" t="s">
        <v>299</v>
      </c>
      <c r="C62">
        <v>0.34929036270000002</v>
      </c>
      <c r="D62">
        <v>0.85879926949999996</v>
      </c>
      <c r="E62">
        <v>3.515008742</v>
      </c>
      <c r="F62">
        <v>18.797552920000001</v>
      </c>
      <c r="G62">
        <v>114.3846712</v>
      </c>
      <c r="H62">
        <v>321.52770420000002</v>
      </c>
      <c r="I62">
        <v>584.55801140000005</v>
      </c>
      <c r="J62">
        <v>831.47661019999998</v>
      </c>
      <c r="K62">
        <v>1029.903957</v>
      </c>
      <c r="L62">
        <v>1178.65624</v>
      </c>
      <c r="M62">
        <v>1285.9389940000001</v>
      </c>
      <c r="N62">
        <v>1357.173299</v>
      </c>
      <c r="O62">
        <v>1391.025697</v>
      </c>
      <c r="P62">
        <v>1371.224547</v>
      </c>
      <c r="Q62">
        <v>1321.224395</v>
      </c>
      <c r="R62">
        <v>1254.080629</v>
      </c>
      <c r="S62">
        <v>1177.1214950000001</v>
      </c>
      <c r="T62">
        <v>1094.6743019999999</v>
      </c>
      <c r="U62">
        <v>990.38732709999999</v>
      </c>
      <c r="V62">
        <v>884.94077830000003</v>
      </c>
      <c r="W62">
        <v>786.90560809999999</v>
      </c>
      <c r="X62">
        <v>698.77485409999997</v>
      </c>
      <c r="Y62">
        <v>620.4605014</v>
      </c>
      <c r="Z62">
        <v>550.99266650000004</v>
      </c>
      <c r="AA62">
        <v>489.24493840000002</v>
      </c>
      <c r="AB62">
        <v>434.19714320000003</v>
      </c>
      <c r="AC62">
        <v>384.9995467</v>
      </c>
      <c r="AD62">
        <v>340.96213770000003</v>
      </c>
      <c r="AE62">
        <v>313.33798439999998</v>
      </c>
      <c r="AF62">
        <v>293.54115849999999</v>
      </c>
      <c r="AG62">
        <v>277.66019219999998</v>
      </c>
      <c r="AH62">
        <v>263.78787449999999</v>
      </c>
      <c r="AI62">
        <v>250.95150910000001</v>
      </c>
      <c r="AJ62">
        <v>238.6391137</v>
      </c>
      <c r="AK62">
        <v>226.5752703</v>
      </c>
      <c r="AL62">
        <v>214.61057349999999</v>
      </c>
      <c r="AM62">
        <v>202.66577789999999</v>
      </c>
      <c r="AN62">
        <v>190.7033466</v>
      </c>
    </row>
    <row r="63" spans="1:40" x14ac:dyDescent="0.25">
      <c r="A63" s="27" t="s">
        <v>431</v>
      </c>
      <c r="B63" t="s">
        <v>300</v>
      </c>
      <c r="C63">
        <v>3813.5502799999999</v>
      </c>
      <c r="D63">
        <v>3782.2881630000002</v>
      </c>
      <c r="E63">
        <v>3711.8983400000002</v>
      </c>
      <c r="F63">
        <v>3617.8619349999999</v>
      </c>
      <c r="G63">
        <v>3505.530495</v>
      </c>
      <c r="H63">
        <v>3626.3074259999999</v>
      </c>
      <c r="I63">
        <v>3770.6698259999998</v>
      </c>
      <c r="J63">
        <v>3863.1989450000001</v>
      </c>
      <c r="K63">
        <v>3883.7730069999998</v>
      </c>
      <c r="L63">
        <v>3833.3202270000002</v>
      </c>
      <c r="M63">
        <v>3716.4363830000002</v>
      </c>
      <c r="N63">
        <v>3534.0330960000001</v>
      </c>
      <c r="O63">
        <v>3281.8465769999998</v>
      </c>
      <c r="P63">
        <v>3131.5630040000001</v>
      </c>
      <c r="Q63">
        <v>3018.824494</v>
      </c>
      <c r="R63">
        <v>2912.028769</v>
      </c>
      <c r="S63">
        <v>2796.321164</v>
      </c>
      <c r="T63">
        <v>2665.84816</v>
      </c>
      <c r="U63">
        <v>2578.7249040000002</v>
      </c>
      <c r="V63">
        <v>2515.0963579999998</v>
      </c>
      <c r="W63">
        <v>2464.5834159999999</v>
      </c>
      <c r="X63">
        <v>2420.8622270000001</v>
      </c>
      <c r="Y63">
        <v>2379.6850570000001</v>
      </c>
      <c r="Z63">
        <v>2338.1081300000001</v>
      </c>
      <c r="AA63">
        <v>2294.1391130000002</v>
      </c>
      <c r="AB63">
        <v>2246.5279690000002</v>
      </c>
      <c r="AC63">
        <v>2194.6097840000002</v>
      </c>
      <c r="AD63">
        <v>2138.172712</v>
      </c>
      <c r="AE63">
        <v>2347.3827110000002</v>
      </c>
      <c r="AF63">
        <v>2740.8807179999999</v>
      </c>
      <c r="AG63">
        <v>3300.8812160000002</v>
      </c>
      <c r="AH63">
        <v>4033.6422680000001</v>
      </c>
      <c r="AI63">
        <v>4957.7687560000004</v>
      </c>
      <c r="AJ63">
        <v>6100.1158169999999</v>
      </c>
      <c r="AK63">
        <v>7494.0616170000003</v>
      </c>
      <c r="AL63">
        <v>9178.49571499999</v>
      </c>
      <c r="AM63">
        <v>11196.88193</v>
      </c>
      <c r="AN63">
        <v>13596.07848</v>
      </c>
    </row>
    <row r="64" spans="1:40" x14ac:dyDescent="0.25">
      <c r="A64" s="27" t="s">
        <v>434</v>
      </c>
      <c r="B64" t="s">
        <v>301</v>
      </c>
      <c r="C64">
        <v>13033.75303</v>
      </c>
      <c r="D64">
        <v>12957.720939999999</v>
      </c>
      <c r="E64">
        <v>12726.932360000001</v>
      </c>
      <c r="F64">
        <v>12383.6646</v>
      </c>
      <c r="G64">
        <v>11952.206039999999</v>
      </c>
      <c r="H64">
        <v>10125.460520000001</v>
      </c>
      <c r="I64">
        <v>7803.8032629999998</v>
      </c>
      <c r="J64">
        <v>5639.9878360000002</v>
      </c>
      <c r="K64">
        <v>3907.320862</v>
      </c>
      <c r="L64">
        <v>2631.484504</v>
      </c>
      <c r="M64">
        <v>1735.6818249999999</v>
      </c>
      <c r="N64">
        <v>1123.6905059999999</v>
      </c>
      <c r="O64">
        <v>712.44405389999997</v>
      </c>
      <c r="P64">
        <v>528.42900829999996</v>
      </c>
      <c r="Q64">
        <v>424.15365559999998</v>
      </c>
      <c r="R64">
        <v>353.32654079999998</v>
      </c>
      <c r="S64">
        <v>298.73847480000001</v>
      </c>
      <c r="T64">
        <v>253.40753649999999</v>
      </c>
      <c r="U64">
        <v>202.67690250000001</v>
      </c>
      <c r="V64">
        <v>157.59317129999999</v>
      </c>
      <c r="W64">
        <v>121.1251522</v>
      </c>
      <c r="X64">
        <v>92.866387840000002</v>
      </c>
      <c r="Y64">
        <v>71.405604650000001</v>
      </c>
      <c r="Z64">
        <v>55.262680109999998</v>
      </c>
      <c r="AA64">
        <v>43.17805714</v>
      </c>
      <c r="AB64">
        <v>34.157264359999999</v>
      </c>
      <c r="AC64">
        <v>27.438640830000001</v>
      </c>
      <c r="AD64">
        <v>22.44602385</v>
      </c>
      <c r="AE64">
        <v>20.700867809999998</v>
      </c>
      <c r="AF64">
        <v>20.31102242</v>
      </c>
      <c r="AG64">
        <v>20.560093869999999</v>
      </c>
      <c r="AH64">
        <v>21.125064519999999</v>
      </c>
      <c r="AI64">
        <v>21.842469479999998</v>
      </c>
      <c r="AJ64">
        <v>22.622612669999999</v>
      </c>
      <c r="AK64">
        <v>23.412728220000002</v>
      </c>
      <c r="AL64">
        <v>24.17929578</v>
      </c>
      <c r="AM64">
        <v>24.898954719999999</v>
      </c>
      <c r="AN64">
        <v>25.553704440000001</v>
      </c>
    </row>
    <row r="65" spans="1:40" x14ac:dyDescent="0.25">
      <c r="A65" s="27" t="s">
        <v>435</v>
      </c>
      <c r="B65" t="s">
        <v>302</v>
      </c>
      <c r="C65">
        <v>42001.407169999999</v>
      </c>
      <c r="D65">
        <v>42776.334390000004</v>
      </c>
      <c r="E65">
        <v>43601.382420000002</v>
      </c>
      <c r="F65">
        <v>44329.473120000002</v>
      </c>
      <c r="G65">
        <v>44860.675450000002</v>
      </c>
      <c r="H65">
        <v>47780.271139999997</v>
      </c>
      <c r="I65">
        <v>50857.460169999998</v>
      </c>
      <c r="J65">
        <v>53239.075989999998</v>
      </c>
      <c r="K65">
        <v>54679.462339999998</v>
      </c>
      <c r="L65">
        <v>55163.499940000002</v>
      </c>
      <c r="M65">
        <v>54701.143389999997</v>
      </c>
      <c r="N65">
        <v>53235.092810000002</v>
      </c>
      <c r="O65">
        <v>50619.087030000002</v>
      </c>
      <c r="P65">
        <v>47891.292020000001</v>
      </c>
      <c r="Q65">
        <v>45021.702019999997</v>
      </c>
      <c r="R65">
        <v>41997.049200000001</v>
      </c>
      <c r="S65">
        <v>38838.82243</v>
      </c>
      <c r="T65">
        <v>35592.366009999998</v>
      </c>
      <c r="U65">
        <v>33076.134890000001</v>
      </c>
      <c r="V65">
        <v>30990.671470000001</v>
      </c>
      <c r="W65">
        <v>29178.82674</v>
      </c>
      <c r="X65">
        <v>27546.353070000001</v>
      </c>
      <c r="Y65">
        <v>26032.517070000002</v>
      </c>
      <c r="Z65">
        <v>24597.716130000001</v>
      </c>
      <c r="AA65">
        <v>23217.040079999999</v>
      </c>
      <c r="AB65">
        <v>21876.101030000002</v>
      </c>
      <c r="AC65">
        <v>20567.947199999999</v>
      </c>
      <c r="AD65">
        <v>19290.677879999999</v>
      </c>
      <c r="AE65">
        <v>18099.438969999999</v>
      </c>
      <c r="AF65">
        <v>16977.819049999998</v>
      </c>
      <c r="AG65">
        <v>15914.41682</v>
      </c>
      <c r="AH65">
        <v>14900.367029999999</v>
      </c>
      <c r="AI65">
        <v>13928.70282</v>
      </c>
      <c r="AJ65">
        <v>12994.0859</v>
      </c>
      <c r="AK65">
        <v>12092.569869999999</v>
      </c>
      <c r="AL65">
        <v>11221.368210000001</v>
      </c>
      <c r="AM65">
        <v>10378.651400000001</v>
      </c>
      <c r="AN65">
        <v>9563.3897880000004</v>
      </c>
    </row>
    <row r="66" spans="1:40" x14ac:dyDescent="0.25">
      <c r="A66" s="27" t="s">
        <v>432</v>
      </c>
      <c r="B66" t="s">
        <v>303</v>
      </c>
      <c r="C66">
        <v>404.96020850000002</v>
      </c>
      <c r="D66">
        <v>438.15729640000001</v>
      </c>
      <c r="E66">
        <v>490.39517030000002</v>
      </c>
      <c r="F66">
        <v>557.17316389999996</v>
      </c>
      <c r="G66">
        <v>635.7263782</v>
      </c>
      <c r="H66">
        <v>557.81868940000004</v>
      </c>
      <c r="I66">
        <v>414.85579949999999</v>
      </c>
      <c r="J66">
        <v>278.60003769999997</v>
      </c>
      <c r="K66">
        <v>175.8087841</v>
      </c>
      <c r="L66">
        <v>106.7330312</v>
      </c>
      <c r="M66">
        <v>63.133402750000002</v>
      </c>
      <c r="N66">
        <v>36.572389479999998</v>
      </c>
      <c r="O66">
        <v>20.72351527</v>
      </c>
      <c r="P66">
        <v>14.94073657</v>
      </c>
      <c r="Q66">
        <v>12.17977746</v>
      </c>
      <c r="R66">
        <v>10.54021522</v>
      </c>
      <c r="S66">
        <v>9.3637983279999997</v>
      </c>
      <c r="T66">
        <v>8.3906703460000003</v>
      </c>
      <c r="U66">
        <v>8.4246061589999996</v>
      </c>
      <c r="V66">
        <v>8.9759204570000009</v>
      </c>
      <c r="W66">
        <v>9.8587046610000009</v>
      </c>
      <c r="X66">
        <v>10.989629559999999</v>
      </c>
      <c r="Y66">
        <v>12.326522710000001</v>
      </c>
      <c r="Z66">
        <v>13.84580927</v>
      </c>
      <c r="AA66">
        <v>15.53302824</v>
      </c>
      <c r="AB66">
        <v>17.378451309999999</v>
      </c>
      <c r="AC66">
        <v>19.374940809999998</v>
      </c>
      <c r="AD66">
        <v>21.51688403</v>
      </c>
      <c r="AE66">
        <v>23.6223201</v>
      </c>
      <c r="AF66">
        <v>25.751167259999999</v>
      </c>
      <c r="AG66">
        <v>27.93793076</v>
      </c>
      <c r="AH66">
        <v>30.198546749999998</v>
      </c>
      <c r="AI66">
        <v>32.53571874</v>
      </c>
      <c r="AJ66">
        <v>34.942354870000003</v>
      </c>
      <c r="AK66">
        <v>37.403497559999998</v>
      </c>
      <c r="AL66">
        <v>39.897249330000001</v>
      </c>
      <c r="AM66">
        <v>42.395123400000003</v>
      </c>
      <c r="AN66">
        <v>44.862159519999999</v>
      </c>
    </row>
    <row r="67" spans="1:40" x14ac:dyDescent="0.25">
      <c r="A67" s="27" t="s">
        <v>433</v>
      </c>
      <c r="B67" t="s">
        <v>304</v>
      </c>
      <c r="C67">
        <v>6170.1730530000004</v>
      </c>
      <c r="D67">
        <v>6026.7983489999997</v>
      </c>
      <c r="E67">
        <v>5771.5697479999999</v>
      </c>
      <c r="F67">
        <v>5460.0916230000003</v>
      </c>
      <c r="G67">
        <v>5120.3010690000001</v>
      </c>
      <c r="H67">
        <v>3478.1304639999998</v>
      </c>
      <c r="I67">
        <v>1943.678709</v>
      </c>
      <c r="J67">
        <v>967.66043219999995</v>
      </c>
      <c r="K67">
        <v>451.00280400000003</v>
      </c>
      <c r="L67">
        <v>203.16457209999999</v>
      </c>
      <c r="M67">
        <v>90.494840319999994</v>
      </c>
      <c r="N67">
        <v>40.921132620000002</v>
      </c>
      <c r="O67">
        <v>19.448799350000002</v>
      </c>
      <c r="P67">
        <v>13.376713260000001</v>
      </c>
      <c r="Q67">
        <v>11.13694284</v>
      </c>
      <c r="R67">
        <v>10.20716255</v>
      </c>
      <c r="S67">
        <v>9.7944868369999902</v>
      </c>
      <c r="T67">
        <v>9.5851148029999997</v>
      </c>
      <c r="U67">
        <v>9.5835248419999903</v>
      </c>
      <c r="V67">
        <v>9.6796312110000002</v>
      </c>
      <c r="W67">
        <v>9.8178698339999997</v>
      </c>
      <c r="X67">
        <v>9.9674146530000005</v>
      </c>
      <c r="Y67">
        <v>10.10990612</v>
      </c>
      <c r="Z67">
        <v>10.23398826</v>
      </c>
      <c r="AA67">
        <v>10.33268603</v>
      </c>
      <c r="AB67">
        <v>10.40201851</v>
      </c>
      <c r="AC67">
        <v>10.44017221</v>
      </c>
      <c r="AD67">
        <v>10.44694426</v>
      </c>
      <c r="AE67">
        <v>10.525571299999999</v>
      </c>
      <c r="AF67">
        <v>10.63221558</v>
      </c>
      <c r="AG67">
        <v>10.74350211</v>
      </c>
      <c r="AH67">
        <v>10.846470310000001</v>
      </c>
      <c r="AI67">
        <v>10.93358475</v>
      </c>
      <c r="AJ67">
        <v>11.00019936</v>
      </c>
      <c r="AK67">
        <v>11.04324014</v>
      </c>
      <c r="AL67">
        <v>11.06052219</v>
      </c>
      <c r="AM67">
        <v>11.05041037</v>
      </c>
      <c r="AN67">
        <v>11.01167525</v>
      </c>
    </row>
    <row r="68" spans="1:40" x14ac:dyDescent="0.25">
      <c r="A68" s="5" t="s">
        <v>219</v>
      </c>
      <c r="B68" t="s">
        <v>305</v>
      </c>
      <c r="C68">
        <v>48859.425999999999</v>
      </c>
      <c r="D68">
        <v>50301.06912</v>
      </c>
      <c r="E68">
        <v>51790.067040000002</v>
      </c>
      <c r="F68">
        <v>53319.621859999999</v>
      </c>
      <c r="G68">
        <v>54872.818489999998</v>
      </c>
      <c r="H68">
        <v>56443.091619999999</v>
      </c>
      <c r="I68">
        <v>58029.772199999999</v>
      </c>
      <c r="J68">
        <v>59635.201670000002</v>
      </c>
      <c r="K68">
        <v>61262.210650000001</v>
      </c>
      <c r="L68">
        <v>62913.431750000003</v>
      </c>
      <c r="M68">
        <v>64591.422200000001</v>
      </c>
      <c r="N68">
        <v>66298.946620000002</v>
      </c>
      <c r="O68">
        <v>68039.240250000003</v>
      </c>
      <c r="P68">
        <v>69821.654429999995</v>
      </c>
      <c r="Q68">
        <v>71651.565229999906</v>
      </c>
      <c r="R68">
        <v>73530.342290000001</v>
      </c>
      <c r="S68">
        <v>75458.432839999994</v>
      </c>
      <c r="T68">
        <v>77436.125620000006</v>
      </c>
      <c r="U68">
        <v>79460.780509999997</v>
      </c>
      <c r="V68">
        <v>81544.967369999998</v>
      </c>
      <c r="W68">
        <v>83693.113759999906</v>
      </c>
      <c r="X68">
        <v>85906.632519999999</v>
      </c>
      <c r="Y68">
        <v>88185.959010000006</v>
      </c>
      <c r="Z68">
        <v>90531.170159999994</v>
      </c>
      <c r="AA68">
        <v>92942.198759999999</v>
      </c>
      <c r="AB68">
        <v>95418.955660000007</v>
      </c>
      <c r="AC68">
        <v>97961.439110000007</v>
      </c>
      <c r="AD68">
        <v>100569.8545</v>
      </c>
      <c r="AE68">
        <v>103244.83719999999</v>
      </c>
      <c r="AF68">
        <v>105991.36749999999</v>
      </c>
      <c r="AG68">
        <v>108809.68120000001</v>
      </c>
      <c r="AH68">
        <v>111698.4711</v>
      </c>
      <c r="AI68">
        <v>114657.04859999999</v>
      </c>
      <c r="AJ68">
        <v>117686.22960000001</v>
      </c>
      <c r="AK68">
        <v>120788.70209999999</v>
      </c>
      <c r="AL68">
        <v>123969.2359</v>
      </c>
      <c r="AM68">
        <v>127234.87609999999</v>
      </c>
      <c r="AN68">
        <v>130595.1765</v>
      </c>
    </row>
    <row r="69" spans="1:40" x14ac:dyDescent="0.25">
      <c r="A69" s="5" t="s">
        <v>219</v>
      </c>
      <c r="B69" t="s">
        <v>306</v>
      </c>
      <c r="C69">
        <v>13.242000000000001</v>
      </c>
      <c r="D69">
        <v>13.629721139999999</v>
      </c>
      <c r="E69">
        <v>14.023912470000001</v>
      </c>
      <c r="F69">
        <v>14.422779650000001</v>
      </c>
      <c r="G69">
        <v>14.827251649999999</v>
      </c>
      <c r="H69">
        <v>15.24027358</v>
      </c>
      <c r="I69">
        <v>15.66242044</v>
      </c>
      <c r="J69">
        <v>16.093759429999999</v>
      </c>
      <c r="K69">
        <v>16.534812049999999</v>
      </c>
      <c r="L69">
        <v>16.986277210000001</v>
      </c>
      <c r="M69">
        <v>17.448734550000001</v>
      </c>
      <c r="N69">
        <v>17.922518050000001</v>
      </c>
      <c r="O69">
        <v>18.407705830000001</v>
      </c>
      <c r="P69">
        <v>18.905040159999999</v>
      </c>
      <c r="Q69">
        <v>19.413600129999999</v>
      </c>
      <c r="R69">
        <v>19.932355990000001</v>
      </c>
      <c r="S69">
        <v>20.460450720000001</v>
      </c>
      <c r="T69">
        <v>20.997121509999999</v>
      </c>
      <c r="U69">
        <v>21.539699410000001</v>
      </c>
      <c r="V69">
        <v>22.0912924</v>
      </c>
      <c r="W69">
        <v>22.65488538</v>
      </c>
      <c r="X69">
        <v>23.23216356</v>
      </c>
      <c r="Y69">
        <v>23.823894119999999</v>
      </c>
      <c r="Z69">
        <v>24.430295900000001</v>
      </c>
      <c r="AA69">
        <v>25.051272350000001</v>
      </c>
      <c r="AB69">
        <v>25.686560650000001</v>
      </c>
      <c r="AC69">
        <v>26.335834770000002</v>
      </c>
      <c r="AD69">
        <v>26.99878313</v>
      </c>
      <c r="AE69">
        <v>27.673927729999999</v>
      </c>
      <c r="AF69">
        <v>28.359782840000001</v>
      </c>
      <c r="AG69">
        <v>29.0559552</v>
      </c>
      <c r="AH69">
        <v>29.762761609999998</v>
      </c>
      <c r="AI69">
        <v>30.480904209999998</v>
      </c>
      <c r="AJ69">
        <v>31.21141171</v>
      </c>
      <c r="AK69">
        <v>31.95567355</v>
      </c>
      <c r="AL69">
        <v>32.71551264</v>
      </c>
      <c r="AM69">
        <v>33.493271200000002</v>
      </c>
      <c r="AN69">
        <v>34.291900159999997</v>
      </c>
    </row>
    <row r="70" spans="1:40" x14ac:dyDescent="0.25">
      <c r="A70" s="5" t="s">
        <v>218</v>
      </c>
      <c r="B70" t="s">
        <v>307</v>
      </c>
      <c r="C70">
        <v>79196.570370000001</v>
      </c>
      <c r="D70">
        <v>81544.166370000006</v>
      </c>
      <c r="E70">
        <v>83989.026620000004</v>
      </c>
      <c r="F70">
        <v>86518.957460000005</v>
      </c>
      <c r="G70">
        <v>89087.487909999996</v>
      </c>
      <c r="H70">
        <v>91663.146829999998</v>
      </c>
      <c r="I70">
        <v>94241.992069999906</v>
      </c>
      <c r="J70">
        <v>96831.073560000004</v>
      </c>
      <c r="K70">
        <v>99439.406640000001</v>
      </c>
      <c r="L70">
        <v>102075.1436</v>
      </c>
      <c r="M70">
        <v>104745.8043</v>
      </c>
      <c r="N70">
        <v>107459.08689999999</v>
      </c>
      <c r="O70">
        <v>110223.47380000001</v>
      </c>
      <c r="P70">
        <v>113064.7668</v>
      </c>
      <c r="Q70">
        <v>116003.3017</v>
      </c>
      <c r="R70">
        <v>119046.7231</v>
      </c>
      <c r="S70">
        <v>122198.85</v>
      </c>
      <c r="T70">
        <v>125463.499</v>
      </c>
      <c r="U70">
        <v>128845.2879</v>
      </c>
      <c r="V70">
        <v>132347.872</v>
      </c>
      <c r="W70">
        <v>135971.9987</v>
      </c>
      <c r="X70">
        <v>139717.28779999999</v>
      </c>
      <c r="Y70">
        <v>143582.89350000001</v>
      </c>
      <c r="Z70">
        <v>147567.82269999999</v>
      </c>
      <c r="AA70">
        <v>151671.14420000001</v>
      </c>
      <c r="AB70">
        <v>155892.15429999999</v>
      </c>
      <c r="AC70">
        <v>160230.52540000001</v>
      </c>
      <c r="AD70">
        <v>164686.46539999999</v>
      </c>
      <c r="AE70">
        <v>169275.95050000001</v>
      </c>
      <c r="AF70">
        <v>174010.42800000001</v>
      </c>
      <c r="AG70">
        <v>178889.11429999999</v>
      </c>
      <c r="AH70">
        <v>183906.18669999999</v>
      </c>
      <c r="AI70">
        <v>189056.05600000001</v>
      </c>
      <c r="AJ70">
        <v>194336.0306</v>
      </c>
      <c r="AK70">
        <v>199747.3781</v>
      </c>
      <c r="AL70">
        <v>205295.76060000001</v>
      </c>
      <c r="AM70">
        <v>210991.48569999999</v>
      </c>
      <c r="AN70">
        <v>216849.7886</v>
      </c>
    </row>
    <row r="71" spans="1:40" x14ac:dyDescent="0.25">
      <c r="A71" s="5" t="s">
        <v>218</v>
      </c>
      <c r="B71" t="s">
        <v>308</v>
      </c>
      <c r="C71">
        <v>25142.842860000001</v>
      </c>
      <c r="D71">
        <v>25883.078130000002</v>
      </c>
      <c r="E71">
        <v>26642.693780000001</v>
      </c>
      <c r="F71">
        <v>27418.588530000001</v>
      </c>
      <c r="G71">
        <v>28208.039130000001</v>
      </c>
      <c r="H71">
        <v>29010.000940000002</v>
      </c>
      <c r="I71">
        <v>29823.903480000001</v>
      </c>
      <c r="J71">
        <v>30650.30747</v>
      </c>
      <c r="K71">
        <v>31490.9293</v>
      </c>
      <c r="L71">
        <v>32347.64457</v>
      </c>
      <c r="M71">
        <v>33222.063179999997</v>
      </c>
      <c r="N71">
        <v>34115.456689999999</v>
      </c>
      <c r="O71">
        <v>35028.80775</v>
      </c>
      <c r="P71">
        <v>35965.578659999999</v>
      </c>
      <c r="Q71">
        <v>36928.373870000003</v>
      </c>
      <c r="R71">
        <v>37917.782440000003</v>
      </c>
      <c r="S71">
        <v>38934.141499999998</v>
      </c>
      <c r="T71">
        <v>39978.111539999998</v>
      </c>
      <c r="U71">
        <v>41043.221250000002</v>
      </c>
      <c r="V71">
        <v>42132.001129999997</v>
      </c>
      <c r="W71">
        <v>43247.015659999997</v>
      </c>
      <c r="X71">
        <v>44389.87141</v>
      </c>
      <c r="Y71">
        <v>45561.358260000001</v>
      </c>
      <c r="Z71">
        <v>46761.697970000001</v>
      </c>
      <c r="AA71">
        <v>47990.757790000003</v>
      </c>
      <c r="AB71">
        <v>49248.220130000002</v>
      </c>
      <c r="AC71">
        <v>50533.71759</v>
      </c>
      <c r="AD71">
        <v>51846.945979999997</v>
      </c>
      <c r="AE71">
        <v>53188.393689999997</v>
      </c>
      <c r="AF71">
        <v>54557.896800000002</v>
      </c>
      <c r="AG71">
        <v>55954.687010000001</v>
      </c>
      <c r="AH71">
        <v>57378.478239999997</v>
      </c>
      <c r="AI71">
        <v>58829.561390000003</v>
      </c>
      <c r="AJ71">
        <v>60309.008049999997</v>
      </c>
      <c r="AK71">
        <v>61818.793919999996</v>
      </c>
      <c r="AL71">
        <v>63361.922530000003</v>
      </c>
      <c r="AM71">
        <v>64942.56035</v>
      </c>
      <c r="AN71">
        <v>66566.184729999906</v>
      </c>
    </row>
    <row r="72" spans="1:40" x14ac:dyDescent="0.25">
      <c r="A72" s="5" t="s">
        <v>218</v>
      </c>
      <c r="B72" t="s">
        <v>309</v>
      </c>
      <c r="C72">
        <v>38141.076789999999</v>
      </c>
      <c r="D72">
        <v>39263.590179999999</v>
      </c>
      <c r="E72">
        <v>40415.727350000001</v>
      </c>
      <c r="F72">
        <v>41600.069040000002</v>
      </c>
      <c r="G72">
        <v>42818.440549999999</v>
      </c>
      <c r="H72">
        <v>44057.72148</v>
      </c>
      <c r="I72">
        <v>45310.671150000002</v>
      </c>
      <c r="J72">
        <v>46576.469369999999</v>
      </c>
      <c r="K72">
        <v>47858.09375</v>
      </c>
      <c r="L72">
        <v>49159.747629999998</v>
      </c>
      <c r="M72">
        <v>50485.714619999999</v>
      </c>
      <c r="N72">
        <v>51839.97795</v>
      </c>
      <c r="O72">
        <v>53226.125200000002</v>
      </c>
      <c r="P72">
        <v>54643.823839999997</v>
      </c>
      <c r="Q72">
        <v>56099.47032</v>
      </c>
      <c r="R72">
        <v>57596.100050000001</v>
      </c>
      <c r="S72">
        <v>59134.931949999998</v>
      </c>
      <c r="T72">
        <v>60716.174679999996</v>
      </c>
      <c r="U72">
        <v>62339.895550000001</v>
      </c>
      <c r="V72">
        <v>64009.628649999999</v>
      </c>
      <c r="W72">
        <v>65727.444449999995</v>
      </c>
      <c r="X72">
        <v>67494.256479999996</v>
      </c>
      <c r="Y72">
        <v>69310.379149999906</v>
      </c>
      <c r="Z72">
        <v>71175.793000000005</v>
      </c>
      <c r="AA72">
        <v>73090.274980000002</v>
      </c>
      <c r="AB72">
        <v>75053.494340000005</v>
      </c>
      <c r="AC72">
        <v>77065.107740000007</v>
      </c>
      <c r="AD72">
        <v>79124.86305</v>
      </c>
      <c r="AE72">
        <v>81208.062439999994</v>
      </c>
      <c r="AF72">
        <v>83325.861659999995</v>
      </c>
      <c r="AG72">
        <v>85482.683829999994</v>
      </c>
      <c r="AH72">
        <v>87679.484630000006</v>
      </c>
      <c r="AI72">
        <v>89916.047290000002</v>
      </c>
      <c r="AJ72">
        <v>92192.502120000005</v>
      </c>
      <c r="AK72">
        <v>94510.136450000005</v>
      </c>
      <c r="AL72">
        <v>96871.817200000005</v>
      </c>
      <c r="AM72">
        <v>99282.236260000005</v>
      </c>
      <c r="AN72">
        <v>101748.09910000001</v>
      </c>
    </row>
    <row r="73" spans="1:40" x14ac:dyDescent="0.25">
      <c r="A73" s="5" t="s">
        <v>218</v>
      </c>
      <c r="B73" t="s">
        <v>310</v>
      </c>
      <c r="C73">
        <v>7549.8993799999998</v>
      </c>
      <c r="D73">
        <v>7771.6860649999999</v>
      </c>
      <c r="E73">
        <v>7997.921574</v>
      </c>
      <c r="F73">
        <v>8227.55105</v>
      </c>
      <c r="G73">
        <v>8466.9679059999999</v>
      </c>
      <c r="H73">
        <v>8718.2834039999998</v>
      </c>
      <c r="I73">
        <v>8980.5235580000008</v>
      </c>
      <c r="J73">
        <v>9253.3835920000001</v>
      </c>
      <c r="K73">
        <v>9537.9930289999902</v>
      </c>
      <c r="L73">
        <v>9836.5506910000004</v>
      </c>
      <c r="M73">
        <v>10152.208769999999</v>
      </c>
      <c r="N73">
        <v>10489.248159999999</v>
      </c>
      <c r="O73">
        <v>10853.59355</v>
      </c>
      <c r="P73">
        <v>11229.820390000001</v>
      </c>
      <c r="Q73">
        <v>11627.05364</v>
      </c>
      <c r="R73">
        <v>12052.72811</v>
      </c>
      <c r="S73">
        <v>12513.76181</v>
      </c>
      <c r="T73">
        <v>13018.250480000001</v>
      </c>
      <c r="U73">
        <v>13509.50871</v>
      </c>
      <c r="V73">
        <v>13995.76052</v>
      </c>
      <c r="W73">
        <v>14484.660180000001</v>
      </c>
      <c r="X73">
        <v>14980.69364</v>
      </c>
      <c r="Y73">
        <v>15487.052879999999</v>
      </c>
      <c r="Z73">
        <v>16006.47817</v>
      </c>
      <c r="AA73">
        <v>16541.529559999999</v>
      </c>
      <c r="AB73">
        <v>17094.68175</v>
      </c>
      <c r="AC73">
        <v>17668.384849999999</v>
      </c>
      <c r="AD73">
        <v>18265.12758</v>
      </c>
      <c r="AE73">
        <v>18854.17655</v>
      </c>
      <c r="AF73">
        <v>19437.470539999998</v>
      </c>
      <c r="AG73">
        <v>20019.043259999999</v>
      </c>
      <c r="AH73">
        <v>20602.090090000002</v>
      </c>
      <c r="AI73">
        <v>21189.145260000001</v>
      </c>
      <c r="AJ73">
        <v>21782.703130000002</v>
      </c>
      <c r="AK73">
        <v>22385.460470000002</v>
      </c>
      <c r="AL73">
        <v>23000.469079999999</v>
      </c>
      <c r="AM73">
        <v>23631.282520000001</v>
      </c>
      <c r="AN73">
        <v>24282.104960000001</v>
      </c>
    </row>
    <row r="74" spans="1:40" x14ac:dyDescent="0.25">
      <c r="A74" s="5" t="s">
        <v>218</v>
      </c>
      <c r="B74" t="s">
        <v>311</v>
      </c>
      <c r="C74">
        <v>10681.6993</v>
      </c>
      <c r="D74">
        <v>10992.35147</v>
      </c>
      <c r="E74">
        <v>11301.653619999999</v>
      </c>
      <c r="F74">
        <v>11609.309160000001</v>
      </c>
      <c r="G74">
        <v>11927.02937</v>
      </c>
      <c r="H74">
        <v>12260.01843</v>
      </c>
      <c r="I74">
        <v>12607.98487</v>
      </c>
      <c r="J74">
        <v>12969.90553</v>
      </c>
      <c r="K74">
        <v>13346.04967</v>
      </c>
      <c r="L74">
        <v>13737.381079999999</v>
      </c>
      <c r="M74">
        <v>14144.99505</v>
      </c>
      <c r="N74">
        <v>14569.84786</v>
      </c>
      <c r="O74">
        <v>15012.693520000001</v>
      </c>
      <c r="P74">
        <v>15463.47143</v>
      </c>
      <c r="Q74">
        <v>15923.75819</v>
      </c>
      <c r="R74">
        <v>16394.744289999999</v>
      </c>
      <c r="S74">
        <v>16877.600419999999</v>
      </c>
      <c r="T74">
        <v>17373.68305</v>
      </c>
      <c r="U74">
        <v>17868.948919999999</v>
      </c>
      <c r="V74">
        <v>18364.352699999999</v>
      </c>
      <c r="W74">
        <v>18862.547050000001</v>
      </c>
      <c r="X74">
        <v>19365.769219999998</v>
      </c>
      <c r="Y74">
        <v>19875.569360000001</v>
      </c>
      <c r="Z74">
        <v>20392.874919999998</v>
      </c>
      <c r="AA74">
        <v>20918.132689999999</v>
      </c>
      <c r="AB74">
        <v>21451.45794</v>
      </c>
      <c r="AC74">
        <v>21992.766339999998</v>
      </c>
      <c r="AD74">
        <v>22541.88221</v>
      </c>
      <c r="AE74">
        <v>23086.845549999998</v>
      </c>
      <c r="AF74">
        <v>23625.591369999998</v>
      </c>
      <c r="AG74">
        <v>24158.17756</v>
      </c>
      <c r="AH74">
        <v>24686.31205</v>
      </c>
      <c r="AI74">
        <v>25212.126380000002</v>
      </c>
      <c r="AJ74">
        <v>25737.832439999998</v>
      </c>
      <c r="AK74">
        <v>26265.647219999999</v>
      </c>
      <c r="AL74">
        <v>26797.86766</v>
      </c>
      <c r="AM74">
        <v>27336.999489999998</v>
      </c>
      <c r="AN74">
        <v>27885.884999999998</v>
      </c>
    </row>
    <row r="75" spans="1:40" x14ac:dyDescent="0.25">
      <c r="A75" s="5" t="s">
        <v>218</v>
      </c>
      <c r="B75" t="s">
        <v>312</v>
      </c>
      <c r="C75">
        <v>409061.22110000002</v>
      </c>
      <c r="D75">
        <v>420994.56</v>
      </c>
      <c r="E75">
        <v>432902.77220000001</v>
      </c>
      <c r="F75">
        <v>444742.5111</v>
      </c>
      <c r="G75">
        <v>456783.37040000001</v>
      </c>
      <c r="H75">
        <v>469308.87660000002</v>
      </c>
      <c r="I75">
        <v>482381.17660000001</v>
      </c>
      <c r="J75">
        <v>495987.15500000003</v>
      </c>
      <c r="K75">
        <v>510127.8553</v>
      </c>
      <c r="L75">
        <v>524815.47010000004</v>
      </c>
      <c r="M75">
        <v>540059.51740000001</v>
      </c>
      <c r="N75">
        <v>555856.81030000001</v>
      </c>
      <c r="O75">
        <v>572185.79480000003</v>
      </c>
      <c r="P75">
        <v>589038.71649999998</v>
      </c>
      <c r="Q75">
        <v>606285.04029999999</v>
      </c>
      <c r="R75">
        <v>623869.31770000001</v>
      </c>
      <c r="S75">
        <v>641774.43530000001</v>
      </c>
      <c r="T75">
        <v>659996.38450000004</v>
      </c>
      <c r="U75">
        <v>678417.48120000004</v>
      </c>
      <c r="V75">
        <v>697060.8223</v>
      </c>
      <c r="W75">
        <v>715956.65009999997</v>
      </c>
      <c r="X75">
        <v>735128.93530000001</v>
      </c>
      <c r="Y75">
        <v>754592.30469999998</v>
      </c>
      <c r="Z75">
        <v>774352.42319999996</v>
      </c>
      <c r="AA75">
        <v>794407.93940000003</v>
      </c>
      <c r="AB75">
        <v>814752.8909</v>
      </c>
      <c r="AC75">
        <v>835379.09550000005</v>
      </c>
      <c r="AD75">
        <v>856278.35889999999</v>
      </c>
      <c r="AE75">
        <v>877447.36789999995</v>
      </c>
      <c r="AF75">
        <v>898726.15119999996</v>
      </c>
      <c r="AG75">
        <v>920049.19440000004</v>
      </c>
      <c r="AH75">
        <v>941435.73049999995</v>
      </c>
      <c r="AI75">
        <v>962942.78619999997</v>
      </c>
      <c r="AJ75">
        <v>984644.80920000002</v>
      </c>
      <c r="AK75">
        <v>1006626.877</v>
      </c>
      <c r="AL75">
        <v>1028984.862</v>
      </c>
      <c r="AM75">
        <v>1051828.6170000001</v>
      </c>
      <c r="AN75">
        <v>1075286.0649999999</v>
      </c>
    </row>
    <row r="76" spans="1:40" x14ac:dyDescent="0.25">
      <c r="A76" s="19" t="s">
        <v>222</v>
      </c>
      <c r="B76" t="s">
        <v>313</v>
      </c>
      <c r="C76">
        <v>307332.288</v>
      </c>
      <c r="D76">
        <v>315783.12589999998</v>
      </c>
      <c r="E76">
        <v>324364.43959999998</v>
      </c>
      <c r="F76">
        <v>333203.57130000001</v>
      </c>
      <c r="G76">
        <v>342538.27850000001</v>
      </c>
      <c r="H76">
        <v>352373.56449999998</v>
      </c>
      <c r="I76">
        <v>362443.95140000002</v>
      </c>
      <c r="J76">
        <v>372597.00140000001</v>
      </c>
      <c r="K76">
        <v>382801.90590000001</v>
      </c>
      <c r="L76">
        <v>393070.62329999998</v>
      </c>
      <c r="M76">
        <v>403410.06709999999</v>
      </c>
      <c r="N76">
        <v>413801.89559999999</v>
      </c>
      <c r="O76">
        <v>424194.93560000003</v>
      </c>
      <c r="P76">
        <v>434812.99739999999</v>
      </c>
      <c r="Q76">
        <v>445680.46470000001</v>
      </c>
      <c r="R76">
        <v>456802.79560000001</v>
      </c>
      <c r="S76">
        <v>468172.48950000003</v>
      </c>
      <c r="T76">
        <v>479769.36910000001</v>
      </c>
      <c r="U76">
        <v>491530.46139999997</v>
      </c>
      <c r="V76">
        <v>503464.41879999998</v>
      </c>
      <c r="W76">
        <v>515583.95559999999</v>
      </c>
      <c r="X76">
        <v>527895.17859999998</v>
      </c>
      <c r="Y76">
        <v>540398.63170000003</v>
      </c>
      <c r="Z76">
        <v>553090.91899999999</v>
      </c>
      <c r="AA76">
        <v>565965.8639</v>
      </c>
      <c r="AB76">
        <v>579015.53170000005</v>
      </c>
      <c r="AC76">
        <v>592231.31590000005</v>
      </c>
      <c r="AD76">
        <v>605605.09420000005</v>
      </c>
      <c r="AE76">
        <v>618973.46169999999</v>
      </c>
      <c r="AF76">
        <v>632545.29</v>
      </c>
      <c r="AG76">
        <v>646438.10889999999</v>
      </c>
      <c r="AH76">
        <v>660701.30229999998</v>
      </c>
      <c r="AI76">
        <v>675354.04969999997</v>
      </c>
      <c r="AJ76">
        <v>690409.45389999996</v>
      </c>
      <c r="AK76">
        <v>705885.98069999996</v>
      </c>
      <c r="AL76">
        <v>721812.81220000004</v>
      </c>
      <c r="AM76">
        <v>738232.75910000002</v>
      </c>
      <c r="AN76">
        <v>755204.26549999998</v>
      </c>
    </row>
    <row r="77" spans="1:40" x14ac:dyDescent="0.25">
      <c r="A77" s="5" t="s">
        <v>218</v>
      </c>
      <c r="B77" t="s">
        <v>314</v>
      </c>
      <c r="C77">
        <v>42242.221010000001</v>
      </c>
      <c r="D77">
        <v>43467.884359999996</v>
      </c>
      <c r="E77">
        <v>44711.618829999999</v>
      </c>
      <c r="F77">
        <v>45966.920760000001</v>
      </c>
      <c r="G77">
        <v>47245.060389999999</v>
      </c>
      <c r="H77">
        <v>48567.84908</v>
      </c>
      <c r="I77">
        <v>49931.724869999998</v>
      </c>
      <c r="J77">
        <v>51340.076849999998</v>
      </c>
      <c r="K77">
        <v>52798.613870000001</v>
      </c>
      <c r="L77">
        <v>54316.31192</v>
      </c>
      <c r="M77">
        <v>55906.445200000002</v>
      </c>
      <c r="N77">
        <v>57588.45203</v>
      </c>
      <c r="O77">
        <v>59391.306989999997</v>
      </c>
      <c r="P77">
        <v>61241.471149999998</v>
      </c>
      <c r="Q77">
        <v>63174.614260000002</v>
      </c>
      <c r="R77">
        <v>65209.611969999998</v>
      </c>
      <c r="S77">
        <v>67361.892349999995</v>
      </c>
      <c r="T77">
        <v>69648.202529999995</v>
      </c>
      <c r="U77">
        <v>71796.544219999996</v>
      </c>
      <c r="V77">
        <v>73954.564469999998</v>
      </c>
      <c r="W77">
        <v>76181.355649999998</v>
      </c>
      <c r="X77">
        <v>78499.926730000007</v>
      </c>
      <c r="Y77">
        <v>80921.420729999998</v>
      </c>
      <c r="Z77">
        <v>83453.448629999999</v>
      </c>
      <c r="AA77">
        <v>86102.966390000001</v>
      </c>
      <c r="AB77">
        <v>88877.308550000002</v>
      </c>
      <c r="AC77">
        <v>91784.613500000007</v>
      </c>
      <c r="AD77">
        <v>94834.064629999906</v>
      </c>
      <c r="AE77">
        <v>97828.119049999994</v>
      </c>
      <c r="AF77">
        <v>100813.901</v>
      </c>
      <c r="AG77">
        <v>103820.78569999999</v>
      </c>
      <c r="AH77">
        <v>106863.7733</v>
      </c>
      <c r="AI77">
        <v>109952.5762</v>
      </c>
      <c r="AJ77">
        <v>113096.05439999999</v>
      </c>
      <c r="AK77">
        <v>116304.2415</v>
      </c>
      <c r="AL77">
        <v>119589.4268</v>
      </c>
      <c r="AM77">
        <v>122966.9121</v>
      </c>
      <c r="AN77">
        <v>126455.6888</v>
      </c>
    </row>
    <row r="78" spans="1:40" x14ac:dyDescent="0.25">
      <c r="A78" s="5" t="s">
        <v>218</v>
      </c>
      <c r="B78" t="s">
        <v>315</v>
      </c>
      <c r="C78">
        <v>176930.23329999999</v>
      </c>
      <c r="D78">
        <v>182101.4835</v>
      </c>
      <c r="E78">
        <v>187333.83989999999</v>
      </c>
      <c r="F78">
        <v>192610.30369999999</v>
      </c>
      <c r="G78">
        <v>197992.45250000001</v>
      </c>
      <c r="H78">
        <v>203538.73800000001</v>
      </c>
      <c r="I78">
        <v>209249.5423</v>
      </c>
      <c r="J78">
        <v>215118.29459999999</v>
      </c>
      <c r="K78">
        <v>221151.527</v>
      </c>
      <c r="L78">
        <v>227361.65169999999</v>
      </c>
      <c r="M78">
        <v>233761.20869999999</v>
      </c>
      <c r="N78">
        <v>240360.7285</v>
      </c>
      <c r="O78">
        <v>247169.0387</v>
      </c>
      <c r="P78">
        <v>254159.76610000001</v>
      </c>
      <c r="Q78">
        <v>261340.51259999999</v>
      </c>
      <c r="R78">
        <v>268718.06630000001</v>
      </c>
      <c r="S78">
        <v>276302.78169999999</v>
      </c>
      <c r="T78">
        <v>284110.92989999999</v>
      </c>
      <c r="U78">
        <v>291956.62670000002</v>
      </c>
      <c r="V78">
        <v>299878.15840000001</v>
      </c>
      <c r="W78">
        <v>307916.8847</v>
      </c>
      <c r="X78">
        <v>316100.30369999999</v>
      </c>
      <c r="Y78">
        <v>324445.34710000001</v>
      </c>
      <c r="Z78">
        <v>332961.7107</v>
      </c>
      <c r="AA78">
        <v>341654.33049999998</v>
      </c>
      <c r="AB78">
        <v>350525.29330000002</v>
      </c>
      <c r="AC78">
        <v>359575.34629999998</v>
      </c>
      <c r="AD78">
        <v>368805.11729999998</v>
      </c>
      <c r="AE78">
        <v>378144.77269999997</v>
      </c>
      <c r="AF78">
        <v>387565.45730000001</v>
      </c>
      <c r="AG78">
        <v>397064.37540000002</v>
      </c>
      <c r="AH78">
        <v>406654.50660000002</v>
      </c>
      <c r="AI78">
        <v>416354.75829999999</v>
      </c>
      <c r="AJ78">
        <v>426188.28149999998</v>
      </c>
      <c r="AK78">
        <v>436182.39939999999</v>
      </c>
      <c r="AL78">
        <v>446369.5858</v>
      </c>
      <c r="AM78">
        <v>456788.91840000002</v>
      </c>
      <c r="AN78">
        <v>467487.6496</v>
      </c>
    </row>
    <row r="79" spans="1:40" x14ac:dyDescent="0.25">
      <c r="A79" s="5" t="s">
        <v>220</v>
      </c>
      <c r="B79" t="s">
        <v>316</v>
      </c>
      <c r="C79">
        <v>11991.614</v>
      </c>
      <c r="D79">
        <v>12341.950870000001</v>
      </c>
      <c r="E79">
        <v>12701.94103</v>
      </c>
      <c r="F79">
        <v>13074.93843</v>
      </c>
      <c r="G79">
        <v>13464.61658</v>
      </c>
      <c r="H79">
        <v>13863.916999999999</v>
      </c>
      <c r="I79">
        <v>14266.942650000001</v>
      </c>
      <c r="J79">
        <v>14671.11973</v>
      </c>
      <c r="K79">
        <v>15076.32337</v>
      </c>
      <c r="L79">
        <v>15483.82746</v>
      </c>
      <c r="M79">
        <v>15895.66588</v>
      </c>
      <c r="N79">
        <v>16314.298870000001</v>
      </c>
      <c r="O79">
        <v>16742.440739999998</v>
      </c>
      <c r="P79">
        <v>17177.945749999999</v>
      </c>
      <c r="Q79">
        <v>17625.13</v>
      </c>
      <c r="R79">
        <v>18087.844290000001</v>
      </c>
      <c r="S79">
        <v>18568.48486</v>
      </c>
      <c r="T79">
        <v>19068.207450000002</v>
      </c>
      <c r="U79">
        <v>19590.0527</v>
      </c>
      <c r="V79">
        <v>20134.260149999998</v>
      </c>
      <c r="W79">
        <v>20700.458920000001</v>
      </c>
      <c r="X79">
        <v>21288.191470000002</v>
      </c>
      <c r="Y79">
        <v>21897.103289999999</v>
      </c>
      <c r="Z79">
        <v>22526.960009999999</v>
      </c>
      <c r="AA79">
        <v>23177.61895</v>
      </c>
      <c r="AB79">
        <v>23849.005539999998</v>
      </c>
      <c r="AC79">
        <v>24541.106329999999</v>
      </c>
      <c r="AD79">
        <v>25253.978899999998</v>
      </c>
      <c r="AE79">
        <v>25980.331320000001</v>
      </c>
      <c r="AF79">
        <v>26723.162759999999</v>
      </c>
      <c r="AG79">
        <v>27484.874230000001</v>
      </c>
      <c r="AH79">
        <v>28266.17352</v>
      </c>
      <c r="AI79">
        <v>29066.767639999998</v>
      </c>
      <c r="AJ79">
        <v>29886.10238</v>
      </c>
      <c r="AK79">
        <v>30723.865040000001</v>
      </c>
      <c r="AL79">
        <v>31580.275829999999</v>
      </c>
      <c r="AM79">
        <v>32456.249940000002</v>
      </c>
      <c r="AN79">
        <v>33353.499300000003</v>
      </c>
    </row>
    <row r="80" spans="1:40" x14ac:dyDescent="0.25">
      <c r="A80" s="5" t="s">
        <v>220</v>
      </c>
      <c r="B80" t="s">
        <v>317</v>
      </c>
      <c r="C80">
        <v>16126.348</v>
      </c>
      <c r="D80">
        <v>16510.01974</v>
      </c>
      <c r="E80">
        <v>16817.226999999999</v>
      </c>
      <c r="F80">
        <v>17067.399310000001</v>
      </c>
      <c r="G80">
        <v>17432.637750000002</v>
      </c>
      <c r="H80">
        <v>17931.481309999999</v>
      </c>
      <c r="I80">
        <v>18544.791379999999</v>
      </c>
      <c r="J80">
        <v>19255.688450000001</v>
      </c>
      <c r="K80">
        <v>20054.446530000001</v>
      </c>
      <c r="L80">
        <v>20936.427329999999</v>
      </c>
      <c r="M80">
        <v>21900.01496</v>
      </c>
      <c r="N80">
        <v>22945.306349999999</v>
      </c>
      <c r="O80">
        <v>24073.350620000001</v>
      </c>
      <c r="P80">
        <v>25175.35211</v>
      </c>
      <c r="Q80">
        <v>26244.104780000001</v>
      </c>
      <c r="R80">
        <v>27298.561519999999</v>
      </c>
      <c r="S80">
        <v>28358.363249999999</v>
      </c>
      <c r="T80">
        <v>29438.62528</v>
      </c>
      <c r="U80">
        <v>30533.45983</v>
      </c>
      <c r="V80">
        <v>31642.594509999999</v>
      </c>
      <c r="W80">
        <v>32767.343959999998</v>
      </c>
      <c r="X80">
        <v>33909.793469999997</v>
      </c>
      <c r="Y80">
        <v>35072.24639</v>
      </c>
      <c r="Z80">
        <v>36256.848489999997</v>
      </c>
      <c r="AA80">
        <v>37465.418290000001</v>
      </c>
      <c r="AB80">
        <v>38699.420919999997</v>
      </c>
      <c r="AC80">
        <v>39960.019569999997</v>
      </c>
      <c r="AD80">
        <v>41248.16287</v>
      </c>
      <c r="AE80">
        <v>42452.133269999998</v>
      </c>
      <c r="AF80">
        <v>43575.527029999997</v>
      </c>
      <c r="AG80">
        <v>44642.055619999999</v>
      </c>
      <c r="AH80">
        <v>45671.756419999998</v>
      </c>
      <c r="AI80">
        <v>46677.995519999997</v>
      </c>
      <c r="AJ80">
        <v>47669.24841</v>
      </c>
      <c r="AK80">
        <v>48651.125919999999</v>
      </c>
      <c r="AL80">
        <v>49627.856039999999</v>
      </c>
      <c r="AM80">
        <v>50603.26827</v>
      </c>
      <c r="AN80">
        <v>51581.432970000002</v>
      </c>
    </row>
    <row r="81" spans="1:40" x14ac:dyDescent="0.25">
      <c r="A81" s="5" t="s">
        <v>220</v>
      </c>
      <c r="B81" t="s">
        <v>318</v>
      </c>
      <c r="C81">
        <v>721.67200000000003</v>
      </c>
      <c r="D81">
        <v>738.57333689999996</v>
      </c>
      <c r="E81">
        <v>751.75985730000002</v>
      </c>
      <c r="F81">
        <v>762.19163349999997</v>
      </c>
      <c r="G81">
        <v>776.09024580000005</v>
      </c>
      <c r="H81">
        <v>794.35822180000002</v>
      </c>
      <c r="I81">
        <v>816.6238204</v>
      </c>
      <c r="J81">
        <v>842.60491960000002</v>
      </c>
      <c r="K81">
        <v>872.16480000000001</v>
      </c>
      <c r="L81">
        <v>905.26448019999998</v>
      </c>
      <c r="M81">
        <v>941.92632490000005</v>
      </c>
      <c r="N81">
        <v>982.20541419999995</v>
      </c>
      <c r="O81">
        <v>1026.1601029999999</v>
      </c>
      <c r="P81">
        <v>1069.5590360000001</v>
      </c>
      <c r="Q81">
        <v>1111.1019309999999</v>
      </c>
      <c r="R81">
        <v>1150.546873</v>
      </c>
      <c r="S81">
        <v>1187.940826</v>
      </c>
      <c r="T81">
        <v>1223.330833</v>
      </c>
      <c r="U81">
        <v>1258.7081820000001</v>
      </c>
      <c r="V81">
        <v>1295.517435</v>
      </c>
      <c r="W81">
        <v>1334.4564359999999</v>
      </c>
      <c r="X81">
        <v>1375.7692520000001</v>
      </c>
      <c r="Y81">
        <v>1419.470055</v>
      </c>
      <c r="Z81">
        <v>1465.464424</v>
      </c>
      <c r="AA81">
        <v>1513.60889</v>
      </c>
      <c r="AB81">
        <v>1563.7399339999999</v>
      </c>
      <c r="AC81">
        <v>1615.6888590000001</v>
      </c>
      <c r="AD81">
        <v>1669.290176</v>
      </c>
      <c r="AE81">
        <v>1719.4118350000001</v>
      </c>
      <c r="AF81">
        <v>1765.947322</v>
      </c>
      <c r="AG81">
        <v>1809.8363320000001</v>
      </c>
      <c r="AH81">
        <v>1851.8978669999999</v>
      </c>
      <c r="AI81">
        <v>1892.688498</v>
      </c>
      <c r="AJ81">
        <v>1932.5659539999999</v>
      </c>
      <c r="AK81">
        <v>1971.775003</v>
      </c>
      <c r="AL81">
        <v>2010.510184</v>
      </c>
      <c r="AM81">
        <v>2048.954444</v>
      </c>
      <c r="AN81">
        <v>2087.3025170000001</v>
      </c>
    </row>
    <row r="82" spans="1:40" x14ac:dyDescent="0.25">
      <c r="A82" s="5" t="s">
        <v>220</v>
      </c>
      <c r="B82" t="s">
        <v>319</v>
      </c>
      <c r="C82">
        <v>48595.165000000001</v>
      </c>
      <c r="D82">
        <v>50006.205670000003</v>
      </c>
      <c r="E82">
        <v>51436.496319999998</v>
      </c>
      <c r="F82">
        <v>52879.881430000001</v>
      </c>
      <c r="G82">
        <v>54362.347809999999</v>
      </c>
      <c r="H82">
        <v>55893.254119999998</v>
      </c>
      <c r="I82">
        <v>57473.733260000001</v>
      </c>
      <c r="J82">
        <v>59114.143519999998</v>
      </c>
      <c r="K82">
        <v>60830.651590000001</v>
      </c>
      <c r="L82">
        <v>62640.960780000001</v>
      </c>
      <c r="M82">
        <v>64562.662470000003</v>
      </c>
      <c r="N82">
        <v>66613.005539999998</v>
      </c>
      <c r="O82">
        <v>68809.173569999999</v>
      </c>
      <c r="P82">
        <v>71093.038329999996</v>
      </c>
      <c r="Q82">
        <v>73467.297149999999</v>
      </c>
      <c r="R82">
        <v>75928.186289999998</v>
      </c>
      <c r="S82">
        <v>78473.684880000001</v>
      </c>
      <c r="T82">
        <v>81103.826079999999</v>
      </c>
      <c r="U82">
        <v>83809.197409999906</v>
      </c>
      <c r="V82">
        <v>86601.052720000007</v>
      </c>
      <c r="W82">
        <v>89487.907389999906</v>
      </c>
      <c r="X82">
        <v>92475.181419999906</v>
      </c>
      <c r="Y82">
        <v>95566.562720000002</v>
      </c>
      <c r="Z82">
        <v>98764.782009999995</v>
      </c>
      <c r="AA82">
        <v>102072.0407</v>
      </c>
      <c r="AB82">
        <v>105490.3026</v>
      </c>
      <c r="AC82">
        <v>109021.5353</v>
      </c>
      <c r="AD82">
        <v>112667.93640000001</v>
      </c>
      <c r="AE82">
        <v>116320.1367</v>
      </c>
      <c r="AF82">
        <v>119981.6652</v>
      </c>
      <c r="AG82">
        <v>123648.8319</v>
      </c>
      <c r="AH82">
        <v>127320.1704</v>
      </c>
      <c r="AI82">
        <v>130997.3637</v>
      </c>
      <c r="AJ82">
        <v>134684.98060000001</v>
      </c>
      <c r="AK82">
        <v>138390.23130000001</v>
      </c>
      <c r="AL82">
        <v>142122.95069999999</v>
      </c>
      <c r="AM82">
        <v>145895.7781</v>
      </c>
      <c r="AN82">
        <v>149724.478</v>
      </c>
    </row>
    <row r="83" spans="1:40" x14ac:dyDescent="0.25">
      <c r="A83" s="5" t="s">
        <v>220</v>
      </c>
      <c r="B83" t="s">
        <v>320</v>
      </c>
      <c r="C83">
        <v>81173.289000000004</v>
      </c>
      <c r="D83">
        <v>83576.541429999997</v>
      </c>
      <c r="E83">
        <v>86095.203349999996</v>
      </c>
      <c r="F83">
        <v>88736.851420000006</v>
      </c>
      <c r="G83">
        <v>91452.547319999998</v>
      </c>
      <c r="H83">
        <v>94169.244980000003</v>
      </c>
      <c r="I83">
        <v>96853.369160000002</v>
      </c>
      <c r="J83">
        <v>99502.816130000007</v>
      </c>
      <c r="K83">
        <v>102131.91929999999</v>
      </c>
      <c r="L83">
        <v>104763.1719</v>
      </c>
      <c r="M83">
        <v>107423.31600000001</v>
      </c>
      <c r="N83">
        <v>110141.74249999999</v>
      </c>
      <c r="O83">
        <v>112950.0475</v>
      </c>
      <c r="P83">
        <v>115864.1489</v>
      </c>
      <c r="Q83">
        <v>118926.5708</v>
      </c>
      <c r="R83">
        <v>122164.0147</v>
      </c>
      <c r="S83">
        <v>125590.0575</v>
      </c>
      <c r="T83">
        <v>129210.51639999999</v>
      </c>
      <c r="U83">
        <v>133041.88579999999</v>
      </c>
      <c r="V83">
        <v>137085.59650000001</v>
      </c>
      <c r="W83">
        <v>141338.07560000001</v>
      </c>
      <c r="X83">
        <v>145796.2046</v>
      </c>
      <c r="Y83">
        <v>150458.66829999999</v>
      </c>
      <c r="Z83">
        <v>155325.91930000001</v>
      </c>
      <c r="AA83">
        <v>160399.86120000001</v>
      </c>
      <c r="AB83">
        <v>165683.60699999999</v>
      </c>
      <c r="AC83">
        <v>171181.37820000001</v>
      </c>
      <c r="AD83">
        <v>176898.54560000001</v>
      </c>
      <c r="AE83">
        <v>182798.55429999999</v>
      </c>
      <c r="AF83">
        <v>188910.7072</v>
      </c>
      <c r="AG83">
        <v>195249.046</v>
      </c>
      <c r="AH83">
        <v>201811.3425</v>
      </c>
      <c r="AI83">
        <v>208588.29759999999</v>
      </c>
      <c r="AJ83">
        <v>215570.45110000001</v>
      </c>
      <c r="AK83">
        <v>222752.3596</v>
      </c>
      <c r="AL83">
        <v>230134.80710000001</v>
      </c>
      <c r="AM83">
        <v>237725.924</v>
      </c>
      <c r="AN83">
        <v>245541.8671</v>
      </c>
    </row>
    <row r="84" spans="1:40" x14ac:dyDescent="0.25">
      <c r="A84" s="5" t="s">
        <v>220</v>
      </c>
      <c r="B84" t="s">
        <v>321</v>
      </c>
      <c r="C84">
        <v>11688.45991</v>
      </c>
      <c r="D84">
        <v>12014.12422</v>
      </c>
      <c r="E84">
        <v>12355.33403</v>
      </c>
      <c r="F84">
        <v>12715.725979999999</v>
      </c>
      <c r="G84">
        <v>13093.49459</v>
      </c>
      <c r="H84">
        <v>13492.572029999999</v>
      </c>
      <c r="I84">
        <v>13891.60125</v>
      </c>
      <c r="J84">
        <v>14281.18146</v>
      </c>
      <c r="K84">
        <v>14660.57314</v>
      </c>
      <c r="L84">
        <v>15031.335940000001</v>
      </c>
      <c r="M84">
        <v>15394.557430000001</v>
      </c>
      <c r="N84">
        <v>15750.094730000001</v>
      </c>
      <c r="O84">
        <v>16096.46299</v>
      </c>
      <c r="P84">
        <v>16455.548770000001</v>
      </c>
      <c r="Q84">
        <v>16830.023270000002</v>
      </c>
      <c r="R84">
        <v>17219.672979999999</v>
      </c>
      <c r="S84">
        <v>17623.990310000001</v>
      </c>
      <c r="T84">
        <v>18042.314590000002</v>
      </c>
      <c r="U84">
        <v>18470.968939999999</v>
      </c>
      <c r="V84">
        <v>18911.967400000001</v>
      </c>
      <c r="W84">
        <v>19366.468339999999</v>
      </c>
      <c r="X84">
        <v>19834.526999999998</v>
      </c>
      <c r="Y84">
        <v>20315.746609999998</v>
      </c>
      <c r="Z84">
        <v>20809.62904</v>
      </c>
      <c r="AA84">
        <v>21315.699820000002</v>
      </c>
      <c r="AB84">
        <v>21833.5478</v>
      </c>
      <c r="AC84">
        <v>22362.844860000001</v>
      </c>
      <c r="AD84">
        <v>22903.36851</v>
      </c>
      <c r="AE84">
        <v>23463.012630000001</v>
      </c>
      <c r="AF84">
        <v>24049.800670000001</v>
      </c>
      <c r="AG84">
        <v>24666.411479999999</v>
      </c>
      <c r="AH84">
        <v>25312.496910000002</v>
      </c>
      <c r="AI84">
        <v>25986.743910000001</v>
      </c>
      <c r="AJ84">
        <v>26687.948219999998</v>
      </c>
      <c r="AK84">
        <v>27415.482769999999</v>
      </c>
      <c r="AL84">
        <v>28169.476600000002</v>
      </c>
      <c r="AM84">
        <v>28950.875499999998</v>
      </c>
      <c r="AN84">
        <v>29761.472170000001</v>
      </c>
    </row>
    <row r="85" spans="1:40" x14ac:dyDescent="0.25">
      <c r="A85" s="5" t="s">
        <v>221</v>
      </c>
      <c r="B85" t="s">
        <v>322</v>
      </c>
      <c r="C85">
        <v>1680793.5220000001</v>
      </c>
      <c r="D85">
        <v>1730118.182</v>
      </c>
      <c r="E85">
        <v>1780901.6359999999</v>
      </c>
      <c r="F85">
        <v>1832848.531</v>
      </c>
      <c r="G85">
        <v>1885573.703</v>
      </c>
      <c r="H85">
        <v>1939112.73</v>
      </c>
      <c r="I85">
        <v>1993388.6510000001</v>
      </c>
      <c r="J85">
        <v>2048446.8570000001</v>
      </c>
      <c r="K85">
        <v>2104422.5159999998</v>
      </c>
      <c r="L85">
        <v>2161468.2680000002</v>
      </c>
      <c r="M85">
        <v>2219725.5780000002</v>
      </c>
      <c r="N85">
        <v>2279318.7030000002</v>
      </c>
      <c r="O85">
        <v>2340355.1519999998</v>
      </c>
      <c r="P85">
        <v>2403356.0660000001</v>
      </c>
      <c r="Q85">
        <v>2468407.983</v>
      </c>
      <c r="R85">
        <v>2535526.3939999999</v>
      </c>
      <c r="S85">
        <v>2604731.838</v>
      </c>
      <c r="T85">
        <v>2676060.2069999999</v>
      </c>
      <c r="U85">
        <v>2749502.372</v>
      </c>
      <c r="V85">
        <v>2825225.179</v>
      </c>
      <c r="W85">
        <v>2903305.0720000002</v>
      </c>
      <c r="X85">
        <v>2983763.62</v>
      </c>
      <c r="Y85">
        <v>3066605.3139999998</v>
      </c>
      <c r="Z85">
        <v>3151830.5359999998</v>
      </c>
      <c r="AA85">
        <v>3239438.9840000002</v>
      </c>
      <c r="AB85">
        <v>3329431.6680000001</v>
      </c>
      <c r="AC85">
        <v>3421813.8960000002</v>
      </c>
      <c r="AD85">
        <v>3516599.6949999998</v>
      </c>
      <c r="AE85">
        <v>3614140.2280000001</v>
      </c>
      <c r="AF85">
        <v>3714413.4240000001</v>
      </c>
      <c r="AG85">
        <v>3817326.6359999999</v>
      </c>
      <c r="AH85">
        <v>3922810.6579999998</v>
      </c>
      <c r="AI85">
        <v>4030852.3990000002</v>
      </c>
      <c r="AJ85">
        <v>4141511.7969999998</v>
      </c>
      <c r="AK85">
        <v>4254930.3590000002</v>
      </c>
      <c r="AL85">
        <v>4371338.24</v>
      </c>
      <c r="AM85">
        <v>4491062.557</v>
      </c>
      <c r="AN85">
        <v>4614537.9879999999</v>
      </c>
    </row>
    <row r="86" spans="1:40" x14ac:dyDescent="0.25">
      <c r="A86" s="5" t="s">
        <v>221</v>
      </c>
      <c r="B86" t="s">
        <v>323</v>
      </c>
      <c r="C86">
        <v>358724.9657</v>
      </c>
      <c r="D86">
        <v>369053.42190000002</v>
      </c>
      <c r="E86">
        <v>379116.56189999997</v>
      </c>
      <c r="F86">
        <v>388853.89640000003</v>
      </c>
      <c r="G86">
        <v>398723.56390000001</v>
      </c>
      <c r="H86">
        <v>409179.72149999999</v>
      </c>
      <c r="I86">
        <v>420357.40960000001</v>
      </c>
      <c r="J86">
        <v>432257.64689999999</v>
      </c>
      <c r="K86">
        <v>444888.0649</v>
      </c>
      <c r="L86">
        <v>458272.58159999998</v>
      </c>
      <c r="M86">
        <v>472437.49800000002</v>
      </c>
      <c r="N86">
        <v>487397.97560000001</v>
      </c>
      <c r="O86">
        <v>503148.73670000001</v>
      </c>
      <c r="P86">
        <v>519674.52590000001</v>
      </c>
      <c r="Q86">
        <v>536773.79180000001</v>
      </c>
      <c r="R86">
        <v>554375.51470000006</v>
      </c>
      <c r="S86">
        <v>572477.22389999998</v>
      </c>
      <c r="T86">
        <v>591102.29379999998</v>
      </c>
      <c r="U86">
        <v>610186.72519999999</v>
      </c>
      <c r="V86">
        <v>629719.47349999996</v>
      </c>
      <c r="W86">
        <v>649714.37580000004</v>
      </c>
      <c r="X86">
        <v>670193.80599999998</v>
      </c>
      <c r="Y86">
        <v>691179.16720000003</v>
      </c>
      <c r="Z86">
        <v>712687.47950000002</v>
      </c>
      <c r="AA86">
        <v>734731.62749999994</v>
      </c>
      <c r="AB86">
        <v>757322.24470000004</v>
      </c>
      <c r="AC86">
        <v>780470.1727</v>
      </c>
      <c r="AD86">
        <v>804189.01060000004</v>
      </c>
      <c r="AE86">
        <v>828496.28099999996</v>
      </c>
      <c r="AF86">
        <v>853125.66489999997</v>
      </c>
      <c r="AG86">
        <v>877955.87419999996</v>
      </c>
      <c r="AH86">
        <v>903005.70409999997</v>
      </c>
      <c r="AI86">
        <v>928361.53590000002</v>
      </c>
      <c r="AJ86">
        <v>954141.61840000004</v>
      </c>
      <c r="AK86">
        <v>980482.40509999997</v>
      </c>
      <c r="AL86">
        <v>1007537.3590000001</v>
      </c>
      <c r="AM86">
        <v>1035481.923</v>
      </c>
      <c r="AN86">
        <v>1064520.906</v>
      </c>
    </row>
    <row r="87" spans="1:40" x14ac:dyDescent="0.25">
      <c r="A87" s="19" t="s">
        <v>222</v>
      </c>
      <c r="B87" t="s">
        <v>324</v>
      </c>
      <c r="C87">
        <v>15853.983050000001</v>
      </c>
      <c r="D87">
        <v>16199.402389999999</v>
      </c>
      <c r="E87">
        <v>16540.383679999999</v>
      </c>
      <c r="F87">
        <v>16893.271189999999</v>
      </c>
      <c r="G87">
        <v>17343.639279999999</v>
      </c>
      <c r="H87">
        <v>17865.75964</v>
      </c>
      <c r="I87">
        <v>18432.95552</v>
      </c>
      <c r="J87">
        <v>19039.34347</v>
      </c>
      <c r="K87">
        <v>19692.227159999999</v>
      </c>
      <c r="L87">
        <v>20403.992999999999</v>
      </c>
      <c r="M87">
        <v>21188.280859999999</v>
      </c>
      <c r="N87">
        <v>22058.63019</v>
      </c>
      <c r="O87">
        <v>23028.00128</v>
      </c>
      <c r="P87">
        <v>23977.660250000001</v>
      </c>
      <c r="Q87">
        <v>24937.293320000001</v>
      </c>
      <c r="R87">
        <v>25924.621070000001</v>
      </c>
      <c r="S87">
        <v>26948.98244</v>
      </c>
      <c r="T87">
        <v>28014.744200000001</v>
      </c>
      <c r="U87">
        <v>29126.894769999999</v>
      </c>
      <c r="V87">
        <v>30284.927619999999</v>
      </c>
      <c r="W87">
        <v>31489.298760000001</v>
      </c>
      <c r="X87">
        <v>32740.600490000001</v>
      </c>
      <c r="Y87">
        <v>34039.49452</v>
      </c>
      <c r="Z87">
        <v>35386.63927</v>
      </c>
      <c r="AA87">
        <v>36782.595459999997</v>
      </c>
      <c r="AB87">
        <v>38227.763229999997</v>
      </c>
      <c r="AC87">
        <v>39722.365940000003</v>
      </c>
      <c r="AD87">
        <v>41266.473689999999</v>
      </c>
      <c r="AE87">
        <v>42626.56594</v>
      </c>
      <c r="AF87">
        <v>43880.710749999998</v>
      </c>
      <c r="AG87">
        <v>45070.171329999997</v>
      </c>
      <c r="AH87">
        <v>46211.695659999998</v>
      </c>
      <c r="AI87">
        <v>47310.630599999997</v>
      </c>
      <c r="AJ87">
        <v>48367.943160000003</v>
      </c>
      <c r="AK87">
        <v>49383.47896</v>
      </c>
      <c r="AL87">
        <v>50357.351439999999</v>
      </c>
      <c r="AM87">
        <v>51290.488270000002</v>
      </c>
      <c r="AN87">
        <v>52184.832139999999</v>
      </c>
    </row>
    <row r="88" spans="1:40" x14ac:dyDescent="0.25">
      <c r="A88" s="19" t="s">
        <v>222</v>
      </c>
      <c r="B88" t="s">
        <v>325</v>
      </c>
      <c r="C88">
        <v>51842.487480000003</v>
      </c>
      <c r="D88">
        <v>53171.054470000003</v>
      </c>
      <c r="E88">
        <v>54460.059860000001</v>
      </c>
      <c r="F88">
        <v>55734.730150000003</v>
      </c>
      <c r="G88">
        <v>57230.576730000001</v>
      </c>
      <c r="H88">
        <v>59278.171840000003</v>
      </c>
      <c r="I88">
        <v>61425.835709999999</v>
      </c>
      <c r="J88">
        <v>63528.589110000001</v>
      </c>
      <c r="K88">
        <v>65587.388290000003</v>
      </c>
      <c r="L88">
        <v>67625.859599999996</v>
      </c>
      <c r="M88">
        <v>69651.620120000007</v>
      </c>
      <c r="N88">
        <v>71649.103419999999</v>
      </c>
      <c r="O88">
        <v>73579.219500000007</v>
      </c>
      <c r="P88">
        <v>75733.714439999996</v>
      </c>
      <c r="Q88">
        <v>78016.688670000003</v>
      </c>
      <c r="R88">
        <v>80373.545989999999</v>
      </c>
      <c r="S88">
        <v>82786.419980000006</v>
      </c>
      <c r="T88">
        <v>85249.934999999998</v>
      </c>
      <c r="U88">
        <v>87675.591950000002</v>
      </c>
      <c r="V88">
        <v>90132.234920000003</v>
      </c>
      <c r="W88">
        <v>92654.151429999998</v>
      </c>
      <c r="X88">
        <v>95249.466620000007</v>
      </c>
      <c r="Y88">
        <v>97915.959990000003</v>
      </c>
      <c r="Z88">
        <v>100648.2176</v>
      </c>
      <c r="AA88">
        <v>103440.24559999999</v>
      </c>
      <c r="AB88">
        <v>106286.3357</v>
      </c>
      <c r="AC88">
        <v>109181.3602</v>
      </c>
      <c r="AD88">
        <v>112120.92939999999</v>
      </c>
      <c r="AE88">
        <v>115090.2236</v>
      </c>
      <c r="AF88">
        <v>118087.21400000001</v>
      </c>
      <c r="AG88">
        <v>121095.7206</v>
      </c>
      <c r="AH88">
        <v>124109.988</v>
      </c>
      <c r="AI88">
        <v>127129.5903</v>
      </c>
      <c r="AJ88">
        <v>130156.2365</v>
      </c>
      <c r="AK88">
        <v>133192.95999999999</v>
      </c>
      <c r="AL88">
        <v>136244.24919999999</v>
      </c>
      <c r="AM88">
        <v>139316.37760000001</v>
      </c>
      <c r="AN88">
        <v>142417.80059999999</v>
      </c>
    </row>
    <row r="89" spans="1:40" x14ac:dyDescent="0.25">
      <c r="A89" s="27" t="s">
        <v>425</v>
      </c>
      <c r="B89" t="s">
        <v>326</v>
      </c>
      <c r="C89">
        <v>10768.83088</v>
      </c>
      <c r="D89">
        <v>11092.052739999999</v>
      </c>
      <c r="E89">
        <v>11361.47514</v>
      </c>
      <c r="F89">
        <v>11558.039650000001</v>
      </c>
      <c r="G89">
        <v>11673.56286</v>
      </c>
      <c r="H89">
        <v>12304.47968</v>
      </c>
      <c r="I89">
        <v>12828.17347</v>
      </c>
      <c r="J89">
        <v>13156.99495</v>
      </c>
      <c r="K89">
        <v>13331.41612</v>
      </c>
      <c r="L89">
        <v>13387.573119999999</v>
      </c>
      <c r="M89">
        <v>13332.377500000001</v>
      </c>
      <c r="N89">
        <v>13145.615820000001</v>
      </c>
      <c r="O89">
        <v>12784.83461</v>
      </c>
      <c r="P89">
        <v>12812.32215</v>
      </c>
      <c r="Q89">
        <v>12941.89921</v>
      </c>
      <c r="R89">
        <v>13068.429459999999</v>
      </c>
      <c r="S89">
        <v>13154.21256</v>
      </c>
      <c r="T89">
        <v>13183.56855</v>
      </c>
      <c r="U89">
        <v>13218.71528</v>
      </c>
      <c r="V89">
        <v>13295.67182</v>
      </c>
      <c r="W89">
        <v>13424.73655</v>
      </c>
      <c r="X89">
        <v>13601.752479999999</v>
      </c>
      <c r="Y89">
        <v>13816.52174</v>
      </c>
      <c r="Z89">
        <v>14057.120220000001</v>
      </c>
      <c r="AA89">
        <v>14311.741260000001</v>
      </c>
      <c r="AB89">
        <v>14569.33361</v>
      </c>
      <c r="AC89">
        <v>14819.731900000001</v>
      </c>
      <c r="AD89">
        <v>15053.618210000001</v>
      </c>
      <c r="AE89">
        <v>15642.187519999999</v>
      </c>
      <c r="AF89">
        <v>16293.23864</v>
      </c>
      <c r="AG89">
        <v>16938.458330000001</v>
      </c>
      <c r="AH89">
        <v>17577.940979999999</v>
      </c>
      <c r="AI89">
        <v>18224.459180000002</v>
      </c>
      <c r="AJ89">
        <v>18889.75001</v>
      </c>
      <c r="AK89">
        <v>19582.627140000001</v>
      </c>
      <c r="AL89">
        <v>20309.755349999999</v>
      </c>
      <c r="AM89">
        <v>21076.608380000001</v>
      </c>
      <c r="AN89">
        <v>21888.159019999999</v>
      </c>
    </row>
    <row r="90" spans="1:40" x14ac:dyDescent="0.25">
      <c r="A90" s="27" t="s">
        <v>426</v>
      </c>
      <c r="B90" t="s">
        <v>327</v>
      </c>
      <c r="C90">
        <v>752.27429700000005</v>
      </c>
      <c r="D90">
        <v>1004.121637</v>
      </c>
      <c r="E90">
        <v>1334.8444050000001</v>
      </c>
      <c r="F90">
        <v>1771.4604200000001</v>
      </c>
      <c r="G90">
        <v>2347.7266089999998</v>
      </c>
      <c r="H90">
        <v>3144.9738699999998</v>
      </c>
      <c r="I90">
        <v>4087.0044389999998</v>
      </c>
      <c r="J90">
        <v>5240.3430520000002</v>
      </c>
      <c r="K90">
        <v>6677.863515</v>
      </c>
      <c r="L90">
        <v>8473.0313399999995</v>
      </c>
      <c r="M90">
        <v>10692.386759999999</v>
      </c>
      <c r="N90">
        <v>13378.597009999999</v>
      </c>
      <c r="O90">
        <v>16516.87299</v>
      </c>
      <c r="P90">
        <v>19880.543659999999</v>
      </c>
      <c r="Q90">
        <v>23827.596959999999</v>
      </c>
      <c r="R90">
        <v>28405.725320000001</v>
      </c>
      <c r="S90">
        <v>33668.852290000003</v>
      </c>
      <c r="T90">
        <v>39668.49265</v>
      </c>
      <c r="U90">
        <v>43384.764470000002</v>
      </c>
      <c r="V90">
        <v>47458.266889999999</v>
      </c>
      <c r="W90">
        <v>51928.525739999997</v>
      </c>
      <c r="X90">
        <v>56797.986440000001</v>
      </c>
      <c r="Y90">
        <v>62048.412770000003</v>
      </c>
      <c r="Z90">
        <v>67648.4277</v>
      </c>
      <c r="AA90">
        <v>73556.907990000007</v>
      </c>
      <c r="AB90">
        <v>79724.493619999994</v>
      </c>
      <c r="AC90">
        <v>86094.358600000007</v>
      </c>
      <c r="AD90">
        <v>92602.840360000002</v>
      </c>
      <c r="AE90">
        <v>95208.647979999994</v>
      </c>
      <c r="AF90">
        <v>96601.098689999999</v>
      </c>
      <c r="AG90">
        <v>97145.817209999994</v>
      </c>
      <c r="AH90">
        <v>97063.594400000002</v>
      </c>
      <c r="AI90">
        <v>96493.316739999995</v>
      </c>
      <c r="AJ90">
        <v>95526.656140000006</v>
      </c>
      <c r="AK90">
        <v>94229.955019999994</v>
      </c>
      <c r="AL90">
        <v>92656.011559999999</v>
      </c>
      <c r="AM90">
        <v>90849.871220000001</v>
      </c>
      <c r="AN90">
        <v>88851.651180000001</v>
      </c>
    </row>
    <row r="91" spans="1:40" x14ac:dyDescent="0.25">
      <c r="A91" s="27" t="s">
        <v>427</v>
      </c>
      <c r="B91" t="s">
        <v>328</v>
      </c>
      <c r="C91">
        <v>638.72549079999999</v>
      </c>
      <c r="D91">
        <v>642.06221670000002</v>
      </c>
      <c r="E91">
        <v>635.9371625</v>
      </c>
      <c r="F91">
        <v>623.1215502</v>
      </c>
      <c r="G91">
        <v>604.89013629999999</v>
      </c>
      <c r="H91">
        <v>670.62911269999995</v>
      </c>
      <c r="I91">
        <v>760.00940509999998</v>
      </c>
      <c r="J91">
        <v>858.90428680000002</v>
      </c>
      <c r="K91">
        <v>966.27558009999996</v>
      </c>
      <c r="L91">
        <v>1083.447109</v>
      </c>
      <c r="M91">
        <v>1210.6001349999999</v>
      </c>
      <c r="N91">
        <v>1345.190212</v>
      </c>
      <c r="O91">
        <v>1480.4479449999999</v>
      </c>
      <c r="P91">
        <v>1549.0951010000001</v>
      </c>
      <c r="Q91">
        <v>1589.453123</v>
      </c>
      <c r="R91">
        <v>1614.4138829999999</v>
      </c>
      <c r="S91">
        <v>1627.2951640000001</v>
      </c>
      <c r="T91">
        <v>1628.667293</v>
      </c>
      <c r="U91">
        <v>1652.3501630000001</v>
      </c>
      <c r="V91">
        <v>1686.6221599999999</v>
      </c>
      <c r="W91">
        <v>1727.452035</v>
      </c>
      <c r="X91">
        <v>1772.7297209999999</v>
      </c>
      <c r="Y91">
        <v>1820.61349</v>
      </c>
      <c r="Z91">
        <v>1869.279593</v>
      </c>
      <c r="AA91">
        <v>1916.9443719999999</v>
      </c>
      <c r="AB91">
        <v>1961.9090169999999</v>
      </c>
      <c r="AC91">
        <v>2002.589725</v>
      </c>
      <c r="AD91">
        <v>2037.538178</v>
      </c>
      <c r="AE91">
        <v>2114.9117249999999</v>
      </c>
      <c r="AF91">
        <v>2193.5665530000001</v>
      </c>
      <c r="AG91">
        <v>2263.9677820000002</v>
      </c>
      <c r="AH91">
        <v>2325.7069929999998</v>
      </c>
      <c r="AI91">
        <v>2380.0782020000001</v>
      </c>
      <c r="AJ91">
        <v>2428.2410709999999</v>
      </c>
      <c r="AK91">
        <v>2470.9698199999998</v>
      </c>
      <c r="AL91">
        <v>2508.7583180000001</v>
      </c>
      <c r="AM91">
        <v>2541.946547</v>
      </c>
      <c r="AN91">
        <v>2570.8076380000002</v>
      </c>
    </row>
    <row r="92" spans="1:40" x14ac:dyDescent="0.25">
      <c r="A92" s="27" t="s">
        <v>117</v>
      </c>
      <c r="B92" t="s">
        <v>329</v>
      </c>
      <c r="C92">
        <v>4.3678165160000004</v>
      </c>
      <c r="D92">
        <v>9.2786018329999997</v>
      </c>
      <c r="E92">
        <v>19.787583309999999</v>
      </c>
      <c r="F92">
        <v>42.490637100000001</v>
      </c>
      <c r="G92">
        <v>91.794391259999998</v>
      </c>
      <c r="H92">
        <v>185.79317330000001</v>
      </c>
      <c r="I92">
        <v>366.13106720000002</v>
      </c>
      <c r="J92">
        <v>712.20772539999996</v>
      </c>
      <c r="K92">
        <v>1375.1414319999999</v>
      </c>
      <c r="L92">
        <v>2638.3507789999999</v>
      </c>
      <c r="M92">
        <v>5023.3310119999996</v>
      </c>
      <c r="N92">
        <v>9463.2485340000003</v>
      </c>
      <c r="O92">
        <v>17558.030449999998</v>
      </c>
      <c r="P92">
        <v>17617.876769999999</v>
      </c>
      <c r="Q92">
        <v>17402.089889999999</v>
      </c>
      <c r="R92">
        <v>16957.731879999999</v>
      </c>
      <c r="S92">
        <v>16325.952160000001</v>
      </c>
      <c r="T92">
        <v>15543.252490000001</v>
      </c>
      <c r="U92">
        <v>18576.158200000002</v>
      </c>
      <c r="V92">
        <v>22302.2353</v>
      </c>
      <c r="W92">
        <v>26882.00994</v>
      </c>
      <c r="X92">
        <v>32490.78946</v>
      </c>
      <c r="Y92">
        <v>39325.147510000003</v>
      </c>
      <c r="Z92">
        <v>47606.935579999998</v>
      </c>
      <c r="AA92">
        <v>57585.84117</v>
      </c>
      <c r="AB92">
        <v>69540.908689999997</v>
      </c>
      <c r="AC92">
        <v>83781.180739999996</v>
      </c>
      <c r="AD92">
        <v>100645.51979999999</v>
      </c>
      <c r="AE92">
        <v>104047.52039999999</v>
      </c>
      <c r="AF92">
        <v>105972.341</v>
      </c>
      <c r="AG92">
        <v>106832.8049</v>
      </c>
      <c r="AH92">
        <v>106887.4702</v>
      </c>
      <c r="AI92">
        <v>106305.6211</v>
      </c>
      <c r="AJ92">
        <v>105203.90790000001</v>
      </c>
      <c r="AK92">
        <v>103669.98050000001</v>
      </c>
      <c r="AL92">
        <v>101775.3515</v>
      </c>
      <c r="AM92">
        <v>99581.75159</v>
      </c>
      <c r="AN92">
        <v>97144.243260000003</v>
      </c>
    </row>
    <row r="93" spans="1:40" x14ac:dyDescent="0.25">
      <c r="A93" s="27" t="s">
        <v>428</v>
      </c>
      <c r="B93" t="s">
        <v>330</v>
      </c>
      <c r="C93">
        <v>288.43088970000002</v>
      </c>
      <c r="D93">
        <v>354.70703739999999</v>
      </c>
      <c r="E93">
        <v>460.98772689999998</v>
      </c>
      <c r="F93">
        <v>609.79310880000003</v>
      </c>
      <c r="G93">
        <v>812.31665339999995</v>
      </c>
      <c r="H93">
        <v>1002.4423829999999</v>
      </c>
      <c r="I93">
        <v>1178.6040829999999</v>
      </c>
      <c r="J93">
        <v>1348.906749</v>
      </c>
      <c r="K93">
        <v>1520.9005770000001</v>
      </c>
      <c r="L93">
        <v>1698.257566</v>
      </c>
      <c r="M93">
        <v>1879.9703440000001</v>
      </c>
      <c r="N93">
        <v>2059.7951910000002</v>
      </c>
      <c r="O93">
        <v>2225.114638</v>
      </c>
      <c r="P93">
        <v>2332.5571479999999</v>
      </c>
      <c r="Q93">
        <v>2409.7043669999998</v>
      </c>
      <c r="R93">
        <v>2464.1910370000001</v>
      </c>
      <c r="S93">
        <v>2497.2079359999998</v>
      </c>
      <c r="T93">
        <v>2508.491575</v>
      </c>
      <c r="U93">
        <v>2548.2655749999999</v>
      </c>
      <c r="V93">
        <v>2599.8797410000002</v>
      </c>
      <c r="W93">
        <v>2657.5888100000002</v>
      </c>
      <c r="X93">
        <v>2718.2847379999998</v>
      </c>
      <c r="Y93">
        <v>2779.1871379999998</v>
      </c>
      <c r="Z93">
        <v>2837.5548079999999</v>
      </c>
      <c r="AA93">
        <v>2890.769695</v>
      </c>
      <c r="AB93">
        <v>2936.4335569999998</v>
      </c>
      <c r="AC93">
        <v>2972.428414</v>
      </c>
      <c r="AD93">
        <v>2996.9517489999998</v>
      </c>
      <c r="AE93">
        <v>1873.066354</v>
      </c>
      <c r="AF93">
        <v>973.17825400000004</v>
      </c>
      <c r="AG93">
        <v>465.30556309999997</v>
      </c>
      <c r="AH93">
        <v>211.5348449</v>
      </c>
      <c r="AI93">
        <v>92.50477085</v>
      </c>
      <c r="AJ93">
        <v>39.134647340000001</v>
      </c>
      <c r="AK93">
        <v>16.104328859999999</v>
      </c>
      <c r="AL93">
        <v>6.5019393809999997</v>
      </c>
      <c r="AM93">
        <v>2.6151503630000001</v>
      </c>
      <c r="AN93">
        <v>1.0748096199999999</v>
      </c>
    </row>
    <row r="94" spans="1:40" x14ac:dyDescent="0.25">
      <c r="A94" s="27" t="s">
        <v>429</v>
      </c>
      <c r="B94" t="s">
        <v>331</v>
      </c>
      <c r="C94">
        <v>514.10128280000004</v>
      </c>
      <c r="D94">
        <v>549.57530499999996</v>
      </c>
      <c r="E94">
        <v>591.11839950000001</v>
      </c>
      <c r="F94">
        <v>634.19526910000002</v>
      </c>
      <c r="G94">
        <v>677.287059</v>
      </c>
      <c r="H94">
        <v>735.13737719999995</v>
      </c>
      <c r="I94">
        <v>783.45433360000004</v>
      </c>
      <c r="J94">
        <v>820.39369239999996</v>
      </c>
      <c r="K94">
        <v>849.07342879999999</v>
      </c>
      <c r="L94">
        <v>871.58981570000003</v>
      </c>
      <c r="M94">
        <v>887.96559179999997</v>
      </c>
      <c r="N94">
        <v>896.29279369999995</v>
      </c>
      <c r="O94">
        <v>892.91793949999999</v>
      </c>
      <c r="P94">
        <v>890.41918209999994</v>
      </c>
      <c r="Q94">
        <v>885.69993469999997</v>
      </c>
      <c r="R94">
        <v>877.01318219999996</v>
      </c>
      <c r="S94">
        <v>863.63915420000001</v>
      </c>
      <c r="T94">
        <v>845.34160180000003</v>
      </c>
      <c r="U94">
        <v>789.4244784</v>
      </c>
      <c r="V94">
        <v>725.62065680000001</v>
      </c>
      <c r="W94">
        <v>663.30730730000005</v>
      </c>
      <c r="X94">
        <v>604.56403049999994</v>
      </c>
      <c r="Y94">
        <v>549.47086530000001</v>
      </c>
      <c r="Z94">
        <v>497.70322169999997</v>
      </c>
      <c r="AA94">
        <v>448.96605520000003</v>
      </c>
      <c r="AB94">
        <v>403.07851190000002</v>
      </c>
      <c r="AC94">
        <v>359.9604698</v>
      </c>
      <c r="AD94">
        <v>319.59816169999999</v>
      </c>
      <c r="AE94">
        <v>268.24885690000002</v>
      </c>
      <c r="AF94">
        <v>218.40253440000001</v>
      </c>
      <c r="AG94">
        <v>174.48343819999999</v>
      </c>
      <c r="AH94">
        <v>137.47320730000001</v>
      </c>
      <c r="AI94">
        <v>107.07813470000001</v>
      </c>
      <c r="AJ94">
        <v>82.556398959999996</v>
      </c>
      <c r="AK94">
        <v>63.049780259999999</v>
      </c>
      <c r="AL94">
        <v>47.720652170000001</v>
      </c>
      <c r="AM94">
        <v>35.807757930000001</v>
      </c>
      <c r="AN94">
        <v>26.646196679999999</v>
      </c>
    </row>
    <row r="95" spans="1:40" x14ac:dyDescent="0.25">
      <c r="A95" s="27" t="s">
        <v>430</v>
      </c>
      <c r="B95" t="s">
        <v>332</v>
      </c>
      <c r="C95">
        <v>0.22515454670000001</v>
      </c>
      <c r="D95">
        <v>0.81272896419999996</v>
      </c>
      <c r="E95">
        <v>4.6308446009999997</v>
      </c>
      <c r="F95">
        <v>31.422654990000002</v>
      </c>
      <c r="G95">
        <v>225.30390879999999</v>
      </c>
      <c r="H95">
        <v>526.8235201</v>
      </c>
      <c r="I95">
        <v>819.67097839999997</v>
      </c>
      <c r="J95">
        <v>1098.028984</v>
      </c>
      <c r="K95">
        <v>1381.5538550000001</v>
      </c>
      <c r="L95">
        <v>1683.2432650000001</v>
      </c>
      <c r="M95">
        <v>2006.9499000000001</v>
      </c>
      <c r="N95">
        <v>2347.8480770000001</v>
      </c>
      <c r="O95">
        <v>2690.9655630000002</v>
      </c>
      <c r="P95">
        <v>2867.2659829999998</v>
      </c>
      <c r="Q95">
        <v>2959.4900990000001</v>
      </c>
      <c r="R95">
        <v>3000.152388</v>
      </c>
      <c r="S95">
        <v>3000.6490950000002</v>
      </c>
      <c r="T95">
        <v>2966.0674180000001</v>
      </c>
      <c r="U95">
        <v>2810.5568859999998</v>
      </c>
      <c r="V95">
        <v>2620.6616210000002</v>
      </c>
      <c r="W95">
        <v>2426.351408</v>
      </c>
      <c r="X95">
        <v>2236.150431</v>
      </c>
      <c r="Y95">
        <v>2052.118633</v>
      </c>
      <c r="Z95">
        <v>1874.6676419999999</v>
      </c>
      <c r="AA95">
        <v>1704.0003240000001</v>
      </c>
      <c r="AB95">
        <v>1540.4587240000001</v>
      </c>
      <c r="AC95">
        <v>1384.5350080000001</v>
      </c>
      <c r="AD95">
        <v>1236.795318</v>
      </c>
      <c r="AE95">
        <v>1161.067796</v>
      </c>
      <c r="AF95">
        <v>1099.5302429999999</v>
      </c>
      <c r="AG95">
        <v>1039.0559760000001</v>
      </c>
      <c r="AH95">
        <v>978.18203700000004</v>
      </c>
      <c r="AI95">
        <v>917.72111789999997</v>
      </c>
      <c r="AJ95">
        <v>858.57813250000004</v>
      </c>
      <c r="AK95">
        <v>801.38826879999999</v>
      </c>
      <c r="AL95">
        <v>746.54883540000003</v>
      </c>
      <c r="AM95">
        <v>694.29533790000005</v>
      </c>
      <c r="AN95">
        <v>644.75765149999995</v>
      </c>
    </row>
    <row r="96" spans="1:40" x14ac:dyDescent="0.25">
      <c r="A96" s="27" t="s">
        <v>431</v>
      </c>
      <c r="B96" t="s">
        <v>333</v>
      </c>
      <c r="C96">
        <v>2605.7253879999998</v>
      </c>
      <c r="D96">
        <v>2590.1827109999999</v>
      </c>
      <c r="E96">
        <v>2527.4699230000001</v>
      </c>
      <c r="F96">
        <v>2436.1705080000002</v>
      </c>
      <c r="G96">
        <v>2323.8815800000002</v>
      </c>
      <c r="H96">
        <v>2381.1136750000001</v>
      </c>
      <c r="I96">
        <v>2435.309859</v>
      </c>
      <c r="J96">
        <v>2456.6557330000001</v>
      </c>
      <c r="K96">
        <v>2449.9180390000001</v>
      </c>
      <c r="L96">
        <v>2421.671257</v>
      </c>
      <c r="M96">
        <v>2373.8119919999999</v>
      </c>
      <c r="N96">
        <v>2303.6673900000001</v>
      </c>
      <c r="O96">
        <v>2205.0041299999998</v>
      </c>
      <c r="P96">
        <v>2148.9249530000002</v>
      </c>
      <c r="Q96">
        <v>2101.5177090000002</v>
      </c>
      <c r="R96">
        <v>2050.5033790000002</v>
      </c>
      <c r="S96">
        <v>1992.0605029999999</v>
      </c>
      <c r="T96">
        <v>1925.21533</v>
      </c>
      <c r="U96">
        <v>1888.849561</v>
      </c>
      <c r="V96">
        <v>1867.009978</v>
      </c>
      <c r="W96">
        <v>1854.1301900000001</v>
      </c>
      <c r="X96">
        <v>1847.360081</v>
      </c>
      <c r="Y96">
        <v>1844.4699869999999</v>
      </c>
      <c r="Z96">
        <v>1843.5038999999999</v>
      </c>
      <c r="AA96">
        <v>1842.752391</v>
      </c>
      <c r="AB96">
        <v>1840.7505269999999</v>
      </c>
      <c r="AC96">
        <v>1836.2625989999999</v>
      </c>
      <c r="AD96">
        <v>1828.2609110000001</v>
      </c>
      <c r="AE96">
        <v>1860.928461</v>
      </c>
      <c r="AF96">
        <v>1895.790741</v>
      </c>
      <c r="AG96">
        <v>1924.606295</v>
      </c>
      <c r="AH96">
        <v>1947.4624650000001</v>
      </c>
      <c r="AI96">
        <v>1965.845294</v>
      </c>
      <c r="AJ96">
        <v>1981.0131100000001</v>
      </c>
      <c r="AK96">
        <v>1993.810872</v>
      </c>
      <c r="AL96">
        <v>2004.7854910000001</v>
      </c>
      <c r="AM96">
        <v>2014.308074</v>
      </c>
      <c r="AN96">
        <v>2022.655771</v>
      </c>
    </row>
    <row r="97" spans="1:40" x14ac:dyDescent="0.25">
      <c r="A97" s="27" t="s">
        <v>434</v>
      </c>
      <c r="B97" t="s">
        <v>334</v>
      </c>
      <c r="C97">
        <v>2831.6670730000001</v>
      </c>
      <c r="D97">
        <v>2829.9157500000001</v>
      </c>
      <c r="E97">
        <v>2763.7462249999999</v>
      </c>
      <c r="F97">
        <v>2655.3754709999998</v>
      </c>
      <c r="G97">
        <v>2521.272594</v>
      </c>
      <c r="H97">
        <v>2571.4255020000001</v>
      </c>
      <c r="I97">
        <v>2624.076826</v>
      </c>
      <c r="J97">
        <v>2648.853392</v>
      </c>
      <c r="K97">
        <v>2650.916142</v>
      </c>
      <c r="L97">
        <v>2636.7351669999998</v>
      </c>
      <c r="M97">
        <v>2607.5284569999999</v>
      </c>
      <c r="N97">
        <v>2559.3311589999998</v>
      </c>
      <c r="O97">
        <v>2483.794805</v>
      </c>
      <c r="P97">
        <v>2374.3131050000002</v>
      </c>
      <c r="Q97">
        <v>2250.1205140000002</v>
      </c>
      <c r="R97">
        <v>2116.7664690000001</v>
      </c>
      <c r="S97">
        <v>1976.762567</v>
      </c>
      <c r="T97">
        <v>1832.145663</v>
      </c>
      <c r="U97">
        <v>1739.7027599999999</v>
      </c>
      <c r="V97">
        <v>1668.037767</v>
      </c>
      <c r="W97">
        <v>1606.8624950000001</v>
      </c>
      <c r="X97">
        <v>1551.9750750000001</v>
      </c>
      <c r="Y97">
        <v>1500.8734199999999</v>
      </c>
      <c r="Z97">
        <v>1451.748781</v>
      </c>
      <c r="AA97">
        <v>1403.2421810000001</v>
      </c>
      <c r="AB97">
        <v>1354.355791</v>
      </c>
      <c r="AC97">
        <v>1304.393206</v>
      </c>
      <c r="AD97">
        <v>1252.9089469999999</v>
      </c>
      <c r="AE97">
        <v>982.93281930000001</v>
      </c>
      <c r="AF97">
        <v>709.4210703</v>
      </c>
      <c r="AG97">
        <v>491.6746986</v>
      </c>
      <c r="AH97">
        <v>332.08349190000001</v>
      </c>
      <c r="AI97">
        <v>219.82383619999999</v>
      </c>
      <c r="AJ97">
        <v>142.9922373</v>
      </c>
      <c r="AK97">
        <v>91.555948520000001</v>
      </c>
      <c r="AL97">
        <v>57.786875360000003</v>
      </c>
      <c r="AM97">
        <v>36.010777849999997</v>
      </c>
      <c r="AN97">
        <v>22.19977098</v>
      </c>
    </row>
    <row r="98" spans="1:40" x14ac:dyDescent="0.25">
      <c r="A98" s="27" t="s">
        <v>435</v>
      </c>
      <c r="B98" t="s">
        <v>335</v>
      </c>
      <c r="C98">
        <v>11781.592780000001</v>
      </c>
      <c r="D98">
        <v>12496.61493</v>
      </c>
      <c r="E98">
        <v>12999.73329</v>
      </c>
      <c r="F98">
        <v>13344.69636</v>
      </c>
      <c r="G98">
        <v>13587.15281</v>
      </c>
      <c r="H98">
        <v>15002.041789999999</v>
      </c>
      <c r="I98">
        <v>16095.73962</v>
      </c>
      <c r="J98">
        <v>17061.486369999999</v>
      </c>
      <c r="K98">
        <v>17996.320100000001</v>
      </c>
      <c r="L98">
        <v>18924.982</v>
      </c>
      <c r="M98">
        <v>19821.6708</v>
      </c>
      <c r="N98">
        <v>20617.062310000001</v>
      </c>
      <c r="O98">
        <v>21194.48718</v>
      </c>
      <c r="P98">
        <v>26656.194759999998</v>
      </c>
      <c r="Q98">
        <v>33602.522649999999</v>
      </c>
      <c r="R98">
        <v>42384.260820000003</v>
      </c>
      <c r="S98">
        <v>53442.922890000002</v>
      </c>
      <c r="T98">
        <v>67312.533110000004</v>
      </c>
      <c r="U98">
        <v>63377.64314</v>
      </c>
      <c r="V98">
        <v>59562.308649999999</v>
      </c>
      <c r="W98">
        <v>55878.6368</v>
      </c>
      <c r="X98">
        <v>52298.720699999998</v>
      </c>
      <c r="Y98">
        <v>48794.264080000001</v>
      </c>
      <c r="Z98">
        <v>45348.301070000001</v>
      </c>
      <c r="AA98">
        <v>41956.399380000003</v>
      </c>
      <c r="AB98">
        <v>38624.339370000002</v>
      </c>
      <c r="AC98">
        <v>35365.018300000003</v>
      </c>
      <c r="AD98">
        <v>32195.571650000002</v>
      </c>
      <c r="AE98">
        <v>36480.497640000001</v>
      </c>
      <c r="AF98">
        <v>40984.940450000002</v>
      </c>
      <c r="AG98">
        <v>45836.777779999997</v>
      </c>
      <c r="AH98">
        <v>51141.322540000001</v>
      </c>
      <c r="AI98">
        <v>56993.074460000003</v>
      </c>
      <c r="AJ98">
        <v>63482.369729999999</v>
      </c>
      <c r="AK98">
        <v>70701.052209999994</v>
      </c>
      <c r="AL98">
        <v>78746.48216</v>
      </c>
      <c r="AM98">
        <v>87724.312109999999</v>
      </c>
      <c r="AN98">
        <v>97750.722559999995</v>
      </c>
    </row>
    <row r="99" spans="1:40" x14ac:dyDescent="0.25">
      <c r="A99" s="27" t="s">
        <v>432</v>
      </c>
      <c r="B99" t="s">
        <v>336</v>
      </c>
      <c r="C99">
        <v>474.12527679999999</v>
      </c>
      <c r="D99">
        <v>530.07774099999995</v>
      </c>
      <c r="E99">
        <v>605.27042889999996</v>
      </c>
      <c r="F99">
        <v>693.74682429999996</v>
      </c>
      <c r="G99">
        <v>794.7477619</v>
      </c>
      <c r="H99">
        <v>633.33867720000001</v>
      </c>
      <c r="I99">
        <v>431.37449839999999</v>
      </c>
      <c r="J99">
        <v>272.50378810000001</v>
      </c>
      <c r="K99">
        <v>164.6283918</v>
      </c>
      <c r="L99">
        <v>96.203762670000003</v>
      </c>
      <c r="M99">
        <v>54.56772496</v>
      </c>
      <c r="N99">
        <v>30.03690963</v>
      </c>
      <c r="O99">
        <v>16.00969383</v>
      </c>
      <c r="P99">
        <v>11.303658329999999</v>
      </c>
      <c r="Q99">
        <v>8.7152787119999999</v>
      </c>
      <c r="R99">
        <v>6.8738458749999998</v>
      </c>
      <c r="S99">
        <v>5.436580513</v>
      </c>
      <c r="T99">
        <v>4.2852362949999998</v>
      </c>
      <c r="U99">
        <v>3.8459674920000002</v>
      </c>
      <c r="V99">
        <v>3.6271445010000001</v>
      </c>
      <c r="W99">
        <v>3.498986774</v>
      </c>
      <c r="X99">
        <v>3.4226610229999999</v>
      </c>
      <c r="Y99">
        <v>3.3836372749999999</v>
      </c>
      <c r="Z99">
        <v>3.3749647970000001</v>
      </c>
      <c r="AA99">
        <v>3.392636145</v>
      </c>
      <c r="AB99">
        <v>3.4341421649999999</v>
      </c>
      <c r="AC99">
        <v>3.4979251809999998</v>
      </c>
      <c r="AD99">
        <v>3.5831150919999999</v>
      </c>
      <c r="AE99">
        <v>3.6735351120000002</v>
      </c>
      <c r="AF99">
        <v>3.757417615</v>
      </c>
      <c r="AG99">
        <v>3.8405761200000001</v>
      </c>
      <c r="AH99">
        <v>3.9306210190000002</v>
      </c>
      <c r="AI99">
        <v>4.0335637330000003</v>
      </c>
      <c r="AJ99">
        <v>4.1538501160000001</v>
      </c>
      <c r="AK99">
        <v>4.2950320350000002</v>
      </c>
      <c r="AL99">
        <v>4.4603488049999998</v>
      </c>
      <c r="AM99">
        <v>4.6531234259999996</v>
      </c>
      <c r="AN99">
        <v>4.877033226</v>
      </c>
    </row>
    <row r="100" spans="1:40" x14ac:dyDescent="0.25">
      <c r="A100" s="27" t="s">
        <v>433</v>
      </c>
      <c r="B100" t="s">
        <v>337</v>
      </c>
      <c r="C100">
        <v>5981.2326210000001</v>
      </c>
      <c r="D100">
        <v>5856.3210660000004</v>
      </c>
      <c r="E100">
        <v>5559.0779220000004</v>
      </c>
      <c r="F100">
        <v>5178.8186379999997</v>
      </c>
      <c r="G100">
        <v>4760.2231080000001</v>
      </c>
      <c r="H100">
        <v>2806.0813509999998</v>
      </c>
      <c r="I100">
        <v>1365.330972</v>
      </c>
      <c r="J100">
        <v>604.58336559999998</v>
      </c>
      <c r="K100">
        <v>252.85288539999999</v>
      </c>
      <c r="L100">
        <v>101.63667580000001</v>
      </c>
      <c r="M100">
        <v>39.839879500000002</v>
      </c>
      <c r="N100">
        <v>15.56802061</v>
      </c>
      <c r="O100">
        <v>6.2980103869999997</v>
      </c>
      <c r="P100">
        <v>3.8921473899999999</v>
      </c>
      <c r="Q100">
        <v>2.7566024059999998</v>
      </c>
      <c r="R100">
        <v>2.0326459529999998</v>
      </c>
      <c r="S100">
        <v>1.515905284</v>
      </c>
      <c r="T100">
        <v>1.1334412629999999</v>
      </c>
      <c r="U100">
        <v>0.85864120050000003</v>
      </c>
      <c r="V100">
        <v>0.65522758079999999</v>
      </c>
      <c r="W100">
        <v>0.50263075930000001</v>
      </c>
      <c r="X100">
        <v>0.38720000719999997</v>
      </c>
      <c r="Y100">
        <v>0.29930202179999998</v>
      </c>
      <c r="Z100">
        <v>0.2319941569</v>
      </c>
      <c r="AA100">
        <v>0.18021212189999999</v>
      </c>
      <c r="AB100">
        <v>0.14022248279999999</v>
      </c>
      <c r="AC100">
        <v>0.10924526480000001</v>
      </c>
      <c r="AD100">
        <v>8.5191518100000002E-2</v>
      </c>
      <c r="AE100">
        <v>6.7462189199999995E-2</v>
      </c>
      <c r="AF100">
        <v>5.3555216599999997E-2</v>
      </c>
      <c r="AG100">
        <v>4.2508489500000003E-2</v>
      </c>
      <c r="AH100">
        <v>3.3739973800000003E-2</v>
      </c>
      <c r="AI100">
        <v>2.6795183399999999E-2</v>
      </c>
      <c r="AJ100">
        <v>2.1301859400000001E-2</v>
      </c>
      <c r="AK100">
        <v>1.69578313E-2</v>
      </c>
      <c r="AL100">
        <v>1.3521191700000001E-2</v>
      </c>
      <c r="AM100">
        <v>1.0800074E-2</v>
      </c>
      <c r="AN100">
        <v>8.6430814200000004E-3</v>
      </c>
    </row>
    <row r="101" spans="1:40" x14ac:dyDescent="0.25">
      <c r="A101" s="5" t="s">
        <v>219</v>
      </c>
      <c r="B101" t="s">
        <v>338</v>
      </c>
      <c r="C101">
        <v>48859.425999999999</v>
      </c>
      <c r="D101">
        <v>50301.06912</v>
      </c>
      <c r="E101">
        <v>51790.067040000002</v>
      </c>
      <c r="F101">
        <v>53319.621859999999</v>
      </c>
      <c r="G101">
        <v>54872.818489999998</v>
      </c>
      <c r="H101">
        <v>56442.751479999999</v>
      </c>
      <c r="I101">
        <v>58027.917329999997</v>
      </c>
      <c r="J101">
        <v>59630.712099999997</v>
      </c>
      <c r="K101">
        <v>61254.499949999998</v>
      </c>
      <c r="L101">
        <v>62902.858440000004</v>
      </c>
      <c r="M101">
        <v>64579.412040000003</v>
      </c>
      <c r="N101">
        <v>66288.294940000007</v>
      </c>
      <c r="O101">
        <v>68034.849260000003</v>
      </c>
      <c r="P101">
        <v>69827.683720000001</v>
      </c>
      <c r="Q101">
        <v>71671.487299999906</v>
      </c>
      <c r="R101">
        <v>73565.795800000007</v>
      </c>
      <c r="S101">
        <v>75509.535130000004</v>
      </c>
      <c r="T101">
        <v>77502.116769999906</v>
      </c>
      <c r="U101">
        <v>79539.576650000003</v>
      </c>
      <c r="V101">
        <v>81631.172300000006</v>
      </c>
      <c r="W101">
        <v>83780.552530000001</v>
      </c>
      <c r="X101">
        <v>85989.404550000007</v>
      </c>
      <c r="Y101">
        <v>88258.701719999997</v>
      </c>
      <c r="Z101">
        <v>90589.012799999997</v>
      </c>
      <c r="AA101">
        <v>92980.590809999994</v>
      </c>
      <c r="AB101">
        <v>95433.434309999997</v>
      </c>
      <c r="AC101">
        <v>97947.362120000005</v>
      </c>
      <c r="AD101">
        <v>100522.11350000001</v>
      </c>
      <c r="AE101">
        <v>103161.03780000001</v>
      </c>
      <c r="AF101">
        <v>105875.71799999999</v>
      </c>
      <c r="AG101">
        <v>108667.3821</v>
      </c>
      <c r="AH101">
        <v>111534.6694</v>
      </c>
      <c r="AI101">
        <v>114476.5843</v>
      </c>
      <c r="AJ101">
        <v>117493.54949999999</v>
      </c>
      <c r="AK101">
        <v>120587.78720000001</v>
      </c>
      <c r="AL101">
        <v>123763.5422</v>
      </c>
      <c r="AM101">
        <v>127027.3236</v>
      </c>
      <c r="AN101">
        <v>130388.2142</v>
      </c>
    </row>
    <row r="102" spans="1:40" x14ac:dyDescent="0.25">
      <c r="A102" s="5" t="s">
        <v>219</v>
      </c>
      <c r="B102" t="s">
        <v>339</v>
      </c>
      <c r="C102">
        <v>13.242000000000001</v>
      </c>
      <c r="D102">
        <v>13.629721139999999</v>
      </c>
      <c r="E102">
        <v>14.023912470000001</v>
      </c>
      <c r="F102">
        <v>14.422779650000001</v>
      </c>
      <c r="G102">
        <v>14.827251649999999</v>
      </c>
      <c r="H102">
        <v>15.23938718</v>
      </c>
      <c r="I102">
        <v>15.659632009999999</v>
      </c>
      <c r="J102">
        <v>16.088318919999999</v>
      </c>
      <c r="K102">
        <v>16.526282179999999</v>
      </c>
      <c r="L102">
        <v>16.974514800000001</v>
      </c>
      <c r="M102">
        <v>17.43384799</v>
      </c>
      <c r="N102">
        <v>17.90487225</v>
      </c>
      <c r="O102">
        <v>18.38803897</v>
      </c>
      <c r="P102">
        <v>18.88355877</v>
      </c>
      <c r="Q102">
        <v>19.39038171</v>
      </c>
      <c r="R102">
        <v>19.907263440000001</v>
      </c>
      <c r="S102">
        <v>20.433142709999998</v>
      </c>
      <c r="T102">
        <v>20.96719452</v>
      </c>
      <c r="U102">
        <v>21.507319150000001</v>
      </c>
      <c r="V102">
        <v>22.055809709999998</v>
      </c>
      <c r="W102">
        <v>22.614848810000002</v>
      </c>
      <c r="X102">
        <v>23.18566938</v>
      </c>
      <c r="Y102">
        <v>23.768812329999999</v>
      </c>
      <c r="Z102">
        <v>24.364379199999998</v>
      </c>
      <c r="AA102">
        <v>24.972199580000002</v>
      </c>
      <c r="AB102">
        <v>25.59194626</v>
      </c>
      <c r="AC102">
        <v>26.223219480000001</v>
      </c>
      <c r="AD102">
        <v>26.86561348</v>
      </c>
      <c r="AE102">
        <v>27.51763162</v>
      </c>
      <c r="AF102">
        <v>28.18014436</v>
      </c>
      <c r="AG102">
        <v>28.853994960000001</v>
      </c>
      <c r="AH102">
        <v>29.53995896</v>
      </c>
      <c r="AI102">
        <v>30.238937889999999</v>
      </c>
      <c r="AJ102">
        <v>30.952098020000001</v>
      </c>
      <c r="AK102">
        <v>31.680959869999999</v>
      </c>
      <c r="AL102">
        <v>32.427481239999999</v>
      </c>
      <c r="AM102">
        <v>33.194149369999998</v>
      </c>
      <c r="AN102">
        <v>33.984082829999998</v>
      </c>
    </row>
    <row r="103" spans="1:40" x14ac:dyDescent="0.25">
      <c r="A103" s="5" t="s">
        <v>218</v>
      </c>
      <c r="B103" t="s">
        <v>340</v>
      </c>
      <c r="C103">
        <v>79196.570370000001</v>
      </c>
      <c r="D103">
        <v>81544.166370000006</v>
      </c>
      <c r="E103">
        <v>83989.026620000004</v>
      </c>
      <c r="F103">
        <v>86518.957460000005</v>
      </c>
      <c r="G103">
        <v>89087.487909999996</v>
      </c>
      <c r="H103">
        <v>91663.233640000006</v>
      </c>
      <c r="I103">
        <v>94240.941380000004</v>
      </c>
      <c r="J103">
        <v>96827.410780000006</v>
      </c>
      <c r="K103">
        <v>99432.504539999994</v>
      </c>
      <c r="L103">
        <v>102066.1302</v>
      </c>
      <c r="M103">
        <v>104737.85030000001</v>
      </c>
      <c r="N103">
        <v>107457.81540000001</v>
      </c>
      <c r="O103">
        <v>110237.9996</v>
      </c>
      <c r="P103">
        <v>113105.02439999999</v>
      </c>
      <c r="Q103">
        <v>116077.5485</v>
      </c>
      <c r="R103">
        <v>119159.7889</v>
      </c>
      <c r="S103">
        <v>122352.54459999999</v>
      </c>
      <c r="T103">
        <v>125657.4498</v>
      </c>
      <c r="U103">
        <v>129072.63589999999</v>
      </c>
      <c r="V103">
        <v>132600.27410000001</v>
      </c>
      <c r="W103">
        <v>136242.11300000001</v>
      </c>
      <c r="X103">
        <v>139999.91450000001</v>
      </c>
      <c r="Y103">
        <v>143875.2224</v>
      </c>
      <c r="Z103">
        <v>147869.26699999999</v>
      </c>
      <c r="AA103">
        <v>151982.97529999999</v>
      </c>
      <c r="AB103">
        <v>156217.0264</v>
      </c>
      <c r="AC103">
        <v>160571.9319</v>
      </c>
      <c r="AD103">
        <v>165048.15520000001</v>
      </c>
      <c r="AE103">
        <v>169660.39319999999</v>
      </c>
      <c r="AF103">
        <v>174425.25320000001</v>
      </c>
      <c r="AG103">
        <v>179342.41</v>
      </c>
      <c r="AH103">
        <v>184404.92730000001</v>
      </c>
      <c r="AI103">
        <v>189605.36859999999</v>
      </c>
      <c r="AJ103">
        <v>194938.7917</v>
      </c>
      <c r="AK103">
        <v>200404.00640000001</v>
      </c>
      <c r="AL103">
        <v>206004.10320000001</v>
      </c>
      <c r="AM103">
        <v>211746.79029999999</v>
      </c>
      <c r="AN103">
        <v>217644.78279999999</v>
      </c>
    </row>
    <row r="104" spans="1:40" x14ac:dyDescent="0.25">
      <c r="A104" s="5" t="s">
        <v>218</v>
      </c>
      <c r="B104" t="s">
        <v>341</v>
      </c>
      <c r="C104">
        <v>25142.842860000001</v>
      </c>
      <c r="D104">
        <v>25883.078130000002</v>
      </c>
      <c r="E104">
        <v>26642.693780000001</v>
      </c>
      <c r="F104">
        <v>27418.588530000001</v>
      </c>
      <c r="G104">
        <v>28208.039130000001</v>
      </c>
      <c r="H104">
        <v>29009.461230000001</v>
      </c>
      <c r="I104">
        <v>29822.065989999999</v>
      </c>
      <c r="J104">
        <v>30646.476419999999</v>
      </c>
      <c r="K104">
        <v>31484.700700000001</v>
      </c>
      <c r="L104">
        <v>32339.08396</v>
      </c>
      <c r="M104">
        <v>33211.789449999997</v>
      </c>
      <c r="N104">
        <v>34104.723890000001</v>
      </c>
      <c r="O104">
        <v>35019.722009999998</v>
      </c>
      <c r="P104">
        <v>35959.490819999999</v>
      </c>
      <c r="Q104">
        <v>36926.532769999998</v>
      </c>
      <c r="R104">
        <v>37920.790979999998</v>
      </c>
      <c r="S104">
        <v>38941.866979999999</v>
      </c>
      <c r="T104">
        <v>39989.804940000002</v>
      </c>
      <c r="U104">
        <v>41058.505089999999</v>
      </c>
      <c r="V104">
        <v>42149.910100000001</v>
      </c>
      <c r="W104">
        <v>43266.193460000002</v>
      </c>
      <c r="X104">
        <v>44408.9715</v>
      </c>
      <c r="Y104">
        <v>45579.24725</v>
      </c>
      <c r="Z104">
        <v>46777.519529999998</v>
      </c>
      <c r="AA104">
        <v>48003.923040000001</v>
      </c>
      <c r="AB104">
        <v>49258.358370000002</v>
      </c>
      <c r="AC104">
        <v>50540.603130000003</v>
      </c>
      <c r="AD104">
        <v>51850.409639999998</v>
      </c>
      <c r="AE104">
        <v>53184.414810000002</v>
      </c>
      <c r="AF104">
        <v>54545.875840000001</v>
      </c>
      <c r="AG104">
        <v>55935.402600000001</v>
      </c>
      <c r="AH104">
        <v>57352.980790000001</v>
      </c>
      <c r="AI104">
        <v>58798.775869999998</v>
      </c>
      <c r="AJ104">
        <v>60273.56925</v>
      </c>
      <c r="AK104">
        <v>61778.994059999997</v>
      </c>
      <c r="AL104">
        <v>63317.69743</v>
      </c>
      <c r="AM104">
        <v>64893.493880000002</v>
      </c>
      <c r="AN104">
        <v>66511.534350000002</v>
      </c>
    </row>
    <row r="105" spans="1:40" x14ac:dyDescent="0.25">
      <c r="A105" s="5" t="s">
        <v>218</v>
      </c>
      <c r="B105" t="s">
        <v>342</v>
      </c>
      <c r="C105">
        <v>38141.076789999999</v>
      </c>
      <c r="D105">
        <v>39263.590179999999</v>
      </c>
      <c r="E105">
        <v>40415.727350000001</v>
      </c>
      <c r="F105">
        <v>41600.069040000002</v>
      </c>
      <c r="G105">
        <v>42818.440549999999</v>
      </c>
      <c r="H105">
        <v>44056.092620000003</v>
      </c>
      <c r="I105">
        <v>45306.286500000002</v>
      </c>
      <c r="J105">
        <v>46568.661200000002</v>
      </c>
      <c r="K105">
        <v>47846.508909999997</v>
      </c>
      <c r="L105">
        <v>49144.481789999998</v>
      </c>
      <c r="M105">
        <v>50467.38927</v>
      </c>
      <c r="N105">
        <v>51819.886559999999</v>
      </c>
      <c r="O105">
        <v>53206.588600000003</v>
      </c>
      <c r="P105">
        <v>54626.82763</v>
      </c>
      <c r="Q105">
        <v>56086.450409999998</v>
      </c>
      <c r="R105">
        <v>57587.32245</v>
      </c>
      <c r="S105">
        <v>59129.656150000003</v>
      </c>
      <c r="T105">
        <v>60713.113080000003</v>
      </c>
      <c r="U105">
        <v>62336.754159999997</v>
      </c>
      <c r="V105">
        <v>64002.402849999999</v>
      </c>
      <c r="W105">
        <v>65711.735780000003</v>
      </c>
      <c r="X105">
        <v>67466.000589999996</v>
      </c>
      <c r="Y105">
        <v>69266.0092</v>
      </c>
      <c r="Z105">
        <v>71112.178209999998</v>
      </c>
      <c r="AA105">
        <v>73004.594979999994</v>
      </c>
      <c r="AB105">
        <v>74943.100420000002</v>
      </c>
      <c r="AC105">
        <v>76927.382240000006</v>
      </c>
      <c r="AD105">
        <v>78957.078259999995</v>
      </c>
      <c r="AE105">
        <v>81008.44081</v>
      </c>
      <c r="AF105">
        <v>83095.297210000004</v>
      </c>
      <c r="AG105">
        <v>85222.998389999906</v>
      </c>
      <c r="AH105">
        <v>87392.760139999999</v>
      </c>
      <c r="AI105">
        <v>89604.38308</v>
      </c>
      <c r="AJ105">
        <v>91857.918189999997</v>
      </c>
      <c r="AK105">
        <v>94154.529970000003</v>
      </c>
      <c r="AL105">
        <v>96496.937969999999</v>
      </c>
      <c r="AM105">
        <v>98889.685830000002</v>
      </c>
      <c r="AN105">
        <v>101339.36569999999</v>
      </c>
    </row>
    <row r="106" spans="1:40" x14ac:dyDescent="0.25">
      <c r="A106" s="5" t="s">
        <v>218</v>
      </c>
      <c r="B106" t="s">
        <v>343</v>
      </c>
      <c r="C106">
        <v>7549.8993799999998</v>
      </c>
      <c r="D106">
        <v>7771.6860649999999</v>
      </c>
      <c r="E106">
        <v>7997.921574</v>
      </c>
      <c r="F106">
        <v>8227.55105</v>
      </c>
      <c r="G106">
        <v>8466.9679059999999</v>
      </c>
      <c r="H106">
        <v>8719.8965790000002</v>
      </c>
      <c r="I106">
        <v>8984.8613769999902</v>
      </c>
      <c r="J106">
        <v>9261.2830900000008</v>
      </c>
      <c r="K106">
        <v>9550.4856209999998</v>
      </c>
      <c r="L106">
        <v>9855.2268189999995</v>
      </c>
      <c r="M106">
        <v>10179.86311</v>
      </c>
      <c r="N106">
        <v>10530.69123</v>
      </c>
      <c r="O106">
        <v>10916.62233</v>
      </c>
      <c r="P106">
        <v>11315.788759999999</v>
      </c>
      <c r="Q106">
        <v>11738.13644</v>
      </c>
      <c r="R106">
        <v>12190.74654</v>
      </c>
      <c r="S106">
        <v>12678.970369999999</v>
      </c>
      <c r="T106">
        <v>13208.280430000001</v>
      </c>
      <c r="U106">
        <v>13733.26338</v>
      </c>
      <c r="V106">
        <v>14262.921189999999</v>
      </c>
      <c r="W106">
        <v>14804.74366</v>
      </c>
      <c r="X106">
        <v>15363.21859</v>
      </c>
      <c r="Y106">
        <v>15941.51426</v>
      </c>
      <c r="Z106">
        <v>16542.181270000001</v>
      </c>
      <c r="AA106">
        <v>17167.370490000001</v>
      </c>
      <c r="AB106">
        <v>17818.912560000001</v>
      </c>
      <c r="AC106">
        <v>18498.371360000001</v>
      </c>
      <c r="AD106">
        <v>19207.098979999999</v>
      </c>
      <c r="AE106">
        <v>19882.134979999999</v>
      </c>
      <c r="AF106">
        <v>20537.399730000001</v>
      </c>
      <c r="AG106">
        <v>21180.989699999998</v>
      </c>
      <c r="AH106">
        <v>21815.727739999998</v>
      </c>
      <c r="AI106">
        <v>22442.627779999999</v>
      </c>
      <c r="AJ106">
        <v>23062.37761</v>
      </c>
      <c r="AK106">
        <v>23675.886569999999</v>
      </c>
      <c r="AL106">
        <v>24284.536789999998</v>
      </c>
      <c r="AM106">
        <v>24890.36591</v>
      </c>
      <c r="AN106">
        <v>25496.247729999999</v>
      </c>
    </row>
    <row r="107" spans="1:40" x14ac:dyDescent="0.25">
      <c r="A107" s="5" t="s">
        <v>218</v>
      </c>
      <c r="B107" t="s">
        <v>344</v>
      </c>
      <c r="C107">
        <v>10681.6993</v>
      </c>
      <c r="D107">
        <v>10992.35147</v>
      </c>
      <c r="E107">
        <v>11301.653619999999</v>
      </c>
      <c r="F107">
        <v>11609.309160000001</v>
      </c>
      <c r="G107">
        <v>11927.02937</v>
      </c>
      <c r="H107">
        <v>12260.17784</v>
      </c>
      <c r="I107">
        <v>12608.210069999999</v>
      </c>
      <c r="J107">
        <v>12969.94894</v>
      </c>
      <c r="K107">
        <v>13345.71508</v>
      </c>
      <c r="L107">
        <v>13736.640799999999</v>
      </c>
      <c r="M107">
        <v>14144.12895</v>
      </c>
      <c r="N107">
        <v>14569.540940000001</v>
      </c>
      <c r="O107">
        <v>15014.12422</v>
      </c>
      <c r="P107">
        <v>15465.906660000001</v>
      </c>
      <c r="Q107">
        <v>15926.81539</v>
      </c>
      <c r="R107">
        <v>16398.037270000001</v>
      </c>
      <c r="S107">
        <v>16880.368470000001</v>
      </c>
      <c r="T107">
        <v>17374.573899999999</v>
      </c>
      <c r="U107">
        <v>17869.67942</v>
      </c>
      <c r="V107">
        <v>18366.829890000001</v>
      </c>
      <c r="W107">
        <v>18868.260040000001</v>
      </c>
      <c r="X107">
        <v>19375.83426</v>
      </c>
      <c r="Y107">
        <v>19890.82316</v>
      </c>
      <c r="Z107">
        <v>20413.946360000002</v>
      </c>
      <c r="AA107">
        <v>20945.49281</v>
      </c>
      <c r="AB107">
        <v>21485.453300000001</v>
      </c>
      <c r="AC107">
        <v>22033.638879999999</v>
      </c>
      <c r="AD107">
        <v>22589.778320000001</v>
      </c>
      <c r="AE107">
        <v>23133.044539999999</v>
      </c>
      <c r="AF107">
        <v>23665.373060000002</v>
      </c>
      <c r="AG107">
        <v>24188.877830000001</v>
      </c>
      <c r="AH107">
        <v>24705.95897</v>
      </c>
      <c r="AI107">
        <v>25219.00434</v>
      </c>
      <c r="AJ107">
        <v>25730.30818</v>
      </c>
      <c r="AK107">
        <v>26242.12401</v>
      </c>
      <c r="AL107">
        <v>26756.784210000002</v>
      </c>
      <c r="AM107">
        <v>27276.840510000002</v>
      </c>
      <c r="AN107">
        <v>27805.197960000001</v>
      </c>
    </row>
    <row r="108" spans="1:40" x14ac:dyDescent="0.25">
      <c r="A108" s="5" t="s">
        <v>218</v>
      </c>
      <c r="B108" t="s">
        <v>345</v>
      </c>
      <c r="C108">
        <v>409061.22110000002</v>
      </c>
      <c r="D108">
        <v>420994.56</v>
      </c>
      <c r="E108">
        <v>432902.77220000001</v>
      </c>
      <c r="F108">
        <v>444742.5111</v>
      </c>
      <c r="G108">
        <v>456783.37040000001</v>
      </c>
      <c r="H108">
        <v>469309.6384</v>
      </c>
      <c r="I108">
        <v>482379.33</v>
      </c>
      <c r="J108">
        <v>495976.80339999998</v>
      </c>
      <c r="K108">
        <v>510103.05910000001</v>
      </c>
      <c r="L108">
        <v>524772.09889999998</v>
      </c>
      <c r="M108">
        <v>539996.18590000004</v>
      </c>
      <c r="N108">
        <v>555775.38699999999</v>
      </c>
      <c r="O108">
        <v>572092.35730000003</v>
      </c>
      <c r="P108">
        <v>588928.83059999999</v>
      </c>
      <c r="Q108">
        <v>606154.29440000001</v>
      </c>
      <c r="R108">
        <v>623709.97809999995</v>
      </c>
      <c r="S108">
        <v>641574.40930000006</v>
      </c>
      <c r="T108">
        <v>659739.71920000005</v>
      </c>
      <c r="U108">
        <v>678097.75029999996</v>
      </c>
      <c r="V108">
        <v>696667.44420000003</v>
      </c>
      <c r="W108">
        <v>715473.7389</v>
      </c>
      <c r="X108">
        <v>734536.65330000001</v>
      </c>
      <c r="Y108">
        <v>753867.78709999996</v>
      </c>
      <c r="Z108">
        <v>773470.30819999997</v>
      </c>
      <c r="AA108">
        <v>793340.73309999995</v>
      </c>
      <c r="AB108">
        <v>813471.28500000003</v>
      </c>
      <c r="AC108">
        <v>833852.27560000005</v>
      </c>
      <c r="AD108">
        <v>854474.30429999996</v>
      </c>
      <c r="AE108">
        <v>875294.79509999999</v>
      </c>
      <c r="AF108">
        <v>896188.13970000006</v>
      </c>
      <c r="AG108">
        <v>917107.44389999995</v>
      </c>
      <c r="AH108">
        <v>938081.65260000003</v>
      </c>
      <c r="AI108">
        <v>959174.36939999997</v>
      </c>
      <c r="AJ108">
        <v>980465.38679999998</v>
      </c>
      <c r="AK108">
        <v>1002044.827</v>
      </c>
      <c r="AL108">
        <v>1024013.635</v>
      </c>
      <c r="AM108">
        <v>1046486.892</v>
      </c>
      <c r="AN108">
        <v>1069598.0109999999</v>
      </c>
    </row>
    <row r="109" spans="1:40" x14ac:dyDescent="0.25">
      <c r="A109" s="19" t="s">
        <v>222</v>
      </c>
      <c r="B109" t="s">
        <v>346</v>
      </c>
      <c r="C109">
        <v>307332.288</v>
      </c>
      <c r="D109">
        <v>315783.12589999998</v>
      </c>
      <c r="E109">
        <v>324364.43959999998</v>
      </c>
      <c r="F109">
        <v>333203.57130000001</v>
      </c>
      <c r="G109">
        <v>342538.27850000001</v>
      </c>
      <c r="H109">
        <v>351859.14649999997</v>
      </c>
      <c r="I109">
        <v>361224.11139999999</v>
      </c>
      <c r="J109">
        <v>370690.36839999998</v>
      </c>
      <c r="K109">
        <v>380287.72690000001</v>
      </c>
      <c r="L109">
        <v>390027.40730000002</v>
      </c>
      <c r="M109">
        <v>399899.2623</v>
      </c>
      <c r="N109">
        <v>409866.23090000002</v>
      </c>
      <c r="O109">
        <v>419861.72580000001</v>
      </c>
      <c r="P109">
        <v>430049.70250000001</v>
      </c>
      <c r="Q109">
        <v>440451.43890000001</v>
      </c>
      <c r="R109">
        <v>451078.57030000002</v>
      </c>
      <c r="S109">
        <v>461928.64520000003</v>
      </c>
      <c r="T109">
        <v>472987.43180000002</v>
      </c>
      <c r="U109">
        <v>484299.3431</v>
      </c>
      <c r="V109">
        <v>495817.26779999997</v>
      </c>
      <c r="W109">
        <v>507516.84080000001</v>
      </c>
      <c r="X109">
        <v>519393.14020000002</v>
      </c>
      <c r="Y109">
        <v>531446.56019999995</v>
      </c>
      <c r="Z109">
        <v>543676.69220000005</v>
      </c>
      <c r="AA109">
        <v>556080.88659999997</v>
      </c>
      <c r="AB109">
        <v>568654.61049999995</v>
      </c>
      <c r="AC109">
        <v>581392.40700000001</v>
      </c>
      <c r="AD109">
        <v>594289.01560000004</v>
      </c>
      <c r="AE109">
        <v>607249.68409999995</v>
      </c>
      <c r="AF109">
        <v>620384.47199999995</v>
      </c>
      <c r="AG109">
        <v>633770.45479999995</v>
      </c>
      <c r="AH109">
        <v>647455.52949999995</v>
      </c>
      <c r="AI109">
        <v>661469.48250000004</v>
      </c>
      <c r="AJ109">
        <v>675837.8186</v>
      </c>
      <c r="AK109">
        <v>690590.41119999997</v>
      </c>
      <c r="AL109">
        <v>705766.36040000001</v>
      </c>
      <c r="AM109">
        <v>721417.02419999999</v>
      </c>
      <c r="AN109">
        <v>737608.2892</v>
      </c>
    </row>
    <row r="110" spans="1:40" x14ac:dyDescent="0.25">
      <c r="A110" s="5" t="s">
        <v>218</v>
      </c>
      <c r="B110" t="s">
        <v>347</v>
      </c>
      <c r="C110">
        <v>42242.221010000001</v>
      </c>
      <c r="D110">
        <v>43467.884359999996</v>
      </c>
      <c r="E110">
        <v>44711.618829999999</v>
      </c>
      <c r="F110">
        <v>45966.920760000001</v>
      </c>
      <c r="G110">
        <v>47245.060389999999</v>
      </c>
      <c r="H110">
        <v>48572.768859999996</v>
      </c>
      <c r="I110">
        <v>49941.427889999999</v>
      </c>
      <c r="J110">
        <v>51355.127630000003</v>
      </c>
      <c r="K110">
        <v>52822.123740000003</v>
      </c>
      <c r="L110">
        <v>54355.256999999998</v>
      </c>
      <c r="M110">
        <v>55973.885620000001</v>
      </c>
      <c r="N110">
        <v>57707.466030000003</v>
      </c>
      <c r="O110">
        <v>59600.719839999998</v>
      </c>
      <c r="P110">
        <v>61541.701500000003</v>
      </c>
      <c r="Q110">
        <v>63572.171000000002</v>
      </c>
      <c r="R110">
        <v>65707.172120000003</v>
      </c>
      <c r="S110">
        <v>67955.017869999996</v>
      </c>
      <c r="T110">
        <v>70323.531560000003</v>
      </c>
      <c r="U110">
        <v>72605.34461</v>
      </c>
      <c r="V110">
        <v>74924.519230000005</v>
      </c>
      <c r="W110">
        <v>77329.498430000007</v>
      </c>
      <c r="X110">
        <v>79838.263380000004</v>
      </c>
      <c r="Y110">
        <v>82458.325270000001</v>
      </c>
      <c r="Z110">
        <v>85193.352320000005</v>
      </c>
      <c r="AA110">
        <v>88045.368749999994</v>
      </c>
      <c r="AB110">
        <v>91015.519979999997</v>
      </c>
      <c r="AC110">
        <v>94104.391090000005</v>
      </c>
      <c r="AD110">
        <v>97312.209730000002</v>
      </c>
      <c r="AE110">
        <v>100348.4795</v>
      </c>
      <c r="AF110">
        <v>103351.8849</v>
      </c>
      <c r="AG110">
        <v>106367.85030000001</v>
      </c>
      <c r="AH110">
        <v>109408.44259999999</v>
      </c>
      <c r="AI110">
        <v>112477.0714</v>
      </c>
      <c r="AJ110">
        <v>115576.3008</v>
      </c>
      <c r="AK110">
        <v>118710.51420000001</v>
      </c>
      <c r="AL110">
        <v>121887.13499999999</v>
      </c>
      <c r="AM110">
        <v>125117.54369999999</v>
      </c>
      <c r="AN110">
        <v>128418.0205</v>
      </c>
    </row>
    <row r="111" spans="1:40" x14ac:dyDescent="0.25">
      <c r="A111" s="5" t="s">
        <v>218</v>
      </c>
      <c r="B111" t="s">
        <v>348</v>
      </c>
      <c r="C111">
        <v>176930.23329999999</v>
      </c>
      <c r="D111">
        <v>182101.4835</v>
      </c>
      <c r="E111">
        <v>187333.83989999999</v>
      </c>
      <c r="F111">
        <v>192610.30369999999</v>
      </c>
      <c r="G111">
        <v>197992.45250000001</v>
      </c>
      <c r="H111">
        <v>203529.9289</v>
      </c>
      <c r="I111">
        <v>209222.5754</v>
      </c>
      <c r="J111">
        <v>215067.34080000001</v>
      </c>
      <c r="K111">
        <v>221074.91889999999</v>
      </c>
      <c r="L111">
        <v>227261.976</v>
      </c>
      <c r="M111">
        <v>233646.36559999999</v>
      </c>
      <c r="N111">
        <v>240245.55840000001</v>
      </c>
      <c r="O111">
        <v>247077.97640000001</v>
      </c>
      <c r="P111">
        <v>254093.67509999999</v>
      </c>
      <c r="Q111">
        <v>261302.7176</v>
      </c>
      <c r="R111">
        <v>268709.25050000002</v>
      </c>
      <c r="S111">
        <v>276317.21730000002</v>
      </c>
      <c r="T111">
        <v>284134.49329999997</v>
      </c>
      <c r="U111">
        <v>292012.45689999999</v>
      </c>
      <c r="V111">
        <v>299986.48269999999</v>
      </c>
      <c r="W111">
        <v>308091.24930000002</v>
      </c>
      <c r="X111">
        <v>316350.33110000001</v>
      </c>
      <c r="Y111">
        <v>324778.61820000003</v>
      </c>
      <c r="Z111">
        <v>333384.5907</v>
      </c>
      <c r="AA111">
        <v>342172.17420000001</v>
      </c>
      <c r="AB111">
        <v>351142.29979999998</v>
      </c>
      <c r="AC111">
        <v>360294.19780000002</v>
      </c>
      <c r="AD111">
        <v>369626.47139999998</v>
      </c>
      <c r="AE111">
        <v>378975.90429999999</v>
      </c>
      <c r="AF111">
        <v>388365.43670000002</v>
      </c>
      <c r="AG111">
        <v>397812.97090000001</v>
      </c>
      <c r="AH111">
        <v>407335.48910000001</v>
      </c>
      <c r="AI111">
        <v>416951.228</v>
      </c>
      <c r="AJ111">
        <v>426681.13380000001</v>
      </c>
      <c r="AK111">
        <v>436550.06229999999</v>
      </c>
      <c r="AL111">
        <v>446588.16139999998</v>
      </c>
      <c r="AM111">
        <v>456832.46669999999</v>
      </c>
      <c r="AN111">
        <v>467328.60739999998</v>
      </c>
    </row>
    <row r="112" spans="1:40" x14ac:dyDescent="0.25">
      <c r="A112" s="5" t="s">
        <v>220</v>
      </c>
      <c r="B112" t="s">
        <v>349</v>
      </c>
      <c r="C112">
        <v>11991.614</v>
      </c>
      <c r="D112">
        <v>12341.950870000001</v>
      </c>
      <c r="E112">
        <v>12701.94103</v>
      </c>
      <c r="F112">
        <v>13074.93843</v>
      </c>
      <c r="G112">
        <v>13464.61658</v>
      </c>
      <c r="H112">
        <v>13863.327789999999</v>
      </c>
      <c r="I112">
        <v>14265.784110000001</v>
      </c>
      <c r="J112">
        <v>14669.46867</v>
      </c>
      <c r="K112">
        <v>15074.09352</v>
      </c>
      <c r="L112">
        <v>15480.90329</v>
      </c>
      <c r="M112">
        <v>15892.05111</v>
      </c>
      <c r="N112">
        <v>16310.261549999999</v>
      </c>
      <c r="O112">
        <v>16738.692029999998</v>
      </c>
      <c r="P112">
        <v>17175.469410000002</v>
      </c>
      <c r="Q112">
        <v>17624.70967</v>
      </c>
      <c r="R112">
        <v>18089.892889999999</v>
      </c>
      <c r="S112">
        <v>18573.1077</v>
      </c>
      <c r="T112">
        <v>19075.342960000002</v>
      </c>
      <c r="U112">
        <v>19598.71875</v>
      </c>
      <c r="V112">
        <v>20142.890370000001</v>
      </c>
      <c r="W112">
        <v>20707.477849999999</v>
      </c>
      <c r="X112">
        <v>21292.281360000001</v>
      </c>
      <c r="Y112">
        <v>21897.241580000002</v>
      </c>
      <c r="Z112">
        <v>22522.368279999999</v>
      </c>
      <c r="AA112">
        <v>23167.688770000001</v>
      </c>
      <c r="AB112">
        <v>23833.221850000002</v>
      </c>
      <c r="AC112">
        <v>24518.97234</v>
      </c>
      <c r="AD112">
        <v>25224.941930000001</v>
      </c>
      <c r="AE112">
        <v>25945.6649</v>
      </c>
      <c r="AF112">
        <v>26683.826000000001</v>
      </c>
      <c r="AG112">
        <v>27441.664400000001</v>
      </c>
      <c r="AH112">
        <v>28219.886320000001</v>
      </c>
      <c r="AI112">
        <v>29018.179690000001</v>
      </c>
      <c r="AJ112">
        <v>29835.913069999999</v>
      </c>
      <c r="AK112">
        <v>30672.640510000001</v>
      </c>
      <c r="AL112">
        <v>31528.409950000001</v>
      </c>
      <c r="AM112">
        <v>32403.947789999998</v>
      </c>
      <c r="AN112">
        <v>33300.783360000001</v>
      </c>
    </row>
    <row r="113" spans="1:40" x14ac:dyDescent="0.25">
      <c r="A113" s="5" t="s">
        <v>220</v>
      </c>
      <c r="B113" t="s">
        <v>350</v>
      </c>
      <c r="C113">
        <v>16126.348</v>
      </c>
      <c r="D113">
        <v>16510.01974</v>
      </c>
      <c r="E113">
        <v>16817.226999999999</v>
      </c>
      <c r="F113">
        <v>17067.399310000001</v>
      </c>
      <c r="G113">
        <v>17432.637750000002</v>
      </c>
      <c r="H113">
        <v>17933.41447</v>
      </c>
      <c r="I113">
        <v>18550.972020000001</v>
      </c>
      <c r="J113">
        <v>19267.04304</v>
      </c>
      <c r="K113">
        <v>20070.664789999999</v>
      </c>
      <c r="L113">
        <v>20956.65064</v>
      </c>
      <c r="M113">
        <v>21923.50488</v>
      </c>
      <c r="N113">
        <v>22971.928830000001</v>
      </c>
      <c r="O113">
        <v>24103.90814</v>
      </c>
      <c r="P113">
        <v>25208.869869999999</v>
      </c>
      <c r="Q113">
        <v>26279.945299999999</v>
      </c>
      <c r="R113">
        <v>27335.854149999999</v>
      </c>
      <c r="S113">
        <v>28395.3717</v>
      </c>
      <c r="T113">
        <v>29472.348429999998</v>
      </c>
      <c r="U113">
        <v>30564.299029999998</v>
      </c>
      <c r="V113">
        <v>31671.607909999999</v>
      </c>
      <c r="W113">
        <v>32796.503109999998</v>
      </c>
      <c r="X113">
        <v>33941.810980000002</v>
      </c>
      <c r="Y113">
        <v>35110.209419999999</v>
      </c>
      <c r="Z113">
        <v>36303.894229999998</v>
      </c>
      <c r="AA113">
        <v>37524.49613</v>
      </c>
      <c r="AB113">
        <v>38773.121659999997</v>
      </c>
      <c r="AC113">
        <v>40050.445449999999</v>
      </c>
      <c r="AD113">
        <v>41356.819750000002</v>
      </c>
      <c r="AE113">
        <v>42569.853569999999</v>
      </c>
      <c r="AF113">
        <v>43693.272570000001</v>
      </c>
      <c r="AG113">
        <v>44752.661590000003</v>
      </c>
      <c r="AH113">
        <v>45769.258009999998</v>
      </c>
      <c r="AI113">
        <v>46756.933259999998</v>
      </c>
      <c r="AJ113">
        <v>47724.246429999999</v>
      </c>
      <c r="AK113">
        <v>48676.724390000003</v>
      </c>
      <c r="AL113">
        <v>49618.500220000002</v>
      </c>
      <c r="AM113">
        <v>50553.372880000003</v>
      </c>
      <c r="AN113">
        <v>51485.478170000002</v>
      </c>
    </row>
    <row r="114" spans="1:40" x14ac:dyDescent="0.25">
      <c r="A114" s="5" t="s">
        <v>220</v>
      </c>
      <c r="B114" t="s">
        <v>351</v>
      </c>
      <c r="C114">
        <v>721.67200000000003</v>
      </c>
      <c r="D114">
        <v>738.57333689999996</v>
      </c>
      <c r="E114">
        <v>751.75985730000002</v>
      </c>
      <c r="F114">
        <v>762.19163349999997</v>
      </c>
      <c r="G114">
        <v>776.09024580000005</v>
      </c>
      <c r="H114">
        <v>794.24127420000002</v>
      </c>
      <c r="I114">
        <v>816.25298359999999</v>
      </c>
      <c r="J114">
        <v>841.85152129999994</v>
      </c>
      <c r="K114">
        <v>870.90225759999998</v>
      </c>
      <c r="L114">
        <v>903.36191889999998</v>
      </c>
      <c r="M114">
        <v>939.22134170000004</v>
      </c>
      <c r="N114">
        <v>978.47833690000004</v>
      </c>
      <c r="O114">
        <v>1021.126396</v>
      </c>
      <c r="P114">
        <v>1063.1008039999999</v>
      </c>
      <c r="Q114">
        <v>1103.1922609999999</v>
      </c>
      <c r="R114">
        <v>1141.2204039999999</v>
      </c>
      <c r="S114">
        <v>1177.3311269999999</v>
      </c>
      <c r="T114">
        <v>1211.7237270000001</v>
      </c>
      <c r="U114">
        <v>1246.0993510000001</v>
      </c>
      <c r="V114">
        <v>1281.483669</v>
      </c>
      <c r="W114">
        <v>1318.3311169999999</v>
      </c>
      <c r="X114">
        <v>1356.7648389999999</v>
      </c>
      <c r="Y114">
        <v>1396.7424590000001</v>
      </c>
      <c r="Z114">
        <v>1438.1489529999999</v>
      </c>
      <c r="AA114">
        <v>1480.8445389999999</v>
      </c>
      <c r="AB114">
        <v>1524.6887360000001</v>
      </c>
      <c r="AC114">
        <v>1569.5524290000001</v>
      </c>
      <c r="AD114">
        <v>1615.323922</v>
      </c>
      <c r="AE114">
        <v>1658.5661150000001</v>
      </c>
      <c r="AF114">
        <v>1699.6117529999999</v>
      </c>
      <c r="AG114">
        <v>1739.3670790000001</v>
      </c>
      <c r="AH114">
        <v>1778.542578</v>
      </c>
      <c r="AI114">
        <v>1817.5985169999999</v>
      </c>
      <c r="AJ114">
        <v>1856.828438</v>
      </c>
      <c r="AK114">
        <v>1896.4363249999999</v>
      </c>
      <c r="AL114">
        <v>1936.5878459999999</v>
      </c>
      <c r="AM114">
        <v>1977.4421339999999</v>
      </c>
      <c r="AN114">
        <v>2019.172049</v>
      </c>
    </row>
    <row r="115" spans="1:40" x14ac:dyDescent="0.25">
      <c r="A115" s="5" t="s">
        <v>220</v>
      </c>
      <c r="B115" t="s">
        <v>352</v>
      </c>
      <c r="C115">
        <v>48595.165000000001</v>
      </c>
      <c r="D115">
        <v>50006.205670000003</v>
      </c>
      <c r="E115">
        <v>51436.496319999998</v>
      </c>
      <c r="F115">
        <v>52879.881430000001</v>
      </c>
      <c r="G115">
        <v>54362.347809999999</v>
      </c>
      <c r="H115">
        <v>55885.256130000002</v>
      </c>
      <c r="I115">
        <v>57453.505819999998</v>
      </c>
      <c r="J115">
        <v>59080.335429999999</v>
      </c>
      <c r="K115">
        <v>60783.325830000002</v>
      </c>
      <c r="L115">
        <v>62580.981789999998</v>
      </c>
      <c r="M115">
        <v>64491.352400000003</v>
      </c>
      <c r="N115">
        <v>66532.110140000004</v>
      </c>
      <c r="O115">
        <v>68721.323499999999</v>
      </c>
      <c r="P115">
        <v>70996.684500000003</v>
      </c>
      <c r="Q115">
        <v>73361.494059999997</v>
      </c>
      <c r="R115">
        <v>75811.644929999995</v>
      </c>
      <c r="S115">
        <v>78344.435769999996</v>
      </c>
      <c r="T115">
        <v>80959.478359999906</v>
      </c>
      <c r="U115">
        <v>83655.748430000007</v>
      </c>
      <c r="V115">
        <v>86438.666429999997</v>
      </c>
      <c r="W115">
        <v>89313.490489999996</v>
      </c>
      <c r="X115">
        <v>92284.681200000006</v>
      </c>
      <c r="Y115">
        <v>95355.936239999995</v>
      </c>
      <c r="Z115">
        <v>98530.278269999995</v>
      </c>
      <c r="AA115">
        <v>101810.1776</v>
      </c>
      <c r="AB115">
        <v>105197.7013</v>
      </c>
      <c r="AC115">
        <v>108694.67819999999</v>
      </c>
      <c r="AD115">
        <v>112302.8796</v>
      </c>
      <c r="AE115">
        <v>115909.861</v>
      </c>
      <c r="AF115">
        <v>119523.3646</v>
      </c>
      <c r="AG115">
        <v>123141.8789</v>
      </c>
      <c r="AH115">
        <v>126764.9111</v>
      </c>
      <c r="AI115">
        <v>130394.5972</v>
      </c>
      <c r="AJ115">
        <v>134035.71660000001</v>
      </c>
      <c r="AK115">
        <v>137695.5233</v>
      </c>
      <c r="AL115">
        <v>141383.7611</v>
      </c>
      <c r="AM115">
        <v>145112.89670000001</v>
      </c>
      <c r="AN115">
        <v>148898.51790000001</v>
      </c>
    </row>
    <row r="116" spans="1:40" x14ac:dyDescent="0.25">
      <c r="A116" s="5" t="s">
        <v>220</v>
      </c>
      <c r="B116" t="s">
        <v>353</v>
      </c>
      <c r="C116">
        <v>81173.289000000004</v>
      </c>
      <c r="D116">
        <v>83576.541429999997</v>
      </c>
      <c r="E116">
        <v>86095.203349999996</v>
      </c>
      <c r="F116">
        <v>88736.851420000006</v>
      </c>
      <c r="G116">
        <v>91452.547319999998</v>
      </c>
      <c r="H116">
        <v>94168.916639999996</v>
      </c>
      <c r="I116">
        <v>96853.873819999906</v>
      </c>
      <c r="J116">
        <v>99504.301810000004</v>
      </c>
      <c r="K116">
        <v>102133.5083</v>
      </c>
      <c r="L116">
        <v>104764.6531</v>
      </c>
      <c r="M116">
        <v>107426.4169</v>
      </c>
      <c r="N116">
        <v>110151.39750000001</v>
      </c>
      <c r="O116">
        <v>112976.11350000001</v>
      </c>
      <c r="P116">
        <v>115918.5487</v>
      </c>
      <c r="Q116">
        <v>119019.3602</v>
      </c>
      <c r="R116">
        <v>122301.9198</v>
      </c>
      <c r="S116">
        <v>125776.9841</v>
      </c>
      <c r="T116">
        <v>129448.46309999999</v>
      </c>
      <c r="U116">
        <v>133325.37719999999</v>
      </c>
      <c r="V116">
        <v>137405.38529999999</v>
      </c>
      <c r="W116">
        <v>141685.8818</v>
      </c>
      <c r="X116">
        <v>146166.4871</v>
      </c>
      <c r="Y116">
        <v>150848.7971</v>
      </c>
      <c r="Z116">
        <v>155735.75829999999</v>
      </c>
      <c r="AA116">
        <v>160831.16099999999</v>
      </c>
      <c r="AB116">
        <v>166139.32269999999</v>
      </c>
      <c r="AC116">
        <v>171664.9356</v>
      </c>
      <c r="AD116">
        <v>177413.05729999999</v>
      </c>
      <c r="AE116">
        <v>183357.79819999999</v>
      </c>
      <c r="AF116">
        <v>189528.2536</v>
      </c>
      <c r="AG116">
        <v>195937.3652</v>
      </c>
      <c r="AH116">
        <v>202582.09080000001</v>
      </c>
      <c r="AI116">
        <v>209451.48490000001</v>
      </c>
      <c r="AJ116">
        <v>216533.57769999999</v>
      </c>
      <c r="AK116">
        <v>223819.72870000001</v>
      </c>
      <c r="AL116">
        <v>231307.07490000001</v>
      </c>
      <c r="AM116">
        <v>238999.89780000001</v>
      </c>
      <c r="AN116">
        <v>246910.53330000001</v>
      </c>
    </row>
    <row r="117" spans="1:40" x14ac:dyDescent="0.25">
      <c r="A117" s="5" t="s">
        <v>220</v>
      </c>
      <c r="B117" t="s">
        <v>354</v>
      </c>
      <c r="C117">
        <v>11688.45991</v>
      </c>
      <c r="D117">
        <v>12014.12422</v>
      </c>
      <c r="E117">
        <v>12355.33403</v>
      </c>
      <c r="F117">
        <v>12715.725979999999</v>
      </c>
      <c r="G117">
        <v>13093.49459</v>
      </c>
      <c r="H117">
        <v>13480.69997</v>
      </c>
      <c r="I117">
        <v>13863.16783</v>
      </c>
      <c r="J117">
        <v>14235.85601</v>
      </c>
      <c r="K117">
        <v>14599.0825</v>
      </c>
      <c r="L117">
        <v>14954.192150000001</v>
      </c>
      <c r="M117">
        <v>15301.595429999999</v>
      </c>
      <c r="N117">
        <v>15640.228279999999</v>
      </c>
      <c r="O117">
        <v>15967.653469999999</v>
      </c>
      <c r="P117">
        <v>16301.256740000001</v>
      </c>
      <c r="Q117">
        <v>16645.672320000001</v>
      </c>
      <c r="R117">
        <v>17002.179690000001</v>
      </c>
      <c r="S117">
        <v>17371.03428</v>
      </c>
      <c r="T117">
        <v>17752.15913</v>
      </c>
      <c r="U117">
        <v>18152.780839999999</v>
      </c>
      <c r="V117">
        <v>18569.739079999999</v>
      </c>
      <c r="W117">
        <v>19000.732800000002</v>
      </c>
      <c r="X117">
        <v>19444.832109999999</v>
      </c>
      <c r="Y117">
        <v>19901.710950000001</v>
      </c>
      <c r="Z117">
        <v>20371.262360000001</v>
      </c>
      <c r="AA117">
        <v>20853.458320000002</v>
      </c>
      <c r="AB117">
        <v>21348.303230000001</v>
      </c>
      <c r="AC117">
        <v>21855.822629999999</v>
      </c>
      <c r="AD117">
        <v>22376.069650000001</v>
      </c>
      <c r="AE117">
        <v>22912.465889999999</v>
      </c>
      <c r="AF117">
        <v>23471.24136</v>
      </c>
      <c r="AG117">
        <v>24055.452020000001</v>
      </c>
      <c r="AH117">
        <v>24665.493470000001</v>
      </c>
      <c r="AI117">
        <v>25300.599160000002</v>
      </c>
      <c r="AJ117">
        <v>25959.894929999999</v>
      </c>
      <c r="AK117">
        <v>26642.930629999999</v>
      </c>
      <c r="AL117">
        <v>27349.904689999999</v>
      </c>
      <c r="AM117">
        <v>28081.75562</v>
      </c>
      <c r="AN117">
        <v>28840.21542</v>
      </c>
    </row>
    <row r="118" spans="1:40" x14ac:dyDescent="0.25">
      <c r="A118" s="5" t="s">
        <v>221</v>
      </c>
      <c r="B118" t="s">
        <v>355</v>
      </c>
      <c r="C118">
        <v>1680793.5220000001</v>
      </c>
      <c r="D118">
        <v>1730118.182</v>
      </c>
      <c r="E118">
        <v>1780901.6359999999</v>
      </c>
      <c r="F118">
        <v>1832848.531</v>
      </c>
      <c r="G118">
        <v>1885573.703</v>
      </c>
      <c r="H118">
        <v>1939000.5789999999</v>
      </c>
      <c r="I118">
        <v>1993094.2069999999</v>
      </c>
      <c r="J118">
        <v>2047935.8049999999</v>
      </c>
      <c r="K118">
        <v>2103685.0890000002</v>
      </c>
      <c r="L118">
        <v>2160521.9070000001</v>
      </c>
      <c r="M118">
        <v>2218615.5049999999</v>
      </c>
      <c r="N118">
        <v>2278123.5959999999</v>
      </c>
      <c r="O118">
        <v>2339205.5559999999</v>
      </c>
      <c r="P118">
        <v>2402351.3420000002</v>
      </c>
      <c r="Q118">
        <v>2467636.9810000001</v>
      </c>
      <c r="R118">
        <v>2535037.747</v>
      </c>
      <c r="S118">
        <v>2604534.5699999998</v>
      </c>
      <c r="T118">
        <v>2676137.19</v>
      </c>
      <c r="U118">
        <v>2749827.7489999998</v>
      </c>
      <c r="V118">
        <v>2825685.773</v>
      </c>
      <c r="W118">
        <v>2903764.3820000002</v>
      </c>
      <c r="X118">
        <v>2984102.3149999999</v>
      </c>
      <c r="Y118">
        <v>3066732.426</v>
      </c>
      <c r="Z118">
        <v>3151681.6150000002</v>
      </c>
      <c r="AA118">
        <v>3238969.5759999999</v>
      </c>
      <c r="AB118">
        <v>3328609.1439999999</v>
      </c>
      <c r="AC118">
        <v>3420608.5630000001</v>
      </c>
      <c r="AD118">
        <v>3514975.4380000001</v>
      </c>
      <c r="AE118">
        <v>3612078.1209999998</v>
      </c>
      <c r="AF118">
        <v>3712001.568</v>
      </c>
      <c r="AG118">
        <v>3814671.423</v>
      </c>
      <c r="AH118">
        <v>3920007.9309999999</v>
      </c>
      <c r="AI118">
        <v>4027980.2030000002</v>
      </c>
      <c r="AJ118">
        <v>4138628.398</v>
      </c>
      <c r="AK118">
        <v>4252072.4879999999</v>
      </c>
      <c r="AL118">
        <v>4368518.9610000001</v>
      </c>
      <c r="AM118">
        <v>4488269.8720000004</v>
      </c>
      <c r="AN118">
        <v>4611735.2319999998</v>
      </c>
    </row>
    <row r="119" spans="1:40" x14ac:dyDescent="0.25">
      <c r="A119" s="5" t="s">
        <v>221</v>
      </c>
      <c r="B119" t="s">
        <v>356</v>
      </c>
      <c r="C119">
        <v>358724.9657</v>
      </c>
      <c r="D119">
        <v>369053.42190000002</v>
      </c>
      <c r="E119">
        <v>379116.56189999997</v>
      </c>
      <c r="F119">
        <v>388853.89640000003</v>
      </c>
      <c r="G119">
        <v>398723.56390000001</v>
      </c>
      <c r="H119">
        <v>409181.54060000001</v>
      </c>
      <c r="I119">
        <v>420363.4142</v>
      </c>
      <c r="J119">
        <v>432269.18339999998</v>
      </c>
      <c r="K119">
        <v>444905.90990000003</v>
      </c>
      <c r="L119">
        <v>458297.2928</v>
      </c>
      <c r="M119">
        <v>472470.0808</v>
      </c>
      <c r="N119">
        <v>487440.0356</v>
      </c>
      <c r="O119">
        <v>503202.04320000001</v>
      </c>
      <c r="P119">
        <v>519743.16340000002</v>
      </c>
      <c r="Q119">
        <v>536863.38989999995</v>
      </c>
      <c r="R119">
        <v>554492.47959999996</v>
      </c>
      <c r="S119">
        <v>572627.0784</v>
      </c>
      <c r="T119">
        <v>591287.94330000004</v>
      </c>
      <c r="U119">
        <v>610409.44929999998</v>
      </c>
      <c r="V119">
        <v>629990.35730000003</v>
      </c>
      <c r="W119">
        <v>650049.47979999997</v>
      </c>
      <c r="X119">
        <v>670611.73219999997</v>
      </c>
      <c r="Y119">
        <v>691699.92859999998</v>
      </c>
      <c r="Z119">
        <v>713332.02260000003</v>
      </c>
      <c r="AA119">
        <v>735521.66150000005</v>
      </c>
      <c r="AB119">
        <v>758280.18700000003</v>
      </c>
      <c r="AC119">
        <v>781619.11219999997</v>
      </c>
      <c r="AD119">
        <v>805552.63789999997</v>
      </c>
      <c r="AE119">
        <v>830074.4743</v>
      </c>
      <c r="AF119">
        <v>854906.38489999995</v>
      </c>
      <c r="AG119">
        <v>879923.56570000004</v>
      </c>
      <c r="AH119">
        <v>905143.49089999998</v>
      </c>
      <c r="AI119">
        <v>930652.25069999998</v>
      </c>
      <c r="AJ119">
        <v>956567.67839999998</v>
      </c>
      <c r="AK119">
        <v>983025.39469999995</v>
      </c>
      <c r="AL119">
        <v>1010177.508</v>
      </c>
      <c r="AM119">
        <v>1038197.519</v>
      </c>
      <c r="AN119">
        <v>1067287.666</v>
      </c>
    </row>
    <row r="120" spans="1:40" x14ac:dyDescent="0.25">
      <c r="A120" s="19" t="s">
        <v>222</v>
      </c>
      <c r="B120" t="s">
        <v>357</v>
      </c>
      <c r="C120">
        <v>15853.983050000001</v>
      </c>
      <c r="D120">
        <v>16199.402389999999</v>
      </c>
      <c r="E120">
        <v>16540.383679999999</v>
      </c>
      <c r="F120">
        <v>16893.271189999999</v>
      </c>
      <c r="G120">
        <v>17343.639279999999</v>
      </c>
      <c r="H120">
        <v>17788.830089999999</v>
      </c>
      <c r="I120">
        <v>18257.69198</v>
      </c>
      <c r="J120">
        <v>18770.706119999999</v>
      </c>
      <c r="K120">
        <v>19341.204659999999</v>
      </c>
      <c r="L120">
        <v>19980.49338</v>
      </c>
      <c r="M120">
        <v>20699.470649999999</v>
      </c>
      <c r="N120">
        <v>21508.91173</v>
      </c>
      <c r="O120">
        <v>22419.51239</v>
      </c>
      <c r="P120">
        <v>23310.053339999999</v>
      </c>
      <c r="Q120">
        <v>24208.326539999998</v>
      </c>
      <c r="R120">
        <v>25131.78673</v>
      </c>
      <c r="S120">
        <v>26089.756270000002</v>
      </c>
      <c r="T120">
        <v>27086.856970000001</v>
      </c>
      <c r="U120">
        <v>28139.107339999999</v>
      </c>
      <c r="V120">
        <v>29239.01872</v>
      </c>
      <c r="W120">
        <v>30383.807809999998</v>
      </c>
      <c r="X120">
        <v>31573.52736</v>
      </c>
      <c r="Y120">
        <v>32809.241569999998</v>
      </c>
      <c r="Z120">
        <v>34092.229930000001</v>
      </c>
      <c r="AA120">
        <v>35423.663189999999</v>
      </c>
      <c r="AB120">
        <v>36804.478230000001</v>
      </c>
      <c r="AC120">
        <v>38235.344519999999</v>
      </c>
      <c r="AD120">
        <v>39716.677909999999</v>
      </c>
      <c r="AE120">
        <v>41046.677940000001</v>
      </c>
      <c r="AF120">
        <v>42275.392690000001</v>
      </c>
      <c r="AG120">
        <v>43433.062570000002</v>
      </c>
      <c r="AH120">
        <v>44534.356460000003</v>
      </c>
      <c r="AI120">
        <v>45585.502159999996</v>
      </c>
      <c r="AJ120">
        <v>46589.08956</v>
      </c>
      <c r="AK120">
        <v>47546.601139999999</v>
      </c>
      <c r="AL120">
        <v>48459.58812</v>
      </c>
      <c r="AM120">
        <v>49330.180789999999</v>
      </c>
      <c r="AN120">
        <v>50161.31409</v>
      </c>
    </row>
    <row r="121" spans="1:40" x14ac:dyDescent="0.25">
      <c r="A121" s="19" t="s">
        <v>222</v>
      </c>
      <c r="B121" t="s">
        <v>358</v>
      </c>
      <c r="C121">
        <v>51842.487480000003</v>
      </c>
      <c r="D121">
        <v>53171.054470000003</v>
      </c>
      <c r="E121">
        <v>54460.059860000001</v>
      </c>
      <c r="F121">
        <v>55734.730150000003</v>
      </c>
      <c r="G121">
        <v>57230.576730000001</v>
      </c>
      <c r="H121">
        <v>59410.680500000002</v>
      </c>
      <c r="I121">
        <v>61725.285179999999</v>
      </c>
      <c r="J121">
        <v>63966.143349999998</v>
      </c>
      <c r="K121">
        <v>66107.1296</v>
      </c>
      <c r="L121">
        <v>68160.301560000007</v>
      </c>
      <c r="M121">
        <v>70121.296040000001</v>
      </c>
      <c r="N121">
        <v>71954.56899</v>
      </c>
      <c r="O121">
        <v>73593.367859999998</v>
      </c>
      <c r="P121">
        <v>75236.248000000007</v>
      </c>
      <c r="Q121">
        <v>76873.201109999995</v>
      </c>
      <c r="R121">
        <v>78495.676829999997</v>
      </c>
      <c r="S121">
        <v>80109.095220000003</v>
      </c>
      <c r="T121">
        <v>81725.0772</v>
      </c>
      <c r="U121">
        <v>83542.623560000007</v>
      </c>
      <c r="V121">
        <v>85479.401759999906</v>
      </c>
      <c r="W121">
        <v>87493.704150000005</v>
      </c>
      <c r="X121">
        <v>89571.896829999998</v>
      </c>
      <c r="Y121">
        <v>91710.473029999906</v>
      </c>
      <c r="Z121">
        <v>93909.473670000007</v>
      </c>
      <c r="AA121">
        <v>96170.407959999997</v>
      </c>
      <c r="AB121">
        <v>98495.546100000007</v>
      </c>
      <c r="AC121">
        <v>100887.622</v>
      </c>
      <c r="AD121">
        <v>103349.68829999999</v>
      </c>
      <c r="AE121">
        <v>105638.0325</v>
      </c>
      <c r="AF121">
        <v>107811.18429999999</v>
      </c>
      <c r="AG121">
        <v>109916.9976</v>
      </c>
      <c r="AH121">
        <v>111984.17449999999</v>
      </c>
      <c r="AI121">
        <v>114028.4393</v>
      </c>
      <c r="AJ121">
        <v>116059.0196</v>
      </c>
      <c r="AK121">
        <v>118082.70050000001</v>
      </c>
      <c r="AL121">
        <v>120106.0147</v>
      </c>
      <c r="AM121">
        <v>122136.4078</v>
      </c>
      <c r="AN121">
        <v>124182.9241</v>
      </c>
    </row>
    <row r="122" spans="1:40" x14ac:dyDescent="0.25">
      <c r="A122" s="27" t="s">
        <v>425</v>
      </c>
      <c r="B122" t="s">
        <v>359</v>
      </c>
      <c r="C122">
        <v>10768.83088</v>
      </c>
      <c r="D122">
        <v>11092.052739999999</v>
      </c>
      <c r="E122">
        <v>11361.47514</v>
      </c>
      <c r="F122">
        <v>11558.039650000001</v>
      </c>
      <c r="G122">
        <v>11673.56286</v>
      </c>
      <c r="H122">
        <v>12563.20053</v>
      </c>
      <c r="I122">
        <v>13373.164199999999</v>
      </c>
      <c r="J122">
        <v>13913.77347</v>
      </c>
      <c r="K122">
        <v>14194.786819999999</v>
      </c>
      <c r="L122">
        <v>14248.144679999999</v>
      </c>
      <c r="M122">
        <v>14076.22394</v>
      </c>
      <c r="N122">
        <v>13645.002130000001</v>
      </c>
      <c r="O122">
        <v>12892.11405</v>
      </c>
      <c r="P122">
        <v>13084.427739999999</v>
      </c>
      <c r="Q122">
        <v>13540.460800000001</v>
      </c>
      <c r="R122">
        <v>14023.26173</v>
      </c>
      <c r="S122">
        <v>14444.68391</v>
      </c>
      <c r="T122">
        <v>14764.92577</v>
      </c>
      <c r="U122">
        <v>15045.37153</v>
      </c>
      <c r="V122">
        <v>15342.39827</v>
      </c>
      <c r="W122">
        <v>15671.51801</v>
      </c>
      <c r="X122">
        <v>16029.812040000001</v>
      </c>
      <c r="Y122">
        <v>16407.578010000001</v>
      </c>
      <c r="Z122">
        <v>16793.51252</v>
      </c>
      <c r="AA122">
        <v>17176.846649999999</v>
      </c>
      <c r="AB122">
        <v>17548.09979</v>
      </c>
      <c r="AC122">
        <v>17899.242979999999</v>
      </c>
      <c r="AD122">
        <v>18223.638889999998</v>
      </c>
      <c r="AE122">
        <v>18903.06781</v>
      </c>
      <c r="AF122">
        <v>19760.03241</v>
      </c>
      <c r="AG122">
        <v>20727.02879</v>
      </c>
      <c r="AH122">
        <v>21780.416020000001</v>
      </c>
      <c r="AI122">
        <v>22908.515060000002</v>
      </c>
      <c r="AJ122">
        <v>24101.695299999999</v>
      </c>
      <c r="AK122">
        <v>25348.93478</v>
      </c>
      <c r="AL122">
        <v>26636.308239999998</v>
      </c>
      <c r="AM122">
        <v>27946.084719999999</v>
      </c>
      <c r="AN122">
        <v>29256.098310000001</v>
      </c>
    </row>
    <row r="123" spans="1:40" x14ac:dyDescent="0.25">
      <c r="A123" s="27" t="s">
        <v>426</v>
      </c>
      <c r="B123" t="s">
        <v>360</v>
      </c>
      <c r="C123">
        <v>752.27429700000005</v>
      </c>
      <c r="D123">
        <v>1004.121637</v>
      </c>
      <c r="E123">
        <v>1334.8444050000001</v>
      </c>
      <c r="F123">
        <v>1771.4604200000001</v>
      </c>
      <c r="G123">
        <v>2347.7266089999998</v>
      </c>
      <c r="H123">
        <v>3356.7342309999999</v>
      </c>
      <c r="I123">
        <v>4612.9664059999996</v>
      </c>
      <c r="J123">
        <v>6200.5256959999997</v>
      </c>
      <c r="K123">
        <v>8221.9640999999901</v>
      </c>
      <c r="L123">
        <v>10782.60734</v>
      </c>
      <c r="M123">
        <v>13962.78674</v>
      </c>
      <c r="N123">
        <v>17765.918880000001</v>
      </c>
      <c r="O123">
        <v>22029.710940000001</v>
      </c>
      <c r="P123">
        <v>28546.272290000001</v>
      </c>
      <c r="Q123">
        <v>36711.986499999999</v>
      </c>
      <c r="R123">
        <v>46777.891109999997</v>
      </c>
      <c r="S123">
        <v>59009.611579999997</v>
      </c>
      <c r="T123">
        <v>73669.783739999999</v>
      </c>
      <c r="U123">
        <v>83148.474400000006</v>
      </c>
      <c r="V123">
        <v>93609.3946</v>
      </c>
      <c r="W123">
        <v>105131.8844</v>
      </c>
      <c r="X123">
        <v>117740.63740000001</v>
      </c>
      <c r="Y123">
        <v>131427.07279999999</v>
      </c>
      <c r="Z123">
        <v>146161.4099</v>
      </c>
      <c r="AA123">
        <v>161899.5606</v>
      </c>
      <c r="AB123">
        <v>178587.1948</v>
      </c>
      <c r="AC123">
        <v>196162.37839999999</v>
      </c>
      <c r="AD123">
        <v>214557.5962</v>
      </c>
      <c r="AE123">
        <v>220534.2113</v>
      </c>
      <c r="AF123">
        <v>225812.9118</v>
      </c>
      <c r="AG123">
        <v>230329.2463</v>
      </c>
      <c r="AH123">
        <v>233998.25769999999</v>
      </c>
      <c r="AI123">
        <v>236729.89060000001</v>
      </c>
      <c r="AJ123">
        <v>238435.21470000001</v>
      </c>
      <c r="AK123">
        <v>239029.2249</v>
      </c>
      <c r="AL123">
        <v>238432.8633</v>
      </c>
      <c r="AM123">
        <v>236575.42670000001</v>
      </c>
      <c r="AN123">
        <v>233397.8934</v>
      </c>
    </row>
    <row r="124" spans="1:40" x14ac:dyDescent="0.25">
      <c r="A124" s="27" t="s">
        <v>427</v>
      </c>
      <c r="B124" t="s">
        <v>361</v>
      </c>
      <c r="C124">
        <v>638.72549079999999</v>
      </c>
      <c r="D124">
        <v>642.06221670000002</v>
      </c>
      <c r="E124">
        <v>635.9371625</v>
      </c>
      <c r="F124">
        <v>623.1215502</v>
      </c>
      <c r="G124">
        <v>604.89013629999999</v>
      </c>
      <c r="H124">
        <v>684.73210649999999</v>
      </c>
      <c r="I124">
        <v>792.30100210000001</v>
      </c>
      <c r="J124">
        <v>908.2979302</v>
      </c>
      <c r="K124">
        <v>1028.791183</v>
      </c>
      <c r="L124">
        <v>1152.9060440000001</v>
      </c>
      <c r="M124">
        <v>1277.7298370000001</v>
      </c>
      <c r="N124">
        <v>1395.536934</v>
      </c>
      <c r="O124">
        <v>1491.6829540000001</v>
      </c>
      <c r="P124">
        <v>1549.1408610000001</v>
      </c>
      <c r="Q124">
        <v>1584.1849010000001</v>
      </c>
      <c r="R124">
        <v>1600.442364</v>
      </c>
      <c r="S124">
        <v>1598.043727</v>
      </c>
      <c r="T124">
        <v>1576.7941510000001</v>
      </c>
      <c r="U124">
        <v>1581.7005999999999</v>
      </c>
      <c r="V124">
        <v>1595.1783009999999</v>
      </c>
      <c r="W124">
        <v>1610.930323</v>
      </c>
      <c r="X124">
        <v>1626.164307</v>
      </c>
      <c r="Y124">
        <v>1639.0654030000001</v>
      </c>
      <c r="Z124">
        <v>1648.232266</v>
      </c>
      <c r="AA124">
        <v>1652.5744569999999</v>
      </c>
      <c r="AB124">
        <v>1651.2936979999999</v>
      </c>
      <c r="AC124">
        <v>1643.8674530000001</v>
      </c>
      <c r="AD124">
        <v>1630.024795</v>
      </c>
      <c r="AE124">
        <v>1633.7029130000001</v>
      </c>
      <c r="AF124">
        <v>1641.532811</v>
      </c>
      <c r="AG124">
        <v>1648.6350299999999</v>
      </c>
      <c r="AH124">
        <v>1653.0110279999999</v>
      </c>
      <c r="AI124">
        <v>1653.5120870000001</v>
      </c>
      <c r="AJ124">
        <v>1649.258163</v>
      </c>
      <c r="AK124">
        <v>1639.4736680000001</v>
      </c>
      <c r="AL124">
        <v>1623.4464479999999</v>
      </c>
      <c r="AM124">
        <v>1600.5272620000001</v>
      </c>
      <c r="AN124">
        <v>1570.147095</v>
      </c>
    </row>
    <row r="125" spans="1:40" x14ac:dyDescent="0.25">
      <c r="A125" s="27" t="s">
        <v>117</v>
      </c>
      <c r="B125" t="s">
        <v>362</v>
      </c>
      <c r="C125">
        <v>4.3678165160000004</v>
      </c>
      <c r="D125">
        <v>9.2786018329999997</v>
      </c>
      <c r="E125">
        <v>19.787583309999999</v>
      </c>
      <c r="F125">
        <v>42.490637100000001</v>
      </c>
      <c r="G125">
        <v>91.794391259999998</v>
      </c>
      <c r="H125">
        <v>203.2671608</v>
      </c>
      <c r="I125">
        <v>434.1365945</v>
      </c>
      <c r="J125">
        <v>906.72199450000005</v>
      </c>
      <c r="K125">
        <v>1864.484154</v>
      </c>
      <c r="L125">
        <v>3782.2894860000001</v>
      </c>
      <c r="M125">
        <v>7557.8984380000002</v>
      </c>
      <c r="N125">
        <v>14808.77283</v>
      </c>
      <c r="O125">
        <v>28232.265029999999</v>
      </c>
      <c r="P125">
        <v>30466.726920000001</v>
      </c>
      <c r="Q125">
        <v>32257.33668</v>
      </c>
      <c r="R125">
        <v>33569.288050000003</v>
      </c>
      <c r="S125">
        <v>34381.596230000003</v>
      </c>
      <c r="T125">
        <v>34688.353470000002</v>
      </c>
      <c r="U125">
        <v>38714.778599999998</v>
      </c>
      <c r="V125">
        <v>43191.342570000001</v>
      </c>
      <c r="W125">
        <v>48151.896110000001</v>
      </c>
      <c r="X125">
        <v>53606.834219999997</v>
      </c>
      <c r="Y125">
        <v>59553.242140000002</v>
      </c>
      <c r="Z125">
        <v>65980.267240000001</v>
      </c>
      <c r="AA125">
        <v>72871.966669999994</v>
      </c>
      <c r="AB125">
        <v>80208.848660000003</v>
      </c>
      <c r="AC125">
        <v>87968.786670000001</v>
      </c>
      <c r="AD125">
        <v>96127.688290000006</v>
      </c>
      <c r="AE125">
        <v>95559.898570000005</v>
      </c>
      <c r="AF125">
        <v>94602.417270000005</v>
      </c>
      <c r="AG125">
        <v>93263.686390000003</v>
      </c>
      <c r="AH125">
        <v>91546.597540000002</v>
      </c>
      <c r="AI125">
        <v>89455.267789999998</v>
      </c>
      <c r="AJ125">
        <v>86997.19515</v>
      </c>
      <c r="AK125">
        <v>84183.775250000006</v>
      </c>
      <c r="AL125">
        <v>81030.408450000003</v>
      </c>
      <c r="AM125">
        <v>77556.650580000001</v>
      </c>
      <c r="AN125">
        <v>73786.549339999998</v>
      </c>
    </row>
    <row r="126" spans="1:40" x14ac:dyDescent="0.25">
      <c r="A126" s="27" t="s">
        <v>428</v>
      </c>
      <c r="B126" t="s">
        <v>363</v>
      </c>
      <c r="C126">
        <v>288.43088970000002</v>
      </c>
      <c r="D126">
        <v>354.70703739999999</v>
      </c>
      <c r="E126">
        <v>460.98772689999998</v>
      </c>
      <c r="F126">
        <v>609.79310880000003</v>
      </c>
      <c r="G126">
        <v>812.31665339999995</v>
      </c>
      <c r="H126">
        <v>1023.559613</v>
      </c>
      <c r="I126">
        <v>1228.707105</v>
      </c>
      <c r="J126">
        <v>1426.304891</v>
      </c>
      <c r="K126">
        <v>1618.594981</v>
      </c>
      <c r="L126">
        <v>1805.4754889999999</v>
      </c>
      <c r="M126">
        <v>1981.1680550000001</v>
      </c>
      <c r="N126">
        <v>2132.0873550000001</v>
      </c>
      <c r="O126">
        <v>2235.3158800000001</v>
      </c>
      <c r="P126">
        <v>2440.3850269999998</v>
      </c>
      <c r="Q126">
        <v>2684.39408</v>
      </c>
      <c r="R126">
        <v>2938.6535359999998</v>
      </c>
      <c r="S126">
        <v>3187.8367440000002</v>
      </c>
      <c r="T126">
        <v>3421.1600699999999</v>
      </c>
      <c r="U126">
        <v>3572.5537599999998</v>
      </c>
      <c r="V126">
        <v>3691.9594459999998</v>
      </c>
      <c r="W126">
        <v>3796.4865279999999</v>
      </c>
      <c r="X126">
        <v>3889.4351369999999</v>
      </c>
      <c r="Y126">
        <v>3969.5119559999998</v>
      </c>
      <c r="Z126">
        <v>4034.2464759999998</v>
      </c>
      <c r="AA126">
        <v>4081.262256</v>
      </c>
      <c r="AB126">
        <v>4108.7349059999997</v>
      </c>
      <c r="AC126">
        <v>4115.5276459999995</v>
      </c>
      <c r="AD126">
        <v>4101.1935979999998</v>
      </c>
      <c r="AE126">
        <v>4054.123736</v>
      </c>
      <c r="AF126">
        <v>3987.236934</v>
      </c>
      <c r="AG126">
        <v>3904.9047059999998</v>
      </c>
      <c r="AH126">
        <v>3808.4444800000001</v>
      </c>
      <c r="AI126">
        <v>3698.3310860000001</v>
      </c>
      <c r="AJ126">
        <v>3574.9155580000001</v>
      </c>
      <c r="AK126">
        <v>3438.6495089999999</v>
      </c>
      <c r="AL126">
        <v>3290.1512509999998</v>
      </c>
      <c r="AM126">
        <v>3130.226897</v>
      </c>
      <c r="AN126">
        <v>2959.8836889999998</v>
      </c>
    </row>
    <row r="127" spans="1:40" x14ac:dyDescent="0.25">
      <c r="A127" s="27" t="s">
        <v>429</v>
      </c>
      <c r="B127" t="s">
        <v>364</v>
      </c>
      <c r="C127">
        <v>514.10128280000004</v>
      </c>
      <c r="D127">
        <v>549.57530499999996</v>
      </c>
      <c r="E127">
        <v>591.11839950000001</v>
      </c>
      <c r="F127">
        <v>634.19526910000002</v>
      </c>
      <c r="G127">
        <v>677.287059</v>
      </c>
      <c r="H127">
        <v>756.73078250000003</v>
      </c>
      <c r="I127">
        <v>832.62986460000002</v>
      </c>
      <c r="J127">
        <v>895.45935789999999</v>
      </c>
      <c r="K127">
        <v>945.34455879999996</v>
      </c>
      <c r="L127">
        <v>983.16170260000001</v>
      </c>
      <c r="M127">
        <v>1007.556062</v>
      </c>
      <c r="N127">
        <v>1014.225293</v>
      </c>
      <c r="O127">
        <v>996.05502339999998</v>
      </c>
      <c r="P127">
        <v>989.57237840000005</v>
      </c>
      <c r="Q127">
        <v>980.95963879999999</v>
      </c>
      <c r="R127">
        <v>964.64636629999995</v>
      </c>
      <c r="S127">
        <v>938.87483550000002</v>
      </c>
      <c r="T127">
        <v>903.50962330000004</v>
      </c>
      <c r="U127">
        <v>854.48130370000001</v>
      </c>
      <c r="V127">
        <v>802.52849670000001</v>
      </c>
      <c r="W127">
        <v>750.95023400000002</v>
      </c>
      <c r="X127">
        <v>700.43012250000004</v>
      </c>
      <c r="Y127">
        <v>650.96982060000005</v>
      </c>
      <c r="Z127">
        <v>602.50650859999996</v>
      </c>
      <c r="AA127">
        <v>555.07582520000005</v>
      </c>
      <c r="AB127">
        <v>508.82270790000001</v>
      </c>
      <c r="AC127">
        <v>463.96773930000001</v>
      </c>
      <c r="AD127">
        <v>420.76710000000003</v>
      </c>
      <c r="AE127">
        <v>441.63005040000002</v>
      </c>
      <c r="AF127">
        <v>488.1768146</v>
      </c>
      <c r="AG127">
        <v>550.48971500000005</v>
      </c>
      <c r="AH127">
        <v>626.93950189999998</v>
      </c>
      <c r="AI127">
        <v>718.60362080000004</v>
      </c>
      <c r="AJ127">
        <v>827.67229780000002</v>
      </c>
      <c r="AK127">
        <v>956.93947089999995</v>
      </c>
      <c r="AL127">
        <v>1109.609275</v>
      </c>
      <c r="AM127">
        <v>1289.1739359999999</v>
      </c>
      <c r="AN127">
        <v>1499.2742410000001</v>
      </c>
    </row>
    <row r="128" spans="1:40" x14ac:dyDescent="0.25">
      <c r="A128" s="27" t="s">
        <v>430</v>
      </c>
      <c r="B128" t="s">
        <v>365</v>
      </c>
      <c r="C128">
        <v>0.22515454670000001</v>
      </c>
      <c r="D128">
        <v>0.81272896419999996</v>
      </c>
      <c r="E128">
        <v>4.6308446009999997</v>
      </c>
      <c r="F128">
        <v>31.422654990000002</v>
      </c>
      <c r="G128">
        <v>225.30390879999999</v>
      </c>
      <c r="H128">
        <v>537.91385149999996</v>
      </c>
      <c r="I128">
        <v>853.96248560000004</v>
      </c>
      <c r="J128">
        <v>1158.9511480000001</v>
      </c>
      <c r="K128">
        <v>1465.56728</v>
      </c>
      <c r="L128">
        <v>1781.0894510000001</v>
      </c>
      <c r="M128">
        <v>2102.0978709999999</v>
      </c>
      <c r="N128">
        <v>2412.661462</v>
      </c>
      <c r="O128">
        <v>2681.5930490000001</v>
      </c>
      <c r="P128">
        <v>2838.2566529999999</v>
      </c>
      <c r="Q128">
        <v>2925.3999699999999</v>
      </c>
      <c r="R128">
        <v>2957.0838720000002</v>
      </c>
      <c r="S128">
        <v>2938.1885990000001</v>
      </c>
      <c r="T128">
        <v>2872.3898319999998</v>
      </c>
      <c r="U128">
        <v>2695.0154210000001</v>
      </c>
      <c r="V128">
        <v>2485.1552099999999</v>
      </c>
      <c r="W128">
        <v>2270.5237390000002</v>
      </c>
      <c r="X128">
        <v>2059.9859240000001</v>
      </c>
      <c r="Y128">
        <v>1856.765525</v>
      </c>
      <c r="Z128">
        <v>1662.523764</v>
      </c>
      <c r="AA128">
        <v>1478.500951</v>
      </c>
      <c r="AB128">
        <v>1305.753256</v>
      </c>
      <c r="AC128">
        <v>1145.140459</v>
      </c>
      <c r="AD128">
        <v>997.27277019999997</v>
      </c>
      <c r="AE128">
        <v>907.99775399999999</v>
      </c>
      <c r="AF128">
        <v>837.85316160000002</v>
      </c>
      <c r="AG128">
        <v>775.28556209999999</v>
      </c>
      <c r="AH128">
        <v>716.92407530000003</v>
      </c>
      <c r="AI128">
        <v>661.65595129999997</v>
      </c>
      <c r="AJ128">
        <v>609.03193080000005</v>
      </c>
      <c r="AK128">
        <v>558.82088959999999</v>
      </c>
      <c r="AL128">
        <v>510.8803388</v>
      </c>
      <c r="AM128">
        <v>465.11615979999999</v>
      </c>
      <c r="AN128">
        <v>421.46884010000002</v>
      </c>
    </row>
    <row r="129" spans="1:40" x14ac:dyDescent="0.25">
      <c r="A129" s="27" t="s">
        <v>431</v>
      </c>
      <c r="B129" t="s">
        <v>366</v>
      </c>
      <c r="C129">
        <v>2605.7253879999998</v>
      </c>
      <c r="D129">
        <v>2590.1827109999999</v>
      </c>
      <c r="E129">
        <v>2527.4699230000001</v>
      </c>
      <c r="F129">
        <v>2436.1705080000002</v>
      </c>
      <c r="G129">
        <v>2323.8815800000002</v>
      </c>
      <c r="H129">
        <v>2431.1766309999998</v>
      </c>
      <c r="I129">
        <v>2538.778699</v>
      </c>
      <c r="J129">
        <v>2598.0102109999998</v>
      </c>
      <c r="K129">
        <v>2608.7138110000001</v>
      </c>
      <c r="L129">
        <v>2577.6007629999999</v>
      </c>
      <c r="M129">
        <v>2506.67767</v>
      </c>
      <c r="N129">
        <v>2391.7894540000002</v>
      </c>
      <c r="O129">
        <v>2224.2912529999999</v>
      </c>
      <c r="P129">
        <v>2157.4448940000002</v>
      </c>
      <c r="Q129">
        <v>2110.47982</v>
      </c>
      <c r="R129">
        <v>2056.4158240000002</v>
      </c>
      <c r="S129">
        <v>1987.3071520000001</v>
      </c>
      <c r="T129">
        <v>1901.646137</v>
      </c>
      <c r="U129">
        <v>1857.0413960000001</v>
      </c>
      <c r="V129">
        <v>1827.362652</v>
      </c>
      <c r="W129">
        <v>1803.655113</v>
      </c>
      <c r="X129">
        <v>1782.252596</v>
      </c>
      <c r="Y129">
        <v>1761.025764</v>
      </c>
      <c r="Z129">
        <v>1738.4863809999999</v>
      </c>
      <c r="AA129">
        <v>1713.567722</v>
      </c>
      <c r="AB129">
        <v>1685.5452929999999</v>
      </c>
      <c r="AC129">
        <v>1653.9808290000001</v>
      </c>
      <c r="AD129">
        <v>1618.6712749999999</v>
      </c>
      <c r="AE129">
        <v>1859.4154349999999</v>
      </c>
      <c r="AF129">
        <v>2265.2177670000001</v>
      </c>
      <c r="AG129">
        <v>2827.8886000000002</v>
      </c>
      <c r="AH129">
        <v>3578.9192370000001</v>
      </c>
      <c r="AI129">
        <v>4574.3884859999998</v>
      </c>
      <c r="AJ129">
        <v>5894.4209540000002</v>
      </c>
      <c r="AK129">
        <v>7647.8614349999998</v>
      </c>
      <c r="AL129">
        <v>9979.7285279999996</v>
      </c>
      <c r="AM129">
        <v>13080.52368</v>
      </c>
      <c r="AN129">
        <v>17196.655309999998</v>
      </c>
    </row>
    <row r="130" spans="1:40" x14ac:dyDescent="0.25">
      <c r="A130" s="27" t="s">
        <v>434</v>
      </c>
      <c r="B130" t="s">
        <v>367</v>
      </c>
      <c r="C130">
        <v>2831.6670730000001</v>
      </c>
      <c r="D130">
        <v>2829.9157500000001</v>
      </c>
      <c r="E130">
        <v>2763.7462249999999</v>
      </c>
      <c r="F130">
        <v>2655.3754709999998</v>
      </c>
      <c r="G130">
        <v>2521.272594</v>
      </c>
      <c r="H130">
        <v>2027.0769780000001</v>
      </c>
      <c r="I130">
        <v>1481.6778979999999</v>
      </c>
      <c r="J130">
        <v>1021.416111</v>
      </c>
      <c r="K130">
        <v>675.95030550000001</v>
      </c>
      <c r="L130">
        <v>432.75190120000002</v>
      </c>
      <c r="M130">
        <v>268.47725759999997</v>
      </c>
      <c r="N130">
        <v>161.0042713</v>
      </c>
      <c r="O130">
        <v>92.775701010000006</v>
      </c>
      <c r="P130">
        <v>64.986449820000004</v>
      </c>
      <c r="Q130">
        <v>48.097453180000002</v>
      </c>
      <c r="R130">
        <v>35.852716839999999</v>
      </c>
      <c r="S130">
        <v>26.522128309999999</v>
      </c>
      <c r="T130">
        <v>19.38164858</v>
      </c>
      <c r="U130">
        <v>12.964978</v>
      </c>
      <c r="V130">
        <v>8.3911032789999904</v>
      </c>
      <c r="W130">
        <v>5.355993282</v>
      </c>
      <c r="X130">
        <v>3.3933608839999998</v>
      </c>
      <c r="Y130">
        <v>2.140233131</v>
      </c>
      <c r="Z130">
        <v>1.346906173</v>
      </c>
      <c r="AA130">
        <v>0.84797011030000002</v>
      </c>
      <c r="AB130">
        <v>0.53569126929999999</v>
      </c>
      <c r="AC130">
        <v>0.34073914900000002</v>
      </c>
      <c r="AD130">
        <v>0.2189915962</v>
      </c>
      <c r="AE130">
        <v>0.16287628260000001</v>
      </c>
      <c r="AF130">
        <v>0.12724247050000001</v>
      </c>
      <c r="AG130">
        <v>0.1010844117</v>
      </c>
      <c r="AH130">
        <v>8.0856893799999996E-2</v>
      </c>
      <c r="AI130">
        <v>6.4916553200000005E-2</v>
      </c>
      <c r="AJ130">
        <v>5.2250870599999999E-2</v>
      </c>
      <c r="AK130">
        <v>4.2138489500000001E-2</v>
      </c>
      <c r="AL130">
        <v>3.4035151299999997E-2</v>
      </c>
      <c r="AM130">
        <v>2.7521239199999999E-2</v>
      </c>
      <c r="AN130">
        <v>2.2270190499999998E-2</v>
      </c>
    </row>
    <row r="131" spans="1:40" x14ac:dyDescent="0.25">
      <c r="A131" s="27" t="s">
        <v>435</v>
      </c>
      <c r="B131" t="s">
        <v>368</v>
      </c>
      <c r="C131">
        <v>11781.592780000001</v>
      </c>
      <c r="D131">
        <v>12496.61493</v>
      </c>
      <c r="E131">
        <v>12999.73329</v>
      </c>
      <c r="F131">
        <v>13344.69636</v>
      </c>
      <c r="G131">
        <v>13587.15281</v>
      </c>
      <c r="H131">
        <v>15524.46248</v>
      </c>
      <c r="I131">
        <v>17064.067309999999</v>
      </c>
      <c r="J131">
        <v>18360.508689999999</v>
      </c>
      <c r="K131">
        <v>19506.921750000001</v>
      </c>
      <c r="L131">
        <v>20520.551319999999</v>
      </c>
      <c r="M131">
        <v>21344.185300000001</v>
      </c>
      <c r="N131">
        <v>21847.198079999998</v>
      </c>
      <c r="O131">
        <v>21826.93418</v>
      </c>
      <c r="P131">
        <v>25810.400969999999</v>
      </c>
      <c r="Q131">
        <v>30402.592789999999</v>
      </c>
      <c r="R131">
        <v>35604.577429999998</v>
      </c>
      <c r="S131">
        <v>41417.285940000002</v>
      </c>
      <c r="T131">
        <v>47828.59201</v>
      </c>
      <c r="U131">
        <v>43241.997080000001</v>
      </c>
      <c r="V131">
        <v>38932.1129</v>
      </c>
      <c r="W131">
        <v>34901.380969999998</v>
      </c>
      <c r="X131">
        <v>31137.049200000001</v>
      </c>
      <c r="Y131">
        <v>27629.058389999998</v>
      </c>
      <c r="Z131">
        <v>24372.895229999998</v>
      </c>
      <c r="AA131">
        <v>21367.656729999999</v>
      </c>
      <c r="AB131">
        <v>18613.329269999998</v>
      </c>
      <c r="AC131">
        <v>16108.6456</v>
      </c>
      <c r="AD131">
        <v>13849.80344</v>
      </c>
      <c r="AE131">
        <v>13986.84887</v>
      </c>
      <c r="AF131">
        <v>14113.913210000001</v>
      </c>
      <c r="AG131">
        <v>14226.50993</v>
      </c>
      <c r="AH131">
        <v>14320.188200000001</v>
      </c>
      <c r="AI131">
        <v>14390.411749999999</v>
      </c>
      <c r="AJ131">
        <v>14432.38775</v>
      </c>
      <c r="AK131">
        <v>14440.950409999999</v>
      </c>
      <c r="AL131">
        <v>14410.53212</v>
      </c>
      <c r="AM131">
        <v>14335.229359999999</v>
      </c>
      <c r="AN131">
        <v>14208.96703</v>
      </c>
    </row>
    <row r="132" spans="1:40" x14ac:dyDescent="0.25">
      <c r="A132" s="27" t="s">
        <v>432</v>
      </c>
      <c r="B132" t="s">
        <v>369</v>
      </c>
      <c r="C132">
        <v>474.12527679999999</v>
      </c>
      <c r="D132">
        <v>530.07774099999995</v>
      </c>
      <c r="E132">
        <v>605.27042889999996</v>
      </c>
      <c r="F132">
        <v>693.74682429999996</v>
      </c>
      <c r="G132">
        <v>794.7477619</v>
      </c>
      <c r="H132">
        <v>646.61989240000003</v>
      </c>
      <c r="I132">
        <v>449.63416180000002</v>
      </c>
      <c r="J132">
        <v>288.1065256</v>
      </c>
      <c r="K132">
        <v>175.23323540000001</v>
      </c>
      <c r="L132">
        <v>102.35089309999999</v>
      </c>
      <c r="M132">
        <v>57.592754380000002</v>
      </c>
      <c r="N132">
        <v>31.172047589999998</v>
      </c>
      <c r="O132">
        <v>16.149203450000002</v>
      </c>
      <c r="P132">
        <v>11.31131661</v>
      </c>
      <c r="Q132">
        <v>8.6842698140000003</v>
      </c>
      <c r="R132">
        <v>6.8057807610000003</v>
      </c>
      <c r="S132">
        <v>5.3267042509999998</v>
      </c>
      <c r="T132">
        <v>4.1353600779999997</v>
      </c>
      <c r="U132">
        <v>3.7011290579999998</v>
      </c>
      <c r="V132">
        <v>3.4903946339999998</v>
      </c>
      <c r="W132">
        <v>3.364783042</v>
      </c>
      <c r="X132">
        <v>3.283892722</v>
      </c>
      <c r="Y132">
        <v>3.233393054</v>
      </c>
      <c r="Z132">
        <v>3.2069403219999999</v>
      </c>
      <c r="AA132">
        <v>3.2011560229999998</v>
      </c>
      <c r="AB132">
        <v>3.2140896419999998</v>
      </c>
      <c r="AC132">
        <v>3.2446693230000001</v>
      </c>
      <c r="AD132">
        <v>3.2924612980000001</v>
      </c>
      <c r="AE132">
        <v>3.3244732859999999</v>
      </c>
      <c r="AF132">
        <v>3.3642553830000002</v>
      </c>
      <c r="AG132">
        <v>3.4193234779999999</v>
      </c>
      <c r="AH132">
        <v>3.4915082430000002</v>
      </c>
      <c r="AI132">
        <v>3.5809730380000002</v>
      </c>
      <c r="AJ132">
        <v>3.6874008200000001</v>
      </c>
      <c r="AK132">
        <v>3.8102920550000001</v>
      </c>
      <c r="AL132">
        <v>3.948980368</v>
      </c>
      <c r="AM132">
        <v>4.1025557340000001</v>
      </c>
      <c r="AN132">
        <v>4.2697566240000002</v>
      </c>
    </row>
    <row r="133" spans="1:40" x14ac:dyDescent="0.25">
      <c r="A133" s="27" t="s">
        <v>433</v>
      </c>
      <c r="B133" t="s">
        <v>370</v>
      </c>
      <c r="C133">
        <v>5981.2326210000001</v>
      </c>
      <c r="D133">
        <v>5856.3210660000004</v>
      </c>
      <c r="E133">
        <v>5559.0779220000004</v>
      </c>
      <c r="F133">
        <v>5178.8186379999997</v>
      </c>
      <c r="G133">
        <v>4760.2231080000001</v>
      </c>
      <c r="H133">
        <v>2864.7976669999998</v>
      </c>
      <c r="I133">
        <v>1422.9734020000001</v>
      </c>
      <c r="J133">
        <v>639.05041789999996</v>
      </c>
      <c r="K133">
        <v>268.9944557</v>
      </c>
      <c r="L133">
        <v>108.00455220000001</v>
      </c>
      <c r="M133">
        <v>41.960581619999999</v>
      </c>
      <c r="N133">
        <v>16.121057690000001</v>
      </c>
      <c r="O133">
        <v>6.3727831029999997</v>
      </c>
      <c r="P133">
        <v>3.922762885</v>
      </c>
      <c r="Q133">
        <v>2.77909352</v>
      </c>
      <c r="R133">
        <v>2.048022488</v>
      </c>
      <c r="S133">
        <v>1.522726327</v>
      </c>
      <c r="T133">
        <v>1.1318307320000001</v>
      </c>
      <c r="U133">
        <v>0.8562339672</v>
      </c>
      <c r="V133">
        <v>0.65282693219999999</v>
      </c>
      <c r="W133">
        <v>0.49991510950000001</v>
      </c>
      <c r="X133">
        <v>0.38395724879999998</v>
      </c>
      <c r="Y133">
        <v>0.29554163030000002</v>
      </c>
      <c r="Z133">
        <v>0.22786050699999999</v>
      </c>
      <c r="AA133">
        <v>0.1758988145</v>
      </c>
      <c r="AB133">
        <v>0.13591835159999999</v>
      </c>
      <c r="AC133">
        <v>0.1051071799</v>
      </c>
      <c r="AD133">
        <v>8.1334675100000003E-2</v>
      </c>
      <c r="AE133">
        <v>6.3814735900000003E-2</v>
      </c>
      <c r="AF133">
        <v>5.0367689399999999E-2</v>
      </c>
      <c r="AG133">
        <v>3.9880609499999997E-2</v>
      </c>
      <c r="AH133">
        <v>3.1645934799999997E-2</v>
      </c>
      <c r="AI133">
        <v>2.51546136E-2</v>
      </c>
      <c r="AJ133">
        <v>2.0022846399999999E-2</v>
      </c>
      <c r="AK133">
        <v>1.59560893E-2</v>
      </c>
      <c r="AL133">
        <v>1.27264747E-2</v>
      </c>
      <c r="AM133">
        <v>1.0156867199999999E-2</v>
      </c>
      <c r="AN133">
        <v>8.1090623400000006E-3</v>
      </c>
    </row>
    <row r="134" spans="1:40" x14ac:dyDescent="0.25">
      <c r="A134" s="5" t="s">
        <v>219</v>
      </c>
      <c r="B134" t="s">
        <v>371</v>
      </c>
      <c r="C134">
        <v>351724.27600000001</v>
      </c>
      <c r="D134">
        <v>362239.66389999999</v>
      </c>
      <c r="E134">
        <v>373197.59029999998</v>
      </c>
      <c r="F134">
        <v>384521.17180000001</v>
      </c>
      <c r="G134">
        <v>395867.03330000001</v>
      </c>
      <c r="H134">
        <v>407166.04229999997</v>
      </c>
      <c r="I134">
        <v>418475.75109999999</v>
      </c>
      <c r="J134">
        <v>429845.25550000003</v>
      </c>
      <c r="K134">
        <v>441302.56699999998</v>
      </c>
      <c r="L134">
        <v>452873.3236</v>
      </c>
      <c r="M134">
        <v>464588.37809999997</v>
      </c>
      <c r="N134">
        <v>476485.66639999999</v>
      </c>
      <c r="O134">
        <v>488609.70480000001</v>
      </c>
      <c r="P134">
        <v>501167.1287</v>
      </c>
      <c r="Q134">
        <v>514200.50329999998</v>
      </c>
      <c r="R134">
        <v>527718.50749999995</v>
      </c>
      <c r="S134">
        <v>541728.24109999998</v>
      </c>
      <c r="T134">
        <v>556234.1703</v>
      </c>
      <c r="U134">
        <v>571404.53899999999</v>
      </c>
      <c r="V134">
        <v>587171.65590000001</v>
      </c>
      <c r="W134">
        <v>603502.06480000005</v>
      </c>
      <c r="X134">
        <v>620378.99369999999</v>
      </c>
      <c r="Y134">
        <v>637792.147</v>
      </c>
      <c r="Z134">
        <v>655733.2121</v>
      </c>
      <c r="AA134">
        <v>674194.44830000005</v>
      </c>
      <c r="AB134">
        <v>693168.76569999999</v>
      </c>
      <c r="AC134">
        <v>712650.41339999996</v>
      </c>
      <c r="AD134">
        <v>732635.92209999997</v>
      </c>
      <c r="AE134">
        <v>753292.21140000003</v>
      </c>
      <c r="AF134">
        <v>774633.24639999995</v>
      </c>
      <c r="AG134">
        <v>796615.06059999997</v>
      </c>
      <c r="AH134">
        <v>819189.42749999999</v>
      </c>
      <c r="AI134">
        <v>842326.17209999997</v>
      </c>
      <c r="AJ134">
        <v>866013.07799999998</v>
      </c>
      <c r="AK134">
        <v>890255.92599999998</v>
      </c>
      <c r="AL134">
        <v>915078.3959</v>
      </c>
      <c r="AM134">
        <v>940522.36800000002</v>
      </c>
      <c r="AN134">
        <v>966648.86410000001</v>
      </c>
    </row>
    <row r="135" spans="1:40" x14ac:dyDescent="0.25">
      <c r="A135" s="5" t="s">
        <v>219</v>
      </c>
      <c r="B135" t="s">
        <v>372</v>
      </c>
      <c r="C135">
        <v>2722.3989999999999</v>
      </c>
      <c r="D135">
        <v>2803.8979840000002</v>
      </c>
      <c r="E135">
        <v>2889.318804</v>
      </c>
      <c r="F135">
        <v>2977.985079</v>
      </c>
      <c r="G135">
        <v>3066.474725</v>
      </c>
      <c r="H135">
        <v>3153.7642500000002</v>
      </c>
      <c r="I135">
        <v>3240.3401819999999</v>
      </c>
      <c r="J135">
        <v>3326.8587149999998</v>
      </c>
      <c r="K135">
        <v>3413.7737579999998</v>
      </c>
      <c r="L135">
        <v>3501.4221069999999</v>
      </c>
      <c r="M135">
        <v>3590.106546</v>
      </c>
      <c r="N135">
        <v>3680.1423129999998</v>
      </c>
      <c r="O135">
        <v>3771.872852</v>
      </c>
      <c r="P135">
        <v>3867.1304150000001</v>
      </c>
      <c r="Q135">
        <v>3966.3019429999999</v>
      </c>
      <c r="R135">
        <v>4069.3341399999999</v>
      </c>
      <c r="S135">
        <v>4176.1089510000002</v>
      </c>
      <c r="T135">
        <v>4286.5</v>
      </c>
      <c r="U135">
        <v>4401.9743859999999</v>
      </c>
      <c r="V135">
        <v>4522.0451039999998</v>
      </c>
      <c r="W135">
        <v>4646.2903290000004</v>
      </c>
      <c r="X135">
        <v>4774.4352339999996</v>
      </c>
      <c r="Y135">
        <v>4906.3168750000004</v>
      </c>
      <c r="Z135">
        <v>5041.8377970000001</v>
      </c>
      <c r="AA135">
        <v>5180.9332809999996</v>
      </c>
      <c r="AB135">
        <v>5323.5545050000001</v>
      </c>
      <c r="AC135">
        <v>5469.6634679999997</v>
      </c>
      <c r="AD135">
        <v>5619.2354379999997</v>
      </c>
      <c r="AE135">
        <v>5773.8466340000004</v>
      </c>
      <c r="AF135">
        <v>5933.8448239999998</v>
      </c>
      <c r="AG135">
        <v>6098.8676949999999</v>
      </c>
      <c r="AH135">
        <v>6268.3815089999998</v>
      </c>
      <c r="AI135">
        <v>6441.9849549999999</v>
      </c>
      <c r="AJ135">
        <v>6619.4660400000002</v>
      </c>
      <c r="AK135">
        <v>6800.8081510000002</v>
      </c>
      <c r="AL135">
        <v>6986.1736360000004</v>
      </c>
      <c r="AM135">
        <v>7175.8858749999999</v>
      </c>
      <c r="AN135">
        <v>7370.4195730000001</v>
      </c>
    </row>
    <row r="136" spans="1:40" x14ac:dyDescent="0.25">
      <c r="A136" s="5" t="s">
        <v>218</v>
      </c>
      <c r="B136" t="s">
        <v>373</v>
      </c>
      <c r="C136">
        <v>2566195.5090000001</v>
      </c>
      <c r="D136">
        <v>2643039.7319999998</v>
      </c>
      <c r="E136">
        <v>2723333.5980000002</v>
      </c>
      <c r="F136">
        <v>2806399.8390000002</v>
      </c>
      <c r="G136">
        <v>2889079.8489999999</v>
      </c>
      <c r="H136">
        <v>2970688.8810000001</v>
      </c>
      <c r="I136">
        <v>3051802.9380000001</v>
      </c>
      <c r="J136">
        <v>3133072.5869999998</v>
      </c>
      <c r="K136">
        <v>3214930.51</v>
      </c>
      <c r="L136">
        <v>3297692.1690000002</v>
      </c>
      <c r="M136">
        <v>3381639.3659999999</v>
      </c>
      <c r="N136">
        <v>3467067.47</v>
      </c>
      <c r="O136">
        <v>3554304.1749999998</v>
      </c>
      <c r="P136">
        <v>3645126.3620000002</v>
      </c>
      <c r="Q136">
        <v>3739777.0090000001</v>
      </c>
      <c r="R136">
        <v>3838124.4780000001</v>
      </c>
      <c r="S136">
        <v>3940024.2289999998</v>
      </c>
      <c r="T136">
        <v>4045347.591</v>
      </c>
      <c r="U136">
        <v>4155754.4720000001</v>
      </c>
      <c r="V136">
        <v>4271158.0020000003</v>
      </c>
      <c r="W136">
        <v>4391364.9409999996</v>
      </c>
      <c r="X136">
        <v>4516154.3859999999</v>
      </c>
      <c r="Y136">
        <v>4645317.2529999996</v>
      </c>
      <c r="Z136">
        <v>4778674.9160000002</v>
      </c>
      <c r="AA136">
        <v>4916085.8559999997</v>
      </c>
      <c r="AB136">
        <v>5057447.0039999997</v>
      </c>
      <c r="AC136">
        <v>5202693.2769999998</v>
      </c>
      <c r="AD136">
        <v>5351797.7910000002</v>
      </c>
      <c r="AE136">
        <v>5506244.3990000002</v>
      </c>
      <c r="AF136">
        <v>5666324.3820000002</v>
      </c>
      <c r="AG136">
        <v>5831720.5109999999</v>
      </c>
      <c r="AH136">
        <v>6001978.091</v>
      </c>
      <c r="AI136">
        <v>6176763.5429999996</v>
      </c>
      <c r="AJ136">
        <v>6355910.7089999998</v>
      </c>
      <c r="AK136">
        <v>6539433.0310000004</v>
      </c>
      <c r="AL136">
        <v>6727518.659</v>
      </c>
      <c r="AM136">
        <v>6920523.0760000004</v>
      </c>
      <c r="AN136">
        <v>7118966.9060000004</v>
      </c>
    </row>
    <row r="137" spans="1:40" x14ac:dyDescent="0.25">
      <c r="A137" s="5" t="s">
        <v>218</v>
      </c>
      <c r="B137" t="s">
        <v>374</v>
      </c>
      <c r="C137">
        <v>109752.948</v>
      </c>
      <c r="D137">
        <v>113033.1761</v>
      </c>
      <c r="E137">
        <v>116463.44650000001</v>
      </c>
      <c r="F137">
        <v>120014.1894</v>
      </c>
      <c r="G137">
        <v>123537.8269</v>
      </c>
      <c r="H137">
        <v>127000.63009999999</v>
      </c>
      <c r="I137">
        <v>130431.762</v>
      </c>
      <c r="J137">
        <v>133866.30710000001</v>
      </c>
      <c r="K137">
        <v>137328.4786</v>
      </c>
      <c r="L137">
        <v>140835.63819999999</v>
      </c>
      <c r="M137">
        <v>144402.6078</v>
      </c>
      <c r="N137">
        <v>148044.38769999999</v>
      </c>
      <c r="O137">
        <v>151777.36720000001</v>
      </c>
      <c r="P137">
        <v>155682.96410000001</v>
      </c>
      <c r="Q137">
        <v>159771.4737</v>
      </c>
      <c r="R137">
        <v>164034.53140000001</v>
      </c>
      <c r="S137">
        <v>168462.81450000001</v>
      </c>
      <c r="T137">
        <v>173048.1605</v>
      </c>
      <c r="U137">
        <v>177874.03049999999</v>
      </c>
      <c r="V137">
        <v>182940.7794</v>
      </c>
      <c r="W137">
        <v>188239.71770000001</v>
      </c>
      <c r="X137">
        <v>193759.00539999999</v>
      </c>
      <c r="Y137">
        <v>199486.92310000001</v>
      </c>
      <c r="Z137">
        <v>205413.5097</v>
      </c>
      <c r="AA137">
        <v>211531.1727</v>
      </c>
      <c r="AB137">
        <v>217834.77739999999</v>
      </c>
      <c r="AC137">
        <v>224321.5275</v>
      </c>
      <c r="AD137">
        <v>230990.8438</v>
      </c>
      <c r="AE137">
        <v>237911</v>
      </c>
      <c r="AF137">
        <v>245098.19570000001</v>
      </c>
      <c r="AG137">
        <v>252538.78469999999</v>
      </c>
      <c r="AH137">
        <v>260210.73540000001</v>
      </c>
      <c r="AI137">
        <v>268096.89880000002</v>
      </c>
      <c r="AJ137">
        <v>276188.14679999999</v>
      </c>
      <c r="AK137">
        <v>284484.3714</v>
      </c>
      <c r="AL137">
        <v>292994.33529999998</v>
      </c>
      <c r="AM137">
        <v>301735.23479999998</v>
      </c>
      <c r="AN137">
        <v>310732.4633</v>
      </c>
    </row>
    <row r="138" spans="1:40" x14ac:dyDescent="0.25">
      <c r="A138" s="5" t="s">
        <v>218</v>
      </c>
      <c r="B138" t="s">
        <v>375</v>
      </c>
      <c r="C138">
        <v>612403.68160000001</v>
      </c>
      <c r="D138">
        <v>630883.00870000001</v>
      </c>
      <c r="E138">
        <v>650549.49959999998</v>
      </c>
      <c r="F138">
        <v>671207.37029999995</v>
      </c>
      <c r="G138">
        <v>691555.80779999995</v>
      </c>
      <c r="H138">
        <v>711226.10880000005</v>
      </c>
      <c r="I138">
        <v>730385.19129999995</v>
      </c>
      <c r="J138">
        <v>749272.71869999997</v>
      </c>
      <c r="K138">
        <v>768080.38910000003</v>
      </c>
      <c r="L138">
        <v>786960.04079999996</v>
      </c>
      <c r="M138">
        <v>806040.7818</v>
      </c>
      <c r="N138">
        <v>825442.33929999999</v>
      </c>
      <c r="O138">
        <v>845283.09030000004</v>
      </c>
      <c r="P138">
        <v>866178.68969999999</v>
      </c>
      <c r="Q138">
        <v>888276.93660000002</v>
      </c>
      <c r="R138">
        <v>911559.71129999997</v>
      </c>
      <c r="S138">
        <v>935970.92500000005</v>
      </c>
      <c r="T138">
        <v>961452.83089999994</v>
      </c>
      <c r="U138">
        <v>988323.82310000004</v>
      </c>
      <c r="V138">
        <v>1016488.845</v>
      </c>
      <c r="W138">
        <v>1045858.568</v>
      </c>
      <c r="X138">
        <v>1076364.1170000001</v>
      </c>
      <c r="Y138">
        <v>1107956.5020000001</v>
      </c>
      <c r="Z138">
        <v>1140602.8910000001</v>
      </c>
      <c r="AA138">
        <v>1174283.081</v>
      </c>
      <c r="AB138">
        <v>1208987.1810000001</v>
      </c>
      <c r="AC138">
        <v>1244714.4820000001</v>
      </c>
      <c r="AD138">
        <v>1281473.388</v>
      </c>
      <c r="AE138">
        <v>1320020.9369999999</v>
      </c>
      <c r="AF138">
        <v>1360490.3529999999</v>
      </c>
      <c r="AG138">
        <v>1402745.16</v>
      </c>
      <c r="AH138">
        <v>1446581.6340000001</v>
      </c>
      <c r="AI138">
        <v>1491834.74</v>
      </c>
      <c r="AJ138">
        <v>1538405.0290000001</v>
      </c>
      <c r="AK138">
        <v>1586263.013</v>
      </c>
      <c r="AL138">
        <v>1635443.9839999999</v>
      </c>
      <c r="AM138">
        <v>1686041.3389999999</v>
      </c>
      <c r="AN138">
        <v>1738202.1329999999</v>
      </c>
    </row>
    <row r="139" spans="1:40" x14ac:dyDescent="0.25">
      <c r="A139" s="5" t="s">
        <v>218</v>
      </c>
      <c r="B139" t="s">
        <v>376</v>
      </c>
      <c r="C139">
        <v>468.495</v>
      </c>
      <c r="D139">
        <v>482.35876209999998</v>
      </c>
      <c r="E139">
        <v>496.72797880000002</v>
      </c>
      <c r="F139">
        <v>511.49091579999998</v>
      </c>
      <c r="G139">
        <v>525.74259059999997</v>
      </c>
      <c r="H139">
        <v>539.41623300000003</v>
      </c>
      <c r="I139">
        <v>552.78553950000003</v>
      </c>
      <c r="J139">
        <v>566.11894659999996</v>
      </c>
      <c r="K139">
        <v>579.54867569999999</v>
      </c>
      <c r="L139">
        <v>593.10868089999997</v>
      </c>
      <c r="M139">
        <v>606.78620799999999</v>
      </c>
      <c r="N139">
        <v>620.55744900000002</v>
      </c>
      <c r="O139">
        <v>634.40297369999996</v>
      </c>
      <c r="P139">
        <v>649.0342445</v>
      </c>
      <c r="Q139">
        <v>664.31969919999995</v>
      </c>
      <c r="R139">
        <v>680.01304210000001</v>
      </c>
      <c r="S139">
        <v>695.90924680000001</v>
      </c>
      <c r="T139">
        <v>711.84319679999999</v>
      </c>
      <c r="U139">
        <v>729.11290859999997</v>
      </c>
      <c r="V139">
        <v>747.92076320000001</v>
      </c>
      <c r="W139">
        <v>768.23152259999995</v>
      </c>
      <c r="X139">
        <v>789.89726040000005</v>
      </c>
      <c r="Y139">
        <v>812.72865000000002</v>
      </c>
      <c r="Z139">
        <v>836.54154040000003</v>
      </c>
      <c r="AA139">
        <v>861.18103410000003</v>
      </c>
      <c r="AB139">
        <v>886.5292316</v>
      </c>
      <c r="AC139">
        <v>912.50359060000005</v>
      </c>
      <c r="AD139">
        <v>939.05140689999996</v>
      </c>
      <c r="AE139">
        <v>966.71824830000003</v>
      </c>
      <c r="AF139">
        <v>995.54250309999998</v>
      </c>
      <c r="AG139">
        <v>1025.408831</v>
      </c>
      <c r="AH139">
        <v>1056.1675929999999</v>
      </c>
      <c r="AI139">
        <v>1087.698576</v>
      </c>
      <c r="AJ139">
        <v>1119.921529</v>
      </c>
      <c r="AK139">
        <v>1152.799242</v>
      </c>
      <c r="AL139">
        <v>1186.3356659999999</v>
      </c>
      <c r="AM139">
        <v>1220.571884</v>
      </c>
      <c r="AN139">
        <v>1255.582512</v>
      </c>
    </row>
    <row r="140" spans="1:40" x14ac:dyDescent="0.25">
      <c r="A140" s="5" t="s">
        <v>218</v>
      </c>
      <c r="B140" t="s">
        <v>377</v>
      </c>
      <c r="C140">
        <v>1083169.416</v>
      </c>
      <c r="D140">
        <v>1115634.888</v>
      </c>
      <c r="E140">
        <v>1149611.2849999999</v>
      </c>
      <c r="F140">
        <v>1184727.3060000001</v>
      </c>
      <c r="G140">
        <v>1219604.919</v>
      </c>
      <c r="H140">
        <v>1253893.1810000001</v>
      </c>
      <c r="I140">
        <v>1287902.436</v>
      </c>
      <c r="J140">
        <v>1322025.311</v>
      </c>
      <c r="K140">
        <v>1356562.0179999999</v>
      </c>
      <c r="L140">
        <v>1391748.8659999999</v>
      </c>
      <c r="M140">
        <v>1427795.652</v>
      </c>
      <c r="N140">
        <v>1464911.797</v>
      </c>
      <c r="O140">
        <v>1503320.196</v>
      </c>
      <c r="P140">
        <v>1543750.8559999999</v>
      </c>
      <c r="Q140">
        <v>1586366.014</v>
      </c>
      <c r="R140">
        <v>1631127.5589999999</v>
      </c>
      <c r="S140">
        <v>1677976.6939999999</v>
      </c>
      <c r="T140">
        <v>1726871.4509999999</v>
      </c>
      <c r="U140">
        <v>1778384.963</v>
      </c>
      <c r="V140">
        <v>1832370.0789999999</v>
      </c>
      <c r="W140">
        <v>1888688.3119999999</v>
      </c>
      <c r="X140">
        <v>1947235.2450000001</v>
      </c>
      <c r="Y140">
        <v>2007941.6229999999</v>
      </c>
      <c r="Z140">
        <v>2070767.952</v>
      </c>
      <c r="AA140">
        <v>2135698.6830000002</v>
      </c>
      <c r="AB140">
        <v>2202738.29</v>
      </c>
      <c r="AC140">
        <v>2271909.4210000001</v>
      </c>
      <c r="AD140">
        <v>2343253.0490000001</v>
      </c>
      <c r="AE140">
        <v>2417372.5950000002</v>
      </c>
      <c r="AF140">
        <v>2494419.5499999998</v>
      </c>
      <c r="AG140">
        <v>2574239.3160000001</v>
      </c>
      <c r="AH140">
        <v>2656598.966</v>
      </c>
      <c r="AI140">
        <v>2741332.0449999999</v>
      </c>
      <c r="AJ140">
        <v>2828373.673</v>
      </c>
      <c r="AK140">
        <v>2917768.463</v>
      </c>
      <c r="AL140">
        <v>3009665.4950000001</v>
      </c>
      <c r="AM140">
        <v>3104311.477</v>
      </c>
      <c r="AN140">
        <v>3202047.81</v>
      </c>
    </row>
    <row r="141" spans="1:40" x14ac:dyDescent="0.25">
      <c r="A141" s="5" t="s">
        <v>218</v>
      </c>
      <c r="B141" t="s">
        <v>378</v>
      </c>
      <c r="C141">
        <v>861000.34299999999</v>
      </c>
      <c r="D141">
        <v>886737.9841</v>
      </c>
      <c r="E141">
        <v>913621.50009999995</v>
      </c>
      <c r="F141">
        <v>941395.39249999996</v>
      </c>
      <c r="G141">
        <v>968903.73640000005</v>
      </c>
      <c r="H141">
        <v>995890.19949999999</v>
      </c>
      <c r="I141">
        <v>1022616.262</v>
      </c>
      <c r="J141">
        <v>1049391.3430000001</v>
      </c>
      <c r="K141">
        <v>1076425.8670000001</v>
      </c>
      <c r="L141">
        <v>1103864.682</v>
      </c>
      <c r="M141">
        <v>1131826.611</v>
      </c>
      <c r="N141">
        <v>1160430.344</v>
      </c>
      <c r="O141">
        <v>1189806.257</v>
      </c>
      <c r="P141">
        <v>1220616.108</v>
      </c>
      <c r="Q141">
        <v>1252932.561</v>
      </c>
      <c r="R141">
        <v>1286671.3459999999</v>
      </c>
      <c r="S141">
        <v>1321742.4080000001</v>
      </c>
      <c r="T141">
        <v>1358069.1059999999</v>
      </c>
      <c r="U141">
        <v>1396406.257</v>
      </c>
      <c r="V141">
        <v>1436762.9310000001</v>
      </c>
      <c r="W141">
        <v>1479059.08</v>
      </c>
      <c r="X141">
        <v>1523184.226</v>
      </c>
      <c r="Y141">
        <v>1569029.2309999999</v>
      </c>
      <c r="Z141">
        <v>1616502.6</v>
      </c>
      <c r="AA141">
        <v>1665536.5149999999</v>
      </c>
      <c r="AB141">
        <v>1716087.3810000001</v>
      </c>
      <c r="AC141">
        <v>1768134.0970000001</v>
      </c>
      <c r="AD141">
        <v>1821676.192</v>
      </c>
      <c r="AE141">
        <v>1877250.3219999999</v>
      </c>
      <c r="AF141">
        <v>1934987.848</v>
      </c>
      <c r="AG141">
        <v>1994774.4310000001</v>
      </c>
      <c r="AH141">
        <v>2056425.6769999999</v>
      </c>
      <c r="AI141">
        <v>2119799.449</v>
      </c>
      <c r="AJ141">
        <v>2184823.2409999999</v>
      </c>
      <c r="AK141">
        <v>2251502.3199999998</v>
      </c>
      <c r="AL141">
        <v>2319917.6140000001</v>
      </c>
      <c r="AM141">
        <v>2390221.0869999998</v>
      </c>
      <c r="AN141">
        <v>2462633.0520000001</v>
      </c>
    </row>
    <row r="142" spans="1:40" x14ac:dyDescent="0.25">
      <c r="A142" s="5" t="s">
        <v>220</v>
      </c>
      <c r="B142" t="s">
        <v>379</v>
      </c>
      <c r="C142">
        <v>138827.01699999999</v>
      </c>
      <c r="D142">
        <v>142994.97519999999</v>
      </c>
      <c r="E142">
        <v>147465.228</v>
      </c>
      <c r="F142">
        <v>152214.2114</v>
      </c>
      <c r="G142">
        <v>156938.12229999999</v>
      </c>
      <c r="H142">
        <v>161504.21609999999</v>
      </c>
      <c r="I142">
        <v>165902.01680000001</v>
      </c>
      <c r="J142">
        <v>170161.1373</v>
      </c>
      <c r="K142">
        <v>174318.3946</v>
      </c>
      <c r="L142">
        <v>178411.0528</v>
      </c>
      <c r="M142">
        <v>182474.80729999999</v>
      </c>
      <c r="N142">
        <v>186543.6164</v>
      </c>
      <c r="O142">
        <v>190650.15729999999</v>
      </c>
      <c r="P142">
        <v>194983.5502</v>
      </c>
      <c r="Q142">
        <v>199620.70389999999</v>
      </c>
      <c r="R142">
        <v>204581.29139999999</v>
      </c>
      <c r="S142">
        <v>209860.38589999999</v>
      </c>
      <c r="T142">
        <v>215443.48050000001</v>
      </c>
      <c r="U142">
        <v>221378.6035</v>
      </c>
      <c r="V142">
        <v>227631.85639999999</v>
      </c>
      <c r="W142">
        <v>234175.0625</v>
      </c>
      <c r="X142">
        <v>240987.69469999999</v>
      </c>
      <c r="Y142">
        <v>248055.87109999999</v>
      </c>
      <c r="Z142">
        <v>255370.85219999999</v>
      </c>
      <c r="AA142">
        <v>262927.77480000001</v>
      </c>
      <c r="AB142">
        <v>270724.81910000002</v>
      </c>
      <c r="AC142">
        <v>278762.75540000002</v>
      </c>
      <c r="AD142">
        <v>287044.81079999998</v>
      </c>
      <c r="AE142">
        <v>295747.44329999998</v>
      </c>
      <c r="AF142">
        <v>304932.73629999999</v>
      </c>
      <c r="AG142">
        <v>314590.5527</v>
      </c>
      <c r="AH142">
        <v>324682.8798</v>
      </c>
      <c r="AI142">
        <v>335171.30249999999</v>
      </c>
      <c r="AJ142">
        <v>346027.41509999998</v>
      </c>
      <c r="AK142">
        <v>357237.10810000001</v>
      </c>
      <c r="AL142">
        <v>368801.5049</v>
      </c>
      <c r="AM142">
        <v>380736.62109999999</v>
      </c>
      <c r="AN142">
        <v>393072.89809999999</v>
      </c>
    </row>
    <row r="143" spans="1:40" x14ac:dyDescent="0.25">
      <c r="A143" s="5" t="s">
        <v>220</v>
      </c>
      <c r="B143" t="s">
        <v>380</v>
      </c>
      <c r="C143">
        <v>3577.69</v>
      </c>
      <c r="D143">
        <v>3688.755017</v>
      </c>
      <c r="E143">
        <v>3809.6865939999998</v>
      </c>
      <c r="F143">
        <v>3937.9241929999998</v>
      </c>
      <c r="G143">
        <v>4058.4336969999999</v>
      </c>
      <c r="H143">
        <v>4169.02009</v>
      </c>
      <c r="I143">
        <v>4272.8283609999999</v>
      </c>
      <c r="J143">
        <v>4373.338127</v>
      </c>
      <c r="K143">
        <v>4472.9870110000002</v>
      </c>
      <c r="L143">
        <v>4573.2631579999997</v>
      </c>
      <c r="M143">
        <v>4675.0440639999997</v>
      </c>
      <c r="N143">
        <v>4778.897019</v>
      </c>
      <c r="O143">
        <v>4885.2758480000002</v>
      </c>
      <c r="P143">
        <v>5002.0057269999998</v>
      </c>
      <c r="Q143">
        <v>5129.329772</v>
      </c>
      <c r="R143">
        <v>5265.3660449999998</v>
      </c>
      <c r="S143">
        <v>5408.3356059999996</v>
      </c>
      <c r="T143">
        <v>5557.0869659999998</v>
      </c>
      <c r="U143">
        <v>5713.4508699999997</v>
      </c>
      <c r="V143">
        <v>5876.7909280000003</v>
      </c>
      <c r="W143">
        <v>6046.5190739999998</v>
      </c>
      <c r="X143">
        <v>6222.2094539999998</v>
      </c>
      <c r="Y143">
        <v>6403.5981439999996</v>
      </c>
      <c r="Z143">
        <v>6590.5488070000001</v>
      </c>
      <c r="AA143">
        <v>6783.0146619999996</v>
      </c>
      <c r="AB143">
        <v>6981.0099890000001</v>
      </c>
      <c r="AC143">
        <v>7184.5935090000003</v>
      </c>
      <c r="AD143">
        <v>7393.8629309999997</v>
      </c>
      <c r="AE143">
        <v>7616.2621220000001</v>
      </c>
      <c r="AF143">
        <v>7851.9828420000003</v>
      </c>
      <c r="AG143">
        <v>8098.9384319999999</v>
      </c>
      <c r="AH143">
        <v>8355.0023280000005</v>
      </c>
      <c r="AI143">
        <v>8618.7696830000004</v>
      </c>
      <c r="AJ143">
        <v>8889.5691719999995</v>
      </c>
      <c r="AK143">
        <v>9167.3115359999902</v>
      </c>
      <c r="AL143">
        <v>9452.3315280000006</v>
      </c>
      <c r="AM143">
        <v>9745.278671</v>
      </c>
      <c r="AN143">
        <v>10047.063630000001</v>
      </c>
    </row>
    <row r="144" spans="1:40" x14ac:dyDescent="0.25">
      <c r="A144" s="5" t="s">
        <v>220</v>
      </c>
      <c r="B144" t="s">
        <v>381</v>
      </c>
      <c r="C144">
        <v>12425.123</v>
      </c>
      <c r="D144">
        <v>12812.95508</v>
      </c>
      <c r="E144">
        <v>13228.52619</v>
      </c>
      <c r="F144">
        <v>13660.68478</v>
      </c>
      <c r="G144">
        <v>14071.54565</v>
      </c>
      <c r="H144">
        <v>14457.87184</v>
      </c>
      <c r="I144">
        <v>14829.88593</v>
      </c>
      <c r="J144">
        <v>15197.559499999999</v>
      </c>
      <c r="K144">
        <v>15567.684520000001</v>
      </c>
      <c r="L144">
        <v>15944.43965</v>
      </c>
      <c r="M144">
        <v>16330.366540000001</v>
      </c>
      <c r="N144">
        <v>16727.203949999999</v>
      </c>
      <c r="O144">
        <v>17136.460849999999</v>
      </c>
      <c r="P144">
        <v>17578.474249999999</v>
      </c>
      <c r="Q144">
        <v>18054.415499999999</v>
      </c>
      <c r="R144">
        <v>18559.056479999999</v>
      </c>
      <c r="S144">
        <v>19086.814050000001</v>
      </c>
      <c r="T144">
        <v>19633.688129999999</v>
      </c>
      <c r="U144">
        <v>20197.302019999999</v>
      </c>
      <c r="V144">
        <v>20772.339950000001</v>
      </c>
      <c r="W144">
        <v>21358.088650000002</v>
      </c>
      <c r="X144">
        <v>21956.335439999999</v>
      </c>
      <c r="Y144">
        <v>22569.549650000001</v>
      </c>
      <c r="Z144">
        <v>23199.88826</v>
      </c>
      <c r="AA144">
        <v>23848.84777</v>
      </c>
      <c r="AB144">
        <v>24517.282149999999</v>
      </c>
      <c r="AC144">
        <v>25205.573400000001</v>
      </c>
      <c r="AD144">
        <v>25913.835220000001</v>
      </c>
      <c r="AE144">
        <v>26662.59175</v>
      </c>
      <c r="AF144">
        <v>27448.968000000001</v>
      </c>
      <c r="AG144">
        <v>28263.8318</v>
      </c>
      <c r="AH144">
        <v>29099.487959999999</v>
      </c>
      <c r="AI144">
        <v>29951.69297</v>
      </c>
      <c r="AJ144">
        <v>30819.15639</v>
      </c>
      <c r="AK144">
        <v>31702.613829999998</v>
      </c>
      <c r="AL144">
        <v>32604.045999999998</v>
      </c>
      <c r="AM144">
        <v>33526.20235</v>
      </c>
      <c r="AN144">
        <v>34472.395100000002</v>
      </c>
    </row>
    <row r="145" spans="1:40" x14ac:dyDescent="0.25">
      <c r="A145" s="5" t="s">
        <v>220</v>
      </c>
      <c r="B145" t="s">
        <v>382</v>
      </c>
      <c r="C145">
        <v>329.06599999999997</v>
      </c>
      <c r="D145">
        <v>339.4139715</v>
      </c>
      <c r="E145">
        <v>350.87486999999999</v>
      </c>
      <c r="F145">
        <v>363.28155959999998</v>
      </c>
      <c r="G145">
        <v>375.1459754</v>
      </c>
      <c r="H145">
        <v>385.99833999999998</v>
      </c>
      <c r="I145">
        <v>395.90172159999997</v>
      </c>
      <c r="J145">
        <v>405.07391539999998</v>
      </c>
      <c r="K145">
        <v>413.7364212</v>
      </c>
      <c r="L145">
        <v>422.07596910000001</v>
      </c>
      <c r="M145">
        <v>430.23907200000002</v>
      </c>
      <c r="N145">
        <v>438.33894170000002</v>
      </c>
      <c r="O145">
        <v>446.46521030000002</v>
      </c>
      <c r="P145">
        <v>455.45552600000002</v>
      </c>
      <c r="Q145">
        <v>465.48282169999999</v>
      </c>
      <c r="R145">
        <v>476.48720470000001</v>
      </c>
      <c r="S145">
        <v>488.34150199999999</v>
      </c>
      <c r="T145">
        <v>500.91970370000001</v>
      </c>
      <c r="U145">
        <v>514.27358479999998</v>
      </c>
      <c r="V145">
        <v>528.26868769999999</v>
      </c>
      <c r="W145">
        <v>542.81274880000001</v>
      </c>
      <c r="X145">
        <v>557.85170110000001</v>
      </c>
      <c r="Y145">
        <v>573.35712920000003</v>
      </c>
      <c r="Z145">
        <v>589.31559619999996</v>
      </c>
      <c r="AA145">
        <v>605.72166330000005</v>
      </c>
      <c r="AB145">
        <v>622.57416850000004</v>
      </c>
      <c r="AC145">
        <v>639.87472430000003</v>
      </c>
      <c r="AD145">
        <v>657.6275948</v>
      </c>
      <c r="AE145">
        <v>676.57277009999996</v>
      </c>
      <c r="AF145">
        <v>696.84957970000005</v>
      </c>
      <c r="AG145">
        <v>718.35230420000005</v>
      </c>
      <c r="AH145">
        <v>740.90151170000001</v>
      </c>
      <c r="AI145">
        <v>764.33499849999998</v>
      </c>
      <c r="AJ145">
        <v>788.53731310000001</v>
      </c>
      <c r="AK145">
        <v>813.44550790000005</v>
      </c>
      <c r="AL145">
        <v>839.04426260000002</v>
      </c>
      <c r="AM145">
        <v>865.35839699999997</v>
      </c>
      <c r="AN145">
        <v>892.44660929999998</v>
      </c>
    </row>
    <row r="146" spans="1:40" x14ac:dyDescent="0.25">
      <c r="A146" s="5" t="s">
        <v>220</v>
      </c>
      <c r="B146" t="s">
        <v>383</v>
      </c>
      <c r="C146">
        <v>568231.56999999995</v>
      </c>
      <c r="D146">
        <v>585428.75580000004</v>
      </c>
      <c r="E146">
        <v>603947.74840000004</v>
      </c>
      <c r="F146">
        <v>623687.88459999999</v>
      </c>
      <c r="G146">
        <v>643318.47530000005</v>
      </c>
      <c r="H146">
        <v>662245.91029999999</v>
      </c>
      <c r="I146">
        <v>680383.02720000001</v>
      </c>
      <c r="J146">
        <v>697821.68969999999</v>
      </c>
      <c r="K146">
        <v>714699.35609999998</v>
      </c>
      <c r="L146">
        <v>731164.8933</v>
      </c>
      <c r="M146">
        <v>747363.9216</v>
      </c>
      <c r="N146">
        <v>763433.8149</v>
      </c>
      <c r="O146">
        <v>779503.26340000005</v>
      </c>
      <c r="P146">
        <v>796410.93579999998</v>
      </c>
      <c r="Q146">
        <v>814493.51969999995</v>
      </c>
      <c r="R146">
        <v>833838.44810000004</v>
      </c>
      <c r="S146">
        <v>854421.41799999995</v>
      </c>
      <c r="T146">
        <v>876171.39859999996</v>
      </c>
      <c r="U146">
        <v>899241.90159999998</v>
      </c>
      <c r="V146">
        <v>923485.6213</v>
      </c>
      <c r="W146">
        <v>948789.20169999998</v>
      </c>
      <c r="X146">
        <v>975070.33019999997</v>
      </c>
      <c r="Y146">
        <v>1002270.3639999999</v>
      </c>
      <c r="Z146">
        <v>1030347.963</v>
      </c>
      <c r="AA146">
        <v>1059274.611</v>
      </c>
      <c r="AB146">
        <v>1089031.905</v>
      </c>
      <c r="AC146">
        <v>1119610.128</v>
      </c>
      <c r="AD146">
        <v>1151007.8319999999</v>
      </c>
      <c r="AE146">
        <v>1183982.879</v>
      </c>
      <c r="AF146">
        <v>1218792.983</v>
      </c>
      <c r="AG146">
        <v>1255401.7560000001</v>
      </c>
      <c r="AH146">
        <v>1293657.942</v>
      </c>
      <c r="AI146">
        <v>1333401.8799999999</v>
      </c>
      <c r="AJ146">
        <v>1374505.797</v>
      </c>
      <c r="AK146">
        <v>1416891.1189999999</v>
      </c>
      <c r="AL146">
        <v>1460533.0449999999</v>
      </c>
      <c r="AM146">
        <v>1505459.9</v>
      </c>
      <c r="AN146">
        <v>1551751.416</v>
      </c>
    </row>
    <row r="147" spans="1:40" x14ac:dyDescent="0.25">
      <c r="A147" s="5" t="s">
        <v>220</v>
      </c>
      <c r="B147" t="s">
        <v>384</v>
      </c>
      <c r="C147">
        <v>2519.703</v>
      </c>
      <c r="D147">
        <v>2596.0121819999999</v>
      </c>
      <c r="E147">
        <v>2675.3639710000002</v>
      </c>
      <c r="F147">
        <v>2756.967823</v>
      </c>
      <c r="G147">
        <v>2838.0975090000002</v>
      </c>
      <c r="H147">
        <v>2917.842013</v>
      </c>
      <c r="I147">
        <v>2997.6566790000002</v>
      </c>
      <c r="J147">
        <v>3078.3293669999998</v>
      </c>
      <c r="K147">
        <v>3160.0177330000001</v>
      </c>
      <c r="L147">
        <v>3242.7482540000001</v>
      </c>
      <c r="M147">
        <v>3326.6443450000002</v>
      </c>
      <c r="N147">
        <v>3411.9704879999999</v>
      </c>
      <c r="O147">
        <v>3499.1027640000002</v>
      </c>
      <c r="P147">
        <v>3588.8899670000001</v>
      </c>
      <c r="Q147">
        <v>3681.9311029999999</v>
      </c>
      <c r="R147">
        <v>3778.487846</v>
      </c>
      <c r="S147">
        <v>3878.673808</v>
      </c>
      <c r="T147">
        <v>3982.506609</v>
      </c>
      <c r="U147">
        <v>4091.8473730000001</v>
      </c>
      <c r="V147">
        <v>4206.2615930000002</v>
      </c>
      <c r="W147">
        <v>4325.2862999999998</v>
      </c>
      <c r="X147">
        <v>4448.6043309999995</v>
      </c>
      <c r="Y147">
        <v>4576.0225170000003</v>
      </c>
      <c r="Z147">
        <v>4707.4240220000002</v>
      </c>
      <c r="AA147">
        <v>4842.7339140000004</v>
      </c>
      <c r="AB147">
        <v>4981.9017620000004</v>
      </c>
      <c r="AC147">
        <v>5124.8961669999999</v>
      </c>
      <c r="AD147">
        <v>5271.7066640000003</v>
      </c>
      <c r="AE147">
        <v>5423.5437309999998</v>
      </c>
      <c r="AF147">
        <v>5580.5411109999995</v>
      </c>
      <c r="AG147">
        <v>5742.4620000000004</v>
      </c>
      <c r="AH147">
        <v>5909.0287969999999</v>
      </c>
      <c r="AI147">
        <v>6080.065251</v>
      </c>
      <c r="AJ147">
        <v>6255.5003589999997</v>
      </c>
      <c r="AK147">
        <v>6435.3797489999997</v>
      </c>
      <c r="AL147">
        <v>6619.8773330000004</v>
      </c>
      <c r="AM147">
        <v>6809.3068880000001</v>
      </c>
      <c r="AN147">
        <v>7004.1343079999997</v>
      </c>
    </row>
    <row r="148" spans="1:40" x14ac:dyDescent="0.25">
      <c r="A148" s="5" t="s">
        <v>221</v>
      </c>
      <c r="B148" t="s">
        <v>385</v>
      </c>
      <c r="C148">
        <v>4152088.8960000002</v>
      </c>
      <c r="D148">
        <v>4276885.3940000003</v>
      </c>
      <c r="E148">
        <v>4406892.699</v>
      </c>
      <c r="F148">
        <v>4540902.6730000004</v>
      </c>
      <c r="G148">
        <v>4674762.5520000001</v>
      </c>
      <c r="H148">
        <v>4807435.9939999999</v>
      </c>
      <c r="I148">
        <v>4939856.7240000004</v>
      </c>
      <c r="J148">
        <v>5072983.6469999999</v>
      </c>
      <c r="K148">
        <v>5207391.0630000001</v>
      </c>
      <c r="L148">
        <v>5343469.4740000004</v>
      </c>
      <c r="M148">
        <v>5481572.0240000002</v>
      </c>
      <c r="N148">
        <v>5622086.2759999996</v>
      </c>
      <c r="O148">
        <v>5765452.9780000001</v>
      </c>
      <c r="P148">
        <v>5913898.7379999999</v>
      </c>
      <c r="Q148">
        <v>6067769.585</v>
      </c>
      <c r="R148">
        <v>6226927.3619999997</v>
      </c>
      <c r="S148">
        <v>6391237.6059999997</v>
      </c>
      <c r="T148">
        <v>6560585.8470000001</v>
      </c>
      <c r="U148">
        <v>6737693.1670000004</v>
      </c>
      <c r="V148">
        <v>6922086.8890000004</v>
      </c>
      <c r="W148">
        <v>7113244.9639999997</v>
      </c>
      <c r="X148">
        <v>7310764.0010000002</v>
      </c>
      <c r="Y148">
        <v>7514360.0829999996</v>
      </c>
      <c r="Z148">
        <v>7723833.5</v>
      </c>
      <c r="AA148">
        <v>7939036.9050000003</v>
      </c>
      <c r="AB148">
        <v>8159856.915</v>
      </c>
      <c r="AC148">
        <v>8386207.7429999998</v>
      </c>
      <c r="AD148">
        <v>8618033.6740000006</v>
      </c>
      <c r="AE148">
        <v>8857190.7789999899</v>
      </c>
      <c r="AF148">
        <v>9104053.8340000007</v>
      </c>
      <c r="AG148">
        <v>9358127.8430000003</v>
      </c>
      <c r="AH148">
        <v>9618743.02999999</v>
      </c>
      <c r="AI148">
        <v>9885435.24599999</v>
      </c>
      <c r="AJ148">
        <v>10157996.939999999</v>
      </c>
      <c r="AK148">
        <v>10436480.08</v>
      </c>
      <c r="AL148">
        <v>10721178.24</v>
      </c>
      <c r="AM148">
        <v>11012609.810000001</v>
      </c>
      <c r="AN148">
        <v>11311512.43</v>
      </c>
    </row>
    <row r="149" spans="1:40" x14ac:dyDescent="0.25">
      <c r="A149" s="5" t="s">
        <v>221</v>
      </c>
      <c r="B149" t="s">
        <v>386</v>
      </c>
      <c r="C149">
        <v>4653.7969999999996</v>
      </c>
      <c r="D149">
        <v>4795.7197159999996</v>
      </c>
      <c r="E149">
        <v>4944.8888999999999</v>
      </c>
      <c r="F149">
        <v>5099.0493740000002</v>
      </c>
      <c r="G149">
        <v>5251.62327</v>
      </c>
      <c r="H149">
        <v>5400.5394980000001</v>
      </c>
      <c r="I149">
        <v>5547.2403469999999</v>
      </c>
      <c r="J149">
        <v>5693.6440830000001</v>
      </c>
      <c r="K149">
        <v>5841.0456089999998</v>
      </c>
      <c r="L149">
        <v>5990.2505499999997</v>
      </c>
      <c r="M149">
        <v>6141.7972449999997</v>
      </c>
      <c r="N149">
        <v>6296.1875179999997</v>
      </c>
      <c r="O149">
        <v>6453.9528069999997</v>
      </c>
      <c r="P149">
        <v>6617.9789579999997</v>
      </c>
      <c r="Q149">
        <v>6789.0603229999997</v>
      </c>
      <c r="R149">
        <v>6966.8542209999996</v>
      </c>
      <c r="S149">
        <v>7150.8078370000003</v>
      </c>
      <c r="T149">
        <v>7340.4540740000002</v>
      </c>
      <c r="U149">
        <v>7539.2865110000002</v>
      </c>
      <c r="V149">
        <v>7746.6701549999998</v>
      </c>
      <c r="W149">
        <v>7961.7278539999998</v>
      </c>
      <c r="X149">
        <v>8183.7647850000003</v>
      </c>
      <c r="Y149">
        <v>8412.3383730000005</v>
      </c>
      <c r="Z149">
        <v>8647.1983550000004</v>
      </c>
      <c r="AA149">
        <v>8888.2069140000003</v>
      </c>
      <c r="AB149">
        <v>9135.2809849999994</v>
      </c>
      <c r="AC149">
        <v>9388.3630020000001</v>
      </c>
      <c r="AD149">
        <v>9647.4145520000002</v>
      </c>
      <c r="AE149">
        <v>9915.0301799999997</v>
      </c>
      <c r="AF149">
        <v>10192.22393</v>
      </c>
      <c r="AG149">
        <v>10478.315720000001</v>
      </c>
      <c r="AH149">
        <v>10772.06236</v>
      </c>
      <c r="AI149">
        <v>11072.463100000001</v>
      </c>
      <c r="AJ149">
        <v>11378.96343</v>
      </c>
      <c r="AK149">
        <v>11691.46651</v>
      </c>
      <c r="AL149">
        <v>12010.26323</v>
      </c>
      <c r="AM149">
        <v>12335.95492</v>
      </c>
      <c r="AN149">
        <v>12669.40251</v>
      </c>
    </row>
    <row r="150" spans="1:40" x14ac:dyDescent="0.25">
      <c r="A150" s="19" t="s">
        <v>410</v>
      </c>
      <c r="B150" t="s">
        <v>387</v>
      </c>
      <c r="C150">
        <v>363441.91800000001</v>
      </c>
      <c r="D150">
        <v>373065.3946</v>
      </c>
      <c r="E150">
        <v>387159.98450000002</v>
      </c>
      <c r="F150">
        <v>404270.00050000002</v>
      </c>
      <c r="G150">
        <v>419063.46470000001</v>
      </c>
      <c r="H150">
        <v>430452.41899999999</v>
      </c>
      <c r="I150">
        <v>438946.08350000001</v>
      </c>
      <c r="J150">
        <v>445369.54710000003</v>
      </c>
      <c r="K150">
        <v>450412.451</v>
      </c>
      <c r="L150">
        <v>454554.06020000001</v>
      </c>
      <c r="M150">
        <v>458100.72810000001</v>
      </c>
      <c r="N150">
        <v>461244.38020000001</v>
      </c>
      <c r="O150">
        <v>464111.28200000001</v>
      </c>
      <c r="P150">
        <v>469174.80040000001</v>
      </c>
      <c r="Q150">
        <v>476542.42859999998</v>
      </c>
      <c r="R150">
        <v>485750.07059999998</v>
      </c>
      <c r="S150">
        <v>496288.01089999999</v>
      </c>
      <c r="T150">
        <v>507761.8677</v>
      </c>
      <c r="U150">
        <v>520082.92550000001</v>
      </c>
      <c r="V150">
        <v>533050.55119999999</v>
      </c>
      <c r="W150">
        <v>546540.77229999995</v>
      </c>
      <c r="X150">
        <v>560486.69779999997</v>
      </c>
      <c r="Y150">
        <v>574856.17559999996</v>
      </c>
      <c r="Z150">
        <v>589635.70669999998</v>
      </c>
      <c r="AA150">
        <v>604820.95180000004</v>
      </c>
      <c r="AB150">
        <v>620412.10160000005</v>
      </c>
      <c r="AC150">
        <v>636412.21070000005</v>
      </c>
      <c r="AD150">
        <v>652827.20920000004</v>
      </c>
      <c r="AE150">
        <v>672040.24</v>
      </c>
      <c r="AF150">
        <v>694008.87820000004</v>
      </c>
      <c r="AG150">
        <v>718201.19559999998</v>
      </c>
      <c r="AH150">
        <v>744076.31839999999</v>
      </c>
      <c r="AI150">
        <v>771233.43720000004</v>
      </c>
      <c r="AJ150">
        <v>799423.66859999998</v>
      </c>
      <c r="AK150">
        <v>828522.48569999996</v>
      </c>
      <c r="AL150">
        <v>858495.95239999995</v>
      </c>
      <c r="AM150">
        <v>889373.42720000003</v>
      </c>
      <c r="AN150">
        <v>921229.66769999999</v>
      </c>
    </row>
    <row r="151" spans="1:40" x14ac:dyDescent="0.25">
      <c r="A151" s="19" t="s">
        <v>410</v>
      </c>
      <c r="B151" t="s">
        <v>388</v>
      </c>
      <c r="C151">
        <v>9283.1983999999902</v>
      </c>
      <c r="D151">
        <v>9522.6244160000006</v>
      </c>
      <c r="E151">
        <v>9826.9661980000001</v>
      </c>
      <c r="F151">
        <v>10174.759899999999</v>
      </c>
      <c r="G151">
        <v>10501.484119999999</v>
      </c>
      <c r="H151">
        <v>10788.55941</v>
      </c>
      <c r="I151">
        <v>11055.161690000001</v>
      </c>
      <c r="J151">
        <v>11312.80272</v>
      </c>
      <c r="K151">
        <v>11566.474679999999</v>
      </c>
      <c r="L151">
        <v>11818.727070000001</v>
      </c>
      <c r="M151">
        <v>12071.585639999999</v>
      </c>
      <c r="N151">
        <v>12327.17036</v>
      </c>
      <c r="O151">
        <v>12587.804749999999</v>
      </c>
      <c r="P151">
        <v>12863.14507</v>
      </c>
      <c r="Q151">
        <v>13158.452880000001</v>
      </c>
      <c r="R151">
        <v>13473.622450000001</v>
      </c>
      <c r="S151">
        <v>13806.52706</v>
      </c>
      <c r="T151">
        <v>14154.824070000001</v>
      </c>
      <c r="U151">
        <v>14524.802110000001</v>
      </c>
      <c r="V151">
        <v>14912.192279999999</v>
      </c>
      <c r="W151">
        <v>15314.211300000001</v>
      </c>
      <c r="X151">
        <v>15729.571319999999</v>
      </c>
      <c r="Y151">
        <v>16157.802739999999</v>
      </c>
      <c r="Z151">
        <v>16598.773840000002</v>
      </c>
      <c r="AA151">
        <v>17052.44788</v>
      </c>
      <c r="AB151">
        <v>17518.797999999999</v>
      </c>
      <c r="AC151">
        <v>17997.803670000001</v>
      </c>
      <c r="AD151">
        <v>18489.482749999999</v>
      </c>
      <c r="AE151">
        <v>19021.254219999999</v>
      </c>
      <c r="AF151">
        <v>19594.89057</v>
      </c>
      <c r="AG151">
        <v>20205.04117</v>
      </c>
      <c r="AH151">
        <v>20844.83484</v>
      </c>
      <c r="AI151">
        <v>21508.701580000001</v>
      </c>
      <c r="AJ151">
        <v>22193.054670000001</v>
      </c>
      <c r="AK151">
        <v>22896.193220000001</v>
      </c>
      <c r="AL151">
        <v>23617.941770000001</v>
      </c>
      <c r="AM151">
        <v>24359.29376</v>
      </c>
      <c r="AN151">
        <v>25122.157309999999</v>
      </c>
    </row>
    <row r="152" spans="1:40" x14ac:dyDescent="0.25">
      <c r="A152" s="5" t="s">
        <v>409</v>
      </c>
      <c r="B152" t="s">
        <v>389</v>
      </c>
      <c r="C152">
        <v>37854.733</v>
      </c>
      <c r="D152">
        <v>38452.639139999999</v>
      </c>
      <c r="E152">
        <v>38875.297339999997</v>
      </c>
      <c r="F152">
        <v>39228.945070000002</v>
      </c>
      <c r="G152">
        <v>39382.498599999999</v>
      </c>
      <c r="H152">
        <v>39642.149960000002</v>
      </c>
      <c r="I152">
        <v>40075.875979999997</v>
      </c>
      <c r="J152">
        <v>40684.788520000002</v>
      </c>
      <c r="K152">
        <v>41383.265950000001</v>
      </c>
      <c r="L152">
        <v>42083.574959999998</v>
      </c>
      <c r="M152">
        <v>42723.98876</v>
      </c>
      <c r="N152">
        <v>43271.22767</v>
      </c>
      <c r="O152">
        <v>43712.65208</v>
      </c>
      <c r="P152">
        <v>44285.787149999996</v>
      </c>
      <c r="Q152">
        <v>44722.529110000003</v>
      </c>
      <c r="R152">
        <v>44946.659760000002</v>
      </c>
      <c r="S152">
        <v>44960.538130000001</v>
      </c>
      <c r="T152">
        <v>44776.808689999998</v>
      </c>
      <c r="U152">
        <v>45161.909229999997</v>
      </c>
      <c r="V152">
        <v>46121.405480000001</v>
      </c>
      <c r="W152">
        <v>47507.889690000004</v>
      </c>
      <c r="X152">
        <v>49165.958570000003</v>
      </c>
      <c r="Y152">
        <v>50974.971400000002</v>
      </c>
      <c r="Z152">
        <v>52854.246059999998</v>
      </c>
      <c r="AA152">
        <v>54755.595710000001</v>
      </c>
      <c r="AB152">
        <v>56653.232519999998</v>
      </c>
      <c r="AC152">
        <v>58535.008159999998</v>
      </c>
      <c r="AD152">
        <v>60396.166830000002</v>
      </c>
      <c r="AE152">
        <v>62215.111120000001</v>
      </c>
      <c r="AF152">
        <v>64085.070679999997</v>
      </c>
      <c r="AG152">
        <v>66033.938580000002</v>
      </c>
      <c r="AH152">
        <v>68043.81293</v>
      </c>
      <c r="AI152">
        <v>70090.095230000006</v>
      </c>
      <c r="AJ152">
        <v>72149.343789999999</v>
      </c>
      <c r="AK152">
        <v>74204.853130000003</v>
      </c>
      <c r="AL152">
        <v>76247.397330000007</v>
      </c>
      <c r="AM152">
        <v>78273.544290000005</v>
      </c>
      <c r="AN152">
        <v>80283.772729999997</v>
      </c>
    </row>
    <row r="153" spans="1:40" x14ac:dyDescent="0.25">
      <c r="A153" s="5" t="s">
        <v>219</v>
      </c>
      <c r="B153" t="s">
        <v>390</v>
      </c>
      <c r="C153">
        <v>351724.27600000001</v>
      </c>
      <c r="D153">
        <v>362239.66389999999</v>
      </c>
      <c r="E153">
        <v>373197.59029999998</v>
      </c>
      <c r="F153">
        <v>384521.17180000001</v>
      </c>
      <c r="G153">
        <v>395867.03330000001</v>
      </c>
      <c r="H153">
        <v>407164.19130000001</v>
      </c>
      <c r="I153">
        <v>418465.95760000002</v>
      </c>
      <c r="J153">
        <v>429824.06390000001</v>
      </c>
      <c r="K153">
        <v>441270.38660000003</v>
      </c>
      <c r="L153">
        <v>452838.08390000003</v>
      </c>
      <c r="M153">
        <v>464564.69040000002</v>
      </c>
      <c r="N153">
        <v>476497.58899999998</v>
      </c>
      <c r="O153">
        <v>488697.13789999997</v>
      </c>
      <c r="P153">
        <v>501378.4326</v>
      </c>
      <c r="Q153">
        <v>514556.97159999999</v>
      </c>
      <c r="R153">
        <v>528223.27439999999</v>
      </c>
      <c r="S153">
        <v>542376.0625</v>
      </c>
      <c r="T153">
        <v>557017.25529999996</v>
      </c>
      <c r="U153">
        <v>572249.86230000004</v>
      </c>
      <c r="V153">
        <v>588019.09669999999</v>
      </c>
      <c r="W153">
        <v>604308.50120000006</v>
      </c>
      <c r="X153">
        <v>621114.68779999996</v>
      </c>
      <c r="Y153">
        <v>638437.59230000002</v>
      </c>
      <c r="Z153">
        <v>656276.71200000006</v>
      </c>
      <c r="AA153">
        <v>674629.86439999996</v>
      </c>
      <c r="AB153">
        <v>693493.17229999998</v>
      </c>
      <c r="AC153">
        <v>712861.62879999995</v>
      </c>
      <c r="AD153">
        <v>732729.98019999999</v>
      </c>
      <c r="AE153">
        <v>753361.65430000005</v>
      </c>
      <c r="AF153">
        <v>774728.03780000005</v>
      </c>
      <c r="AG153">
        <v>796775.53399999999</v>
      </c>
      <c r="AH153">
        <v>819454.58189999999</v>
      </c>
      <c r="AI153">
        <v>842729.87840000005</v>
      </c>
      <c r="AJ153">
        <v>866582.00300000003</v>
      </c>
      <c r="AK153">
        <v>891007.87320000003</v>
      </c>
      <c r="AL153">
        <v>916021.50410000002</v>
      </c>
      <c r="AM153">
        <v>941655.25760000001</v>
      </c>
      <c r="AN153">
        <v>967961.59869999997</v>
      </c>
    </row>
    <row r="154" spans="1:40" x14ac:dyDescent="0.25">
      <c r="A154" s="5" t="s">
        <v>219</v>
      </c>
      <c r="B154" t="s">
        <v>391</v>
      </c>
      <c r="C154">
        <v>2722.3989999999999</v>
      </c>
      <c r="D154">
        <v>2803.8979840000002</v>
      </c>
      <c r="E154">
        <v>2889.318804</v>
      </c>
      <c r="F154">
        <v>2977.985079</v>
      </c>
      <c r="G154">
        <v>3066.474725</v>
      </c>
      <c r="H154">
        <v>3153.7735859999998</v>
      </c>
      <c r="I154">
        <v>3240.3162029999999</v>
      </c>
      <c r="J154">
        <v>3326.761798</v>
      </c>
      <c r="K154">
        <v>3413.5884489999999</v>
      </c>
      <c r="L154">
        <v>3501.1956279999999</v>
      </c>
      <c r="M154">
        <v>3589.9429279999999</v>
      </c>
      <c r="N154">
        <v>3680.2222870000001</v>
      </c>
      <c r="O154">
        <v>3772.5056220000001</v>
      </c>
      <c r="P154">
        <v>3868.7127959999998</v>
      </c>
      <c r="Q154">
        <v>3968.9997429999999</v>
      </c>
      <c r="R154">
        <v>4073.1344509999999</v>
      </c>
      <c r="S154">
        <v>4180.9191540000002</v>
      </c>
      <c r="T154">
        <v>4292.2176589999999</v>
      </c>
      <c r="U154">
        <v>4407.9221980000002</v>
      </c>
      <c r="V154">
        <v>4527.6170629999997</v>
      </c>
      <c r="W154">
        <v>4651.0585979999996</v>
      </c>
      <c r="X154">
        <v>4778.1287149999998</v>
      </c>
      <c r="Y154">
        <v>4908.778002</v>
      </c>
      <c r="Z154">
        <v>5042.983115</v>
      </c>
      <c r="AA154">
        <v>5180.7212179999997</v>
      </c>
      <c r="AB154">
        <v>5321.9590289999996</v>
      </c>
      <c r="AC154">
        <v>5466.6518910000004</v>
      </c>
      <c r="AD154">
        <v>5614.7491620000001</v>
      </c>
      <c r="AE154">
        <v>5768.7139559999996</v>
      </c>
      <c r="AF154">
        <v>5928.5818120000004</v>
      </c>
      <c r="AG154">
        <v>6093.8469080000004</v>
      </c>
      <c r="AH154">
        <v>6263.923957</v>
      </c>
      <c r="AI154">
        <v>6438.3554599999998</v>
      </c>
      <c r="AJ154">
        <v>6616.8703960000003</v>
      </c>
      <c r="AK154">
        <v>6799.3873919999996</v>
      </c>
      <c r="AL154">
        <v>6986.002133</v>
      </c>
      <c r="AM154">
        <v>7176.9759990000002</v>
      </c>
      <c r="AN154">
        <v>7372.732516</v>
      </c>
    </row>
    <row r="155" spans="1:40" x14ac:dyDescent="0.25">
      <c r="A155" s="5" t="s">
        <v>218</v>
      </c>
      <c r="B155" t="s">
        <v>392</v>
      </c>
      <c r="C155">
        <v>2566195.5090000001</v>
      </c>
      <c r="D155">
        <v>2643039.7319999998</v>
      </c>
      <c r="E155">
        <v>2723333.5980000002</v>
      </c>
      <c r="F155">
        <v>2806399.8390000002</v>
      </c>
      <c r="G155">
        <v>2889079.8489999999</v>
      </c>
      <c r="H155">
        <v>2970627.426</v>
      </c>
      <c r="I155">
        <v>3051572.9640000002</v>
      </c>
      <c r="J155">
        <v>3132607.4580000001</v>
      </c>
      <c r="K155">
        <v>3214218.85</v>
      </c>
      <c r="L155">
        <v>3296798.071</v>
      </c>
      <c r="M155">
        <v>3380680.9130000002</v>
      </c>
      <c r="N155">
        <v>3466225.9909999999</v>
      </c>
      <c r="O155">
        <v>3553872.301</v>
      </c>
      <c r="P155">
        <v>3645491.8369999998</v>
      </c>
      <c r="Q155">
        <v>3741134.4739999999</v>
      </c>
      <c r="R155">
        <v>3840522.855</v>
      </c>
      <c r="S155">
        <v>3943457.1129999999</v>
      </c>
      <c r="T155">
        <v>4049820.2310000001</v>
      </c>
      <c r="U155">
        <v>4160708.9279999998</v>
      </c>
      <c r="V155">
        <v>4276007.0259999996</v>
      </c>
      <c r="W155">
        <v>4395610.4289999995</v>
      </c>
      <c r="X155">
        <v>4519407.5140000004</v>
      </c>
      <c r="Y155">
        <v>4647291.3789999997</v>
      </c>
      <c r="Z155">
        <v>4779169.2010000004</v>
      </c>
      <c r="AA155">
        <v>4914964.6189999999</v>
      </c>
      <c r="AB155">
        <v>5054617.0080000004</v>
      </c>
      <c r="AC155">
        <v>5198080.38</v>
      </c>
      <c r="AD155">
        <v>5345323.9670000002</v>
      </c>
      <c r="AE155">
        <v>5498853.6169999996</v>
      </c>
      <c r="AF155">
        <v>5658763.0659999996</v>
      </c>
      <c r="AG155">
        <v>5824600.1880000001</v>
      </c>
      <c r="AH155">
        <v>5995822.7249999996</v>
      </c>
      <c r="AI155">
        <v>6172001.9809999997</v>
      </c>
      <c r="AJ155">
        <v>6352883.9689999996</v>
      </c>
      <c r="AK155">
        <v>6538398.7709999997</v>
      </c>
      <c r="AL155">
        <v>6728655.3590000002</v>
      </c>
      <c r="AM155">
        <v>6923936.9179999996</v>
      </c>
      <c r="AN155">
        <v>7124702.4369999999</v>
      </c>
    </row>
    <row r="156" spans="1:40" x14ac:dyDescent="0.25">
      <c r="A156" s="5" t="s">
        <v>218</v>
      </c>
      <c r="B156" t="s">
        <v>393</v>
      </c>
      <c r="C156">
        <v>109752.948</v>
      </c>
      <c r="D156">
        <v>113033.1761</v>
      </c>
      <c r="E156">
        <v>116463.44650000001</v>
      </c>
      <c r="F156">
        <v>120014.1894</v>
      </c>
      <c r="G156">
        <v>123537.8269</v>
      </c>
      <c r="H156">
        <v>126996.976</v>
      </c>
      <c r="I156">
        <v>130418.5655</v>
      </c>
      <c r="J156">
        <v>133839.91529999999</v>
      </c>
      <c r="K156">
        <v>137288.2427</v>
      </c>
      <c r="L156">
        <v>140784.66500000001</v>
      </c>
      <c r="M156">
        <v>144346.5061</v>
      </c>
      <c r="N156">
        <v>147991.47529999999</v>
      </c>
      <c r="O156">
        <v>151740.81390000001</v>
      </c>
      <c r="P156">
        <v>155681.33979999999</v>
      </c>
      <c r="Q156">
        <v>159814.92679999999</v>
      </c>
      <c r="R156">
        <v>164126.7464</v>
      </c>
      <c r="S156">
        <v>168605.27549999999</v>
      </c>
      <c r="T156">
        <v>173243.38449999999</v>
      </c>
      <c r="U156">
        <v>178097.40210000001</v>
      </c>
      <c r="V156">
        <v>183164.81</v>
      </c>
      <c r="W156">
        <v>188440.3915</v>
      </c>
      <c r="X156">
        <v>193917.2934</v>
      </c>
      <c r="Y156">
        <v>199588.7415</v>
      </c>
      <c r="Z156">
        <v>205449.06640000001</v>
      </c>
      <c r="AA156">
        <v>211494.02119999999</v>
      </c>
      <c r="AB156">
        <v>217720.73120000001</v>
      </c>
      <c r="AC156">
        <v>224127.52789999999</v>
      </c>
      <c r="AD156">
        <v>230713.83679999999</v>
      </c>
      <c r="AE156">
        <v>237599.53659999999</v>
      </c>
      <c r="AF156">
        <v>244792.177</v>
      </c>
      <c r="AG156">
        <v>252270.59</v>
      </c>
      <c r="AH156">
        <v>260007.37959999999</v>
      </c>
      <c r="AI156">
        <v>267980.02409999998</v>
      </c>
      <c r="AJ156">
        <v>276174.69319999998</v>
      </c>
      <c r="AK156">
        <v>284587.02510000003</v>
      </c>
      <c r="AL156">
        <v>293221.85619999998</v>
      </c>
      <c r="AM156">
        <v>302092.82919999998</v>
      </c>
      <c r="AN156">
        <v>311222.28899999999</v>
      </c>
    </row>
    <row r="157" spans="1:40" x14ac:dyDescent="0.25">
      <c r="A157" s="5" t="s">
        <v>218</v>
      </c>
      <c r="B157" t="s">
        <v>394</v>
      </c>
      <c r="C157">
        <v>612403.68160000001</v>
      </c>
      <c r="D157">
        <v>630883.00870000001</v>
      </c>
      <c r="E157">
        <v>650549.49959999998</v>
      </c>
      <c r="F157">
        <v>671207.37029999995</v>
      </c>
      <c r="G157">
        <v>691555.80779999995</v>
      </c>
      <c r="H157">
        <v>711225.49890000001</v>
      </c>
      <c r="I157">
        <v>730371.39580000006</v>
      </c>
      <c r="J157">
        <v>749234.61600000004</v>
      </c>
      <c r="K157">
        <v>768014.36100000003</v>
      </c>
      <c r="L157">
        <v>786879.37809999997</v>
      </c>
      <c r="M157">
        <v>805974.83920000005</v>
      </c>
      <c r="N157">
        <v>825441.61289999995</v>
      </c>
      <c r="O157">
        <v>845432.01040000003</v>
      </c>
      <c r="P157">
        <v>866589.56929999997</v>
      </c>
      <c r="Q157">
        <v>889009.45510000002</v>
      </c>
      <c r="R157">
        <v>912633.10620000004</v>
      </c>
      <c r="S157">
        <v>937385.90709999995</v>
      </c>
      <c r="T157">
        <v>963206.65489999996</v>
      </c>
      <c r="U157">
        <v>990265.11259999999</v>
      </c>
      <c r="V157">
        <v>1018483.8639999999</v>
      </c>
      <c r="W157">
        <v>1047812.887</v>
      </c>
      <c r="X157">
        <v>1078218.0660000001</v>
      </c>
      <c r="Y157">
        <v>1109677.094</v>
      </c>
      <c r="Z157">
        <v>1142176.416</v>
      </c>
      <c r="AA157">
        <v>1175708.5449999999</v>
      </c>
      <c r="AB157">
        <v>1210270.24</v>
      </c>
      <c r="AC157">
        <v>1245861.6089999999</v>
      </c>
      <c r="AD157">
        <v>1282486.1769999999</v>
      </c>
      <c r="AE157">
        <v>1321122.5430000001</v>
      </c>
      <c r="AF157">
        <v>1361840.7069999999</v>
      </c>
      <c r="AG157">
        <v>1404463.86</v>
      </c>
      <c r="AH157">
        <v>1448762.9029999999</v>
      </c>
      <c r="AI157">
        <v>1494546.767</v>
      </c>
      <c r="AJ157">
        <v>1541691.595</v>
      </c>
      <c r="AK157">
        <v>1590144.1529999999</v>
      </c>
      <c r="AL157">
        <v>1639916.608</v>
      </c>
      <c r="AM157">
        <v>1691080.574</v>
      </c>
      <c r="AN157">
        <v>1743763.648</v>
      </c>
    </row>
    <row r="158" spans="1:40" x14ac:dyDescent="0.25">
      <c r="A158" s="5" t="s">
        <v>218</v>
      </c>
      <c r="B158" t="s">
        <v>395</v>
      </c>
      <c r="C158">
        <v>468.495</v>
      </c>
      <c r="D158">
        <v>482.35876209999998</v>
      </c>
      <c r="E158">
        <v>496.72797880000002</v>
      </c>
      <c r="F158">
        <v>511.49091579999998</v>
      </c>
      <c r="G158">
        <v>525.74259059999997</v>
      </c>
      <c r="H158">
        <v>539.33005479999997</v>
      </c>
      <c r="I158">
        <v>552.51452640000002</v>
      </c>
      <c r="J158">
        <v>565.60380659999998</v>
      </c>
      <c r="K158">
        <v>578.76947600000005</v>
      </c>
      <c r="L158">
        <v>592.07503919999999</v>
      </c>
      <c r="M158">
        <v>605.50939119999998</v>
      </c>
      <c r="N158">
        <v>619.03424159999997</v>
      </c>
      <c r="O158">
        <v>632.61946260000002</v>
      </c>
      <c r="P158">
        <v>647.09545890000004</v>
      </c>
      <c r="Q158">
        <v>662.2958175</v>
      </c>
      <c r="R158">
        <v>677.95316500000001</v>
      </c>
      <c r="S158">
        <v>693.88111800000001</v>
      </c>
      <c r="T158">
        <v>709.96761530000003</v>
      </c>
      <c r="U158">
        <v>727.21125689999997</v>
      </c>
      <c r="V158">
        <v>745.71321290000003</v>
      </c>
      <c r="W158">
        <v>765.41252229999998</v>
      </c>
      <c r="X158">
        <v>786.1768452</v>
      </c>
      <c r="Y158">
        <v>807.85446579999996</v>
      </c>
      <c r="Z158">
        <v>830.30746729999998</v>
      </c>
      <c r="AA158">
        <v>853.42711689999999</v>
      </c>
      <c r="AB158">
        <v>877.1367103</v>
      </c>
      <c r="AC158">
        <v>901.38773289999995</v>
      </c>
      <c r="AD158">
        <v>926.15382929999998</v>
      </c>
      <c r="AE158">
        <v>952.6498818</v>
      </c>
      <c r="AF158">
        <v>980.8343443</v>
      </c>
      <c r="AG158">
        <v>1010.495497</v>
      </c>
      <c r="AH158">
        <v>1041.4216449999999</v>
      </c>
      <c r="AI158">
        <v>1073.448423</v>
      </c>
      <c r="AJ158">
        <v>1106.4681760000001</v>
      </c>
      <c r="AK158">
        <v>1140.4266720000001</v>
      </c>
      <c r="AL158">
        <v>1175.3162950000001</v>
      </c>
      <c r="AM158">
        <v>1211.169703</v>
      </c>
      <c r="AN158">
        <v>1248.055613</v>
      </c>
    </row>
    <row r="159" spans="1:40" x14ac:dyDescent="0.25">
      <c r="A159" s="5" t="s">
        <v>218</v>
      </c>
      <c r="B159" t="s">
        <v>396</v>
      </c>
      <c r="C159">
        <v>1083169.416</v>
      </c>
      <c r="D159">
        <v>1115634.888</v>
      </c>
      <c r="E159">
        <v>1149611.2849999999</v>
      </c>
      <c r="F159">
        <v>1184727.3060000001</v>
      </c>
      <c r="G159">
        <v>1219604.919</v>
      </c>
      <c r="H159">
        <v>1253877.5460000001</v>
      </c>
      <c r="I159">
        <v>1287840.078</v>
      </c>
      <c r="J159">
        <v>1321900.3629999999</v>
      </c>
      <c r="K159">
        <v>1356381.041</v>
      </c>
      <c r="L159">
        <v>1391552.5419999999</v>
      </c>
      <c r="M159">
        <v>1427654.06</v>
      </c>
      <c r="N159">
        <v>1464932.8259999999</v>
      </c>
      <c r="O159">
        <v>1503674.432</v>
      </c>
      <c r="P159">
        <v>1544641.7209999999</v>
      </c>
      <c r="Q159">
        <v>1587908.942</v>
      </c>
      <c r="R159">
        <v>1633366.969</v>
      </c>
      <c r="S159">
        <v>1680921.5260000001</v>
      </c>
      <c r="T159">
        <v>1730520.175</v>
      </c>
      <c r="U159">
        <v>1782510.8430000001</v>
      </c>
      <c r="V159">
        <v>1836760.622</v>
      </c>
      <c r="W159">
        <v>1893192.5419999999</v>
      </c>
      <c r="X159">
        <v>1951764.9129999999</v>
      </c>
      <c r="Y159">
        <v>2012460.8359999999</v>
      </c>
      <c r="Z159">
        <v>2075280.304</v>
      </c>
      <c r="AA159">
        <v>2140234.0249999999</v>
      </c>
      <c r="AB159">
        <v>2207339.6230000001</v>
      </c>
      <c r="AC159">
        <v>2276620.057</v>
      </c>
      <c r="AD159">
        <v>2348104.1159999999</v>
      </c>
      <c r="AE159">
        <v>2422762.3930000002</v>
      </c>
      <c r="AF159">
        <v>2500628.8029999998</v>
      </c>
      <c r="AG159">
        <v>2581474.5669999998</v>
      </c>
      <c r="AH159">
        <v>2665017.0079999999</v>
      </c>
      <c r="AI159">
        <v>2751035.682</v>
      </c>
      <c r="AJ159">
        <v>2839412.7590000001</v>
      </c>
      <c r="AK159">
        <v>2930140.0049999999</v>
      </c>
      <c r="AL159">
        <v>3023314.2719999999</v>
      </c>
      <c r="AM159">
        <v>3119132.4160000002</v>
      </c>
      <c r="AN159">
        <v>3217890.4789999998</v>
      </c>
    </row>
    <row r="160" spans="1:40" x14ac:dyDescent="0.25">
      <c r="A160" s="5" t="s">
        <v>218</v>
      </c>
      <c r="B160" t="s">
        <v>397</v>
      </c>
      <c r="C160">
        <v>861000.34299999999</v>
      </c>
      <c r="D160">
        <v>886737.9841</v>
      </c>
      <c r="E160">
        <v>913621.50009999995</v>
      </c>
      <c r="F160">
        <v>941395.39249999996</v>
      </c>
      <c r="G160">
        <v>968903.73640000005</v>
      </c>
      <c r="H160">
        <v>995862.55819999997</v>
      </c>
      <c r="I160">
        <v>1022513.12</v>
      </c>
      <c r="J160">
        <v>1049180.7890000001</v>
      </c>
      <c r="K160">
        <v>1076099.925</v>
      </c>
      <c r="L160">
        <v>1103446.5190000001</v>
      </c>
      <c r="M160">
        <v>1131359.878</v>
      </c>
      <c r="N160">
        <v>1159979.926</v>
      </c>
      <c r="O160">
        <v>1189475.3319999999</v>
      </c>
      <c r="P160">
        <v>1220561.7450000001</v>
      </c>
      <c r="Q160">
        <v>1253243.328</v>
      </c>
      <c r="R160">
        <v>1287382.571</v>
      </c>
      <c r="S160">
        <v>1322872.6440000001</v>
      </c>
      <c r="T160">
        <v>1359648.43</v>
      </c>
      <c r="U160">
        <v>1398230.4779999999</v>
      </c>
      <c r="V160">
        <v>1438599.399</v>
      </c>
      <c r="W160">
        <v>1480703.13</v>
      </c>
      <c r="X160">
        <v>1524474.406</v>
      </c>
      <c r="Y160">
        <v>1569848.0519999999</v>
      </c>
      <c r="Z160">
        <v>1616771.118</v>
      </c>
      <c r="AA160">
        <v>1665205.9720000001</v>
      </c>
      <c r="AB160">
        <v>1715129.554</v>
      </c>
      <c r="AC160">
        <v>1766531.317</v>
      </c>
      <c r="AD160">
        <v>1819411.5649999999</v>
      </c>
      <c r="AE160">
        <v>1874763.1410000001</v>
      </c>
      <c r="AF160">
        <v>1932636.159</v>
      </c>
      <c r="AG160">
        <v>1992844.926</v>
      </c>
      <c r="AH160">
        <v>2055154.5060000001</v>
      </c>
      <c r="AI160">
        <v>2119373.84</v>
      </c>
      <c r="AJ160">
        <v>2185388.1039999998</v>
      </c>
      <c r="AK160">
        <v>2253164.7200000002</v>
      </c>
      <c r="AL160">
        <v>2322749.9780000001</v>
      </c>
      <c r="AM160">
        <v>2394264.6069999998</v>
      </c>
      <c r="AN160">
        <v>2467902.054</v>
      </c>
    </row>
    <row r="161" spans="1:40" x14ac:dyDescent="0.25">
      <c r="A161" s="5" t="s">
        <v>220</v>
      </c>
      <c r="B161" t="s">
        <v>398</v>
      </c>
      <c r="C161">
        <v>138827.01699999999</v>
      </c>
      <c r="D161">
        <v>142994.97519999999</v>
      </c>
      <c r="E161">
        <v>147465.228</v>
      </c>
      <c r="F161">
        <v>152214.2114</v>
      </c>
      <c r="G161">
        <v>156938.12229999999</v>
      </c>
      <c r="H161">
        <v>161515.2445</v>
      </c>
      <c r="I161">
        <v>165927.1084</v>
      </c>
      <c r="J161">
        <v>170196.8475</v>
      </c>
      <c r="K161">
        <v>174359.19620000001</v>
      </c>
      <c r="L161">
        <v>178454.4013</v>
      </c>
      <c r="M161">
        <v>182522.80059999999</v>
      </c>
      <c r="N161">
        <v>186604.8725</v>
      </c>
      <c r="O161">
        <v>190742.66889999999</v>
      </c>
      <c r="P161">
        <v>195131.1678</v>
      </c>
      <c r="Q161">
        <v>199838.12090000001</v>
      </c>
      <c r="R161">
        <v>204875.34969999999</v>
      </c>
      <c r="S161">
        <v>210233.6041</v>
      </c>
      <c r="T161">
        <v>215896.50930000001</v>
      </c>
      <c r="U161">
        <v>221883.3138</v>
      </c>
      <c r="V161">
        <v>228162.93609999999</v>
      </c>
      <c r="W161">
        <v>234715.5238</v>
      </c>
      <c r="X161">
        <v>241528.31880000001</v>
      </c>
      <c r="Y161">
        <v>248593.48550000001</v>
      </c>
      <c r="Z161">
        <v>255906.6128</v>
      </c>
      <c r="AA161">
        <v>263465.61580000003</v>
      </c>
      <c r="AB161">
        <v>271270.02730000002</v>
      </c>
      <c r="AC161">
        <v>279320.61249999999</v>
      </c>
      <c r="AD161">
        <v>287619.27159999998</v>
      </c>
      <c r="AE161">
        <v>296378.4731</v>
      </c>
      <c r="AF161">
        <v>305649.10810000001</v>
      </c>
      <c r="AG161">
        <v>315415.89360000001</v>
      </c>
      <c r="AH161">
        <v>325636.9105</v>
      </c>
      <c r="AI161">
        <v>336267.94059999997</v>
      </c>
      <c r="AJ161">
        <v>347274.1237</v>
      </c>
      <c r="AK161">
        <v>358634.6458</v>
      </c>
      <c r="AL161">
        <v>370344.02970000001</v>
      </c>
      <c r="AM161">
        <v>382412.11109999998</v>
      </c>
      <c r="AN161">
        <v>394863.8236</v>
      </c>
    </row>
    <row r="162" spans="1:40" x14ac:dyDescent="0.25">
      <c r="A162" s="5" t="s">
        <v>220</v>
      </c>
      <c r="B162" t="s">
        <v>399</v>
      </c>
      <c r="C162">
        <v>3577.69</v>
      </c>
      <c r="D162">
        <v>3688.755017</v>
      </c>
      <c r="E162">
        <v>3809.6865939999998</v>
      </c>
      <c r="F162">
        <v>3937.9241929999998</v>
      </c>
      <c r="G162">
        <v>4058.4336969999999</v>
      </c>
      <c r="H162">
        <v>4169.1426330000004</v>
      </c>
      <c r="I162">
        <v>4273.0485600000002</v>
      </c>
      <c r="J162">
        <v>4373.5929470000001</v>
      </c>
      <c r="K162">
        <v>4473.2335489999996</v>
      </c>
      <c r="L162">
        <v>4573.5416210000003</v>
      </c>
      <c r="M162">
        <v>4675.4755740000001</v>
      </c>
      <c r="N162">
        <v>4779.7143930000002</v>
      </c>
      <c r="O162">
        <v>4886.8979099999997</v>
      </c>
      <c r="P162">
        <v>5005.0687049999997</v>
      </c>
      <c r="Q162">
        <v>5134.1914180000003</v>
      </c>
      <c r="R162">
        <v>5272.1637410000003</v>
      </c>
      <c r="S162">
        <v>5417.1080300000003</v>
      </c>
      <c r="T162">
        <v>5567.8557339999998</v>
      </c>
      <c r="U162">
        <v>5725.3217590000004</v>
      </c>
      <c r="V162">
        <v>5888.9404969999996</v>
      </c>
      <c r="W162">
        <v>6058.3617320000003</v>
      </c>
      <c r="X162">
        <v>6233.3945979999999</v>
      </c>
      <c r="Y162">
        <v>6413.9664400000001</v>
      </c>
      <c r="Z162">
        <v>6600.0807940000004</v>
      </c>
      <c r="AA162">
        <v>6791.7809319999997</v>
      </c>
      <c r="AB162">
        <v>6989.1255270000001</v>
      </c>
      <c r="AC162">
        <v>7192.1765379999997</v>
      </c>
      <c r="AD162">
        <v>7400.9977449999997</v>
      </c>
      <c r="AE162">
        <v>7624.375043</v>
      </c>
      <c r="AF162">
        <v>7862.0306369999998</v>
      </c>
      <c r="AG162">
        <v>8111.540379</v>
      </c>
      <c r="AH162">
        <v>8370.5782820000004</v>
      </c>
      <c r="AI162">
        <v>8637.5776170000008</v>
      </c>
      <c r="AJ162">
        <v>8911.7352989999999</v>
      </c>
      <c r="AK162">
        <v>9192.8393460000007</v>
      </c>
      <c r="AL162">
        <v>9481.10268</v>
      </c>
      <c r="AM162">
        <v>9777.0557110000009</v>
      </c>
      <c r="AN162">
        <v>10081.498799999999</v>
      </c>
    </row>
    <row r="163" spans="1:40" x14ac:dyDescent="0.25">
      <c r="A163" s="5" t="s">
        <v>220</v>
      </c>
      <c r="B163" t="s">
        <v>400</v>
      </c>
      <c r="C163">
        <v>12425.123</v>
      </c>
      <c r="D163">
        <v>12812.95508</v>
      </c>
      <c r="E163">
        <v>13228.52619</v>
      </c>
      <c r="F163">
        <v>13660.68478</v>
      </c>
      <c r="G163">
        <v>14071.54565</v>
      </c>
      <c r="H163">
        <v>14458.29393</v>
      </c>
      <c r="I163">
        <v>14830.87297</v>
      </c>
      <c r="J163">
        <v>15199.099190000001</v>
      </c>
      <c r="K163">
        <v>15569.76772</v>
      </c>
      <c r="L163">
        <v>15947.309359999999</v>
      </c>
      <c r="M163">
        <v>16334.62192</v>
      </c>
      <c r="N163">
        <v>16733.97523</v>
      </c>
      <c r="O163">
        <v>17147.639709999999</v>
      </c>
      <c r="P163">
        <v>17595.588319999999</v>
      </c>
      <c r="Q163">
        <v>18077.764190000002</v>
      </c>
      <c r="R163">
        <v>18588.1113</v>
      </c>
      <c r="S163">
        <v>19120.562849999998</v>
      </c>
      <c r="T163">
        <v>19670.82346</v>
      </c>
      <c r="U163">
        <v>20235.288390000002</v>
      </c>
      <c r="V163">
        <v>20810.16043</v>
      </c>
      <c r="W163">
        <v>21395.77392</v>
      </c>
      <c r="X163">
        <v>21994.292799999999</v>
      </c>
      <c r="Y163">
        <v>22608.16733</v>
      </c>
      <c r="Z163">
        <v>23239.367859999998</v>
      </c>
      <c r="AA163">
        <v>23889.153200000001</v>
      </c>
      <c r="AB163">
        <v>24558.128430000001</v>
      </c>
      <c r="AC163">
        <v>25246.41778</v>
      </c>
      <c r="AD163">
        <v>25953.857250000001</v>
      </c>
      <c r="AE163">
        <v>26700.22567</v>
      </c>
      <c r="AF163">
        <v>27481.803650000002</v>
      </c>
      <c r="AG163">
        <v>28290.80946</v>
      </c>
      <c r="AH163">
        <v>29121.028839999999</v>
      </c>
      <c r="AI163">
        <v>29969.040710000001</v>
      </c>
      <c r="AJ163">
        <v>30833.77318</v>
      </c>
      <c r="AK163">
        <v>31715.761429999999</v>
      </c>
      <c r="AL163">
        <v>32616.572830000001</v>
      </c>
      <c r="AM163">
        <v>33538.486859999997</v>
      </c>
      <c r="AN163">
        <v>34484.386930000001</v>
      </c>
    </row>
    <row r="164" spans="1:40" x14ac:dyDescent="0.25">
      <c r="A164" s="5" t="s">
        <v>220</v>
      </c>
      <c r="B164" t="s">
        <v>401</v>
      </c>
      <c r="C164">
        <v>329.06599999999997</v>
      </c>
      <c r="D164">
        <v>339.4139715</v>
      </c>
      <c r="E164">
        <v>350.87486999999999</v>
      </c>
      <c r="F164">
        <v>363.28155959999998</v>
      </c>
      <c r="G164">
        <v>375.1459754</v>
      </c>
      <c r="H164">
        <v>386.0212545</v>
      </c>
      <c r="I164">
        <v>395.95223770000001</v>
      </c>
      <c r="J164">
        <v>405.1442457</v>
      </c>
      <c r="K164">
        <v>413.81595229999999</v>
      </c>
      <c r="L164">
        <v>422.1618818</v>
      </c>
      <c r="M164">
        <v>430.33925169999998</v>
      </c>
      <c r="N164">
        <v>438.4757247</v>
      </c>
      <c r="O164">
        <v>446.68134529999998</v>
      </c>
      <c r="P164">
        <v>455.80741899999998</v>
      </c>
      <c r="Q164">
        <v>465.9995313</v>
      </c>
      <c r="R164">
        <v>477.17622979999999</v>
      </c>
      <c r="S164">
        <v>489.19909660000002</v>
      </c>
      <c r="T164">
        <v>501.93761919999997</v>
      </c>
      <c r="U164">
        <v>515.37127629999998</v>
      </c>
      <c r="V164">
        <v>529.38255900000001</v>
      </c>
      <c r="W164">
        <v>543.90483529999995</v>
      </c>
      <c r="X164">
        <v>558.9039702</v>
      </c>
      <c r="Y164">
        <v>574.36481349999997</v>
      </c>
      <c r="Z164">
        <v>590.28198469999995</v>
      </c>
      <c r="AA164">
        <v>606.65421000000003</v>
      </c>
      <c r="AB164">
        <v>623.48140620000004</v>
      </c>
      <c r="AC164">
        <v>640.76359230000003</v>
      </c>
      <c r="AD164">
        <v>658.50096259999998</v>
      </c>
      <c r="AE164">
        <v>677.51960699999995</v>
      </c>
      <c r="AF164">
        <v>697.92401510000002</v>
      </c>
      <c r="AG164">
        <v>719.5937768</v>
      </c>
      <c r="AH164">
        <v>742.34210480000002</v>
      </c>
      <c r="AI164">
        <v>765.99684360000003</v>
      </c>
      <c r="AJ164">
        <v>790.43139510000003</v>
      </c>
      <c r="AK164">
        <v>815.57090189999997</v>
      </c>
      <c r="AL164">
        <v>841.38815269999998</v>
      </c>
      <c r="AM164">
        <v>867.89692049999996</v>
      </c>
      <c r="AN164">
        <v>895.14636819999998</v>
      </c>
    </row>
    <row r="165" spans="1:40" x14ac:dyDescent="0.25">
      <c r="A165" s="5" t="s">
        <v>220</v>
      </c>
      <c r="B165" t="s">
        <v>402</v>
      </c>
      <c r="C165">
        <v>568231.56999999995</v>
      </c>
      <c r="D165">
        <v>585428.75580000004</v>
      </c>
      <c r="E165">
        <v>603947.74840000004</v>
      </c>
      <c r="F165">
        <v>623687.88459999999</v>
      </c>
      <c r="G165">
        <v>643318.47530000005</v>
      </c>
      <c r="H165">
        <v>662295.83010000002</v>
      </c>
      <c r="I165">
        <v>680498.43539999996</v>
      </c>
      <c r="J165">
        <v>697988.20310000004</v>
      </c>
      <c r="K165">
        <v>714891.38650000002</v>
      </c>
      <c r="L165">
        <v>731367.33609999996</v>
      </c>
      <c r="M165">
        <v>747579.82339999999</v>
      </c>
      <c r="N165">
        <v>763692.03749999998</v>
      </c>
      <c r="O165">
        <v>779869.05920000002</v>
      </c>
      <c r="P165">
        <v>796970.32810000004</v>
      </c>
      <c r="Q165">
        <v>815296.07869999995</v>
      </c>
      <c r="R165">
        <v>834903.04989999998</v>
      </c>
      <c r="S165">
        <v>855749.88040000002</v>
      </c>
      <c r="T165">
        <v>877758.07140000002</v>
      </c>
      <c r="U165">
        <v>900972.12690000003</v>
      </c>
      <c r="V165">
        <v>925257.32290000003</v>
      </c>
      <c r="W165">
        <v>950531.17460000003</v>
      </c>
      <c r="X165">
        <v>976738.96719999996</v>
      </c>
      <c r="Y165">
        <v>1003842.987</v>
      </c>
      <c r="Z165">
        <v>1031816.6040000001</v>
      </c>
      <c r="AA165">
        <v>1060640.554</v>
      </c>
      <c r="AB165">
        <v>1090300.726</v>
      </c>
      <c r="AC165">
        <v>1120787.0090000001</v>
      </c>
      <c r="AD165">
        <v>1152093.0560000001</v>
      </c>
      <c r="AE165">
        <v>1185108.5889999999</v>
      </c>
      <c r="AF165">
        <v>1220053.209</v>
      </c>
      <c r="AG165">
        <v>1256879.2339999999</v>
      </c>
      <c r="AH165">
        <v>1295427.1040000001</v>
      </c>
      <c r="AI165">
        <v>1335519.7490000001</v>
      </c>
      <c r="AJ165">
        <v>1377008.527</v>
      </c>
      <c r="AK165">
        <v>1419792.7709999999</v>
      </c>
      <c r="AL165">
        <v>1463826.1580000001</v>
      </c>
      <c r="AM165">
        <v>1509117.476</v>
      </c>
      <c r="AN165">
        <v>1555729.929</v>
      </c>
    </row>
    <row r="166" spans="1:40" x14ac:dyDescent="0.25">
      <c r="A166" s="5" t="s">
        <v>220</v>
      </c>
      <c r="B166" t="s">
        <v>403</v>
      </c>
      <c r="C166">
        <v>2519.703</v>
      </c>
      <c r="D166">
        <v>2596.0121819999999</v>
      </c>
      <c r="E166">
        <v>2675.3639710000002</v>
      </c>
      <c r="F166">
        <v>2756.967823</v>
      </c>
      <c r="G166">
        <v>2838.0975090000002</v>
      </c>
      <c r="H166">
        <v>2918.2747140000001</v>
      </c>
      <c r="I166">
        <v>2998.4437039999998</v>
      </c>
      <c r="J166">
        <v>3079.1975689999999</v>
      </c>
      <c r="K166">
        <v>3160.7477610000001</v>
      </c>
      <c r="L166">
        <v>3243.2778450000001</v>
      </c>
      <c r="M166">
        <v>3327.0546380000001</v>
      </c>
      <c r="N166">
        <v>3412.4748439999998</v>
      </c>
      <c r="O166">
        <v>3500.0623519999999</v>
      </c>
      <c r="P166">
        <v>3590.928613</v>
      </c>
      <c r="Q166">
        <v>3685.3134129999999</v>
      </c>
      <c r="R166">
        <v>3783.2174829999999</v>
      </c>
      <c r="S166">
        <v>3884.6545679999999</v>
      </c>
      <c r="T166">
        <v>3989.641451</v>
      </c>
      <c r="U166">
        <v>4099.0228150000003</v>
      </c>
      <c r="V166">
        <v>4212.7826020000002</v>
      </c>
      <c r="W166">
        <v>4330.8294910000004</v>
      </c>
      <c r="X166">
        <v>4453.0266540000002</v>
      </c>
      <c r="Y166">
        <v>4579.2519609999999</v>
      </c>
      <c r="Z166">
        <v>4709.415011</v>
      </c>
      <c r="AA166">
        <v>4843.4518550000003</v>
      </c>
      <c r="AB166">
        <v>4981.3158160000003</v>
      </c>
      <c r="AC166">
        <v>5122.9713000000002</v>
      </c>
      <c r="AD166">
        <v>5268.3924580000003</v>
      </c>
      <c r="AE166">
        <v>5419.9241460000003</v>
      </c>
      <c r="AF166">
        <v>5577.4371780000001</v>
      </c>
      <c r="AG166">
        <v>5740.4135249999999</v>
      </c>
      <c r="AH166">
        <v>5908.3925669999999</v>
      </c>
      <c r="AI166">
        <v>6081.0750429999998</v>
      </c>
      <c r="AJ166">
        <v>6258.3146770000003</v>
      </c>
      <c r="AK166">
        <v>6440.1020250000001</v>
      </c>
      <c r="AL166">
        <v>6626.5610479999996</v>
      </c>
      <c r="AM166">
        <v>6817.9564769999997</v>
      </c>
      <c r="AN166">
        <v>7014.7077769999996</v>
      </c>
    </row>
    <row r="167" spans="1:40" x14ac:dyDescent="0.25">
      <c r="A167" s="5" t="s">
        <v>221</v>
      </c>
      <c r="B167" t="s">
        <v>404</v>
      </c>
      <c r="C167">
        <v>4152088.8960000002</v>
      </c>
      <c r="D167">
        <v>4276885.3940000003</v>
      </c>
      <c r="E167">
        <v>4406892.699</v>
      </c>
      <c r="F167">
        <v>4540902.6730000004</v>
      </c>
      <c r="G167">
        <v>4674762.5520000001</v>
      </c>
      <c r="H167">
        <v>4807360.0449999999</v>
      </c>
      <c r="I167">
        <v>4939543.1940000001</v>
      </c>
      <c r="J167">
        <v>5072324.3760000002</v>
      </c>
      <c r="K167">
        <v>5206360.6260000002</v>
      </c>
      <c r="L167">
        <v>5342159.4160000002</v>
      </c>
      <c r="M167">
        <v>5480157.6270000003</v>
      </c>
      <c r="N167">
        <v>5620837.8669999996</v>
      </c>
      <c r="O167">
        <v>5764802.4369999999</v>
      </c>
      <c r="P167">
        <v>5914444.5999999996</v>
      </c>
      <c r="Q167">
        <v>6069779.6189999999</v>
      </c>
      <c r="R167">
        <v>6230420.1569999997</v>
      </c>
      <c r="S167">
        <v>6396132.4139999999</v>
      </c>
      <c r="T167">
        <v>6566810.727</v>
      </c>
      <c r="U167">
        <v>6744237.2709999997</v>
      </c>
      <c r="V167">
        <v>6928000.9239999996</v>
      </c>
      <c r="W167">
        <v>7117807.2790000001</v>
      </c>
      <c r="X167">
        <v>7313468.3059999999</v>
      </c>
      <c r="Y167">
        <v>7514870.2470000004</v>
      </c>
      <c r="Z167">
        <v>7721938.2039999999</v>
      </c>
      <c r="AA167">
        <v>7934609.0279999999</v>
      </c>
      <c r="AB167">
        <v>8152817.0120000001</v>
      </c>
      <c r="AC167">
        <v>8376490.6090000002</v>
      </c>
      <c r="AD167">
        <v>8605557.3780000005</v>
      </c>
      <c r="AE167">
        <v>8843392.9399999995</v>
      </c>
      <c r="AF167">
        <v>9089904.9260000009</v>
      </c>
      <c r="AG167">
        <v>9344339.2170000002</v>
      </c>
      <c r="AH167">
        <v>9605908.1089999899</v>
      </c>
      <c r="AI167">
        <v>9874043.9059999995</v>
      </c>
      <c r="AJ167">
        <v>10148449.85</v>
      </c>
      <c r="AK167">
        <v>10429089.49</v>
      </c>
      <c r="AL167">
        <v>10716166.529999999</v>
      </c>
      <c r="AM167">
        <v>11010113.300000001</v>
      </c>
      <c r="AN167">
        <v>11311592.5</v>
      </c>
    </row>
    <row r="168" spans="1:40" x14ac:dyDescent="0.25">
      <c r="A168" s="5" t="s">
        <v>221</v>
      </c>
      <c r="B168" t="s">
        <v>405</v>
      </c>
      <c r="C168">
        <v>4653.7969999999996</v>
      </c>
      <c r="D168">
        <v>4795.7197159999996</v>
      </c>
      <c r="E168">
        <v>4944.8888999999999</v>
      </c>
      <c r="F168">
        <v>5099.0493740000002</v>
      </c>
      <c r="G168">
        <v>5251.62327</v>
      </c>
      <c r="H168">
        <v>5400.4195499999996</v>
      </c>
      <c r="I168">
        <v>5546.8217210000003</v>
      </c>
      <c r="J168">
        <v>5692.8254479999996</v>
      </c>
      <c r="K168">
        <v>5839.816323</v>
      </c>
      <c r="L168">
        <v>5988.7236620000003</v>
      </c>
      <c r="M168">
        <v>6140.1704739999996</v>
      </c>
      <c r="N168">
        <v>6294.7473380000001</v>
      </c>
      <c r="O168">
        <v>6453.1538460000002</v>
      </c>
      <c r="P168">
        <v>6618.4983080000002</v>
      </c>
      <c r="Q168">
        <v>6791.2158259999997</v>
      </c>
      <c r="R168">
        <v>6970.6723419999998</v>
      </c>
      <c r="S168">
        <v>7156.2077790000003</v>
      </c>
      <c r="T168">
        <v>7347.3833869999999</v>
      </c>
      <c r="U168">
        <v>7546.5270659999996</v>
      </c>
      <c r="V168">
        <v>7753.0111509999997</v>
      </c>
      <c r="W168">
        <v>7966.2476219999999</v>
      </c>
      <c r="X168">
        <v>8185.8472499999998</v>
      </c>
      <c r="Y168">
        <v>8411.6123650000009</v>
      </c>
      <c r="Z168">
        <v>8643.4652580000002</v>
      </c>
      <c r="AA168">
        <v>8881.3762459999998</v>
      </c>
      <c r="AB168">
        <v>9125.3172250000007</v>
      </c>
      <c r="AC168">
        <v>9375.2418909999997</v>
      </c>
      <c r="AD168">
        <v>9631.0862290000005</v>
      </c>
      <c r="AE168">
        <v>9897.3121809999902</v>
      </c>
      <c r="AF168">
        <v>10174.37412</v>
      </c>
      <c r="AG168">
        <v>10461.198270000001</v>
      </c>
      <c r="AH168">
        <v>10756.34519</v>
      </c>
      <c r="AI168">
        <v>11058.677250000001</v>
      </c>
      <c r="AJ168">
        <v>11367.545</v>
      </c>
      <c r="AK168">
        <v>11682.76676</v>
      </c>
      <c r="AL168">
        <v>12004.546560000001</v>
      </c>
      <c r="AM168">
        <v>12333.398999999999</v>
      </c>
      <c r="AN168">
        <v>12670.1065</v>
      </c>
    </row>
    <row r="169" spans="1:40" x14ac:dyDescent="0.25">
      <c r="A169" s="19" t="s">
        <v>410</v>
      </c>
      <c r="B169" t="s">
        <v>406</v>
      </c>
      <c r="C169">
        <v>363441.91800000001</v>
      </c>
      <c r="D169">
        <v>373065.3946</v>
      </c>
      <c r="E169">
        <v>387159.98450000002</v>
      </c>
      <c r="F169">
        <v>404270.00050000002</v>
      </c>
      <c r="G169">
        <v>419063.46470000001</v>
      </c>
      <c r="H169">
        <v>430795.08659999998</v>
      </c>
      <c r="I169">
        <v>439607.78830000001</v>
      </c>
      <c r="J169">
        <v>446172.5601</v>
      </c>
      <c r="K169">
        <v>451191.51880000002</v>
      </c>
      <c r="L169">
        <v>455217.85190000001</v>
      </c>
      <c r="M169">
        <v>458629.26140000002</v>
      </c>
      <c r="N169">
        <v>461671.10019999999</v>
      </c>
      <c r="O169">
        <v>464508.37609999999</v>
      </c>
      <c r="P169">
        <v>469650.95289999997</v>
      </c>
      <c r="Q169">
        <v>477169.77429999999</v>
      </c>
      <c r="R169">
        <v>486563.21399999998</v>
      </c>
      <c r="S169">
        <v>497298.17969999998</v>
      </c>
      <c r="T169">
        <v>508968.32919999998</v>
      </c>
      <c r="U169">
        <v>521367.47509999998</v>
      </c>
      <c r="V169">
        <v>534340.67220000003</v>
      </c>
      <c r="W169">
        <v>547804.29029999999</v>
      </c>
      <c r="X169">
        <v>561713.88260000001</v>
      </c>
      <c r="Y169">
        <v>576048.42240000004</v>
      </c>
      <c r="Z169">
        <v>590799.89439999999</v>
      </c>
      <c r="AA169">
        <v>605966.64560000005</v>
      </c>
      <c r="AB169">
        <v>621549.71279999998</v>
      </c>
      <c r="AC169">
        <v>637551.20039999997</v>
      </c>
      <c r="AD169">
        <v>653974.02500000002</v>
      </c>
      <c r="AE169">
        <v>673233.57079999999</v>
      </c>
      <c r="AF169">
        <v>695341.97869999998</v>
      </c>
      <c r="AG169">
        <v>719773.05079999997</v>
      </c>
      <c r="AH169">
        <v>745963.81240000005</v>
      </c>
      <c r="AI169">
        <v>773481.54099999997</v>
      </c>
      <c r="AJ169">
        <v>802048.52339999995</v>
      </c>
      <c r="AK169">
        <v>831517.4817</v>
      </c>
      <c r="AL169">
        <v>861837.46499999997</v>
      </c>
      <c r="AM169">
        <v>893025.31039999996</v>
      </c>
      <c r="AN169">
        <v>925146.59140000003</v>
      </c>
    </row>
    <row r="170" spans="1:40" x14ac:dyDescent="0.25">
      <c r="A170" s="19" t="s">
        <v>410</v>
      </c>
      <c r="B170" t="s">
        <v>407</v>
      </c>
      <c r="C170">
        <v>9283.1983999999902</v>
      </c>
      <c r="D170">
        <v>9522.6244160000006</v>
      </c>
      <c r="E170">
        <v>9826.9661980000001</v>
      </c>
      <c r="F170">
        <v>10174.759899999999</v>
      </c>
      <c r="G170">
        <v>10501.484119999999</v>
      </c>
      <c r="H170">
        <v>10785.375309999999</v>
      </c>
      <c r="I170">
        <v>11048.84542</v>
      </c>
      <c r="J170">
        <v>11305.11498</v>
      </c>
      <c r="K170">
        <v>11559.367200000001</v>
      </c>
      <c r="L170">
        <v>11813.853230000001</v>
      </c>
      <c r="M170">
        <v>12070.33302</v>
      </c>
      <c r="N170">
        <v>12331.03407</v>
      </c>
      <c r="O170">
        <v>12598.82049</v>
      </c>
      <c r="P170">
        <v>12885.361150000001</v>
      </c>
      <c r="Q170">
        <v>13192.15676</v>
      </c>
      <c r="R170">
        <v>13517.24972</v>
      </c>
      <c r="S170">
        <v>13858.116239999999</v>
      </c>
      <c r="T170">
        <v>14212.66502</v>
      </c>
      <c r="U170">
        <v>14579.13682</v>
      </c>
      <c r="V170">
        <v>14959.44227</v>
      </c>
      <c r="W170">
        <v>15354.363520000001</v>
      </c>
      <c r="X170">
        <v>15763.744710000001</v>
      </c>
      <c r="Y170">
        <v>16187.10418</v>
      </c>
      <c r="Z170">
        <v>16623.93965</v>
      </c>
      <c r="AA170">
        <v>17073.833159999998</v>
      </c>
      <c r="AB170">
        <v>17536.47</v>
      </c>
      <c r="AC170">
        <v>18011.629980000002</v>
      </c>
      <c r="AD170">
        <v>18499.1787</v>
      </c>
      <c r="AE170">
        <v>19035.304769999999</v>
      </c>
      <c r="AF170">
        <v>19617.62587</v>
      </c>
      <c r="AG170">
        <v>20237.47985</v>
      </c>
      <c r="AH170">
        <v>20886.529829999999</v>
      </c>
      <c r="AI170">
        <v>21558.815259999999</v>
      </c>
      <c r="AJ170">
        <v>22250.85585</v>
      </c>
      <c r="AK170">
        <v>22961.16158</v>
      </c>
      <c r="AL170">
        <v>23689.69832</v>
      </c>
      <c r="AM170">
        <v>24437.492010000002</v>
      </c>
      <c r="AN170">
        <v>25206.39934</v>
      </c>
    </row>
    <row r="171" spans="1:40" x14ac:dyDescent="0.25">
      <c r="A171" s="5" t="s">
        <v>409</v>
      </c>
      <c r="B171" t="s">
        <v>408</v>
      </c>
      <c r="C171">
        <v>37854.733</v>
      </c>
      <c r="D171">
        <v>38452.639139999999</v>
      </c>
      <c r="E171">
        <v>38875.297339999997</v>
      </c>
      <c r="F171">
        <v>39228.945070000002</v>
      </c>
      <c r="G171">
        <v>39382.498599999999</v>
      </c>
      <c r="H171">
        <v>39535.529620000001</v>
      </c>
      <c r="I171">
        <v>39807.54307</v>
      </c>
      <c r="J171">
        <v>40260.067459999998</v>
      </c>
      <c r="K171">
        <v>40827.693070000001</v>
      </c>
      <c r="L171">
        <v>41423.531739999999</v>
      </c>
      <c r="M171">
        <v>41966.796340000001</v>
      </c>
      <c r="N171">
        <v>42404.58554</v>
      </c>
      <c r="O171">
        <v>42717.312339999997</v>
      </c>
      <c r="P171">
        <v>43204.502619999999</v>
      </c>
      <c r="Q171">
        <v>43585.358489999999</v>
      </c>
      <c r="R171">
        <v>43788.412069999998</v>
      </c>
      <c r="S171">
        <v>43835.261830000003</v>
      </c>
      <c r="T171">
        <v>43760.758589999998</v>
      </c>
      <c r="U171">
        <v>44154.429120000001</v>
      </c>
      <c r="V171">
        <v>44963.885170000001</v>
      </c>
      <c r="W171">
        <v>46053.981059999998</v>
      </c>
      <c r="X171">
        <v>47297.916420000001</v>
      </c>
      <c r="Y171">
        <v>48604.570950000001</v>
      </c>
      <c r="Z171">
        <v>49919.153019999998</v>
      </c>
      <c r="AA171">
        <v>51214.655420000003</v>
      </c>
      <c r="AB171">
        <v>52482.032870000003</v>
      </c>
      <c r="AC171">
        <v>53722.243289999999</v>
      </c>
      <c r="AD171">
        <v>54940.88925</v>
      </c>
      <c r="AE171">
        <v>56467.968820000002</v>
      </c>
      <c r="AF171">
        <v>58248.559249999998</v>
      </c>
      <c r="AG171">
        <v>60223.390180000002</v>
      </c>
      <c r="AH171">
        <v>62345.579599999997</v>
      </c>
      <c r="AI171">
        <v>64584.213089999997</v>
      </c>
      <c r="AJ171">
        <v>66922.186130000002</v>
      </c>
      <c r="AK171">
        <v>69352.552859999996</v>
      </c>
      <c r="AL171">
        <v>71875.187839999999</v>
      </c>
      <c r="AM171">
        <v>74494.335770000005</v>
      </c>
      <c r="AN171">
        <v>77217.059789999999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2"/>
  <sheetViews>
    <sheetView workbookViewId="0">
      <selection activeCell="A2" sqref="A2:O40"/>
    </sheetView>
  </sheetViews>
  <sheetFormatPr baseColWidth="10" defaultRowHeight="15" x14ac:dyDescent="0.25"/>
  <cols>
    <col min="2" max="2" width="11.42578125" style="13"/>
    <col min="3" max="3" width="18.28515625" style="13" customWidth="1"/>
    <col min="4" max="7" width="11.42578125" style="13"/>
    <col min="8" max="8" width="17.42578125" style="13" customWidth="1"/>
    <col min="9" max="9" width="13.28515625" style="13" customWidth="1"/>
    <col min="10" max="11" width="11.42578125" style="13"/>
    <col min="17" max="17" width="12.85546875" customWidth="1"/>
  </cols>
  <sheetData>
    <row r="1" spans="1:27" x14ac:dyDescent="0.25">
      <c r="A1" s="1" t="s">
        <v>209</v>
      </c>
      <c r="T1" s="1" t="s">
        <v>210</v>
      </c>
      <c r="U1" s="1"/>
    </row>
    <row r="2" spans="1:27" x14ac:dyDescent="0.25">
      <c r="B2" s="13" t="s">
        <v>131</v>
      </c>
      <c r="C2" s="13" t="s">
        <v>189</v>
      </c>
      <c r="D2" s="13" t="s">
        <v>190</v>
      </c>
      <c r="E2" s="13" t="s">
        <v>191</v>
      </c>
      <c r="F2" s="13" t="s">
        <v>192</v>
      </c>
      <c r="G2" s="13" t="s">
        <v>130</v>
      </c>
      <c r="H2" s="13" t="s">
        <v>193</v>
      </c>
      <c r="I2" s="13" t="s">
        <v>194</v>
      </c>
      <c r="J2" s="13" t="s">
        <v>195</v>
      </c>
      <c r="K2" s="13" t="s">
        <v>196</v>
      </c>
      <c r="L2" t="s">
        <v>197</v>
      </c>
      <c r="M2" t="s">
        <v>198</v>
      </c>
      <c r="N2" t="s">
        <v>199</v>
      </c>
      <c r="O2" t="s">
        <v>200</v>
      </c>
      <c r="Q2" s="7" t="s">
        <v>201</v>
      </c>
      <c r="R2" s="7" t="s">
        <v>202</v>
      </c>
      <c r="T2" t="s">
        <v>208</v>
      </c>
      <c r="U2" t="s">
        <v>207</v>
      </c>
      <c r="V2" t="s">
        <v>206</v>
      </c>
      <c r="W2" t="s">
        <v>205</v>
      </c>
      <c r="X2" t="s">
        <v>187</v>
      </c>
      <c r="Y2" t="s">
        <v>204</v>
      </c>
      <c r="AA2" s="7" t="s">
        <v>203</v>
      </c>
    </row>
    <row r="3" spans="1:27" x14ac:dyDescent="0.25">
      <c r="A3">
        <v>2013</v>
      </c>
      <c r="B3" s="13">
        <v>16277187.08</v>
      </c>
      <c r="C3" s="13">
        <v>10880669.779999999</v>
      </c>
      <c r="D3" s="13">
        <v>3459303.5249999999</v>
      </c>
      <c r="E3" s="13">
        <v>4915878.0669999998</v>
      </c>
      <c r="F3" s="13">
        <v>5166705.2450000001</v>
      </c>
      <c r="G3" s="13">
        <v>16277187.08</v>
      </c>
      <c r="H3" s="13">
        <v>10880669.779999999</v>
      </c>
      <c r="I3" s="13">
        <v>3459303.5249999999</v>
      </c>
      <c r="J3" s="13">
        <v>4915878.0669999998</v>
      </c>
      <c r="K3" s="13">
        <v>5166705.2450000001</v>
      </c>
      <c r="L3">
        <v>1986054.392</v>
      </c>
      <c r="M3">
        <v>1986054.392</v>
      </c>
      <c r="N3">
        <v>201986.56</v>
      </c>
      <c r="O3">
        <v>201986.56</v>
      </c>
      <c r="Q3" s="14">
        <f>C3+D3+E3+L3+N3-F3 -(B3)</f>
        <v>-1.0000001639127731E-3</v>
      </c>
      <c r="R3" s="14">
        <f>H3+I3+J3+M3+O3-K3 -(G3)</f>
        <v>-1.0000001639127731E-3</v>
      </c>
      <c r="T3" s="15">
        <f>(B3/G3-1)*100</f>
        <v>0</v>
      </c>
      <c r="U3" t="e">
        <f>(C3-H3)/(B3-G3)*T3</f>
        <v>#DIV/0!</v>
      </c>
      <c r="V3" t="e">
        <f>(D3-I3)/(B3-G3)*T3</f>
        <v>#DIV/0!</v>
      </c>
      <c r="W3" t="e">
        <f>(X3-Y3)*T3</f>
        <v>#DIV/0!</v>
      </c>
      <c r="X3" t="e">
        <f>(E3-J3)/(B3-G3)</f>
        <v>#DIV/0!</v>
      </c>
      <c r="Y3" t="e">
        <f>(F3-K3)/(B3-G3)</f>
        <v>#DIV/0!</v>
      </c>
      <c r="AA3" s="16" t="e">
        <f>T3-SUM(U3:W3)</f>
        <v>#DIV/0!</v>
      </c>
    </row>
    <row r="4" spans="1:27" x14ac:dyDescent="0.25">
      <c r="A4">
        <v>2014</v>
      </c>
      <c r="B4" s="13">
        <v>16755219.34</v>
      </c>
      <c r="C4" s="13">
        <v>11205437.35</v>
      </c>
      <c r="D4" s="13">
        <v>3559801.824</v>
      </c>
      <c r="E4" s="13">
        <v>5057130.7759999996</v>
      </c>
      <c r="F4" s="13">
        <v>5318566.1840000004</v>
      </c>
      <c r="G4" s="13">
        <v>16755219.34</v>
      </c>
      <c r="H4" s="13">
        <v>11205437.35</v>
      </c>
      <c r="I4" s="13">
        <v>3559801.824</v>
      </c>
      <c r="J4" s="13">
        <v>5057130.7759999996</v>
      </c>
      <c r="K4" s="13">
        <v>5318566.1840000004</v>
      </c>
      <c r="L4">
        <v>2043547.862</v>
      </c>
      <c r="M4">
        <v>2043547.862</v>
      </c>
      <c r="N4">
        <v>207867.7138</v>
      </c>
      <c r="O4">
        <v>207867.7138</v>
      </c>
      <c r="Q4" s="14">
        <f t="shared" ref="Q4:Q40" si="0">C4+D4+E4+L4+N4-F4 -(B4)</f>
        <v>1.799996942281723E-3</v>
      </c>
      <c r="R4" s="14">
        <f t="shared" ref="R4:R40" si="1">H4+I4+J4+M4+O4-K4 -(G4)</f>
        <v>1.799996942281723E-3</v>
      </c>
      <c r="T4" s="15">
        <f t="shared" ref="T4:T40" si="2">(B4/G4-1)*100</f>
        <v>0</v>
      </c>
      <c r="U4" t="e">
        <f t="shared" ref="U4:U40" si="3">(C4-H4)/(B4-G4)*T4</f>
        <v>#DIV/0!</v>
      </c>
      <c r="V4" t="e">
        <f t="shared" ref="V4:V40" si="4">(D4-I4)/(B4-G4)*T4</f>
        <v>#DIV/0!</v>
      </c>
      <c r="W4" t="e">
        <f t="shared" ref="W4:W40" si="5">(X4-Y4)*T4</f>
        <v>#DIV/0!</v>
      </c>
      <c r="X4" t="e">
        <f t="shared" ref="X4:X40" si="6">(E4-J4)/(B4-G4)</f>
        <v>#DIV/0!</v>
      </c>
      <c r="Y4" t="e">
        <f t="shared" ref="Y4:Y40" si="7">(F4-K4)/(B4-G4)</f>
        <v>#DIV/0!</v>
      </c>
      <c r="AA4" s="16" t="e">
        <f t="shared" ref="AA4:AA40" si="8">T4-SUM(U4:W4)</f>
        <v>#DIV/0!</v>
      </c>
    </row>
    <row r="5" spans="1:27" x14ac:dyDescent="0.25">
      <c r="A5">
        <v>2015</v>
      </c>
      <c r="B5" s="13">
        <v>17239227.100000001</v>
      </c>
      <c r="C5" s="13">
        <v>11549340.23</v>
      </c>
      <c r="D5" s="13">
        <v>3661504.466</v>
      </c>
      <c r="E5" s="13">
        <v>5191662.51</v>
      </c>
      <c r="F5" s="13">
        <v>5475280.6490000002</v>
      </c>
      <c r="G5" s="13">
        <v>17239227.100000001</v>
      </c>
      <c r="H5" s="13">
        <v>11549340.23</v>
      </c>
      <c r="I5" s="13">
        <v>3661504.466</v>
      </c>
      <c r="J5" s="13">
        <v>5191662.51</v>
      </c>
      <c r="K5" s="13">
        <v>5475280.6490000002</v>
      </c>
      <c r="L5">
        <v>2098080.4339999999</v>
      </c>
      <c r="M5">
        <v>2098080.4339999999</v>
      </c>
      <c r="N5">
        <v>213920.1066</v>
      </c>
      <c r="O5">
        <v>213920.1066</v>
      </c>
      <c r="Q5" s="14">
        <f t="shared" si="0"/>
        <v>-2.3999996483325958E-3</v>
      </c>
      <c r="R5" s="14">
        <f t="shared" si="1"/>
        <v>-2.3999996483325958E-3</v>
      </c>
      <c r="T5" s="15">
        <f t="shared" si="2"/>
        <v>0</v>
      </c>
      <c r="U5" t="e">
        <f t="shared" si="3"/>
        <v>#DIV/0!</v>
      </c>
      <c r="V5" t="e">
        <f t="shared" si="4"/>
        <v>#DIV/0!</v>
      </c>
      <c r="W5" t="e">
        <f t="shared" si="5"/>
        <v>#DIV/0!</v>
      </c>
      <c r="X5" t="e">
        <f t="shared" si="6"/>
        <v>#DIV/0!</v>
      </c>
      <c r="Y5" t="e">
        <f t="shared" si="7"/>
        <v>#DIV/0!</v>
      </c>
      <c r="AA5" s="16" t="e">
        <f t="shared" si="8"/>
        <v>#DIV/0!</v>
      </c>
    </row>
    <row r="6" spans="1:27" x14ac:dyDescent="0.25">
      <c r="A6">
        <v>2016</v>
      </c>
      <c r="B6" s="13">
        <v>17730619.800000001</v>
      </c>
      <c r="C6" s="13">
        <v>11908051.130000001</v>
      </c>
      <c r="D6" s="13">
        <v>3764378.5750000002</v>
      </c>
      <c r="E6" s="13">
        <v>5322998.6979999999</v>
      </c>
      <c r="F6" s="13">
        <v>5635873.7070000004</v>
      </c>
      <c r="G6" s="13">
        <v>17730619.800000001</v>
      </c>
      <c r="H6" s="13">
        <v>11908051.130000001</v>
      </c>
      <c r="I6" s="13">
        <v>3764378.5750000002</v>
      </c>
      <c r="J6" s="13">
        <v>5322998.6979999999</v>
      </c>
      <c r="K6" s="13">
        <v>5635873.7070000004</v>
      </c>
      <c r="L6">
        <v>2150916.3769999999</v>
      </c>
      <c r="M6">
        <v>2150916.3769999999</v>
      </c>
      <c r="N6">
        <v>220148.7242</v>
      </c>
      <c r="O6">
        <v>220148.7242</v>
      </c>
      <c r="Q6" s="14">
        <f t="shared" si="0"/>
        <v>-2.7999989688396454E-3</v>
      </c>
      <c r="R6" s="14">
        <f t="shared" si="1"/>
        <v>-2.7999989688396454E-3</v>
      </c>
      <c r="T6" s="15">
        <f t="shared" si="2"/>
        <v>0</v>
      </c>
      <c r="U6" t="e">
        <f t="shared" si="3"/>
        <v>#DIV/0!</v>
      </c>
      <c r="V6" t="e">
        <f t="shared" si="4"/>
        <v>#DIV/0!</v>
      </c>
      <c r="W6" t="e">
        <f t="shared" si="5"/>
        <v>#DIV/0!</v>
      </c>
      <c r="X6" t="e">
        <f t="shared" si="6"/>
        <v>#DIV/0!</v>
      </c>
      <c r="Y6" t="e">
        <f t="shared" si="7"/>
        <v>#DIV/0!</v>
      </c>
      <c r="AA6" s="16" t="e">
        <f t="shared" si="8"/>
        <v>#DIV/0!</v>
      </c>
    </row>
    <row r="7" spans="1:27" x14ac:dyDescent="0.25">
      <c r="A7">
        <v>2017</v>
      </c>
      <c r="B7" s="13">
        <v>18230759.039999999</v>
      </c>
      <c r="C7" s="13">
        <v>12262702.83</v>
      </c>
      <c r="D7" s="13">
        <v>3869828.1490000002</v>
      </c>
      <c r="E7" s="13">
        <v>5462184.4119999995</v>
      </c>
      <c r="F7" s="13">
        <v>5796514.1660000002</v>
      </c>
      <c r="G7" s="13">
        <v>18230759.039999999</v>
      </c>
      <c r="H7" s="13">
        <v>12262702.83</v>
      </c>
      <c r="I7" s="13">
        <v>3869828.1490000002</v>
      </c>
      <c r="J7" s="13">
        <v>5462184.4119999995</v>
      </c>
      <c r="K7" s="13">
        <v>5796514.1660000002</v>
      </c>
      <c r="L7">
        <v>2205999.111</v>
      </c>
      <c r="M7">
        <v>2205999.111</v>
      </c>
      <c r="N7">
        <v>226558.69769999999</v>
      </c>
      <c r="O7">
        <v>226558.69769999999</v>
      </c>
      <c r="Q7" s="14">
        <f t="shared" si="0"/>
        <v>-6.2999986112117767E-3</v>
      </c>
      <c r="R7" s="14">
        <f t="shared" si="1"/>
        <v>-6.2999986112117767E-3</v>
      </c>
      <c r="T7" s="15">
        <f t="shared" si="2"/>
        <v>0</v>
      </c>
      <c r="U7" t="e">
        <f t="shared" si="3"/>
        <v>#DIV/0!</v>
      </c>
      <c r="V7" t="e">
        <f t="shared" si="4"/>
        <v>#DIV/0!</v>
      </c>
      <c r="W7" t="e">
        <f t="shared" si="5"/>
        <v>#DIV/0!</v>
      </c>
      <c r="X7" t="e">
        <f t="shared" si="6"/>
        <v>#DIV/0!</v>
      </c>
      <c r="Y7" t="e">
        <f t="shared" si="7"/>
        <v>#DIV/0!</v>
      </c>
      <c r="AA7" s="16" t="e">
        <f t="shared" si="8"/>
        <v>#DIV/0!</v>
      </c>
    </row>
    <row r="8" spans="1:27" x14ac:dyDescent="0.25">
      <c r="A8">
        <v>2018</v>
      </c>
      <c r="B8" s="13">
        <v>18743349.68</v>
      </c>
      <c r="C8" s="13">
        <v>12609066.560000001</v>
      </c>
      <c r="D8" s="13">
        <v>3979566.0929999999</v>
      </c>
      <c r="E8" s="13">
        <v>5613381.8660000004</v>
      </c>
      <c r="F8" s="13">
        <v>5957633.2359999996</v>
      </c>
      <c r="G8" s="13">
        <v>18741009.91</v>
      </c>
      <c r="H8" s="13">
        <v>12608958.74</v>
      </c>
      <c r="I8" s="13">
        <v>3979502.0219999999</v>
      </c>
      <c r="J8" s="13">
        <v>5613312.3550000004</v>
      </c>
      <c r="K8" s="13">
        <v>5959731.557</v>
      </c>
      <c r="L8">
        <v>2265813.0580000002</v>
      </c>
      <c r="M8">
        <v>2265813.0580000002</v>
      </c>
      <c r="N8">
        <v>233155.3076</v>
      </c>
      <c r="O8">
        <v>233155.3076</v>
      </c>
      <c r="Q8" s="14">
        <f t="shared" si="0"/>
        <v>-3.1400002539157867E-2</v>
      </c>
      <c r="R8" s="14">
        <f t="shared" si="1"/>
        <v>1.5599995851516724E-2</v>
      </c>
      <c r="T8" s="15">
        <f t="shared" si="2"/>
        <v>1.2484759419240099E-2</v>
      </c>
      <c r="U8">
        <f t="shared" si="3"/>
        <v>5.7531584753477702E-4</v>
      </c>
      <c r="V8">
        <f t="shared" si="4"/>
        <v>3.4187591974862432E-4</v>
      </c>
      <c r="W8">
        <f t="shared" si="5"/>
        <v>1.1567316865050966E-2</v>
      </c>
      <c r="X8">
        <f t="shared" si="6"/>
        <v>2.9708475619378689E-2</v>
      </c>
      <c r="Y8">
        <f t="shared" si="7"/>
        <v>-0.89680652371851199</v>
      </c>
      <c r="AA8" s="16">
        <f t="shared" si="8"/>
        <v>2.5078690573179796E-7</v>
      </c>
    </row>
    <row r="9" spans="1:27" x14ac:dyDescent="0.25">
      <c r="A9">
        <v>2019</v>
      </c>
      <c r="B9" s="13">
        <v>19266667.620000001</v>
      </c>
      <c r="C9" s="13">
        <v>12949452.970000001</v>
      </c>
      <c r="D9" s="13">
        <v>4092102.5410000002</v>
      </c>
      <c r="E9" s="13">
        <v>5775040.5140000004</v>
      </c>
      <c r="F9" s="13">
        <v>6119980.7609999999</v>
      </c>
      <c r="G9" s="13">
        <v>19262601.949999999</v>
      </c>
      <c r="H9" s="13">
        <v>12949669.869999999</v>
      </c>
      <c r="I9" s="13">
        <v>4092243.6979999999</v>
      </c>
      <c r="J9" s="13">
        <v>5774955.0549999997</v>
      </c>
      <c r="K9" s="13">
        <v>6124319.0389999999</v>
      </c>
      <c r="L9">
        <v>2330108.3739999998</v>
      </c>
      <c r="M9">
        <v>2330108.3739999998</v>
      </c>
      <c r="N9">
        <v>239943.98809999999</v>
      </c>
      <c r="O9">
        <v>239943.98809999999</v>
      </c>
      <c r="Q9" s="14">
        <f t="shared" si="0"/>
        <v>6.0999952256679535E-3</v>
      </c>
      <c r="R9" s="14">
        <f t="shared" si="1"/>
        <v>-3.8999989628791809E-3</v>
      </c>
      <c r="T9" s="15">
        <f t="shared" si="2"/>
        <v>2.1106546304361373E-2</v>
      </c>
      <c r="U9">
        <f t="shared" si="3"/>
        <v>-1.1260161039588843E-3</v>
      </c>
      <c r="V9">
        <f t="shared" si="4"/>
        <v>-7.3280338952157816E-4</v>
      </c>
      <c r="W9">
        <f t="shared" si="5"/>
        <v>2.2965417711912083E-2</v>
      </c>
      <c r="X9">
        <f t="shared" si="6"/>
        <v>2.1019659736449977E-2</v>
      </c>
      <c r="Y9">
        <f t="shared" si="7"/>
        <v>-1.0670511871347219</v>
      </c>
      <c r="AA9" s="16">
        <f t="shared" si="8"/>
        <v>-5.1914070247488509E-8</v>
      </c>
    </row>
    <row r="10" spans="1:27" x14ac:dyDescent="0.25">
      <c r="A10">
        <v>2020</v>
      </c>
      <c r="B10" s="13">
        <v>19801757.120000001</v>
      </c>
      <c r="C10" s="13">
        <v>13287476.6</v>
      </c>
      <c r="D10" s="13">
        <v>4207868.0420000004</v>
      </c>
      <c r="E10" s="13">
        <v>5945514.5539999995</v>
      </c>
      <c r="F10" s="13">
        <v>6284460.915</v>
      </c>
      <c r="G10" s="13">
        <v>19796831.530000001</v>
      </c>
      <c r="H10" s="13">
        <v>13288448.060000001</v>
      </c>
      <c r="I10" s="13">
        <v>4208194.8159999996</v>
      </c>
      <c r="J10" s="13">
        <v>5945539.9560000002</v>
      </c>
      <c r="K10" s="13">
        <v>6290710.1409999998</v>
      </c>
      <c r="L10">
        <v>2398428.5129999998</v>
      </c>
      <c r="M10">
        <v>2398428.5129999998</v>
      </c>
      <c r="N10">
        <v>246930.33170000001</v>
      </c>
      <c r="O10">
        <v>246930.33170000001</v>
      </c>
      <c r="Q10" s="14">
        <f t="shared" si="0"/>
        <v>5.7000033557415009E-3</v>
      </c>
      <c r="R10" s="14">
        <f t="shared" si="1"/>
        <v>5.7000033557415009E-3</v>
      </c>
      <c r="T10" s="15">
        <f t="shared" si="2"/>
        <v>2.4880698674101254E-2</v>
      </c>
      <c r="U10">
        <f t="shared" si="3"/>
        <v>-4.9071488966733693E-3</v>
      </c>
      <c r="V10">
        <f t="shared" si="4"/>
        <v>-1.650637878612111E-3</v>
      </c>
      <c r="W10">
        <f t="shared" si="5"/>
        <v>3.1438485449382034E-2</v>
      </c>
      <c r="X10">
        <f t="shared" si="6"/>
        <v>-5.1571486868986502E-3</v>
      </c>
      <c r="Y10">
        <f t="shared" si="7"/>
        <v>-1.268726386077603</v>
      </c>
      <c r="AA10" s="16">
        <f t="shared" si="8"/>
        <v>4.7011006198971472E-15</v>
      </c>
    </row>
    <row r="11" spans="1:27" x14ac:dyDescent="0.25">
      <c r="A11">
        <v>2021</v>
      </c>
      <c r="B11" s="13">
        <v>20350167.289999999</v>
      </c>
      <c r="C11" s="13">
        <v>13625912.33</v>
      </c>
      <c r="D11" s="13">
        <v>4327365.0269999998</v>
      </c>
      <c r="E11" s="13">
        <v>6124159.2000000002</v>
      </c>
      <c r="F11" s="13">
        <v>6452094.5650000004</v>
      </c>
      <c r="G11" s="13">
        <v>20344897.379999999</v>
      </c>
      <c r="H11" s="13">
        <v>13627849.630000001</v>
      </c>
      <c r="I11" s="13">
        <v>4327664.2549999999</v>
      </c>
      <c r="J11" s="13">
        <v>6124450.2000000002</v>
      </c>
      <c r="K11" s="13">
        <v>6459892.0010000002</v>
      </c>
      <c r="L11">
        <v>2470705.2050000001</v>
      </c>
      <c r="M11">
        <v>2470705.2050000001</v>
      </c>
      <c r="N11">
        <v>254120.09349999999</v>
      </c>
      <c r="O11">
        <v>254120.09349999999</v>
      </c>
      <c r="Q11" s="14">
        <f t="shared" si="0"/>
        <v>5.0000101327896118E-4</v>
      </c>
      <c r="R11" s="14">
        <f t="shared" si="1"/>
        <v>2.5000013411045074E-3</v>
      </c>
      <c r="T11" s="15">
        <f t="shared" si="2"/>
        <v>2.590285859678243E-2</v>
      </c>
      <c r="U11">
        <f t="shared" si="3"/>
        <v>-9.5222893672879567E-3</v>
      </c>
      <c r="V11">
        <f t="shared" si="4"/>
        <v>-1.4707766493547102E-3</v>
      </c>
      <c r="W11">
        <f t="shared" si="5"/>
        <v>3.6895914782944163E-2</v>
      </c>
      <c r="X11">
        <f t="shared" si="6"/>
        <v>-5.5219159340480536E-2</v>
      </c>
      <c r="Y11">
        <f t="shared" si="7"/>
        <v>-1.4796146423752083</v>
      </c>
      <c r="AA11" s="16">
        <f t="shared" si="8"/>
        <v>9.83048093622374E-9</v>
      </c>
    </row>
    <row r="12" spans="1:27" x14ac:dyDescent="0.25">
      <c r="A12">
        <v>2022</v>
      </c>
      <c r="B12" s="13">
        <v>20913607.170000002</v>
      </c>
      <c r="C12" s="13">
        <v>13967003.93</v>
      </c>
      <c r="D12" s="13">
        <v>4451355.807</v>
      </c>
      <c r="E12" s="13">
        <v>6310580.5839999998</v>
      </c>
      <c r="F12" s="13">
        <v>6623830.267</v>
      </c>
      <c r="G12" s="13">
        <v>20907928.5</v>
      </c>
      <c r="H12" s="13">
        <v>13969743.810000001</v>
      </c>
      <c r="I12" s="13">
        <v>4451199.3550000004</v>
      </c>
      <c r="J12" s="13">
        <v>6311301.8150000004</v>
      </c>
      <c r="K12" s="13">
        <v>6632813.5920000002</v>
      </c>
      <c r="L12">
        <v>2546977.9180000001</v>
      </c>
      <c r="M12">
        <v>2546977.9180000001</v>
      </c>
      <c r="N12">
        <v>261519.19639999999</v>
      </c>
      <c r="O12">
        <v>261519.19639999999</v>
      </c>
      <c r="Q12" s="14">
        <f t="shared" si="0"/>
        <v>-1.6000010073184967E-3</v>
      </c>
      <c r="R12" s="14">
        <f t="shared" si="1"/>
        <v>2.4000033736228943E-3</v>
      </c>
      <c r="T12" s="15">
        <f t="shared" si="2"/>
        <v>2.7160366460998731E-2</v>
      </c>
      <c r="U12">
        <f t="shared" si="3"/>
        <v>-1.3104502437922969E-2</v>
      </c>
      <c r="V12">
        <f t="shared" si="4"/>
        <v>7.4829029571070395E-4</v>
      </c>
      <c r="W12">
        <f t="shared" si="5"/>
        <v>3.9516559471696133E-2</v>
      </c>
      <c r="X12">
        <f t="shared" si="6"/>
        <v>-0.1270070280541718</v>
      </c>
      <c r="Y12">
        <f t="shared" si="7"/>
        <v>-1.5819417222690098</v>
      </c>
      <c r="AA12" s="16">
        <f t="shared" si="8"/>
        <v>1.9131514861908672E-8</v>
      </c>
    </row>
    <row r="13" spans="1:27" x14ac:dyDescent="0.25">
      <c r="A13">
        <v>2023</v>
      </c>
      <c r="B13" s="13">
        <v>21493757.460000001</v>
      </c>
      <c r="C13" s="13">
        <v>14312610.640000001</v>
      </c>
      <c r="D13" s="13">
        <v>4580918.415</v>
      </c>
      <c r="E13" s="13">
        <v>6504284.284</v>
      </c>
      <c r="F13" s="13">
        <v>6800450.8530000001</v>
      </c>
      <c r="G13" s="13">
        <v>21487026.91</v>
      </c>
      <c r="H13" s="13">
        <v>14315701.439999999</v>
      </c>
      <c r="I13" s="13">
        <v>4579549.0159999998</v>
      </c>
      <c r="J13" s="13">
        <v>6505621.5470000003</v>
      </c>
      <c r="K13" s="13">
        <v>6810240.068</v>
      </c>
      <c r="L13">
        <v>2627261.2400000002</v>
      </c>
      <c r="M13">
        <v>2627261.2400000002</v>
      </c>
      <c r="N13">
        <v>269133.73580000002</v>
      </c>
      <c r="O13">
        <v>269133.73580000002</v>
      </c>
      <c r="Q13" s="14">
        <f t="shared" si="0"/>
        <v>1.8000043928623199E-3</v>
      </c>
      <c r="R13" s="14">
        <f t="shared" si="1"/>
        <v>8.0000236630439758E-4</v>
      </c>
      <c r="T13" s="15">
        <f t="shared" si="2"/>
        <v>3.1323784477921279E-2</v>
      </c>
      <c r="U13">
        <f t="shared" si="3"/>
        <v>-1.4384493550202193E-2</v>
      </c>
      <c r="V13">
        <f t="shared" si="4"/>
        <v>6.3731432260785096E-3</v>
      </c>
      <c r="W13">
        <f t="shared" si="5"/>
        <v>3.9335139456016716E-2</v>
      </c>
      <c r="X13">
        <f t="shared" si="6"/>
        <v>-0.19868554575779396</v>
      </c>
      <c r="Y13">
        <f t="shared" si="7"/>
        <v>-1.4544450304950958</v>
      </c>
      <c r="AA13" s="16">
        <f t="shared" si="8"/>
        <v>-4.653971749646324E-9</v>
      </c>
    </row>
    <row r="14" spans="1:27" x14ac:dyDescent="0.25">
      <c r="A14">
        <v>2024</v>
      </c>
      <c r="B14" s="13">
        <v>22092511.379999999</v>
      </c>
      <c r="C14" s="13">
        <v>14664569.560000001</v>
      </c>
      <c r="D14" s="13">
        <v>4717616.5070000002</v>
      </c>
      <c r="E14" s="13">
        <v>6704497.8480000002</v>
      </c>
      <c r="F14" s="13">
        <v>6982617.9029999999</v>
      </c>
      <c r="G14" s="13">
        <v>22083344.91</v>
      </c>
      <c r="H14" s="13">
        <v>14667241.789999999</v>
      </c>
      <c r="I14" s="13">
        <v>4713731.6919999998</v>
      </c>
      <c r="J14" s="13">
        <v>6706682.8339999998</v>
      </c>
      <c r="K14" s="13">
        <v>6992756.773</v>
      </c>
      <c r="L14">
        <v>2711475.3829999999</v>
      </c>
      <c r="M14">
        <v>2711475.3829999999</v>
      </c>
      <c r="N14">
        <v>276969.98440000002</v>
      </c>
      <c r="O14">
        <v>276969.98440000002</v>
      </c>
      <c r="Q14" s="14">
        <f t="shared" si="0"/>
        <v>-5.9999525547027588E-4</v>
      </c>
      <c r="R14" s="14">
        <f t="shared" si="1"/>
        <v>4.0000304579734802E-4</v>
      </c>
      <c r="T14" s="15">
        <f t="shared" si="2"/>
        <v>4.1508521636357543E-2</v>
      </c>
      <c r="U14">
        <f t="shared" si="3"/>
        <v>-1.2100657807452529E-2</v>
      </c>
      <c r="V14">
        <f t="shared" si="4"/>
        <v>1.7591605872357002E-2</v>
      </c>
      <c r="W14">
        <f t="shared" si="5"/>
        <v>3.6017569043169682E-2</v>
      </c>
      <c r="X14">
        <f t="shared" si="6"/>
        <v>-0.23836722315131692</v>
      </c>
      <c r="Y14">
        <f t="shared" si="7"/>
        <v>-1.1060822759471673</v>
      </c>
      <c r="AA14" s="16">
        <f t="shared" si="8"/>
        <v>4.5282833871507222E-9</v>
      </c>
    </row>
    <row r="15" spans="1:27" x14ac:dyDescent="0.25">
      <c r="A15">
        <v>2025</v>
      </c>
      <c r="B15" s="13">
        <v>22712284.420000002</v>
      </c>
      <c r="C15" s="13">
        <v>15024970.26</v>
      </c>
      <c r="D15" s="13">
        <v>4863755.6289999997</v>
      </c>
      <c r="E15" s="13">
        <v>6910082.2180000003</v>
      </c>
      <c r="F15" s="13">
        <v>7170970.517</v>
      </c>
      <c r="G15" s="13">
        <v>22698209.859999999</v>
      </c>
      <c r="H15" s="13">
        <v>15025946.460000001</v>
      </c>
      <c r="I15" s="13">
        <v>4855206.9409999996</v>
      </c>
      <c r="J15" s="13">
        <v>6913422.2479999997</v>
      </c>
      <c r="K15" s="13">
        <v>7180812.6129999999</v>
      </c>
      <c r="L15">
        <v>2799412.4270000001</v>
      </c>
      <c r="M15">
        <v>2799412.4270000001</v>
      </c>
      <c r="N15">
        <v>285034.39750000002</v>
      </c>
      <c r="O15">
        <v>285034.39750000002</v>
      </c>
      <c r="Q15" s="14">
        <f t="shared" si="0"/>
        <v>-5.4999999701976776E-3</v>
      </c>
      <c r="R15" s="14">
        <f t="shared" si="1"/>
        <v>5.0000101327896118E-4</v>
      </c>
      <c r="T15" s="15">
        <f t="shared" si="2"/>
        <v>6.200735690968795E-2</v>
      </c>
      <c r="U15">
        <f t="shared" si="3"/>
        <v>-4.300779691535396E-3</v>
      </c>
      <c r="V15">
        <f t="shared" si="4"/>
        <v>3.7662388588025612E-2</v>
      </c>
      <c r="W15">
        <f t="shared" si="5"/>
        <v>2.8645721579382541E-2</v>
      </c>
      <c r="X15">
        <f t="shared" si="6"/>
        <v>-0.23730972762194794</v>
      </c>
      <c r="Y15">
        <f t="shared" si="7"/>
        <v>-0.69928267739796024</v>
      </c>
      <c r="AA15" s="16">
        <f t="shared" si="8"/>
        <v>2.6433815192294929E-8</v>
      </c>
    </row>
    <row r="16" spans="1:27" x14ac:dyDescent="0.25">
      <c r="A16">
        <v>2026</v>
      </c>
      <c r="B16" s="13">
        <v>23349427.710000001</v>
      </c>
      <c r="C16" s="13">
        <v>15404413.26</v>
      </c>
      <c r="D16" s="13">
        <v>5010201.0999999996</v>
      </c>
      <c r="E16" s="13">
        <v>7119424.0199999996</v>
      </c>
      <c r="F16" s="13">
        <v>7368832.4409999996</v>
      </c>
      <c r="G16" s="13">
        <v>23329864.030000001</v>
      </c>
      <c r="H16" s="13">
        <v>15401898.029999999</v>
      </c>
      <c r="I16" s="13">
        <v>4998183.24</v>
      </c>
      <c r="J16" s="13">
        <v>7124160.7989999996</v>
      </c>
      <c r="K16" s="13">
        <v>7378599.8190000001</v>
      </c>
      <c r="L16">
        <v>2890888.1529999999</v>
      </c>
      <c r="M16">
        <v>2890888.1529999999</v>
      </c>
      <c r="N16">
        <v>293333.61869999999</v>
      </c>
      <c r="O16">
        <v>293333.61869999999</v>
      </c>
      <c r="Q16" s="14">
        <f t="shared" si="0"/>
        <v>7.0000067353248596E-4</v>
      </c>
      <c r="R16" s="14">
        <f t="shared" si="1"/>
        <v>-8.299998939037323E-3</v>
      </c>
      <c r="T16" s="15">
        <f t="shared" si="2"/>
        <v>8.3856811059179748E-2</v>
      </c>
      <c r="U16">
        <f t="shared" si="3"/>
        <v>1.078116013349336E-2</v>
      </c>
      <c r="V16">
        <f t="shared" si="4"/>
        <v>5.1512773432996206E-2</v>
      </c>
      <c r="W16">
        <f t="shared" si="5"/>
        <v>2.1562916069856903E-2</v>
      </c>
      <c r="X16">
        <f t="shared" si="6"/>
        <v>-0.24212106311287901</v>
      </c>
      <c r="Y16">
        <f t="shared" si="7"/>
        <v>-0.49926077302433081</v>
      </c>
      <c r="AA16" s="16">
        <f t="shared" si="8"/>
        <v>-3.8577166724951262E-8</v>
      </c>
    </row>
    <row r="17" spans="1:27" x14ac:dyDescent="0.25">
      <c r="A17">
        <v>2027</v>
      </c>
      <c r="B17" s="13">
        <v>24005705.850000001</v>
      </c>
      <c r="C17" s="13">
        <v>15803314.99</v>
      </c>
      <c r="D17" s="13">
        <v>5162800.6109999996</v>
      </c>
      <c r="E17" s="13">
        <v>7328867.9809999997</v>
      </c>
      <c r="F17" s="13">
        <v>7575300.5290000001</v>
      </c>
      <c r="G17" s="13">
        <v>23979749.359999999</v>
      </c>
      <c r="H17" s="13">
        <v>15796382.560000001</v>
      </c>
      <c r="I17" s="13">
        <v>5147055.1189999999</v>
      </c>
      <c r="J17" s="13">
        <v>7335233.585</v>
      </c>
      <c r="K17" s="13">
        <v>7584944.7010000004</v>
      </c>
      <c r="L17">
        <v>2984148.3190000001</v>
      </c>
      <c r="M17">
        <v>2984148.3190000001</v>
      </c>
      <c r="N17">
        <v>301874.48460000003</v>
      </c>
      <c r="O17">
        <v>301874.48460000003</v>
      </c>
      <c r="Q17" s="14">
        <f t="shared" si="0"/>
        <v>6.5999999642372131E-3</v>
      </c>
      <c r="R17" s="14">
        <f t="shared" si="1"/>
        <v>6.6000036895275116E-3</v>
      </c>
      <c r="T17" s="15">
        <f t="shared" si="2"/>
        <v>0.10824337490074054</v>
      </c>
      <c r="U17">
        <f t="shared" si="3"/>
        <v>2.8909518176881702E-2</v>
      </c>
      <c r="V17">
        <f t="shared" si="4"/>
        <v>6.5661620409864077E-2</v>
      </c>
      <c r="W17">
        <f t="shared" si="5"/>
        <v>1.3672236313983108E-2</v>
      </c>
      <c r="X17">
        <f t="shared" si="6"/>
        <v>-0.2452413250019464</v>
      </c>
      <c r="Y17">
        <f t="shared" si="7"/>
        <v>-0.37155146940127415</v>
      </c>
      <c r="AA17" s="16">
        <f t="shared" si="8"/>
        <v>1.1657341758564144E-14</v>
      </c>
    </row>
    <row r="18" spans="1:27" x14ac:dyDescent="0.25">
      <c r="A18">
        <v>2028</v>
      </c>
      <c r="B18" s="13">
        <v>24679942.879999999</v>
      </c>
      <c r="C18" s="13">
        <v>16220165.380000001</v>
      </c>
      <c r="D18" s="13">
        <v>5321424.7290000003</v>
      </c>
      <c r="E18" s="13">
        <v>7538381.0939999996</v>
      </c>
      <c r="F18" s="13">
        <v>7789827.1519999998</v>
      </c>
      <c r="G18" s="13">
        <v>24647711.289999999</v>
      </c>
      <c r="H18" s="13">
        <v>16208549.189999999</v>
      </c>
      <c r="I18" s="13">
        <v>5302155.1409999998</v>
      </c>
      <c r="J18" s="13">
        <v>7546588.4040000001</v>
      </c>
      <c r="K18" s="13">
        <v>7799380.2620000001</v>
      </c>
      <c r="L18">
        <v>3079134.7940000002</v>
      </c>
      <c r="M18">
        <v>3079134.7940000002</v>
      </c>
      <c r="N18">
        <v>310664.03110000002</v>
      </c>
      <c r="O18">
        <v>310664.03110000002</v>
      </c>
      <c r="Q18" s="14">
        <f t="shared" si="0"/>
        <v>-3.8999952375888824E-3</v>
      </c>
      <c r="R18" s="14">
        <f t="shared" si="1"/>
        <v>8.1000030040740967E-3</v>
      </c>
      <c r="T18" s="15">
        <f t="shared" si="2"/>
        <v>0.13076909908904533</v>
      </c>
      <c r="U18">
        <f t="shared" si="3"/>
        <v>4.7128878877751919E-2</v>
      </c>
      <c r="V18">
        <f t="shared" si="4"/>
        <v>7.818002967204378E-2</v>
      </c>
      <c r="W18">
        <f t="shared" si="5"/>
        <v>5.4601418531947631E-3</v>
      </c>
      <c r="X18">
        <f t="shared" si="6"/>
        <v>-0.25463559197670854</v>
      </c>
      <c r="Y18">
        <f t="shared" si="7"/>
        <v>-0.29638965995783578</v>
      </c>
      <c r="AA18" s="16">
        <f t="shared" si="8"/>
        <v>4.868605485430777E-8</v>
      </c>
    </row>
    <row r="19" spans="1:27" x14ac:dyDescent="0.25">
      <c r="A19">
        <v>2029</v>
      </c>
      <c r="B19" s="13">
        <v>25371667.600000001</v>
      </c>
      <c r="C19" s="13">
        <v>16653668.52</v>
      </c>
      <c r="D19" s="13">
        <v>5486224.2290000003</v>
      </c>
      <c r="E19" s="13">
        <v>7748184.5219999999</v>
      </c>
      <c r="F19" s="13">
        <v>8012101.6090000002</v>
      </c>
      <c r="G19" s="13">
        <v>25333804.690000001</v>
      </c>
      <c r="H19" s="13">
        <v>16637364.789999999</v>
      </c>
      <c r="I19" s="13">
        <v>5464053.2699999996</v>
      </c>
      <c r="J19" s="13">
        <v>7758393.8470000001</v>
      </c>
      <c r="K19" s="13">
        <v>8021699.1509999996</v>
      </c>
      <c r="L19">
        <v>3175982.4380000001</v>
      </c>
      <c r="M19">
        <v>3175982.4380000001</v>
      </c>
      <c r="N19">
        <v>319709.49900000001</v>
      </c>
      <c r="O19">
        <v>319709.49900000001</v>
      </c>
      <c r="Q19" s="14">
        <f t="shared" si="0"/>
        <v>-1.0000020265579224E-3</v>
      </c>
      <c r="R19" s="14">
        <f t="shared" si="1"/>
        <v>2.9999986290931702E-3</v>
      </c>
      <c r="T19" s="15">
        <f t="shared" si="2"/>
        <v>0.14945607445591147</v>
      </c>
      <c r="U19">
        <f t="shared" si="3"/>
        <v>6.4355631534637317E-2</v>
      </c>
      <c r="V19">
        <f t="shared" si="4"/>
        <v>8.7515315094984947E-2</v>
      </c>
      <c r="W19">
        <f t="shared" si="5"/>
        <v>-2.4148879628896128E-3</v>
      </c>
      <c r="X19">
        <f t="shared" si="6"/>
        <v>-0.26963920628393712</v>
      </c>
      <c r="Y19">
        <f t="shared" si="7"/>
        <v>-0.25348136210342515</v>
      </c>
      <c r="AA19" s="16">
        <f t="shared" si="8"/>
        <v>1.578917882549824E-8</v>
      </c>
    </row>
    <row r="20" spans="1:27" x14ac:dyDescent="0.25">
      <c r="A20">
        <v>2030</v>
      </c>
      <c r="B20" s="13">
        <v>26080683.5</v>
      </c>
      <c r="C20" s="13">
        <v>17102943.02</v>
      </c>
      <c r="D20" s="13">
        <v>5657459.8689999999</v>
      </c>
      <c r="E20" s="13">
        <v>7958402.2640000004</v>
      </c>
      <c r="F20" s="13">
        <v>8241978.3229999999</v>
      </c>
      <c r="G20" s="13">
        <v>26038105.039999999</v>
      </c>
      <c r="H20" s="13">
        <v>17081930.530000001</v>
      </c>
      <c r="I20" s="13">
        <v>5633464.9220000003</v>
      </c>
      <c r="J20" s="13">
        <v>7970678.5750000002</v>
      </c>
      <c r="K20" s="13">
        <v>8251825.665</v>
      </c>
      <c r="L20">
        <v>3274838.338</v>
      </c>
      <c r="M20">
        <v>3274838.338</v>
      </c>
      <c r="N20">
        <v>329018.33980000002</v>
      </c>
      <c r="O20">
        <v>329018.33980000002</v>
      </c>
      <c r="Q20" s="14">
        <f t="shared" si="0"/>
        <v>7.7999979257583618E-3</v>
      </c>
      <c r="R20" s="14">
        <f t="shared" si="1"/>
        <v>-1.9999593496322632E-4</v>
      </c>
      <c r="T20" s="15">
        <f t="shared" si="2"/>
        <v>0.16352365095151367</v>
      </c>
      <c r="U20">
        <f t="shared" si="3"/>
        <v>8.0698998516663858E-2</v>
      </c>
      <c r="V20">
        <f t="shared" si="4"/>
        <v>9.215319994729583E-2</v>
      </c>
      <c r="W20">
        <f t="shared" si="5"/>
        <v>-9.3285167882532494E-3</v>
      </c>
      <c r="X20">
        <f t="shared" si="6"/>
        <v>-0.28832209995381458</v>
      </c>
      <c r="Y20">
        <f t="shared" si="7"/>
        <v>-0.23127520347142597</v>
      </c>
      <c r="AA20" s="16">
        <f t="shared" si="8"/>
        <v>-3.0724192773279313E-8</v>
      </c>
    </row>
    <row r="21" spans="1:27" x14ac:dyDescent="0.25">
      <c r="A21">
        <v>2031</v>
      </c>
      <c r="B21" s="13">
        <v>26796790.25</v>
      </c>
      <c r="C21" s="13">
        <v>17572513.039999999</v>
      </c>
      <c r="D21" s="13">
        <v>5819837.7050000001</v>
      </c>
      <c r="E21" s="13">
        <v>8168725.8300000001</v>
      </c>
      <c r="F21" s="13">
        <v>8478164.6329999994</v>
      </c>
      <c r="G21" s="13">
        <v>26749329.57</v>
      </c>
      <c r="H21" s="13">
        <v>17549418.640000001</v>
      </c>
      <c r="I21" s="13">
        <v>5789977.2879999997</v>
      </c>
      <c r="J21" s="13">
        <v>8183310.1200000001</v>
      </c>
      <c r="K21" s="13">
        <v>8487254.7880000006</v>
      </c>
      <c r="L21">
        <v>3375280.0869999998</v>
      </c>
      <c r="M21">
        <v>3375280.0869999998</v>
      </c>
      <c r="N21">
        <v>338598.22210000001</v>
      </c>
      <c r="O21">
        <v>338598.22210000001</v>
      </c>
      <c r="Q21" s="14">
        <f t="shared" si="0"/>
        <v>1.0999888181686401E-3</v>
      </c>
      <c r="R21" s="14">
        <f t="shared" si="1"/>
        <v>-9.0000778436660767E-4</v>
      </c>
      <c r="T21" s="15">
        <f t="shared" si="2"/>
        <v>0.17742754963558927</v>
      </c>
      <c r="U21">
        <f t="shared" si="3"/>
        <v>8.6336369438952704E-2</v>
      </c>
      <c r="V21">
        <f t="shared" si="4"/>
        <v>0.1116305248767399</v>
      </c>
      <c r="W21">
        <f t="shared" si="5"/>
        <v>-2.0539337203279207E-2</v>
      </c>
      <c r="X21">
        <f t="shared" si="6"/>
        <v>-0.30729205734094261</v>
      </c>
      <c r="Y21">
        <f t="shared" si="7"/>
        <v>-0.19153023091960017</v>
      </c>
      <c r="AA21" s="16">
        <f t="shared" si="8"/>
        <v>-7.4768241042910688E-9</v>
      </c>
    </row>
    <row r="22" spans="1:27" x14ac:dyDescent="0.25">
      <c r="A22">
        <v>2032</v>
      </c>
      <c r="B22" s="13">
        <v>27533839.629999999</v>
      </c>
      <c r="C22" s="13">
        <v>18061187.609999999</v>
      </c>
      <c r="D22" s="13">
        <v>5987825.5700000003</v>
      </c>
      <c r="E22" s="13">
        <v>8380359.9299999997</v>
      </c>
      <c r="F22" s="13">
        <v>8721667.1530000009</v>
      </c>
      <c r="G22" s="13">
        <v>27483754.5</v>
      </c>
      <c r="H22" s="13">
        <v>18038581.109999999</v>
      </c>
      <c r="I22" s="13">
        <v>5951598.0379999997</v>
      </c>
      <c r="J22" s="13">
        <v>8397614.5439999998</v>
      </c>
      <c r="K22" s="13">
        <v>8730172.8579999898</v>
      </c>
      <c r="L22">
        <v>3477676.6370000001</v>
      </c>
      <c r="M22">
        <v>3477676.6370000001</v>
      </c>
      <c r="N22">
        <v>348457.03749999998</v>
      </c>
      <c r="O22">
        <v>348457.03749999998</v>
      </c>
      <c r="Q22" s="14">
        <f t="shared" si="0"/>
        <v>1.5000030398368835E-3</v>
      </c>
      <c r="R22" s="14">
        <f t="shared" si="1"/>
        <v>8.5000097751617432E-3</v>
      </c>
      <c r="T22" s="15">
        <f t="shared" si="2"/>
        <v>0.18223540018886819</v>
      </c>
      <c r="U22">
        <f t="shared" si="3"/>
        <v>8.2254045749102264E-2</v>
      </c>
      <c r="V22">
        <f t="shared" si="4"/>
        <v>0.13181434872736225</v>
      </c>
      <c r="W22">
        <f t="shared" si="5"/>
        <v>-3.1833019757222504E-2</v>
      </c>
      <c r="X22">
        <f t="shared" si="6"/>
        <v>-0.3445057245533838</v>
      </c>
      <c r="Y22">
        <f t="shared" si="7"/>
        <v>-0.16982495602964545</v>
      </c>
      <c r="AA22" s="16">
        <f t="shared" si="8"/>
        <v>2.5469626158125536E-8</v>
      </c>
    </row>
    <row r="23" spans="1:27" x14ac:dyDescent="0.25">
      <c r="A23">
        <v>2033</v>
      </c>
      <c r="B23" s="13">
        <v>28291840.350000001</v>
      </c>
      <c r="C23" s="13">
        <v>18568046.079999998</v>
      </c>
      <c r="D23" s="13">
        <v>6161719.7779999999</v>
      </c>
      <c r="E23" s="13">
        <v>8593896.6840000004</v>
      </c>
      <c r="F23" s="13">
        <v>8972637.4309999999</v>
      </c>
      <c r="G23" s="13">
        <v>28241015.809999999</v>
      </c>
      <c r="H23" s="13">
        <v>18547933.739999998</v>
      </c>
      <c r="I23" s="13">
        <v>6118859.4919999996</v>
      </c>
      <c r="J23" s="13">
        <v>8614292.2660000008</v>
      </c>
      <c r="K23" s="13">
        <v>8980884.9250000007</v>
      </c>
      <c r="L23">
        <v>3582212.327</v>
      </c>
      <c r="M23">
        <v>3582212.327</v>
      </c>
      <c r="N23">
        <v>358602.90779999999</v>
      </c>
      <c r="O23">
        <v>358602.90779999999</v>
      </c>
      <c r="Q23" s="14">
        <f t="shared" si="0"/>
        <v>-4.2000040411949158E-3</v>
      </c>
      <c r="R23" s="14">
        <f t="shared" si="1"/>
        <v>-2.200007438659668E-3</v>
      </c>
      <c r="T23" s="15">
        <f t="shared" si="2"/>
        <v>0.1799671100428446</v>
      </c>
      <c r="U23">
        <f t="shared" si="3"/>
        <v>7.1216772566930792E-2</v>
      </c>
      <c r="V23">
        <f t="shared" si="4"/>
        <v>0.15176609187273349</v>
      </c>
      <c r="W23">
        <f t="shared" si="5"/>
        <v>-4.3015761478725677E-2</v>
      </c>
      <c r="X23">
        <f t="shared" si="6"/>
        <v>-0.40129398121457205</v>
      </c>
      <c r="Y23">
        <f t="shared" si="7"/>
        <v>-0.16227385432313643</v>
      </c>
      <c r="AA23" s="16">
        <f t="shared" si="8"/>
        <v>7.0819060060678396E-9</v>
      </c>
    </row>
    <row r="24" spans="1:27" x14ac:dyDescent="0.25">
      <c r="A24">
        <v>2034</v>
      </c>
      <c r="B24" s="13">
        <v>29070739.98</v>
      </c>
      <c r="C24" s="13">
        <v>19092397.789999999</v>
      </c>
      <c r="D24" s="13">
        <v>6341670.909</v>
      </c>
      <c r="E24" s="13">
        <v>8809700.6960000005</v>
      </c>
      <c r="F24" s="13">
        <v>9231109.65499999</v>
      </c>
      <c r="G24" s="13">
        <v>29020794.210000001</v>
      </c>
      <c r="H24" s="13">
        <v>19076213.32</v>
      </c>
      <c r="I24" s="13">
        <v>6292053.3710000003</v>
      </c>
      <c r="J24" s="13">
        <v>8833803.3870000001</v>
      </c>
      <c r="K24" s="13">
        <v>9239356.1150000002</v>
      </c>
      <c r="L24">
        <v>3689036.054</v>
      </c>
      <c r="M24">
        <v>3689036.054</v>
      </c>
      <c r="N24">
        <v>369044.19079999998</v>
      </c>
      <c r="O24">
        <v>369044.19079999998</v>
      </c>
      <c r="Q24" s="14">
        <f t="shared" si="0"/>
        <v>4.8000067472457886E-3</v>
      </c>
      <c r="R24" s="14">
        <f t="shared" si="1"/>
        <v>-2.200007438659668E-3</v>
      </c>
      <c r="T24" s="15">
        <f t="shared" si="2"/>
        <v>0.17210338779354295</v>
      </c>
      <c r="U24">
        <f t="shared" si="3"/>
        <v>5.5768528879278099E-2</v>
      </c>
      <c r="V24">
        <f t="shared" si="4"/>
        <v>0.17097236430181936</v>
      </c>
      <c r="W24">
        <f t="shared" si="5"/>
        <v>-5.4637481266886133E-2</v>
      </c>
      <c r="X24">
        <f t="shared" si="6"/>
        <v>-0.482577223256341</v>
      </c>
      <c r="Y24">
        <f t="shared" si="7"/>
        <v>-0.16510827643682902</v>
      </c>
      <c r="AA24" s="16">
        <f t="shared" si="8"/>
        <v>-2.4120668379312704E-8</v>
      </c>
    </row>
    <row r="25" spans="1:27" x14ac:dyDescent="0.25">
      <c r="A25">
        <v>2035</v>
      </c>
      <c r="B25" s="13">
        <v>29870375.210000001</v>
      </c>
      <c r="C25" s="13">
        <v>19633754.510000002</v>
      </c>
      <c r="D25" s="13">
        <v>6527749.2429999998</v>
      </c>
      <c r="E25" s="13">
        <v>9027925.6909999996</v>
      </c>
      <c r="F25" s="13">
        <v>9497093.1520000007</v>
      </c>
      <c r="G25" s="13">
        <v>29822757.57</v>
      </c>
      <c r="H25" s="13">
        <v>19622452.859999999</v>
      </c>
      <c r="I25" s="13">
        <v>6471389.2359999996</v>
      </c>
      <c r="J25" s="13">
        <v>9056378.2780000009</v>
      </c>
      <c r="K25" s="13">
        <v>9505501.7129999995</v>
      </c>
      <c r="L25">
        <v>3798249.4270000001</v>
      </c>
      <c r="M25">
        <v>3798249.4270000001</v>
      </c>
      <c r="N25">
        <v>379789.48820000002</v>
      </c>
      <c r="O25">
        <v>379789.48820000002</v>
      </c>
      <c r="Q25" s="14">
        <f t="shared" si="0"/>
        <v>-2.7999952435493469E-3</v>
      </c>
      <c r="R25" s="14">
        <f t="shared" si="1"/>
        <v>6.2000006437301636E-3</v>
      </c>
      <c r="T25" s="15">
        <f t="shared" si="2"/>
        <v>0.15966880288729168</v>
      </c>
      <c r="U25">
        <f t="shared" si="3"/>
        <v>3.7896059656704832E-2</v>
      </c>
      <c r="V25">
        <f t="shared" si="4"/>
        <v>0.18898321816052416</v>
      </c>
      <c r="W25">
        <f t="shared" si="5"/>
        <v>-6.7210505108234952E-2</v>
      </c>
      <c r="X25">
        <f t="shared" si="6"/>
        <v>-0.59752198975003523</v>
      </c>
      <c r="Y25">
        <f t="shared" si="7"/>
        <v>-0.17658500085259826</v>
      </c>
      <c r="AA25" s="16">
        <f t="shared" si="8"/>
        <v>3.0178297638627782E-8</v>
      </c>
    </row>
    <row r="26" spans="1:27" x14ac:dyDescent="0.25">
      <c r="A26">
        <v>2036</v>
      </c>
      <c r="B26" s="13">
        <v>30690500.449999999</v>
      </c>
      <c r="C26" s="13">
        <v>20191783.129999999</v>
      </c>
      <c r="D26" s="13">
        <v>6719969.3269999996</v>
      </c>
      <c r="E26" s="13">
        <v>9248572.8499999996</v>
      </c>
      <c r="F26" s="13">
        <v>9770589.8489999995</v>
      </c>
      <c r="G26" s="13">
        <v>30646594.489999998</v>
      </c>
      <c r="H26" s="13">
        <v>20185948.879999999</v>
      </c>
      <c r="I26" s="13">
        <v>6657060.0939999996</v>
      </c>
      <c r="J26" s="13">
        <v>9282072.477</v>
      </c>
      <c r="K26" s="13">
        <v>9779251.9489999898</v>
      </c>
      <c r="L26">
        <v>3909917.3429999999</v>
      </c>
      <c r="M26">
        <v>3909917.3429999999</v>
      </c>
      <c r="N26">
        <v>390847.65159999998</v>
      </c>
      <c r="O26">
        <v>390847.65159999998</v>
      </c>
      <c r="Q26" s="14">
        <f t="shared" si="0"/>
        <v>2.6000030338764191E-3</v>
      </c>
      <c r="R26" s="14">
        <f t="shared" si="1"/>
        <v>6.600014865398407E-3</v>
      </c>
      <c r="T26" s="15">
        <f t="shared" si="2"/>
        <v>0.14326537982654042</v>
      </c>
      <c r="U26">
        <f t="shared" si="3"/>
        <v>1.9037188624345679E-2</v>
      </c>
      <c r="V26">
        <f t="shared" si="4"/>
        <v>0.20527316018921229</v>
      </c>
      <c r="W26">
        <f t="shared" si="5"/>
        <v>-8.1044982039074301E-2</v>
      </c>
      <c r="X26">
        <f t="shared" si="6"/>
        <v>-0.76298586797782453</v>
      </c>
      <c r="Y26">
        <f t="shared" si="7"/>
        <v>-0.19728756642583689</v>
      </c>
      <c r="AA26" s="16">
        <f t="shared" si="8"/>
        <v>1.3052056768714237E-8</v>
      </c>
    </row>
    <row r="27" spans="1:27" x14ac:dyDescent="0.25">
      <c r="A27">
        <v>2037</v>
      </c>
      <c r="B27" s="13">
        <v>31530821.129999999</v>
      </c>
      <c r="C27" s="13">
        <v>20766253.940000001</v>
      </c>
      <c r="D27" s="13">
        <v>6918303.4539999999</v>
      </c>
      <c r="E27" s="13">
        <v>9471552.7440000009</v>
      </c>
      <c r="F27" s="13">
        <v>10051601.949999999</v>
      </c>
      <c r="G27" s="13">
        <v>31492046.699999999</v>
      </c>
      <c r="H27" s="13">
        <v>20766208.68</v>
      </c>
      <c r="I27" s="13">
        <v>6849269.0279999999</v>
      </c>
      <c r="J27" s="13">
        <v>9510827.3570000008</v>
      </c>
      <c r="K27" s="13">
        <v>10060571.310000001</v>
      </c>
      <c r="L27">
        <v>4024085.1540000001</v>
      </c>
      <c r="M27">
        <v>4024085.1540000001</v>
      </c>
      <c r="N27">
        <v>402227.79070000001</v>
      </c>
      <c r="O27">
        <v>402227.79070000001</v>
      </c>
      <c r="Q27" s="14">
        <f t="shared" si="0"/>
        <v>2.7000084519386292E-3</v>
      </c>
      <c r="R27" s="14">
        <f t="shared" si="1"/>
        <v>-3.000013530254364E-4</v>
      </c>
      <c r="T27" s="15">
        <f t="shared" si="2"/>
        <v>0.1231245157527372</v>
      </c>
      <c r="U27">
        <f t="shared" si="3"/>
        <v>1.437188266383476E-4</v>
      </c>
      <c r="V27">
        <f t="shared" si="4"/>
        <v>0.21921225589952534</v>
      </c>
      <c r="W27">
        <f t="shared" si="5"/>
        <v>-9.62314494472013E-2</v>
      </c>
      <c r="X27">
        <f t="shared" si="6"/>
        <v>-1.0128998156775018</v>
      </c>
      <c r="Y27">
        <f t="shared" si="7"/>
        <v>-0.23132151781473861</v>
      </c>
      <c r="AA27" s="16">
        <f t="shared" si="8"/>
        <v>-9.5262251975647416E-9</v>
      </c>
    </row>
    <row r="28" spans="1:27" x14ac:dyDescent="0.25">
      <c r="A28">
        <v>2038</v>
      </c>
      <c r="B28" s="13">
        <v>32391027.399999999</v>
      </c>
      <c r="C28" s="13">
        <v>21357002.77</v>
      </c>
      <c r="D28" s="13">
        <v>7122692.8159999996</v>
      </c>
      <c r="E28" s="13">
        <v>9696736.682</v>
      </c>
      <c r="F28" s="13">
        <v>10340139.550000001</v>
      </c>
      <c r="G28" s="13">
        <v>32358939.289999999</v>
      </c>
      <c r="H28" s="13">
        <v>21362909.300000001</v>
      </c>
      <c r="I28" s="13">
        <v>7048242.9460000005</v>
      </c>
      <c r="J28" s="13">
        <v>9742521.3210000005</v>
      </c>
      <c r="K28" s="13">
        <v>10349468.960000001</v>
      </c>
      <c r="L28">
        <v>4140795.398</v>
      </c>
      <c r="M28">
        <v>4140795.398</v>
      </c>
      <c r="N28">
        <v>413939.28029999998</v>
      </c>
      <c r="O28">
        <v>413939.28029999998</v>
      </c>
      <c r="Q28" s="14">
        <f t="shared" si="0"/>
        <v>-3.6999993026256561E-3</v>
      </c>
      <c r="R28" s="14">
        <f t="shared" si="1"/>
        <v>-4.69999760389328E-3</v>
      </c>
      <c r="T28" s="15">
        <f t="shared" si="2"/>
        <v>9.9163046453498715E-2</v>
      </c>
      <c r="U28">
        <f t="shared" si="3"/>
        <v>-1.8253163204972587E-2</v>
      </c>
      <c r="V28">
        <f t="shared" si="4"/>
        <v>0.2300751249377728</v>
      </c>
      <c r="W28">
        <f t="shared" si="5"/>
        <v>-0.11265891218897058</v>
      </c>
      <c r="X28">
        <f t="shared" si="6"/>
        <v>-1.4268412505442447</v>
      </c>
      <c r="Y28">
        <f t="shared" si="7"/>
        <v>-0.29074351839358326</v>
      </c>
      <c r="AA28" s="16">
        <f t="shared" si="8"/>
        <v>-3.0903309217178432E-9</v>
      </c>
    </row>
    <row r="29" spans="1:27" x14ac:dyDescent="0.25">
      <c r="A29">
        <v>2039</v>
      </c>
      <c r="B29" s="13">
        <v>33270831.710000001</v>
      </c>
      <c r="C29" s="13">
        <v>21963911.43</v>
      </c>
      <c r="D29" s="13">
        <v>7333059.0609999998</v>
      </c>
      <c r="E29" s="13">
        <v>9923996.8619999997</v>
      </c>
      <c r="F29" s="13">
        <v>10636230.02</v>
      </c>
      <c r="G29" s="13">
        <v>33247213.440000001</v>
      </c>
      <c r="H29" s="13">
        <v>21975874.34</v>
      </c>
      <c r="I29" s="13">
        <v>7254243.0820000004</v>
      </c>
      <c r="J29" s="13">
        <v>9977010.2660000008</v>
      </c>
      <c r="K29" s="13">
        <v>10646008.619999999</v>
      </c>
      <c r="L29">
        <v>4260102.6050000004</v>
      </c>
      <c r="M29">
        <v>4260102.6050000004</v>
      </c>
      <c r="N29">
        <v>425991.76819999999</v>
      </c>
      <c r="O29">
        <v>425991.76819999999</v>
      </c>
      <c r="Q29" s="14">
        <f t="shared" si="0"/>
        <v>-3.7999935448169708E-3</v>
      </c>
      <c r="R29" s="14">
        <f t="shared" si="1"/>
        <v>1.2000016868114471E-3</v>
      </c>
      <c r="T29" s="15">
        <f t="shared" si="2"/>
        <v>7.1038344439378065E-2</v>
      </c>
      <c r="U29">
        <f t="shared" si="3"/>
        <v>-3.5981692184791976E-2</v>
      </c>
      <c r="V29">
        <f t="shared" si="4"/>
        <v>0.23706040550509619</v>
      </c>
      <c r="W29">
        <f t="shared" si="5"/>
        <v>-0.13004038391978576</v>
      </c>
      <c r="X29">
        <f t="shared" si="6"/>
        <v>-2.2445930205727191</v>
      </c>
      <c r="Y29">
        <f t="shared" si="7"/>
        <v>-0.41402693762074072</v>
      </c>
      <c r="AA29" s="16">
        <f t="shared" si="8"/>
        <v>1.5038859602078958E-8</v>
      </c>
    </row>
    <row r="30" spans="1:27" x14ac:dyDescent="0.25">
      <c r="A30">
        <v>2040</v>
      </c>
      <c r="B30" s="13">
        <v>34170012.039999999</v>
      </c>
      <c r="C30" s="13">
        <v>22586907.18</v>
      </c>
      <c r="D30" s="13">
        <v>7549317.284</v>
      </c>
      <c r="E30" s="13">
        <v>10153236.390000001</v>
      </c>
      <c r="F30" s="13">
        <v>10939929.779999999</v>
      </c>
      <c r="G30" s="13">
        <v>34156963.659999996</v>
      </c>
      <c r="H30" s="13">
        <v>22605069.100000001</v>
      </c>
      <c r="I30" s="13">
        <v>7467575.4349999996</v>
      </c>
      <c r="J30" s="13">
        <v>10214158.060000001</v>
      </c>
      <c r="K30" s="13">
        <v>10950319.890000001</v>
      </c>
      <c r="L30">
        <v>4382085.7819999997</v>
      </c>
      <c r="M30">
        <v>4382085.7819999997</v>
      </c>
      <c r="N30">
        <v>438395.18300000002</v>
      </c>
      <c r="O30">
        <v>438395.18300000002</v>
      </c>
      <c r="Q30" s="14">
        <f t="shared" si="0"/>
        <v>-1.0000020265579224E-3</v>
      </c>
      <c r="R30" s="14">
        <f t="shared" si="1"/>
        <v>9.9999979138374329E-3</v>
      </c>
      <c r="T30" s="15">
        <f t="shared" si="2"/>
        <v>3.8201229271694892E-2</v>
      </c>
      <c r="U30">
        <f t="shared" si="3"/>
        <v>-5.3171939346808313E-2</v>
      </c>
      <c r="V30">
        <f t="shared" si="4"/>
        <v>0.23931239853074765</v>
      </c>
      <c r="W30">
        <f t="shared" si="5"/>
        <v>-0.14793926211652009</v>
      </c>
      <c r="X30">
        <f t="shared" si="6"/>
        <v>-4.6689067914934572</v>
      </c>
      <c r="Y30">
        <f t="shared" si="7"/>
        <v>-0.79627585953192126</v>
      </c>
      <c r="AA30" s="16">
        <f t="shared" si="8"/>
        <v>3.2204275635105972E-8</v>
      </c>
    </row>
    <row r="31" spans="1:27" x14ac:dyDescent="0.25">
      <c r="A31">
        <v>2041</v>
      </c>
      <c r="B31" s="13">
        <v>35079204.920000002</v>
      </c>
      <c r="C31" s="13">
        <v>23239120.449999999</v>
      </c>
      <c r="D31" s="13">
        <v>7751001.8090000004</v>
      </c>
      <c r="E31" s="13">
        <v>10383962.49</v>
      </c>
      <c r="F31" s="13">
        <v>11252706.460000001</v>
      </c>
      <c r="G31" s="13">
        <v>35079701.880000003</v>
      </c>
      <c r="H31" s="13">
        <v>23259323.739999998</v>
      </c>
      <c r="I31" s="13">
        <v>7674010.29</v>
      </c>
      <c r="J31" s="13">
        <v>10452935.039999999</v>
      </c>
      <c r="K31" s="13">
        <v>11264393.800000001</v>
      </c>
      <c r="L31">
        <v>4506666.8859999999</v>
      </c>
      <c r="M31">
        <v>4506666.8859999999</v>
      </c>
      <c r="N31">
        <v>451159.7427</v>
      </c>
      <c r="O31">
        <v>451159.7427</v>
      </c>
      <c r="Q31" s="14">
        <f t="shared" si="0"/>
        <v>-2.3000016808509827E-3</v>
      </c>
      <c r="R31" s="14">
        <f t="shared" si="1"/>
        <v>1.8699996173381805E-2</v>
      </c>
      <c r="T31" s="15">
        <f t="shared" si="2"/>
        <v>-1.4166597016695981E-3</v>
      </c>
      <c r="U31">
        <f t="shared" si="3"/>
        <v>-5.7592536188207533E-2</v>
      </c>
      <c r="V31">
        <f t="shared" si="4"/>
        <v>0.21947597862490628</v>
      </c>
      <c r="W31">
        <f t="shared" si="5"/>
        <v>-0.16330016200203817</v>
      </c>
      <c r="X31">
        <f t="shared" si="6"/>
        <v>138.78893673509899</v>
      </c>
      <c r="Y31">
        <f t="shared" si="7"/>
        <v>23.517667417858227</v>
      </c>
      <c r="AA31" s="16">
        <f t="shared" si="8"/>
        <v>5.9863669826798471E-8</v>
      </c>
    </row>
    <row r="32" spans="1:27" x14ac:dyDescent="0.25">
      <c r="A32">
        <v>2042</v>
      </c>
      <c r="B32" s="13">
        <v>36010600.979999997</v>
      </c>
      <c r="C32" s="13">
        <v>23920907.34</v>
      </c>
      <c r="D32" s="13">
        <v>7955569.9649999999</v>
      </c>
      <c r="E32" s="13">
        <v>10613143.34</v>
      </c>
      <c r="F32" s="13">
        <v>11575213.93</v>
      </c>
      <c r="G32" s="13">
        <v>36020533.549999997</v>
      </c>
      <c r="H32" s="13">
        <v>23940121.920000002</v>
      </c>
      <c r="I32" s="13">
        <v>7882086.9179999996</v>
      </c>
      <c r="J32" s="13">
        <v>10690028.08</v>
      </c>
      <c r="K32" s="13">
        <v>11587897.630000001</v>
      </c>
      <c r="L32">
        <v>4631898.3039999995</v>
      </c>
      <c r="M32">
        <v>4631898.3039999995</v>
      </c>
      <c r="N32">
        <v>464295.96240000002</v>
      </c>
      <c r="O32">
        <v>464295.96240000002</v>
      </c>
      <c r="Q32" s="14">
        <f t="shared" si="0"/>
        <v>1.399993896484375E-3</v>
      </c>
      <c r="R32" s="14">
        <f t="shared" si="1"/>
        <v>4.3999925255775452E-3</v>
      </c>
      <c r="T32" s="15">
        <f t="shared" si="2"/>
        <v>-2.7574744239178273E-2</v>
      </c>
      <c r="U32">
        <f t="shared" si="3"/>
        <v>-5.3343407513188189E-2</v>
      </c>
      <c r="V32">
        <f t="shared" si="4"/>
        <v>0.20400321638211083</v>
      </c>
      <c r="W32">
        <f t="shared" si="5"/>
        <v>-0.17823456143668517</v>
      </c>
      <c r="X32">
        <f t="shared" si="6"/>
        <v>7.7406693333143304</v>
      </c>
      <c r="Y32">
        <f t="shared" si="7"/>
        <v>1.2769806807302377</v>
      </c>
      <c r="AA32" s="16">
        <f t="shared" si="8"/>
        <v>8.3285842666924736E-9</v>
      </c>
    </row>
    <row r="33" spans="1:27" x14ac:dyDescent="0.25">
      <c r="A33">
        <v>2043</v>
      </c>
      <c r="B33" s="13">
        <v>36962645.899999999</v>
      </c>
      <c r="C33" s="13">
        <v>24629725.829999998</v>
      </c>
      <c r="D33" s="13">
        <v>8162896.3080000002</v>
      </c>
      <c r="E33" s="13">
        <v>10841362.449999999</v>
      </c>
      <c r="F33" s="13">
        <v>11906859.210000001</v>
      </c>
      <c r="G33" s="13">
        <v>36979434.310000002</v>
      </c>
      <c r="H33" s="13">
        <v>24645619.77</v>
      </c>
      <c r="I33" s="13">
        <v>8092781.2000000002</v>
      </c>
      <c r="J33" s="13">
        <v>10925844.779999999</v>
      </c>
      <c r="K33" s="13">
        <v>11920331.970000001</v>
      </c>
      <c r="L33">
        <v>4757705.8629999999</v>
      </c>
      <c r="M33">
        <v>4757705.8629999999</v>
      </c>
      <c r="N33">
        <v>477814.66369999998</v>
      </c>
      <c r="O33">
        <v>477814.66369999998</v>
      </c>
      <c r="Q33" s="14">
        <f t="shared" si="0"/>
        <v>4.69999760389328E-3</v>
      </c>
      <c r="R33" s="14">
        <f t="shared" si="1"/>
        <v>-3.300003707408905E-3</v>
      </c>
      <c r="T33" s="15">
        <f t="shared" si="2"/>
        <v>-4.5399315358007897E-2</v>
      </c>
      <c r="U33">
        <f t="shared" si="3"/>
        <v>-4.2980484414018388E-2</v>
      </c>
      <c r="V33">
        <f t="shared" si="4"/>
        <v>0.18960568031469613</v>
      </c>
      <c r="W33">
        <f t="shared" si="5"/>
        <v>-0.19202448962503341</v>
      </c>
      <c r="X33">
        <f t="shared" si="6"/>
        <v>5.0321817253677139</v>
      </c>
      <c r="Y33">
        <f t="shared" si="7"/>
        <v>0.80250363196971408</v>
      </c>
      <c r="AA33" s="16">
        <f t="shared" si="8"/>
        <v>-2.1633652230734768E-8</v>
      </c>
    </row>
    <row r="34" spans="1:27" x14ac:dyDescent="0.25">
      <c r="A34">
        <v>2044</v>
      </c>
      <c r="B34" s="13">
        <v>37935084.280000001</v>
      </c>
      <c r="C34" s="13">
        <v>25362591.18</v>
      </c>
      <c r="D34" s="13">
        <v>8373001.1150000002</v>
      </c>
      <c r="E34" s="13">
        <v>11070316.48</v>
      </c>
      <c r="F34" s="13">
        <v>12247250.859999999</v>
      </c>
      <c r="G34" s="13">
        <v>37956786.130000003</v>
      </c>
      <c r="H34" s="13">
        <v>25373234.379999999</v>
      </c>
      <c r="I34" s="13">
        <v>8306614.7170000002</v>
      </c>
      <c r="J34" s="13">
        <v>11161944.189999999</v>
      </c>
      <c r="K34" s="13">
        <v>12261433.529999999</v>
      </c>
      <c r="L34">
        <v>4884699.3880000003</v>
      </c>
      <c r="M34">
        <v>4884699.3880000003</v>
      </c>
      <c r="N34">
        <v>491726.98300000001</v>
      </c>
      <c r="O34">
        <v>491726.98300000001</v>
      </c>
      <c r="Q34" s="14">
        <f t="shared" si="0"/>
        <v>6.0000047087669373E-3</v>
      </c>
      <c r="R34" s="14">
        <f t="shared" si="1"/>
        <v>-2.0000040531158447E-3</v>
      </c>
      <c r="T34" s="15">
        <f t="shared" si="2"/>
        <v>-5.7175151567556703E-2</v>
      </c>
      <c r="U34">
        <f t="shared" si="3"/>
        <v>-2.804030869090585E-2</v>
      </c>
      <c r="V34">
        <f t="shared" si="4"/>
        <v>0.17489994482838492</v>
      </c>
      <c r="W34">
        <f t="shared" si="5"/>
        <v>-0.20403476662842734</v>
      </c>
      <c r="X34">
        <f t="shared" si="6"/>
        <v>4.2221151652966329</v>
      </c>
      <c r="Y34">
        <f t="shared" si="7"/>
        <v>0.65352354753161379</v>
      </c>
      <c r="AA34" s="16">
        <f t="shared" si="8"/>
        <v>-2.1076608430758981E-8</v>
      </c>
    </row>
    <row r="35" spans="1:27" x14ac:dyDescent="0.25">
      <c r="A35">
        <v>2045</v>
      </c>
      <c r="B35" s="13">
        <v>38928291.409999996</v>
      </c>
      <c r="C35" s="13">
        <v>26117148.510000002</v>
      </c>
      <c r="D35" s="13">
        <v>8586029.1689999998</v>
      </c>
      <c r="E35" s="13">
        <v>11301729.68</v>
      </c>
      <c r="F35" s="13">
        <v>12596283.98</v>
      </c>
      <c r="G35" s="13">
        <v>38953447.490000002</v>
      </c>
      <c r="H35" s="13">
        <v>26121010.52</v>
      </c>
      <c r="I35" s="13">
        <v>8524062.2320000008</v>
      </c>
      <c r="J35" s="13">
        <v>11399926.449999999</v>
      </c>
      <c r="K35" s="13">
        <v>12611219.75</v>
      </c>
      <c r="L35">
        <v>5013623.6519999998</v>
      </c>
      <c r="M35">
        <v>5013623.6519999998</v>
      </c>
      <c r="N35">
        <v>506044.3812</v>
      </c>
      <c r="O35">
        <v>506044.3812</v>
      </c>
      <c r="Q35" s="14">
        <f t="shared" si="0"/>
        <v>2.200007438659668E-3</v>
      </c>
      <c r="R35" s="14">
        <f t="shared" si="1"/>
        <v>-4.7999918460845947E-3</v>
      </c>
      <c r="T35" s="15">
        <f t="shared" si="2"/>
        <v>-6.4579855239932371E-2</v>
      </c>
      <c r="U35">
        <f t="shared" si="3"/>
        <v>-9.914424136629409E-3</v>
      </c>
      <c r="V35">
        <f t="shared" si="4"/>
        <v>0.15907946791078115</v>
      </c>
      <c r="W35">
        <f t="shared" si="5"/>
        <v>-0.21374488104389869</v>
      </c>
      <c r="X35">
        <f t="shared" si="6"/>
        <v>3.9035004658904509</v>
      </c>
      <c r="Y35">
        <f t="shared" si="7"/>
        <v>0.59372406193636651</v>
      </c>
      <c r="AA35" s="16">
        <f t="shared" si="8"/>
        <v>-1.7970185423044072E-8</v>
      </c>
    </row>
    <row r="36" spans="1:27" x14ac:dyDescent="0.25">
      <c r="A36">
        <v>2046</v>
      </c>
      <c r="B36" s="13">
        <v>39943315.880000003</v>
      </c>
      <c r="C36" s="13">
        <v>26891972.329999998</v>
      </c>
      <c r="D36" s="13">
        <v>8802264.0199999996</v>
      </c>
      <c r="E36" s="13">
        <v>11537209.18</v>
      </c>
      <c r="F36" s="13">
        <v>12954167.109999999</v>
      </c>
      <c r="G36" s="13">
        <v>39970848.939999998</v>
      </c>
      <c r="H36" s="13">
        <v>26887881.210000001</v>
      </c>
      <c r="I36" s="13">
        <v>8745662.38199999</v>
      </c>
      <c r="J36" s="13">
        <v>11641275.359999999</v>
      </c>
      <c r="K36" s="13">
        <v>12970007.470000001</v>
      </c>
      <c r="L36">
        <v>5145258.8119999999</v>
      </c>
      <c r="M36">
        <v>5145258.8119999999</v>
      </c>
      <c r="N36">
        <v>520778.65279999998</v>
      </c>
      <c r="O36">
        <v>520778.65279999998</v>
      </c>
      <c r="Q36" s="14">
        <f t="shared" si="0"/>
        <v>4.7999918460845947E-3</v>
      </c>
      <c r="R36" s="14">
        <f t="shared" si="1"/>
        <v>6.7999958992004395E-3</v>
      </c>
      <c r="T36" s="15">
        <f t="shared" si="2"/>
        <v>-6.8882850202467427E-2</v>
      </c>
      <c r="U36">
        <f t="shared" si="3"/>
        <v>1.0235259216381531E-2</v>
      </c>
      <c r="V36">
        <f t="shared" si="4"/>
        <v>0.14160729506889772</v>
      </c>
      <c r="W36">
        <f t="shared" si="5"/>
        <v>-0.22072540949138469</v>
      </c>
      <c r="X36">
        <f t="shared" si="6"/>
        <v>3.7796808636605901</v>
      </c>
      <c r="Y36">
        <f t="shared" si="7"/>
        <v>0.57532144992253609</v>
      </c>
      <c r="AA36" s="16">
        <f t="shared" si="8"/>
        <v>5.0036380316864637E-9</v>
      </c>
    </row>
    <row r="37" spans="1:27" x14ac:dyDescent="0.25">
      <c r="A37">
        <v>2047</v>
      </c>
      <c r="B37" s="13">
        <v>40981895.899999999</v>
      </c>
      <c r="C37" s="13">
        <v>27686577.5</v>
      </c>
      <c r="D37" s="13">
        <v>9022150.4900000002</v>
      </c>
      <c r="E37" s="13">
        <v>11778248.220000001</v>
      </c>
      <c r="F37" s="13">
        <v>13321426.02</v>
      </c>
      <c r="G37" s="13">
        <v>41011050.640000001</v>
      </c>
      <c r="H37" s="13">
        <v>27673702.780000001</v>
      </c>
      <c r="I37" s="13">
        <v>8972066.4210000001</v>
      </c>
      <c r="J37" s="13">
        <v>11887357.73</v>
      </c>
      <c r="K37" s="13">
        <v>13338422</v>
      </c>
      <c r="L37">
        <v>5280403.7690000003</v>
      </c>
      <c r="M37">
        <v>5280403.7690000003</v>
      </c>
      <c r="N37">
        <v>535941.93570000003</v>
      </c>
      <c r="O37">
        <v>535941.93570000003</v>
      </c>
      <c r="Q37" s="14">
        <f t="shared" si="0"/>
        <v>-5.2999928593635559E-3</v>
      </c>
      <c r="R37" s="14">
        <f t="shared" si="1"/>
        <v>-4.2999908328056335E-3</v>
      </c>
      <c r="T37" s="15">
        <f t="shared" si="2"/>
        <v>-7.1089961230030863E-2</v>
      </c>
      <c r="U37">
        <f t="shared" si="3"/>
        <v>3.1393294731743543E-2</v>
      </c>
      <c r="V37">
        <f t="shared" si="4"/>
        <v>0.1221233502151604</v>
      </c>
      <c r="W37">
        <f t="shared" si="5"/>
        <v>-0.22460660861529783</v>
      </c>
      <c r="X37">
        <f t="shared" si="6"/>
        <v>3.742427817912009</v>
      </c>
      <c r="Y37">
        <f t="shared" si="7"/>
        <v>0.58295769401473763</v>
      </c>
      <c r="AA37" s="16">
        <f t="shared" si="8"/>
        <v>2.4383630392588174E-9</v>
      </c>
    </row>
    <row r="38" spans="1:27" x14ac:dyDescent="0.25">
      <c r="A38">
        <v>2048</v>
      </c>
      <c r="B38" s="13">
        <v>42046504.960000001</v>
      </c>
      <c r="C38" s="13">
        <v>28501350.140000001</v>
      </c>
      <c r="D38" s="13">
        <v>9246325.5539999995</v>
      </c>
      <c r="E38" s="13">
        <v>12026293.73</v>
      </c>
      <c r="F38" s="13">
        <v>13698911.550000001</v>
      </c>
      <c r="G38" s="13">
        <v>42076795.520000003</v>
      </c>
      <c r="H38" s="13">
        <v>28479190.640000001</v>
      </c>
      <c r="I38" s="13">
        <v>9204073.727</v>
      </c>
      <c r="J38" s="13">
        <v>12139490.52</v>
      </c>
      <c r="K38" s="13">
        <v>13717406.449999999</v>
      </c>
      <c r="L38">
        <v>5419900.3640000001</v>
      </c>
      <c r="M38">
        <v>5419900.3640000001</v>
      </c>
      <c r="N38">
        <v>551546.72120000003</v>
      </c>
      <c r="O38">
        <v>551546.72120000003</v>
      </c>
      <c r="Q38" s="14">
        <f t="shared" si="0"/>
        <v>-8.0000609159469604E-4</v>
      </c>
      <c r="R38" s="14">
        <f t="shared" si="1"/>
        <v>2.1999850869178772E-3</v>
      </c>
      <c r="T38" s="15">
        <f t="shared" si="2"/>
        <v>-7.1988752055995864E-2</v>
      </c>
      <c r="U38">
        <f t="shared" si="3"/>
        <v>5.2664419250905724E-2</v>
      </c>
      <c r="V38">
        <f t="shared" si="4"/>
        <v>0.10041598101241979</v>
      </c>
      <c r="W38">
        <f t="shared" si="5"/>
        <v>-0.22506915944913863</v>
      </c>
      <c r="X38">
        <f t="shared" si="6"/>
        <v>3.7370319333809014</v>
      </c>
      <c r="Y38">
        <f t="shared" si="7"/>
        <v>0.6105829671025248</v>
      </c>
      <c r="AA38" s="16">
        <f t="shared" si="8"/>
        <v>7.129817264361904E-9</v>
      </c>
    </row>
    <row r="39" spans="1:27" x14ac:dyDescent="0.25">
      <c r="A39">
        <v>2049</v>
      </c>
      <c r="B39" s="13">
        <v>43140430.450000003</v>
      </c>
      <c r="C39" s="13">
        <v>29337485.559999999</v>
      </c>
      <c r="D39" s="13">
        <v>9475658.0130000003</v>
      </c>
      <c r="E39" s="13">
        <v>12282827.880000001</v>
      </c>
      <c r="F39" s="13">
        <v>14087819.130000001</v>
      </c>
      <c r="G39" s="13">
        <v>43171573.810000002</v>
      </c>
      <c r="H39" s="13">
        <v>29305845.739999998</v>
      </c>
      <c r="I39" s="13">
        <v>9442664.7280000001</v>
      </c>
      <c r="J39" s="13">
        <v>12399022.699999999</v>
      </c>
      <c r="K39" s="13">
        <v>14108237.48</v>
      </c>
      <c r="L39">
        <v>5564672.2560000001</v>
      </c>
      <c r="M39">
        <v>5564672.2560000001</v>
      </c>
      <c r="N39">
        <v>567605.86439999996</v>
      </c>
      <c r="O39">
        <v>567605.86439999996</v>
      </c>
      <c r="Q39" s="14">
        <f t="shared" si="0"/>
        <v>-6.6000074148178101E-3</v>
      </c>
      <c r="R39" s="14">
        <f t="shared" si="1"/>
        <v>-1.6000121831893921E-3</v>
      </c>
      <c r="T39" s="15">
        <f t="shared" si="2"/>
        <v>-7.2138579281499915E-2</v>
      </c>
      <c r="U39">
        <f t="shared" si="3"/>
        <v>7.3288548940205936E-2</v>
      </c>
      <c r="V39">
        <f t="shared" si="4"/>
        <v>7.6423632701470817E-2</v>
      </c>
      <c r="W39">
        <f t="shared" si="5"/>
        <v>-0.22185077250486923</v>
      </c>
      <c r="X39">
        <f t="shared" si="6"/>
        <v>3.7309660871531092</v>
      </c>
      <c r="Y39">
        <f t="shared" si="7"/>
        <v>0.65562450551257212</v>
      </c>
      <c r="AA39" s="16">
        <f t="shared" si="8"/>
        <v>1.1581692549444966E-8</v>
      </c>
    </row>
    <row r="40" spans="1:27" x14ac:dyDescent="0.25">
      <c r="A40">
        <v>2050</v>
      </c>
      <c r="B40" s="13">
        <v>44267877.719999999</v>
      </c>
      <c r="C40" s="13">
        <v>30196965.440000001</v>
      </c>
      <c r="D40" s="13">
        <v>9711295.3300000001</v>
      </c>
      <c r="E40" s="13">
        <v>12549439.24</v>
      </c>
      <c r="F40" s="13">
        <v>14489719.689999999</v>
      </c>
      <c r="G40" s="13">
        <v>44299704.030000001</v>
      </c>
      <c r="H40" s="13">
        <v>30155915.010000002</v>
      </c>
      <c r="I40" s="13">
        <v>9689034.5820000004</v>
      </c>
      <c r="J40" s="13">
        <v>12667406.800000001</v>
      </c>
      <c r="K40" s="13">
        <v>14512549.77</v>
      </c>
      <c r="L40">
        <v>5715764.801</v>
      </c>
      <c r="M40">
        <v>5715764.801</v>
      </c>
      <c r="N40">
        <v>584132.59459999995</v>
      </c>
      <c r="O40">
        <v>584132.59459999995</v>
      </c>
      <c r="Q40" s="14">
        <f t="shared" si="0"/>
        <v>-4.3999925255775452E-3</v>
      </c>
      <c r="R40" s="14">
        <f t="shared" si="1"/>
        <v>-1.2400001287460327E-2</v>
      </c>
      <c r="T40" s="15">
        <f t="shared" si="2"/>
        <v>-7.1843166217200327E-2</v>
      </c>
      <c r="U40">
        <f t="shared" si="3"/>
        <v>9.2665246639566587E-2</v>
      </c>
      <c r="V40">
        <f t="shared" si="4"/>
        <v>5.0250331209715053E-2</v>
      </c>
      <c r="W40">
        <f t="shared" si="5"/>
        <v>-0.21475872600766763</v>
      </c>
      <c r="X40">
        <f t="shared" si="6"/>
        <v>3.7066050069892391</v>
      </c>
      <c r="Y40">
        <f t="shared" si="7"/>
        <v>0.71733355202027393</v>
      </c>
      <c r="AA40" s="16">
        <f t="shared" si="8"/>
        <v>-1.8058814332810869E-8</v>
      </c>
    </row>
    <row r="41" spans="1:27" hidden="1" x14ac:dyDescent="0.25"/>
    <row r="42" spans="1:27" hidden="1" x14ac:dyDescent="0.25"/>
    <row r="43" spans="1:27" hidden="1" x14ac:dyDescent="0.25"/>
    <row r="44" spans="1:27" hidden="1" x14ac:dyDescent="0.25"/>
    <row r="45" spans="1:27" hidden="1" x14ac:dyDescent="0.25"/>
    <row r="46" spans="1:27" hidden="1" x14ac:dyDescent="0.25"/>
    <row r="47" spans="1:27" hidden="1" x14ac:dyDescent="0.25"/>
    <row r="48" spans="1:27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7"/>
  <sheetViews>
    <sheetView topLeftCell="C1" zoomScaleNormal="100" workbookViewId="0">
      <selection activeCell="R11" sqref="R11"/>
    </sheetView>
  </sheetViews>
  <sheetFormatPr baseColWidth="10" defaultColWidth="11.42578125" defaultRowHeight="15" x14ac:dyDescent="0.25"/>
  <cols>
    <col min="1" max="1" width="18.7109375" style="10" customWidth="1"/>
    <col min="2" max="2" width="30.140625" style="10" customWidth="1"/>
    <col min="3" max="3" width="16" style="10" customWidth="1"/>
    <col min="4" max="4" width="11.42578125" style="10" customWidth="1"/>
    <col min="5" max="16384" width="11.42578125" style="10"/>
  </cols>
  <sheetData>
    <row r="1" spans="1:40" ht="18.75" x14ac:dyDescent="0.3">
      <c r="A1" s="28" t="s">
        <v>440</v>
      </c>
      <c r="C1" s="10">
        <v>2013</v>
      </c>
      <c r="D1" s="10">
        <v>2014</v>
      </c>
      <c r="E1" s="10">
        <v>2015</v>
      </c>
      <c r="F1" s="10">
        <v>2016</v>
      </c>
      <c r="G1" s="10">
        <v>2017</v>
      </c>
      <c r="H1" s="10">
        <v>2018</v>
      </c>
      <c r="I1" s="10">
        <v>2019</v>
      </c>
      <c r="J1" s="10">
        <v>2020</v>
      </c>
      <c r="K1" s="10">
        <v>2021</v>
      </c>
      <c r="L1" s="10">
        <v>2022</v>
      </c>
      <c r="M1" s="10">
        <v>2023</v>
      </c>
      <c r="N1" s="10">
        <v>2024</v>
      </c>
      <c r="O1" s="10">
        <v>2025</v>
      </c>
      <c r="P1" s="10">
        <v>2026</v>
      </c>
      <c r="Q1" s="10">
        <v>2027</v>
      </c>
      <c r="R1" s="10">
        <v>2028</v>
      </c>
      <c r="S1" s="10">
        <v>2029</v>
      </c>
      <c r="T1" s="10">
        <v>2030</v>
      </c>
      <c r="U1" s="10">
        <v>2031</v>
      </c>
      <c r="V1" s="10">
        <v>2032</v>
      </c>
      <c r="W1" s="10">
        <v>2033</v>
      </c>
      <c r="X1" s="10">
        <v>2034</v>
      </c>
      <c r="Y1" s="10">
        <v>2035</v>
      </c>
      <c r="Z1" s="10">
        <v>2036</v>
      </c>
      <c r="AA1" s="10">
        <v>2037</v>
      </c>
      <c r="AB1" s="10">
        <v>2038</v>
      </c>
      <c r="AC1" s="10">
        <v>2039</v>
      </c>
      <c r="AD1" s="10">
        <v>2040</v>
      </c>
      <c r="AE1" s="10">
        <v>2041</v>
      </c>
      <c r="AF1" s="10">
        <v>2042</v>
      </c>
      <c r="AG1" s="10">
        <v>2043</v>
      </c>
      <c r="AH1" s="10">
        <v>2044</v>
      </c>
      <c r="AI1" s="10">
        <v>2045</v>
      </c>
      <c r="AJ1" s="10">
        <v>2046</v>
      </c>
      <c r="AK1" s="10">
        <v>2047</v>
      </c>
      <c r="AL1" s="10">
        <v>2048</v>
      </c>
      <c r="AM1" s="10">
        <v>2049</v>
      </c>
      <c r="AN1" s="10">
        <v>2050</v>
      </c>
    </row>
    <row r="2" spans="1:40" x14ac:dyDescent="0.25">
      <c r="A2" s="3" t="s">
        <v>219</v>
      </c>
      <c r="C2" s="29">
        <f>SUMIFS('DATA 2'!C$68:C$100,'DATA 2'!$A$68:$A$100,$A2)</f>
        <v>48872.667999999998</v>
      </c>
      <c r="D2" s="29">
        <f>SUMIFS('DATA 2'!D$68:D$100,'DATA 2'!$A$68:$A$100,$A2)</f>
        <v>50314.698841140002</v>
      </c>
      <c r="E2" s="29">
        <f>SUMIFS('DATA 2'!E$68:E$100,'DATA 2'!$A$68:$A$100,$A2)</f>
        <v>51804.090952470004</v>
      </c>
      <c r="F2" s="29">
        <f>SUMIFS('DATA 2'!F$68:F$100,'DATA 2'!$A$68:$A$100,$A2)</f>
        <v>53334.044639649997</v>
      </c>
      <c r="G2" s="29">
        <f>SUMIFS('DATA 2'!G$68:G$100,'DATA 2'!$A$68:$A$100,$A2)</f>
        <v>54887.645741649998</v>
      </c>
      <c r="H2" s="29">
        <f>SUMIFS('DATA 2'!H$68:H$100,'DATA 2'!$A$68:$A$100,$A2)</f>
        <v>56458.331893579998</v>
      </c>
      <c r="I2" s="29">
        <f>SUMIFS('DATA 2'!I$68:I$100,'DATA 2'!$A$68:$A$100,$A2)</f>
        <v>58045.434620439999</v>
      </c>
      <c r="J2" s="29">
        <f>SUMIFS('DATA 2'!J$68:J$100,'DATA 2'!$A$68:$A$100,$A2)</f>
        <v>59651.29542943</v>
      </c>
      <c r="K2" s="29">
        <f>SUMIFS('DATA 2'!K$68:K$100,'DATA 2'!$A$68:$A$100,$A2)</f>
        <v>61278.745462049999</v>
      </c>
      <c r="L2" s="29">
        <f>SUMIFS('DATA 2'!L$68:L$100,'DATA 2'!$A$68:$A$100,$A2)</f>
        <v>62930.418027210006</v>
      </c>
      <c r="M2" s="29">
        <f>SUMIFS('DATA 2'!M$68:M$100,'DATA 2'!$A$68:$A$100,$A2)</f>
        <v>64608.870934550003</v>
      </c>
      <c r="N2" s="29">
        <f>SUMIFS('DATA 2'!N$68:N$100,'DATA 2'!$A$68:$A$100,$A2)</f>
        <v>66316.869138050009</v>
      </c>
      <c r="O2" s="29">
        <f>SUMIFS('DATA 2'!O$68:O$100,'DATA 2'!$A$68:$A$100,$A2)</f>
        <v>68057.647955830005</v>
      </c>
      <c r="P2" s="29">
        <f>SUMIFS('DATA 2'!P$68:P$100,'DATA 2'!$A$68:$A$100,$A2)</f>
        <v>69840.559470159991</v>
      </c>
      <c r="Q2" s="29">
        <f>SUMIFS('DATA 2'!Q$68:Q$100,'DATA 2'!$A$68:$A$100,$A2)</f>
        <v>71670.978830129912</v>
      </c>
      <c r="R2" s="29">
        <f>SUMIFS('DATA 2'!R$68:R$100,'DATA 2'!$A$68:$A$100,$A2)</f>
        <v>73550.274645989994</v>
      </c>
      <c r="S2" s="29">
        <f>SUMIFS('DATA 2'!S$68:S$100,'DATA 2'!$A$68:$A$100,$A2)</f>
        <v>75478.893290719992</v>
      </c>
      <c r="T2" s="29">
        <f>SUMIFS('DATA 2'!T$68:T$100,'DATA 2'!$A$68:$A$100,$A2)</f>
        <v>77457.12274151</v>
      </c>
      <c r="U2" s="29">
        <f>SUMIFS('DATA 2'!U$68:U$100,'DATA 2'!$A$68:$A$100,$A2)</f>
        <v>79482.320209409998</v>
      </c>
      <c r="V2" s="29">
        <f>SUMIFS('DATA 2'!V$68:V$100,'DATA 2'!$A$68:$A$100,$A2)</f>
        <v>81567.058662399999</v>
      </c>
      <c r="W2" s="29">
        <f>SUMIFS('DATA 2'!W$68:W$100,'DATA 2'!$A$68:$A$100,$A2)</f>
        <v>83715.768645379911</v>
      </c>
      <c r="X2" s="29">
        <f>SUMIFS('DATA 2'!X$68:X$100,'DATA 2'!$A$68:$A$100,$A2)</f>
        <v>85929.864683559994</v>
      </c>
      <c r="Y2" s="29">
        <f>SUMIFS('DATA 2'!Y$68:Y$100,'DATA 2'!$A$68:$A$100,$A2)</f>
        <v>88209.782904120002</v>
      </c>
      <c r="Z2" s="29">
        <f>SUMIFS('DATA 2'!Z$68:Z$100,'DATA 2'!$A$68:$A$100,$A2)</f>
        <v>90555.600455899999</v>
      </c>
      <c r="AA2" s="29">
        <f>SUMIFS('DATA 2'!AA$68:AA$100,'DATA 2'!$A$68:$A$100,$A2)</f>
        <v>92967.250032349999</v>
      </c>
      <c r="AB2" s="29">
        <f>SUMIFS('DATA 2'!AB$68:AB$100,'DATA 2'!$A$68:$A$100,$A2)</f>
        <v>95444.642220650014</v>
      </c>
      <c r="AC2" s="29">
        <f>SUMIFS('DATA 2'!AC$68:AC$100,'DATA 2'!$A$68:$A$100,$A2)</f>
        <v>97987.774944770004</v>
      </c>
      <c r="AD2" s="29">
        <f>SUMIFS('DATA 2'!AD$68:AD$100,'DATA 2'!$A$68:$A$100,$A2)</f>
        <v>100596.85328313</v>
      </c>
      <c r="AE2" s="29">
        <f>SUMIFS('DATA 2'!AE$68:AE$100,'DATA 2'!$A$68:$A$100,$A2)</f>
        <v>103272.51112772999</v>
      </c>
      <c r="AF2" s="29">
        <f>SUMIFS('DATA 2'!AF$68:AF$100,'DATA 2'!$A$68:$A$100,$A2)</f>
        <v>106019.72728283999</v>
      </c>
      <c r="AG2" s="29">
        <f>SUMIFS('DATA 2'!AG$68:AG$100,'DATA 2'!$A$68:$A$100,$A2)</f>
        <v>108838.73715520001</v>
      </c>
      <c r="AH2" s="29">
        <f>SUMIFS('DATA 2'!AH$68:AH$100,'DATA 2'!$A$68:$A$100,$A2)</f>
        <v>111728.23386161</v>
      </c>
      <c r="AI2" s="29">
        <f>SUMIFS('DATA 2'!AI$68:AI$100,'DATA 2'!$A$68:$A$100,$A2)</f>
        <v>114687.52950420999</v>
      </c>
      <c r="AJ2" s="29">
        <f>SUMIFS('DATA 2'!AJ$68:AJ$100,'DATA 2'!$A$68:$A$100,$A2)</f>
        <v>117717.44101171001</v>
      </c>
      <c r="AK2" s="29">
        <f>SUMIFS('DATA 2'!AK$68:AK$100,'DATA 2'!$A$68:$A$100,$A2)</f>
        <v>120820.65777354999</v>
      </c>
      <c r="AL2" s="29">
        <f>SUMIFS('DATA 2'!AL$68:AL$100,'DATA 2'!$A$68:$A$100,$A2)</f>
        <v>124001.95141264</v>
      </c>
      <c r="AM2" s="29">
        <f>SUMIFS('DATA 2'!AM$68:AM$100,'DATA 2'!$A$68:$A$100,$A2)</f>
        <v>127268.36937119999</v>
      </c>
      <c r="AN2" s="29">
        <f>SUMIFS('DATA 2'!AN$68:AN$100,'DATA 2'!$A$68:$A$100,$A2)</f>
        <v>130629.46840016</v>
      </c>
    </row>
    <row r="3" spans="1:40" x14ac:dyDescent="0.25">
      <c r="A3" s="3" t="s">
        <v>218</v>
      </c>
      <c r="C3" s="29">
        <f>SUMIFS('DATA 2'!C$68:C$100,'DATA 2'!$A$68:$A$100,$A3)</f>
        <v>788945.76410999999</v>
      </c>
      <c r="D3" s="29">
        <f>SUMIFS('DATA 2'!D$68:D$100,'DATA 2'!$A$68:$A$100,$A3)</f>
        <v>812018.80007500004</v>
      </c>
      <c r="E3" s="29">
        <f>SUMIFS('DATA 2'!E$68:E$100,'DATA 2'!$A$68:$A$100,$A3)</f>
        <v>835295.25387400005</v>
      </c>
      <c r="F3" s="29">
        <f>SUMIFS('DATA 2'!F$68:F$100,'DATA 2'!$A$68:$A$100,$A3)</f>
        <v>858694.2108</v>
      </c>
      <c r="G3" s="29">
        <f>SUMIFS('DATA 2'!G$68:G$100,'DATA 2'!$A$68:$A$100,$A3)</f>
        <v>882528.84815600002</v>
      </c>
      <c r="H3" s="29">
        <f>SUMIFS('DATA 2'!H$68:H$100,'DATA 2'!$A$68:$A$100,$A3)</f>
        <v>907124.63476399996</v>
      </c>
      <c r="I3" s="29">
        <f>SUMIFS('DATA 2'!I$68:I$100,'DATA 2'!$A$68:$A$100,$A3)</f>
        <v>932527.51889799989</v>
      </c>
      <c r="J3" s="29">
        <f>SUMIFS('DATA 2'!J$68:J$100,'DATA 2'!$A$68:$A$100,$A3)</f>
        <v>958726.66597199999</v>
      </c>
      <c r="K3" s="29">
        <f>SUMIFS('DATA 2'!K$68:K$100,'DATA 2'!$A$68:$A$100,$A3)</f>
        <v>985750.46855900006</v>
      </c>
      <c r="L3" s="29">
        <f>SUMIFS('DATA 2'!L$68:L$100,'DATA 2'!$A$68:$A$100,$A3)</f>
        <v>1013649.901291</v>
      </c>
      <c r="M3" s="29">
        <f>SUMIFS('DATA 2'!M$68:M$100,'DATA 2'!$A$68:$A$100,$A3)</f>
        <v>1042477.9572199999</v>
      </c>
      <c r="N3" s="29">
        <f>SUMIFS('DATA 2'!N$68:N$100,'DATA 2'!$A$68:$A$100,$A3)</f>
        <v>1072279.60839</v>
      </c>
      <c r="O3" s="29">
        <f>SUMIFS('DATA 2'!O$68:O$100,'DATA 2'!$A$68:$A$100,$A3)</f>
        <v>1103090.8343100001</v>
      </c>
      <c r="P3" s="29">
        <f>SUMIFS('DATA 2'!P$68:P$100,'DATA 2'!$A$68:$A$100,$A3)</f>
        <v>1134807.41487</v>
      </c>
      <c r="Q3" s="29">
        <f>SUMIFS('DATA 2'!Q$68:Q$100,'DATA 2'!$A$68:$A$100,$A3)</f>
        <v>1167382.12488</v>
      </c>
      <c r="R3" s="29">
        <f>SUMIFS('DATA 2'!R$68:R$100,'DATA 2'!$A$68:$A$100,$A3)</f>
        <v>1200805.07396</v>
      </c>
      <c r="S3" s="29">
        <f>SUMIFS('DATA 2'!S$68:S$100,'DATA 2'!$A$68:$A$100,$A3)</f>
        <v>1235098.39503</v>
      </c>
      <c r="T3" s="29">
        <f>SUMIFS('DATA 2'!T$68:T$100,'DATA 2'!$A$68:$A$100,$A3)</f>
        <v>1270305.2356799999</v>
      </c>
      <c r="U3" s="29">
        <f>SUMIFS('DATA 2'!U$68:U$100,'DATA 2'!$A$68:$A$100,$A3)</f>
        <v>1305777.5144500001</v>
      </c>
      <c r="V3" s="29">
        <f>SUMIFS('DATA 2'!V$68:V$100,'DATA 2'!$A$68:$A$100,$A3)</f>
        <v>1341743.16017</v>
      </c>
      <c r="W3" s="29">
        <f>SUMIFS('DATA 2'!W$68:W$100,'DATA 2'!$A$68:$A$100,$A3)</f>
        <v>1378348.5564900001</v>
      </c>
      <c r="X3" s="29">
        <f>SUMIFS('DATA 2'!X$68:X$100,'DATA 2'!$A$68:$A$100,$A3)</f>
        <v>1415677.04428</v>
      </c>
      <c r="Y3" s="29">
        <f>SUMIFS('DATA 2'!Y$68:Y$100,'DATA 2'!$A$68:$A$100,$A3)</f>
        <v>1453776.3256799998</v>
      </c>
      <c r="Z3" s="29">
        <f>SUMIFS('DATA 2'!Z$68:Z$100,'DATA 2'!$A$68:$A$100,$A3)</f>
        <v>1492672.2492899999</v>
      </c>
      <c r="AA3" s="29">
        <f>SUMIFS('DATA 2'!AA$68:AA$100,'DATA 2'!$A$68:$A$100,$A3)</f>
        <v>1532377.0755099999</v>
      </c>
      <c r="AB3" s="29">
        <f>SUMIFS('DATA 2'!AB$68:AB$100,'DATA 2'!$A$68:$A$100,$A3)</f>
        <v>1572895.5012099999</v>
      </c>
      <c r="AC3" s="29">
        <f>SUMIFS('DATA 2'!AC$68:AC$100,'DATA 2'!$A$68:$A$100,$A3)</f>
        <v>1614229.5572199998</v>
      </c>
      <c r="AD3" s="29">
        <f>SUMIFS('DATA 2'!AD$68:AD$100,'DATA 2'!$A$68:$A$100,$A3)</f>
        <v>1656382.8250499999</v>
      </c>
      <c r="AE3" s="29">
        <f>SUMIFS('DATA 2'!AE$68:AE$100,'DATA 2'!$A$68:$A$100,$A3)</f>
        <v>1699033.6883799997</v>
      </c>
      <c r="AF3" s="29">
        <f>SUMIFS('DATA 2'!AF$68:AF$100,'DATA 2'!$A$68:$A$100,$A3)</f>
        <v>1742062.7578699999</v>
      </c>
      <c r="AG3" s="29">
        <f>SUMIFS('DATA 2'!AG$68:AG$100,'DATA 2'!$A$68:$A$100,$A3)</f>
        <v>1785438.06146</v>
      </c>
      <c r="AH3" s="29">
        <f>SUMIFS('DATA 2'!AH$68:AH$100,'DATA 2'!$A$68:$A$100,$A3)</f>
        <v>1829206.5621099998</v>
      </c>
      <c r="AI3" s="29">
        <f>SUMIFS('DATA 2'!AI$68:AI$100,'DATA 2'!$A$68:$A$100,$A3)</f>
        <v>1873453.0570200002</v>
      </c>
      <c r="AJ3" s="29">
        <f>SUMIFS('DATA 2'!AJ$68:AJ$100,'DATA 2'!$A$68:$A$100,$A3)</f>
        <v>1918287.2214400002</v>
      </c>
      <c r="AK3" s="29">
        <f>SUMIFS('DATA 2'!AK$68:AK$100,'DATA 2'!$A$68:$A$100,$A3)</f>
        <v>1963840.9340599999</v>
      </c>
      <c r="AL3" s="29">
        <f>SUMIFS('DATA 2'!AL$68:AL$100,'DATA 2'!$A$68:$A$100,$A3)</f>
        <v>2010271.7116700001</v>
      </c>
      <c r="AM3" s="29">
        <f>SUMIFS('DATA 2'!AM$68:AM$100,'DATA 2'!$A$68:$A$100,$A3)</f>
        <v>2057769.0118200004</v>
      </c>
      <c r="AN3" s="29">
        <f>SUMIFS('DATA 2'!AN$68:AN$100,'DATA 2'!$A$68:$A$100,$A3)</f>
        <v>2106561.4657899998</v>
      </c>
    </row>
    <row r="4" spans="1:40" x14ac:dyDescent="0.25">
      <c r="A4" s="3" t="s">
        <v>220</v>
      </c>
      <c r="C4" s="29">
        <f>SUMIFS('DATA 2'!C$68:C$100,'DATA 2'!$A$68:$A$100,$A4)</f>
        <v>170296.54790999999</v>
      </c>
      <c r="D4" s="29">
        <f>SUMIFS('DATA 2'!D$68:D$100,'DATA 2'!$A$68:$A$100,$A4)</f>
        <v>175187.4152669</v>
      </c>
      <c r="E4" s="29">
        <f>SUMIFS('DATA 2'!E$68:E$100,'DATA 2'!$A$68:$A$100,$A4)</f>
        <v>180157.9615873</v>
      </c>
      <c r="F4" s="29">
        <f>SUMIFS('DATA 2'!F$68:F$100,'DATA 2'!$A$68:$A$100,$A4)</f>
        <v>185236.98820349999</v>
      </c>
      <c r="G4" s="29">
        <f>SUMIFS('DATA 2'!G$68:G$100,'DATA 2'!$A$68:$A$100,$A4)</f>
        <v>190581.73429580001</v>
      </c>
      <c r="H4" s="29">
        <f>SUMIFS('DATA 2'!H$68:H$100,'DATA 2'!$A$68:$A$100,$A4)</f>
        <v>196144.82766179999</v>
      </c>
      <c r="I4" s="29">
        <f>SUMIFS('DATA 2'!I$68:I$100,'DATA 2'!$A$68:$A$100,$A4)</f>
        <v>201847.06152039999</v>
      </c>
      <c r="J4" s="29">
        <f>SUMIFS('DATA 2'!J$68:J$100,'DATA 2'!$A$68:$A$100,$A4)</f>
        <v>207667.5542096</v>
      </c>
      <c r="K4" s="29">
        <f>SUMIFS('DATA 2'!K$68:K$100,'DATA 2'!$A$68:$A$100,$A4)</f>
        <v>213626.07873000001</v>
      </c>
      <c r="L4" s="29">
        <f>SUMIFS('DATA 2'!L$68:L$100,'DATA 2'!$A$68:$A$100,$A4)</f>
        <v>219760.98789019999</v>
      </c>
      <c r="M4" s="29">
        <f>SUMIFS('DATA 2'!M$68:M$100,'DATA 2'!$A$68:$A$100,$A4)</f>
        <v>226118.14306490001</v>
      </c>
      <c r="N4" s="29">
        <f>SUMIFS('DATA 2'!N$68:N$100,'DATA 2'!$A$68:$A$100,$A4)</f>
        <v>232746.65340419998</v>
      </c>
      <c r="O4" s="29">
        <f>SUMIFS('DATA 2'!O$68:O$100,'DATA 2'!$A$68:$A$100,$A4)</f>
        <v>239697.635523</v>
      </c>
      <c r="P4" s="29">
        <f>SUMIFS('DATA 2'!P$68:P$100,'DATA 2'!$A$68:$A$100,$A4)</f>
        <v>246835.59289599999</v>
      </c>
      <c r="Q4" s="29">
        <f>SUMIFS('DATA 2'!Q$68:Q$100,'DATA 2'!$A$68:$A$100,$A4)</f>
        <v>254204.227931</v>
      </c>
      <c r="R4" s="29">
        <f>SUMIFS('DATA 2'!R$68:R$100,'DATA 2'!$A$68:$A$100,$A4)</f>
        <v>261848.826653</v>
      </c>
      <c r="S4" s="29">
        <f>SUMIFS('DATA 2'!S$68:S$100,'DATA 2'!$A$68:$A$100,$A4)</f>
        <v>269802.521626</v>
      </c>
      <c r="T4" s="29">
        <f>SUMIFS('DATA 2'!T$68:T$100,'DATA 2'!$A$68:$A$100,$A4)</f>
        <v>278086.820633</v>
      </c>
      <c r="U4" s="29">
        <f>SUMIFS('DATA 2'!U$68:U$100,'DATA 2'!$A$68:$A$100,$A4)</f>
        <v>286704.27286199987</v>
      </c>
      <c r="V4" s="29">
        <f>SUMIFS('DATA 2'!V$68:V$100,'DATA 2'!$A$68:$A$100,$A4)</f>
        <v>295670.98871500004</v>
      </c>
      <c r="W4" s="29">
        <f>SUMIFS('DATA 2'!W$68:W$100,'DATA 2'!$A$68:$A$100,$A4)</f>
        <v>304994.71064599993</v>
      </c>
      <c r="X4" s="29">
        <f>SUMIFS('DATA 2'!X$68:X$100,'DATA 2'!$A$68:$A$100,$A4)</f>
        <v>314679.66721199988</v>
      </c>
      <c r="Y4" s="29">
        <f>SUMIFS('DATA 2'!Y$68:Y$100,'DATA 2'!$A$68:$A$100,$A4)</f>
        <v>324729.79736499995</v>
      </c>
      <c r="Z4" s="29">
        <f>SUMIFS('DATA 2'!Z$68:Z$100,'DATA 2'!$A$68:$A$100,$A4)</f>
        <v>335149.60327399999</v>
      </c>
      <c r="AA4" s="29">
        <f>SUMIFS('DATA 2'!AA$68:AA$100,'DATA 2'!$A$68:$A$100,$A4)</f>
        <v>345944.24785000004</v>
      </c>
      <c r="AB4" s="29">
        <f>SUMIFS('DATA 2'!AB$68:AB$100,'DATA 2'!$A$68:$A$100,$A4)</f>
        <v>357119.62379399996</v>
      </c>
      <c r="AC4" s="29">
        <f>SUMIFS('DATA 2'!AC$68:AC$100,'DATA 2'!$A$68:$A$100,$A4)</f>
        <v>368682.57311900001</v>
      </c>
      <c r="AD4" s="29">
        <f>SUMIFS('DATA 2'!AD$68:AD$100,'DATA 2'!$A$68:$A$100,$A4)</f>
        <v>380641.28245600004</v>
      </c>
      <c r="AE4" s="29">
        <f>SUMIFS('DATA 2'!AE$68:AE$100,'DATA 2'!$A$68:$A$100,$A4)</f>
        <v>392733.58005500003</v>
      </c>
      <c r="AF4" s="29">
        <f>SUMIFS('DATA 2'!AF$68:AF$100,'DATA 2'!$A$68:$A$100,$A4)</f>
        <v>405006.81018200004</v>
      </c>
      <c r="AG4" s="29">
        <f>SUMIFS('DATA 2'!AG$68:AG$100,'DATA 2'!$A$68:$A$100,$A4)</f>
        <v>417501.05556200002</v>
      </c>
      <c r="AH4" s="29">
        <f>SUMIFS('DATA 2'!AH$68:AH$100,'DATA 2'!$A$68:$A$100,$A4)</f>
        <v>430233.83761699998</v>
      </c>
      <c r="AI4" s="29">
        <f>SUMIFS('DATA 2'!AI$68:AI$100,'DATA 2'!$A$68:$A$100,$A4)</f>
        <v>443209.856868</v>
      </c>
      <c r="AJ4" s="29">
        <f>SUMIFS('DATA 2'!AJ$68:AJ$100,'DATA 2'!$A$68:$A$100,$A4)</f>
        <v>456431.29666400002</v>
      </c>
      <c r="AK4" s="29">
        <f>SUMIFS('DATA 2'!AK$68:AK$100,'DATA 2'!$A$68:$A$100,$A4)</f>
        <v>469904.83963299997</v>
      </c>
      <c r="AL4" s="29">
        <f>SUMIFS('DATA 2'!AL$68:AL$100,'DATA 2'!$A$68:$A$100,$A4)</f>
        <v>483645.87645399995</v>
      </c>
      <c r="AM4" s="29">
        <f>SUMIFS('DATA 2'!AM$68:AM$100,'DATA 2'!$A$68:$A$100,$A4)</f>
        <v>497681.05025400006</v>
      </c>
      <c r="AN4" s="29">
        <f>SUMIFS('DATA 2'!AN$68:AN$100,'DATA 2'!$A$68:$A$100,$A4)</f>
        <v>512050.05205700005</v>
      </c>
    </row>
    <row r="5" spans="1:40" x14ac:dyDescent="0.25">
      <c r="A5" s="3" t="s">
        <v>221</v>
      </c>
      <c r="C5" s="29">
        <f>SUMIFS('DATA 2'!C$68:C$100,'DATA 2'!$A$68:$A$100,$A5)</f>
        <v>2039518.4877000002</v>
      </c>
      <c r="D5" s="29">
        <f>SUMIFS('DATA 2'!D$68:D$100,'DATA 2'!$A$68:$A$100,$A5)</f>
        <v>2099171.6039</v>
      </c>
      <c r="E5" s="29">
        <f>SUMIFS('DATA 2'!E$68:E$100,'DATA 2'!$A$68:$A$100,$A5)</f>
        <v>2160018.1979</v>
      </c>
      <c r="F5" s="29">
        <f>SUMIFS('DATA 2'!F$68:F$100,'DATA 2'!$A$68:$A$100,$A5)</f>
        <v>2221702.4273999999</v>
      </c>
      <c r="G5" s="29">
        <f>SUMIFS('DATA 2'!G$68:G$100,'DATA 2'!$A$68:$A$100,$A5)</f>
        <v>2284297.2669000002</v>
      </c>
      <c r="H5" s="29">
        <f>SUMIFS('DATA 2'!H$68:H$100,'DATA 2'!$A$68:$A$100,$A5)</f>
        <v>2348292.4515</v>
      </c>
      <c r="I5" s="29">
        <f>SUMIFS('DATA 2'!I$68:I$100,'DATA 2'!$A$68:$A$100,$A5)</f>
        <v>2413746.0606</v>
      </c>
      <c r="J5" s="29">
        <f>SUMIFS('DATA 2'!J$68:J$100,'DATA 2'!$A$68:$A$100,$A5)</f>
        <v>2480704.5038999999</v>
      </c>
      <c r="K5" s="29">
        <f>SUMIFS('DATA 2'!K$68:K$100,'DATA 2'!$A$68:$A$100,$A5)</f>
        <v>2549310.5808999999</v>
      </c>
      <c r="L5" s="29">
        <f>SUMIFS('DATA 2'!L$68:L$100,'DATA 2'!$A$68:$A$100,$A5)</f>
        <v>2619740.8496000003</v>
      </c>
      <c r="M5" s="29">
        <f>SUMIFS('DATA 2'!M$68:M$100,'DATA 2'!$A$68:$A$100,$A5)</f>
        <v>2692163.0760000004</v>
      </c>
      <c r="N5" s="29">
        <f>SUMIFS('DATA 2'!N$68:N$100,'DATA 2'!$A$68:$A$100,$A5)</f>
        <v>2766716.6786000002</v>
      </c>
      <c r="O5" s="29">
        <f>SUMIFS('DATA 2'!O$68:O$100,'DATA 2'!$A$68:$A$100,$A5)</f>
        <v>2843503.8887</v>
      </c>
      <c r="P5" s="29">
        <f>SUMIFS('DATA 2'!P$68:P$100,'DATA 2'!$A$68:$A$100,$A5)</f>
        <v>2923030.5919000003</v>
      </c>
      <c r="Q5" s="29">
        <f>SUMIFS('DATA 2'!Q$68:Q$100,'DATA 2'!$A$68:$A$100,$A5)</f>
        <v>3005181.7747999998</v>
      </c>
      <c r="R5" s="29">
        <f>SUMIFS('DATA 2'!R$68:R$100,'DATA 2'!$A$68:$A$100,$A5)</f>
        <v>3089901.9087</v>
      </c>
      <c r="S5" s="29">
        <f>SUMIFS('DATA 2'!S$68:S$100,'DATA 2'!$A$68:$A$100,$A5)</f>
        <v>3177209.0619000001</v>
      </c>
      <c r="T5" s="29">
        <f>SUMIFS('DATA 2'!T$68:T$100,'DATA 2'!$A$68:$A$100,$A5)</f>
        <v>3267162.5008</v>
      </c>
      <c r="U5" s="29">
        <f>SUMIFS('DATA 2'!U$68:U$100,'DATA 2'!$A$68:$A$100,$A5)</f>
        <v>3359689.0971999997</v>
      </c>
      <c r="V5" s="29">
        <f>SUMIFS('DATA 2'!V$68:V$100,'DATA 2'!$A$68:$A$100,$A5)</f>
        <v>3454944.6524999999</v>
      </c>
      <c r="W5" s="29">
        <f>SUMIFS('DATA 2'!W$68:W$100,'DATA 2'!$A$68:$A$100,$A5)</f>
        <v>3553019.4478000002</v>
      </c>
      <c r="X5" s="29">
        <f>SUMIFS('DATA 2'!X$68:X$100,'DATA 2'!$A$68:$A$100,$A5)</f>
        <v>3653957.426</v>
      </c>
      <c r="Y5" s="29">
        <f>SUMIFS('DATA 2'!Y$68:Y$100,'DATA 2'!$A$68:$A$100,$A5)</f>
        <v>3757784.4811999998</v>
      </c>
      <c r="Z5" s="29">
        <f>SUMIFS('DATA 2'!Z$68:Z$100,'DATA 2'!$A$68:$A$100,$A5)</f>
        <v>3864518.0154999997</v>
      </c>
      <c r="AA5" s="29">
        <f>SUMIFS('DATA 2'!AA$68:AA$100,'DATA 2'!$A$68:$A$100,$A5)</f>
        <v>3974170.6115000001</v>
      </c>
      <c r="AB5" s="29">
        <f>SUMIFS('DATA 2'!AB$68:AB$100,'DATA 2'!$A$68:$A$100,$A5)</f>
        <v>4086753.9127000002</v>
      </c>
      <c r="AC5" s="29">
        <f>SUMIFS('DATA 2'!AC$68:AC$100,'DATA 2'!$A$68:$A$100,$A5)</f>
        <v>4202284.0687000006</v>
      </c>
      <c r="AD5" s="29">
        <f>SUMIFS('DATA 2'!AD$68:AD$100,'DATA 2'!$A$68:$A$100,$A5)</f>
        <v>4320788.7056</v>
      </c>
      <c r="AE5" s="29">
        <f>SUMIFS('DATA 2'!AE$68:AE$100,'DATA 2'!$A$68:$A$100,$A5)</f>
        <v>4442636.5089999996</v>
      </c>
      <c r="AF5" s="29">
        <f>SUMIFS('DATA 2'!AF$68:AF$100,'DATA 2'!$A$68:$A$100,$A5)</f>
        <v>4567539.0888999999</v>
      </c>
      <c r="AG5" s="29">
        <f>SUMIFS('DATA 2'!AG$68:AG$100,'DATA 2'!$A$68:$A$100,$A5)</f>
        <v>4695282.5101999994</v>
      </c>
      <c r="AH5" s="29">
        <f>SUMIFS('DATA 2'!AH$68:AH$100,'DATA 2'!$A$68:$A$100,$A5)</f>
        <v>4825816.3620999996</v>
      </c>
      <c r="AI5" s="29">
        <f>SUMIFS('DATA 2'!AI$68:AI$100,'DATA 2'!$A$68:$A$100,$A5)</f>
        <v>4959213.9349000007</v>
      </c>
      <c r="AJ5" s="29">
        <f>SUMIFS('DATA 2'!AJ$68:AJ$100,'DATA 2'!$A$68:$A$100,$A5)</f>
        <v>5095653.4154000003</v>
      </c>
      <c r="AK5" s="29">
        <f>SUMIFS('DATA 2'!AK$68:AK$100,'DATA 2'!$A$68:$A$100,$A5)</f>
        <v>5235412.7641000003</v>
      </c>
      <c r="AL5" s="29">
        <f>SUMIFS('DATA 2'!AL$68:AL$100,'DATA 2'!$A$68:$A$100,$A5)</f>
        <v>5378875.5990000004</v>
      </c>
      <c r="AM5" s="29">
        <f>SUMIFS('DATA 2'!AM$68:AM$100,'DATA 2'!$A$68:$A$100,$A5)</f>
        <v>5526544.4800000004</v>
      </c>
      <c r="AN5" s="29">
        <f>SUMIFS('DATA 2'!AN$68:AN$100,'DATA 2'!$A$68:$A$100,$A5)</f>
        <v>5679058.8939999994</v>
      </c>
    </row>
    <row r="6" spans="1:40" x14ac:dyDescent="0.25">
      <c r="A6" s="30" t="s">
        <v>222</v>
      </c>
      <c r="C6" s="29">
        <f>SUMIFS('DATA 2'!C$68:C$100,'DATA 2'!$A$68:$A$100,$A6)</f>
        <v>375028.75852999999</v>
      </c>
      <c r="D6" s="29">
        <f>SUMIFS('DATA 2'!D$68:D$100,'DATA 2'!$A$68:$A$100,$A6)</f>
        <v>385153.58276000002</v>
      </c>
      <c r="E6" s="29">
        <f>SUMIFS('DATA 2'!E$68:E$100,'DATA 2'!$A$68:$A$100,$A6)</f>
        <v>395364.88313999999</v>
      </c>
      <c r="F6" s="29">
        <f>SUMIFS('DATA 2'!F$68:F$100,'DATA 2'!$A$68:$A$100,$A6)</f>
        <v>405831.57264000003</v>
      </c>
      <c r="G6" s="29">
        <f>SUMIFS('DATA 2'!G$68:G$100,'DATA 2'!$A$68:$A$100,$A6)</f>
        <v>417112.49450999999</v>
      </c>
      <c r="H6" s="29">
        <f>SUMIFS('DATA 2'!H$68:H$100,'DATA 2'!$A$68:$A$100,$A6)</f>
        <v>429517.49598000001</v>
      </c>
      <c r="I6" s="29">
        <f>SUMIFS('DATA 2'!I$68:I$100,'DATA 2'!$A$68:$A$100,$A6)</f>
        <v>442302.74263000005</v>
      </c>
      <c r="J6" s="29">
        <f>SUMIFS('DATA 2'!J$68:J$100,'DATA 2'!$A$68:$A$100,$A6)</f>
        <v>455164.93398000003</v>
      </c>
      <c r="K6" s="29">
        <f>SUMIFS('DATA 2'!K$68:K$100,'DATA 2'!$A$68:$A$100,$A6)</f>
        <v>468081.52135000005</v>
      </c>
      <c r="L6" s="29">
        <f>SUMIFS('DATA 2'!L$68:L$100,'DATA 2'!$A$68:$A$100,$A6)</f>
        <v>481100.47589999996</v>
      </c>
      <c r="M6" s="29">
        <f>SUMIFS('DATA 2'!M$68:M$100,'DATA 2'!$A$68:$A$100,$A6)</f>
        <v>494249.96808000002</v>
      </c>
      <c r="N6" s="29">
        <f>SUMIFS('DATA 2'!N$68:N$100,'DATA 2'!$A$68:$A$100,$A6)</f>
        <v>507509.62920999998</v>
      </c>
      <c r="O6" s="29">
        <f>SUMIFS('DATA 2'!O$68:O$100,'DATA 2'!$A$68:$A$100,$A6)</f>
        <v>520802.15638000006</v>
      </c>
      <c r="P6" s="29">
        <f>SUMIFS('DATA 2'!P$68:P$100,'DATA 2'!$A$68:$A$100,$A6)</f>
        <v>534524.37208999996</v>
      </c>
      <c r="Q6" s="29">
        <f>SUMIFS('DATA 2'!Q$68:Q$100,'DATA 2'!$A$68:$A$100,$A6)</f>
        <v>548634.44669000001</v>
      </c>
      <c r="R6" s="29">
        <f>SUMIFS('DATA 2'!R$68:R$100,'DATA 2'!$A$68:$A$100,$A6)</f>
        <v>563100.96265999996</v>
      </c>
      <c r="S6" s="29">
        <f>SUMIFS('DATA 2'!S$68:S$100,'DATA 2'!$A$68:$A$100,$A6)</f>
        <v>577907.89192000008</v>
      </c>
      <c r="T6" s="29">
        <f>SUMIFS('DATA 2'!T$68:T$100,'DATA 2'!$A$68:$A$100,$A6)</f>
        <v>593034.04830000002</v>
      </c>
      <c r="U6" s="29">
        <f>SUMIFS('DATA 2'!U$68:U$100,'DATA 2'!$A$68:$A$100,$A6)</f>
        <v>608332.94811999996</v>
      </c>
      <c r="V6" s="29">
        <f>SUMIFS('DATA 2'!V$68:V$100,'DATA 2'!$A$68:$A$100,$A6)</f>
        <v>623881.58133999992</v>
      </c>
      <c r="W6" s="29">
        <f>SUMIFS('DATA 2'!W$68:W$100,'DATA 2'!$A$68:$A$100,$A6)</f>
        <v>639727.40578999999</v>
      </c>
      <c r="X6" s="29">
        <f>SUMIFS('DATA 2'!X$68:X$100,'DATA 2'!$A$68:$A$100,$A6)</f>
        <v>655885.24570999993</v>
      </c>
      <c r="Y6" s="29">
        <f>SUMIFS('DATA 2'!Y$68:Y$100,'DATA 2'!$A$68:$A$100,$A6)</f>
        <v>672354.08620999998</v>
      </c>
      <c r="Z6" s="29">
        <f>SUMIFS('DATA 2'!Z$68:Z$100,'DATA 2'!$A$68:$A$100,$A6)</f>
        <v>689125.77587000001</v>
      </c>
      <c r="AA6" s="29">
        <f>SUMIFS('DATA 2'!AA$68:AA$100,'DATA 2'!$A$68:$A$100,$A6)</f>
        <v>706188.70496</v>
      </c>
      <c r="AB6" s="29">
        <f>SUMIFS('DATA 2'!AB$68:AB$100,'DATA 2'!$A$68:$A$100,$A6)</f>
        <v>723529.63063000003</v>
      </c>
      <c r="AC6" s="29">
        <f>SUMIFS('DATA 2'!AC$68:AC$100,'DATA 2'!$A$68:$A$100,$A6)</f>
        <v>741135.04204000009</v>
      </c>
      <c r="AD6" s="29">
        <f>SUMIFS('DATA 2'!AD$68:AD$100,'DATA 2'!$A$68:$A$100,$A6)</f>
        <v>758992.49729000009</v>
      </c>
      <c r="AE6" s="29">
        <f>SUMIFS('DATA 2'!AE$68:AE$100,'DATA 2'!$A$68:$A$100,$A6)</f>
        <v>776690.25124000001</v>
      </c>
      <c r="AF6" s="29">
        <f>SUMIFS('DATA 2'!AF$68:AF$100,'DATA 2'!$A$68:$A$100,$A6)</f>
        <v>794513.21475000004</v>
      </c>
      <c r="AG6" s="29">
        <f>SUMIFS('DATA 2'!AG$68:AG$100,'DATA 2'!$A$68:$A$100,$A6)</f>
        <v>812604.00083000003</v>
      </c>
      <c r="AH6" s="29">
        <f>SUMIFS('DATA 2'!AH$68:AH$100,'DATA 2'!$A$68:$A$100,$A6)</f>
        <v>831022.98595999996</v>
      </c>
      <c r="AI6" s="29">
        <f>SUMIFS('DATA 2'!AI$68:AI$100,'DATA 2'!$A$68:$A$100,$A6)</f>
        <v>849794.27060000005</v>
      </c>
      <c r="AJ6" s="29">
        <f>SUMIFS('DATA 2'!AJ$68:AJ$100,'DATA 2'!$A$68:$A$100,$A6)</f>
        <v>868933.63355999999</v>
      </c>
      <c r="AK6" s="29">
        <f>SUMIFS('DATA 2'!AK$68:AK$100,'DATA 2'!$A$68:$A$100,$A6)</f>
        <v>888462.4196599999</v>
      </c>
      <c r="AL6" s="29">
        <f>SUMIFS('DATA 2'!AL$68:AL$100,'DATA 2'!$A$68:$A$100,$A6)</f>
        <v>908414.41284</v>
      </c>
      <c r="AM6" s="29">
        <f>SUMIFS('DATA 2'!AM$68:AM$100,'DATA 2'!$A$68:$A$100,$A6)</f>
        <v>928839.62497</v>
      </c>
      <c r="AN6" s="29">
        <f>SUMIFS('DATA 2'!AN$68:AN$100,'DATA 2'!$A$68:$A$100,$A6)</f>
        <v>949806.89823999989</v>
      </c>
    </row>
    <row r="7" spans="1:40" x14ac:dyDescent="0.25">
      <c r="A7" s="3" t="s">
        <v>224</v>
      </c>
      <c r="C7" s="29">
        <f>SUM(C8:C19)</f>
        <v>36641.298950162702</v>
      </c>
      <c r="D7" s="29">
        <f t="shared" ref="D7:AN7" si="0">SUM(D8:D19)</f>
        <v>37955.722464897204</v>
      </c>
      <c r="E7" s="29">
        <f t="shared" si="0"/>
        <v>38864.079050711007</v>
      </c>
      <c r="F7" s="29">
        <f t="shared" si="0"/>
        <v>39579.331091489992</v>
      </c>
      <c r="G7" s="29">
        <f t="shared" si="0"/>
        <v>40420.159471659994</v>
      </c>
      <c r="H7" s="29">
        <f t="shared" si="0"/>
        <v>41964.280111499997</v>
      </c>
      <c r="I7" s="29">
        <f t="shared" si="0"/>
        <v>43774.879551700004</v>
      </c>
      <c r="J7" s="29">
        <f t="shared" si="0"/>
        <v>46279.862088300011</v>
      </c>
      <c r="K7" s="29">
        <f t="shared" si="0"/>
        <v>49616.860066099995</v>
      </c>
      <c r="L7" s="29">
        <f t="shared" si="0"/>
        <v>54016.721857169992</v>
      </c>
      <c r="M7" s="29">
        <f t="shared" si="0"/>
        <v>59931.000096260002</v>
      </c>
      <c r="N7" s="29">
        <f t="shared" si="0"/>
        <v>68162.253426940006</v>
      </c>
      <c r="O7" s="29">
        <f t="shared" si="0"/>
        <v>80054.777954717007</v>
      </c>
      <c r="P7" s="29">
        <f t="shared" si="0"/>
        <v>89144.708617819997</v>
      </c>
      <c r="Q7" s="29">
        <f t="shared" si="0"/>
        <v>99981.566337818003</v>
      </c>
      <c r="R7" s="29">
        <f t="shared" si="0"/>
        <v>112948.09431002798</v>
      </c>
      <c r="S7" s="29">
        <f t="shared" si="0"/>
        <v>128556.50680499701</v>
      </c>
      <c r="T7" s="29">
        <f t="shared" si="0"/>
        <v>147419.19435835801</v>
      </c>
      <c r="U7" s="29">
        <f t="shared" si="0"/>
        <v>149991.1351220925</v>
      </c>
      <c r="V7" s="29">
        <f t="shared" si="0"/>
        <v>153790.5969558818</v>
      </c>
      <c r="W7" s="29">
        <f t="shared" si="0"/>
        <v>159053.6028928333</v>
      </c>
      <c r="X7" s="29">
        <f t="shared" si="0"/>
        <v>165924.12301753019</v>
      </c>
      <c r="Y7" s="29">
        <f t="shared" si="0"/>
        <v>174534.76257259681</v>
      </c>
      <c r="Z7" s="29">
        <f t="shared" si="0"/>
        <v>185038.84947465389</v>
      </c>
      <c r="AA7" s="29">
        <f t="shared" si="0"/>
        <v>197621.13766646685</v>
      </c>
      <c r="AB7" s="29">
        <f t="shared" si="0"/>
        <v>212499.63578254782</v>
      </c>
      <c r="AC7" s="29">
        <f t="shared" si="0"/>
        <v>229924.06613224579</v>
      </c>
      <c r="AD7" s="29">
        <f t="shared" si="0"/>
        <v>250173.27159131007</v>
      </c>
      <c r="AE7" s="29">
        <f t="shared" si="0"/>
        <v>259643.75054950119</v>
      </c>
      <c r="AF7" s="29">
        <f t="shared" si="0"/>
        <v>266945.31914853153</v>
      </c>
      <c r="AG7" s="29">
        <f t="shared" si="0"/>
        <v>273116.83505750954</v>
      </c>
      <c r="AH7" s="29">
        <f t="shared" si="0"/>
        <v>278606.73552009277</v>
      </c>
      <c r="AI7" s="29">
        <f t="shared" si="0"/>
        <v>283703.58319456642</v>
      </c>
      <c r="AJ7" s="29">
        <f t="shared" si="0"/>
        <v>288639.3745290754</v>
      </c>
      <c r="AK7" s="29">
        <f t="shared" si="0"/>
        <v>293624.80587830622</v>
      </c>
      <c r="AL7" s="29">
        <f t="shared" si="0"/>
        <v>298864.17655130773</v>
      </c>
      <c r="AM7" s="29">
        <f t="shared" si="0"/>
        <v>304562.190868543</v>
      </c>
      <c r="AN7" s="29">
        <f t="shared" si="0"/>
        <v>310927.80353408743</v>
      </c>
    </row>
    <row r="8" spans="1:40" x14ac:dyDescent="0.25">
      <c r="A8" s="31" t="s">
        <v>425</v>
      </c>
      <c r="C8" s="29">
        <f>SUMIFS('DATA 2'!C$68:C$100,'DATA 2'!$A$68:$A$100,$A8)</f>
        <v>10768.83088</v>
      </c>
      <c r="D8" s="29">
        <f>SUMIFS('DATA 2'!D$68:D$100,'DATA 2'!$A$68:$A$100,$A8)</f>
        <v>11092.052739999999</v>
      </c>
      <c r="E8" s="29">
        <f>SUMIFS('DATA 2'!E$68:E$100,'DATA 2'!$A$68:$A$100,$A8)</f>
        <v>11361.47514</v>
      </c>
      <c r="F8" s="29">
        <f>SUMIFS('DATA 2'!F$68:F$100,'DATA 2'!$A$68:$A$100,$A8)</f>
        <v>11558.039650000001</v>
      </c>
      <c r="G8" s="29">
        <f>SUMIFS('DATA 2'!G$68:G$100,'DATA 2'!$A$68:$A$100,$A8)</f>
        <v>11673.56286</v>
      </c>
      <c r="H8" s="29">
        <f>SUMIFS('DATA 2'!H$68:H$100,'DATA 2'!$A$68:$A$100,$A8)</f>
        <v>12304.47968</v>
      </c>
      <c r="I8" s="29">
        <f>SUMIFS('DATA 2'!I$68:I$100,'DATA 2'!$A$68:$A$100,$A8)</f>
        <v>12828.17347</v>
      </c>
      <c r="J8" s="29">
        <f>SUMIFS('DATA 2'!J$68:J$100,'DATA 2'!$A$68:$A$100,$A8)</f>
        <v>13156.99495</v>
      </c>
      <c r="K8" s="29">
        <f>SUMIFS('DATA 2'!K$68:K$100,'DATA 2'!$A$68:$A$100,$A8)</f>
        <v>13331.41612</v>
      </c>
      <c r="L8" s="29">
        <f>SUMIFS('DATA 2'!L$68:L$100,'DATA 2'!$A$68:$A$100,$A8)</f>
        <v>13387.573119999999</v>
      </c>
      <c r="M8" s="29">
        <f>SUMIFS('DATA 2'!M$68:M$100,'DATA 2'!$A$68:$A$100,$A8)</f>
        <v>13332.377500000001</v>
      </c>
      <c r="N8" s="29">
        <f>SUMIFS('DATA 2'!N$68:N$100,'DATA 2'!$A$68:$A$100,$A8)</f>
        <v>13145.615820000001</v>
      </c>
      <c r="O8" s="29">
        <f>SUMIFS('DATA 2'!O$68:O$100,'DATA 2'!$A$68:$A$100,$A8)</f>
        <v>12784.83461</v>
      </c>
      <c r="P8" s="29">
        <f>SUMIFS('DATA 2'!P$68:P$100,'DATA 2'!$A$68:$A$100,$A8)</f>
        <v>12812.32215</v>
      </c>
      <c r="Q8" s="29">
        <f>SUMIFS('DATA 2'!Q$68:Q$100,'DATA 2'!$A$68:$A$100,$A8)</f>
        <v>12941.89921</v>
      </c>
      <c r="R8" s="29">
        <f>SUMIFS('DATA 2'!R$68:R$100,'DATA 2'!$A$68:$A$100,$A8)</f>
        <v>13068.429459999999</v>
      </c>
      <c r="S8" s="29">
        <f>SUMIFS('DATA 2'!S$68:S$100,'DATA 2'!$A$68:$A$100,$A8)</f>
        <v>13154.21256</v>
      </c>
      <c r="T8" s="29">
        <f>SUMIFS('DATA 2'!T$68:T$100,'DATA 2'!$A$68:$A$100,$A8)</f>
        <v>13183.56855</v>
      </c>
      <c r="U8" s="29">
        <f>SUMIFS('DATA 2'!U$68:U$100,'DATA 2'!$A$68:$A$100,$A8)</f>
        <v>13218.71528</v>
      </c>
      <c r="V8" s="29">
        <f>SUMIFS('DATA 2'!V$68:V$100,'DATA 2'!$A$68:$A$100,$A8)</f>
        <v>13295.67182</v>
      </c>
      <c r="W8" s="29">
        <f>SUMIFS('DATA 2'!W$68:W$100,'DATA 2'!$A$68:$A$100,$A8)</f>
        <v>13424.73655</v>
      </c>
      <c r="X8" s="29">
        <f>SUMIFS('DATA 2'!X$68:X$100,'DATA 2'!$A$68:$A$100,$A8)</f>
        <v>13601.752479999999</v>
      </c>
      <c r="Y8" s="29">
        <f>SUMIFS('DATA 2'!Y$68:Y$100,'DATA 2'!$A$68:$A$100,$A8)</f>
        <v>13816.52174</v>
      </c>
      <c r="Z8" s="29">
        <f>SUMIFS('DATA 2'!Z$68:Z$100,'DATA 2'!$A$68:$A$100,$A8)</f>
        <v>14057.120220000001</v>
      </c>
      <c r="AA8" s="29">
        <f>SUMIFS('DATA 2'!AA$68:AA$100,'DATA 2'!$A$68:$A$100,$A8)</f>
        <v>14311.741260000001</v>
      </c>
      <c r="AB8" s="29">
        <f>SUMIFS('DATA 2'!AB$68:AB$100,'DATA 2'!$A$68:$A$100,$A8)</f>
        <v>14569.33361</v>
      </c>
      <c r="AC8" s="29">
        <f>SUMIFS('DATA 2'!AC$68:AC$100,'DATA 2'!$A$68:$A$100,$A8)</f>
        <v>14819.731900000001</v>
      </c>
      <c r="AD8" s="29">
        <f>SUMIFS('DATA 2'!AD$68:AD$100,'DATA 2'!$A$68:$A$100,$A8)</f>
        <v>15053.618210000001</v>
      </c>
      <c r="AE8" s="29">
        <f>SUMIFS('DATA 2'!AE$68:AE$100,'DATA 2'!$A$68:$A$100,$A8)</f>
        <v>15642.187519999999</v>
      </c>
      <c r="AF8" s="29">
        <f>SUMIFS('DATA 2'!AF$68:AF$100,'DATA 2'!$A$68:$A$100,$A8)</f>
        <v>16293.23864</v>
      </c>
      <c r="AG8" s="29">
        <f>SUMIFS('DATA 2'!AG$68:AG$100,'DATA 2'!$A$68:$A$100,$A8)</f>
        <v>16938.458330000001</v>
      </c>
      <c r="AH8" s="29">
        <f>SUMIFS('DATA 2'!AH$68:AH$100,'DATA 2'!$A$68:$A$100,$A8)</f>
        <v>17577.940979999999</v>
      </c>
      <c r="AI8" s="29">
        <f>SUMIFS('DATA 2'!AI$68:AI$100,'DATA 2'!$A$68:$A$100,$A8)</f>
        <v>18224.459180000002</v>
      </c>
      <c r="AJ8" s="29">
        <f>SUMIFS('DATA 2'!AJ$68:AJ$100,'DATA 2'!$A$68:$A$100,$A8)</f>
        <v>18889.75001</v>
      </c>
      <c r="AK8" s="29">
        <f>SUMIFS('DATA 2'!AK$68:AK$100,'DATA 2'!$A$68:$A$100,$A8)</f>
        <v>19582.627140000001</v>
      </c>
      <c r="AL8" s="29">
        <f>SUMIFS('DATA 2'!AL$68:AL$100,'DATA 2'!$A$68:$A$100,$A8)</f>
        <v>20309.755349999999</v>
      </c>
      <c r="AM8" s="29">
        <f>SUMIFS('DATA 2'!AM$68:AM$100,'DATA 2'!$A$68:$A$100,$A8)</f>
        <v>21076.608380000001</v>
      </c>
      <c r="AN8" s="29">
        <f>SUMIFS('DATA 2'!AN$68:AN$100,'DATA 2'!$A$68:$A$100,$A8)</f>
        <v>21888.159019999999</v>
      </c>
    </row>
    <row r="9" spans="1:40" x14ac:dyDescent="0.25">
      <c r="A9" s="31" t="s">
        <v>426</v>
      </c>
      <c r="C9" s="29">
        <f>SUMIFS('DATA 2'!C$68:C$100,'DATA 2'!$A$68:$A$100,$A9)</f>
        <v>752.27429700000005</v>
      </c>
      <c r="D9" s="29">
        <f>SUMIFS('DATA 2'!D$68:D$100,'DATA 2'!$A$68:$A$100,$A9)</f>
        <v>1004.121637</v>
      </c>
      <c r="E9" s="29">
        <f>SUMIFS('DATA 2'!E$68:E$100,'DATA 2'!$A$68:$A$100,$A9)</f>
        <v>1334.8444050000001</v>
      </c>
      <c r="F9" s="29">
        <f>SUMIFS('DATA 2'!F$68:F$100,'DATA 2'!$A$68:$A$100,$A9)</f>
        <v>1771.4604200000001</v>
      </c>
      <c r="G9" s="29">
        <f>SUMIFS('DATA 2'!G$68:G$100,'DATA 2'!$A$68:$A$100,$A9)</f>
        <v>2347.7266089999998</v>
      </c>
      <c r="H9" s="29">
        <f>SUMIFS('DATA 2'!H$68:H$100,'DATA 2'!$A$68:$A$100,$A9)</f>
        <v>3144.9738699999998</v>
      </c>
      <c r="I9" s="29">
        <f>SUMIFS('DATA 2'!I$68:I$100,'DATA 2'!$A$68:$A$100,$A9)</f>
        <v>4087.0044389999998</v>
      </c>
      <c r="J9" s="29">
        <f>SUMIFS('DATA 2'!J$68:J$100,'DATA 2'!$A$68:$A$100,$A9)</f>
        <v>5240.3430520000002</v>
      </c>
      <c r="K9" s="29">
        <f>SUMIFS('DATA 2'!K$68:K$100,'DATA 2'!$A$68:$A$100,$A9)</f>
        <v>6677.863515</v>
      </c>
      <c r="L9" s="29">
        <f>SUMIFS('DATA 2'!L$68:L$100,'DATA 2'!$A$68:$A$100,$A9)</f>
        <v>8473.0313399999995</v>
      </c>
      <c r="M9" s="29">
        <f>SUMIFS('DATA 2'!M$68:M$100,'DATA 2'!$A$68:$A$100,$A9)</f>
        <v>10692.386759999999</v>
      </c>
      <c r="N9" s="29">
        <f>SUMIFS('DATA 2'!N$68:N$100,'DATA 2'!$A$68:$A$100,$A9)</f>
        <v>13378.597009999999</v>
      </c>
      <c r="O9" s="29">
        <f>SUMIFS('DATA 2'!O$68:O$100,'DATA 2'!$A$68:$A$100,$A9)</f>
        <v>16516.87299</v>
      </c>
      <c r="P9" s="29">
        <f>SUMIFS('DATA 2'!P$68:P$100,'DATA 2'!$A$68:$A$100,$A9)</f>
        <v>19880.543659999999</v>
      </c>
      <c r="Q9" s="29">
        <f>SUMIFS('DATA 2'!Q$68:Q$100,'DATA 2'!$A$68:$A$100,$A9)</f>
        <v>23827.596959999999</v>
      </c>
      <c r="R9" s="29">
        <f>SUMIFS('DATA 2'!R$68:R$100,'DATA 2'!$A$68:$A$100,$A9)</f>
        <v>28405.725320000001</v>
      </c>
      <c r="S9" s="29">
        <f>SUMIFS('DATA 2'!S$68:S$100,'DATA 2'!$A$68:$A$100,$A9)</f>
        <v>33668.852290000003</v>
      </c>
      <c r="T9" s="29">
        <f>SUMIFS('DATA 2'!T$68:T$100,'DATA 2'!$A$68:$A$100,$A9)</f>
        <v>39668.49265</v>
      </c>
      <c r="U9" s="29">
        <f>SUMIFS('DATA 2'!U$68:U$100,'DATA 2'!$A$68:$A$100,$A9)</f>
        <v>43384.764470000002</v>
      </c>
      <c r="V9" s="29">
        <f>SUMIFS('DATA 2'!V$68:V$100,'DATA 2'!$A$68:$A$100,$A9)</f>
        <v>47458.266889999999</v>
      </c>
      <c r="W9" s="29">
        <f>SUMIFS('DATA 2'!W$68:W$100,'DATA 2'!$A$68:$A$100,$A9)</f>
        <v>51928.525739999997</v>
      </c>
      <c r="X9" s="29">
        <f>SUMIFS('DATA 2'!X$68:X$100,'DATA 2'!$A$68:$A$100,$A9)</f>
        <v>56797.986440000001</v>
      </c>
      <c r="Y9" s="29">
        <f>SUMIFS('DATA 2'!Y$68:Y$100,'DATA 2'!$A$68:$A$100,$A9)</f>
        <v>62048.412770000003</v>
      </c>
      <c r="Z9" s="29">
        <f>SUMIFS('DATA 2'!Z$68:Z$100,'DATA 2'!$A$68:$A$100,$A9)</f>
        <v>67648.4277</v>
      </c>
      <c r="AA9" s="29">
        <f>SUMIFS('DATA 2'!AA$68:AA$100,'DATA 2'!$A$68:$A$100,$A9)</f>
        <v>73556.907990000007</v>
      </c>
      <c r="AB9" s="29">
        <f>SUMIFS('DATA 2'!AB$68:AB$100,'DATA 2'!$A$68:$A$100,$A9)</f>
        <v>79724.493619999994</v>
      </c>
      <c r="AC9" s="29">
        <f>SUMIFS('DATA 2'!AC$68:AC$100,'DATA 2'!$A$68:$A$100,$A9)</f>
        <v>86094.358600000007</v>
      </c>
      <c r="AD9" s="29">
        <f>SUMIFS('DATA 2'!AD$68:AD$100,'DATA 2'!$A$68:$A$100,$A9)</f>
        <v>92602.840360000002</v>
      </c>
      <c r="AE9" s="29">
        <f>SUMIFS('DATA 2'!AE$68:AE$100,'DATA 2'!$A$68:$A$100,$A9)</f>
        <v>95208.647979999994</v>
      </c>
      <c r="AF9" s="29">
        <f>SUMIFS('DATA 2'!AF$68:AF$100,'DATA 2'!$A$68:$A$100,$A9)</f>
        <v>96601.098689999999</v>
      </c>
      <c r="AG9" s="29">
        <f>SUMIFS('DATA 2'!AG$68:AG$100,'DATA 2'!$A$68:$A$100,$A9)</f>
        <v>97145.817209999994</v>
      </c>
      <c r="AH9" s="29">
        <f>SUMIFS('DATA 2'!AH$68:AH$100,'DATA 2'!$A$68:$A$100,$A9)</f>
        <v>97063.594400000002</v>
      </c>
      <c r="AI9" s="29">
        <f>SUMIFS('DATA 2'!AI$68:AI$100,'DATA 2'!$A$68:$A$100,$A9)</f>
        <v>96493.316739999995</v>
      </c>
      <c r="AJ9" s="29">
        <f>SUMIFS('DATA 2'!AJ$68:AJ$100,'DATA 2'!$A$68:$A$100,$A9)</f>
        <v>95526.656140000006</v>
      </c>
      <c r="AK9" s="29">
        <f>SUMIFS('DATA 2'!AK$68:AK$100,'DATA 2'!$A$68:$A$100,$A9)</f>
        <v>94229.955019999994</v>
      </c>
      <c r="AL9" s="29">
        <f>SUMIFS('DATA 2'!AL$68:AL$100,'DATA 2'!$A$68:$A$100,$A9)</f>
        <v>92656.011559999999</v>
      </c>
      <c r="AM9" s="29">
        <f>SUMIFS('DATA 2'!AM$68:AM$100,'DATA 2'!$A$68:$A$100,$A9)</f>
        <v>90849.871220000001</v>
      </c>
      <c r="AN9" s="29">
        <f>SUMIFS('DATA 2'!AN$68:AN$100,'DATA 2'!$A$68:$A$100,$A9)</f>
        <v>88851.651180000001</v>
      </c>
    </row>
    <row r="10" spans="1:40" x14ac:dyDescent="0.25">
      <c r="A10" s="31" t="s">
        <v>427</v>
      </c>
      <c r="C10" s="29">
        <f>SUMIFS('DATA 2'!C$68:C$100,'DATA 2'!$A$68:$A$100,$A10)</f>
        <v>638.72549079999999</v>
      </c>
      <c r="D10" s="29">
        <f>SUMIFS('DATA 2'!D$68:D$100,'DATA 2'!$A$68:$A$100,$A10)</f>
        <v>642.06221670000002</v>
      </c>
      <c r="E10" s="29">
        <f>SUMIFS('DATA 2'!E$68:E$100,'DATA 2'!$A$68:$A$100,$A10)</f>
        <v>635.9371625</v>
      </c>
      <c r="F10" s="29">
        <f>SUMIFS('DATA 2'!F$68:F$100,'DATA 2'!$A$68:$A$100,$A10)</f>
        <v>623.1215502</v>
      </c>
      <c r="G10" s="29">
        <f>SUMIFS('DATA 2'!G$68:G$100,'DATA 2'!$A$68:$A$100,$A10)</f>
        <v>604.89013629999999</v>
      </c>
      <c r="H10" s="29">
        <f>SUMIFS('DATA 2'!H$68:H$100,'DATA 2'!$A$68:$A$100,$A10)</f>
        <v>670.62911269999995</v>
      </c>
      <c r="I10" s="29">
        <f>SUMIFS('DATA 2'!I$68:I$100,'DATA 2'!$A$68:$A$100,$A10)</f>
        <v>760.00940509999998</v>
      </c>
      <c r="J10" s="29">
        <f>SUMIFS('DATA 2'!J$68:J$100,'DATA 2'!$A$68:$A$100,$A10)</f>
        <v>858.90428680000002</v>
      </c>
      <c r="K10" s="29">
        <f>SUMIFS('DATA 2'!K$68:K$100,'DATA 2'!$A$68:$A$100,$A10)</f>
        <v>966.27558009999996</v>
      </c>
      <c r="L10" s="29">
        <f>SUMIFS('DATA 2'!L$68:L$100,'DATA 2'!$A$68:$A$100,$A10)</f>
        <v>1083.447109</v>
      </c>
      <c r="M10" s="29">
        <f>SUMIFS('DATA 2'!M$68:M$100,'DATA 2'!$A$68:$A$100,$A10)</f>
        <v>1210.6001349999999</v>
      </c>
      <c r="N10" s="29">
        <f>SUMIFS('DATA 2'!N$68:N$100,'DATA 2'!$A$68:$A$100,$A10)</f>
        <v>1345.190212</v>
      </c>
      <c r="O10" s="29">
        <f>SUMIFS('DATA 2'!O$68:O$100,'DATA 2'!$A$68:$A$100,$A10)</f>
        <v>1480.4479449999999</v>
      </c>
      <c r="P10" s="29">
        <f>SUMIFS('DATA 2'!P$68:P$100,'DATA 2'!$A$68:$A$100,$A10)</f>
        <v>1549.0951010000001</v>
      </c>
      <c r="Q10" s="29">
        <f>SUMIFS('DATA 2'!Q$68:Q$100,'DATA 2'!$A$68:$A$100,$A10)</f>
        <v>1589.453123</v>
      </c>
      <c r="R10" s="29">
        <f>SUMIFS('DATA 2'!R$68:R$100,'DATA 2'!$A$68:$A$100,$A10)</f>
        <v>1614.4138829999999</v>
      </c>
      <c r="S10" s="29">
        <f>SUMIFS('DATA 2'!S$68:S$100,'DATA 2'!$A$68:$A$100,$A10)</f>
        <v>1627.2951640000001</v>
      </c>
      <c r="T10" s="29">
        <f>SUMIFS('DATA 2'!T$68:T$100,'DATA 2'!$A$68:$A$100,$A10)</f>
        <v>1628.667293</v>
      </c>
      <c r="U10" s="29">
        <f>SUMIFS('DATA 2'!U$68:U$100,'DATA 2'!$A$68:$A$100,$A10)</f>
        <v>1652.3501630000001</v>
      </c>
      <c r="V10" s="29">
        <f>SUMIFS('DATA 2'!V$68:V$100,'DATA 2'!$A$68:$A$100,$A10)</f>
        <v>1686.6221599999999</v>
      </c>
      <c r="W10" s="29">
        <f>SUMIFS('DATA 2'!W$68:W$100,'DATA 2'!$A$68:$A$100,$A10)</f>
        <v>1727.452035</v>
      </c>
      <c r="X10" s="29">
        <f>SUMIFS('DATA 2'!X$68:X$100,'DATA 2'!$A$68:$A$100,$A10)</f>
        <v>1772.7297209999999</v>
      </c>
      <c r="Y10" s="29">
        <f>SUMIFS('DATA 2'!Y$68:Y$100,'DATA 2'!$A$68:$A$100,$A10)</f>
        <v>1820.61349</v>
      </c>
      <c r="Z10" s="29">
        <f>SUMIFS('DATA 2'!Z$68:Z$100,'DATA 2'!$A$68:$A$100,$A10)</f>
        <v>1869.279593</v>
      </c>
      <c r="AA10" s="29">
        <f>SUMIFS('DATA 2'!AA$68:AA$100,'DATA 2'!$A$68:$A$100,$A10)</f>
        <v>1916.9443719999999</v>
      </c>
      <c r="AB10" s="29">
        <f>SUMIFS('DATA 2'!AB$68:AB$100,'DATA 2'!$A$68:$A$100,$A10)</f>
        <v>1961.9090169999999</v>
      </c>
      <c r="AC10" s="29">
        <f>SUMIFS('DATA 2'!AC$68:AC$100,'DATA 2'!$A$68:$A$100,$A10)</f>
        <v>2002.589725</v>
      </c>
      <c r="AD10" s="29">
        <f>SUMIFS('DATA 2'!AD$68:AD$100,'DATA 2'!$A$68:$A$100,$A10)</f>
        <v>2037.538178</v>
      </c>
      <c r="AE10" s="29">
        <f>SUMIFS('DATA 2'!AE$68:AE$100,'DATA 2'!$A$68:$A$100,$A10)</f>
        <v>2114.9117249999999</v>
      </c>
      <c r="AF10" s="29">
        <f>SUMIFS('DATA 2'!AF$68:AF$100,'DATA 2'!$A$68:$A$100,$A10)</f>
        <v>2193.5665530000001</v>
      </c>
      <c r="AG10" s="29">
        <f>SUMIFS('DATA 2'!AG$68:AG$100,'DATA 2'!$A$68:$A$100,$A10)</f>
        <v>2263.9677820000002</v>
      </c>
      <c r="AH10" s="29">
        <f>SUMIFS('DATA 2'!AH$68:AH$100,'DATA 2'!$A$68:$A$100,$A10)</f>
        <v>2325.7069929999998</v>
      </c>
      <c r="AI10" s="29">
        <f>SUMIFS('DATA 2'!AI$68:AI$100,'DATA 2'!$A$68:$A$100,$A10)</f>
        <v>2380.0782020000001</v>
      </c>
      <c r="AJ10" s="29">
        <f>SUMIFS('DATA 2'!AJ$68:AJ$100,'DATA 2'!$A$68:$A$100,$A10)</f>
        <v>2428.2410709999999</v>
      </c>
      <c r="AK10" s="29">
        <f>SUMIFS('DATA 2'!AK$68:AK$100,'DATA 2'!$A$68:$A$100,$A10)</f>
        <v>2470.9698199999998</v>
      </c>
      <c r="AL10" s="29">
        <f>SUMIFS('DATA 2'!AL$68:AL$100,'DATA 2'!$A$68:$A$100,$A10)</f>
        <v>2508.7583180000001</v>
      </c>
      <c r="AM10" s="29">
        <f>SUMIFS('DATA 2'!AM$68:AM$100,'DATA 2'!$A$68:$A$100,$A10)</f>
        <v>2541.946547</v>
      </c>
      <c r="AN10" s="29">
        <f>SUMIFS('DATA 2'!AN$68:AN$100,'DATA 2'!$A$68:$A$100,$A10)</f>
        <v>2570.8076380000002</v>
      </c>
    </row>
    <row r="11" spans="1:40" x14ac:dyDescent="0.25">
      <c r="A11" s="31" t="s">
        <v>117</v>
      </c>
      <c r="C11" s="29">
        <f>SUMIFS('DATA 2'!C$68:C$100,'DATA 2'!$A$68:$A$100,$A11)</f>
        <v>4.3678165160000004</v>
      </c>
      <c r="D11" s="29">
        <f>SUMIFS('DATA 2'!D$68:D$100,'DATA 2'!$A$68:$A$100,$A11)</f>
        <v>9.2786018329999997</v>
      </c>
      <c r="E11" s="29">
        <f>SUMIFS('DATA 2'!E$68:E$100,'DATA 2'!$A$68:$A$100,$A11)</f>
        <v>19.787583309999999</v>
      </c>
      <c r="F11" s="29">
        <f>SUMIFS('DATA 2'!F$68:F$100,'DATA 2'!$A$68:$A$100,$A11)</f>
        <v>42.490637100000001</v>
      </c>
      <c r="G11" s="29">
        <f>SUMIFS('DATA 2'!G$68:G$100,'DATA 2'!$A$68:$A$100,$A11)</f>
        <v>91.794391259999998</v>
      </c>
      <c r="H11" s="29">
        <f>SUMIFS('DATA 2'!H$68:H$100,'DATA 2'!$A$68:$A$100,$A11)</f>
        <v>185.79317330000001</v>
      </c>
      <c r="I11" s="29">
        <f>SUMIFS('DATA 2'!I$68:I$100,'DATA 2'!$A$68:$A$100,$A11)</f>
        <v>366.13106720000002</v>
      </c>
      <c r="J11" s="29">
        <f>SUMIFS('DATA 2'!J$68:J$100,'DATA 2'!$A$68:$A$100,$A11)</f>
        <v>712.20772539999996</v>
      </c>
      <c r="K11" s="29">
        <f>SUMIFS('DATA 2'!K$68:K$100,'DATA 2'!$A$68:$A$100,$A11)</f>
        <v>1375.1414319999999</v>
      </c>
      <c r="L11" s="29">
        <f>SUMIFS('DATA 2'!L$68:L$100,'DATA 2'!$A$68:$A$100,$A11)</f>
        <v>2638.3507789999999</v>
      </c>
      <c r="M11" s="29">
        <f>SUMIFS('DATA 2'!M$68:M$100,'DATA 2'!$A$68:$A$100,$A11)</f>
        <v>5023.3310119999996</v>
      </c>
      <c r="N11" s="29">
        <f>SUMIFS('DATA 2'!N$68:N$100,'DATA 2'!$A$68:$A$100,$A11)</f>
        <v>9463.2485340000003</v>
      </c>
      <c r="O11" s="29">
        <f>SUMIFS('DATA 2'!O$68:O$100,'DATA 2'!$A$68:$A$100,$A11)</f>
        <v>17558.030449999998</v>
      </c>
      <c r="P11" s="29">
        <f>SUMIFS('DATA 2'!P$68:P$100,'DATA 2'!$A$68:$A$100,$A11)</f>
        <v>17617.876769999999</v>
      </c>
      <c r="Q11" s="29">
        <f>SUMIFS('DATA 2'!Q$68:Q$100,'DATA 2'!$A$68:$A$100,$A11)</f>
        <v>17402.089889999999</v>
      </c>
      <c r="R11" s="29">
        <f>SUMIFS('DATA 2'!R$68:R$100,'DATA 2'!$A$68:$A$100,$A11)</f>
        <v>16957.731879999999</v>
      </c>
      <c r="S11" s="29">
        <f>SUMIFS('DATA 2'!S$68:S$100,'DATA 2'!$A$68:$A$100,$A11)</f>
        <v>16325.952160000001</v>
      </c>
      <c r="T11" s="29">
        <f>SUMIFS('DATA 2'!T$68:T$100,'DATA 2'!$A$68:$A$100,$A11)</f>
        <v>15543.252490000001</v>
      </c>
      <c r="U11" s="29">
        <f>SUMIFS('DATA 2'!U$68:U$100,'DATA 2'!$A$68:$A$100,$A11)</f>
        <v>18576.158200000002</v>
      </c>
      <c r="V11" s="29">
        <f>SUMIFS('DATA 2'!V$68:V$100,'DATA 2'!$A$68:$A$100,$A11)</f>
        <v>22302.2353</v>
      </c>
      <c r="W11" s="29">
        <f>SUMIFS('DATA 2'!W$68:W$100,'DATA 2'!$A$68:$A$100,$A11)</f>
        <v>26882.00994</v>
      </c>
      <c r="X11" s="29">
        <f>SUMIFS('DATA 2'!X$68:X$100,'DATA 2'!$A$68:$A$100,$A11)</f>
        <v>32490.78946</v>
      </c>
      <c r="Y11" s="29">
        <f>SUMIFS('DATA 2'!Y$68:Y$100,'DATA 2'!$A$68:$A$100,$A11)</f>
        <v>39325.147510000003</v>
      </c>
      <c r="Z11" s="29">
        <f>SUMIFS('DATA 2'!Z$68:Z$100,'DATA 2'!$A$68:$A$100,$A11)</f>
        <v>47606.935579999998</v>
      </c>
      <c r="AA11" s="29">
        <f>SUMIFS('DATA 2'!AA$68:AA$100,'DATA 2'!$A$68:$A$100,$A11)</f>
        <v>57585.84117</v>
      </c>
      <c r="AB11" s="29">
        <f>SUMIFS('DATA 2'!AB$68:AB$100,'DATA 2'!$A$68:$A$100,$A11)</f>
        <v>69540.908689999997</v>
      </c>
      <c r="AC11" s="29">
        <f>SUMIFS('DATA 2'!AC$68:AC$100,'DATA 2'!$A$68:$A$100,$A11)</f>
        <v>83781.180739999996</v>
      </c>
      <c r="AD11" s="29">
        <f>SUMIFS('DATA 2'!AD$68:AD$100,'DATA 2'!$A$68:$A$100,$A11)</f>
        <v>100645.51979999999</v>
      </c>
      <c r="AE11" s="29">
        <f>SUMIFS('DATA 2'!AE$68:AE$100,'DATA 2'!$A$68:$A$100,$A11)</f>
        <v>104047.52039999999</v>
      </c>
      <c r="AF11" s="29">
        <f>SUMIFS('DATA 2'!AF$68:AF$100,'DATA 2'!$A$68:$A$100,$A11)</f>
        <v>105972.341</v>
      </c>
      <c r="AG11" s="29">
        <f>SUMIFS('DATA 2'!AG$68:AG$100,'DATA 2'!$A$68:$A$100,$A11)</f>
        <v>106832.8049</v>
      </c>
      <c r="AH11" s="29">
        <f>SUMIFS('DATA 2'!AH$68:AH$100,'DATA 2'!$A$68:$A$100,$A11)</f>
        <v>106887.4702</v>
      </c>
      <c r="AI11" s="29">
        <f>SUMIFS('DATA 2'!AI$68:AI$100,'DATA 2'!$A$68:$A$100,$A11)</f>
        <v>106305.6211</v>
      </c>
      <c r="AJ11" s="29">
        <f>SUMIFS('DATA 2'!AJ$68:AJ$100,'DATA 2'!$A$68:$A$100,$A11)</f>
        <v>105203.90790000001</v>
      </c>
      <c r="AK11" s="29">
        <f>SUMIFS('DATA 2'!AK$68:AK$100,'DATA 2'!$A$68:$A$100,$A11)</f>
        <v>103669.98050000001</v>
      </c>
      <c r="AL11" s="29">
        <f>SUMIFS('DATA 2'!AL$68:AL$100,'DATA 2'!$A$68:$A$100,$A11)</f>
        <v>101775.3515</v>
      </c>
      <c r="AM11" s="29">
        <f>SUMIFS('DATA 2'!AM$68:AM$100,'DATA 2'!$A$68:$A$100,$A11)</f>
        <v>99581.75159</v>
      </c>
      <c r="AN11" s="29">
        <f>SUMIFS('DATA 2'!AN$68:AN$100,'DATA 2'!$A$68:$A$100,$A11)</f>
        <v>97144.243260000003</v>
      </c>
    </row>
    <row r="12" spans="1:40" x14ac:dyDescent="0.25">
      <c r="A12" s="31" t="s">
        <v>428</v>
      </c>
      <c r="C12" s="29">
        <f>SUMIFS('DATA 2'!C$68:C$100,'DATA 2'!$A$68:$A$100,$A12)</f>
        <v>288.43088970000002</v>
      </c>
      <c r="D12" s="29">
        <f>SUMIFS('DATA 2'!D$68:D$100,'DATA 2'!$A$68:$A$100,$A12)</f>
        <v>354.70703739999999</v>
      </c>
      <c r="E12" s="29">
        <f>SUMIFS('DATA 2'!E$68:E$100,'DATA 2'!$A$68:$A$100,$A12)</f>
        <v>460.98772689999998</v>
      </c>
      <c r="F12" s="29">
        <f>SUMIFS('DATA 2'!F$68:F$100,'DATA 2'!$A$68:$A$100,$A12)</f>
        <v>609.79310880000003</v>
      </c>
      <c r="G12" s="29">
        <f>SUMIFS('DATA 2'!G$68:G$100,'DATA 2'!$A$68:$A$100,$A12)</f>
        <v>812.31665339999995</v>
      </c>
      <c r="H12" s="29">
        <f>SUMIFS('DATA 2'!H$68:H$100,'DATA 2'!$A$68:$A$100,$A12)</f>
        <v>1002.4423829999999</v>
      </c>
      <c r="I12" s="29">
        <f>SUMIFS('DATA 2'!I$68:I$100,'DATA 2'!$A$68:$A$100,$A12)</f>
        <v>1178.6040829999999</v>
      </c>
      <c r="J12" s="29">
        <f>SUMIFS('DATA 2'!J$68:J$100,'DATA 2'!$A$68:$A$100,$A12)</f>
        <v>1348.906749</v>
      </c>
      <c r="K12" s="29">
        <f>SUMIFS('DATA 2'!K$68:K$100,'DATA 2'!$A$68:$A$100,$A12)</f>
        <v>1520.9005770000001</v>
      </c>
      <c r="L12" s="29">
        <f>SUMIFS('DATA 2'!L$68:L$100,'DATA 2'!$A$68:$A$100,$A12)</f>
        <v>1698.257566</v>
      </c>
      <c r="M12" s="29">
        <f>SUMIFS('DATA 2'!M$68:M$100,'DATA 2'!$A$68:$A$100,$A12)</f>
        <v>1879.9703440000001</v>
      </c>
      <c r="N12" s="29">
        <f>SUMIFS('DATA 2'!N$68:N$100,'DATA 2'!$A$68:$A$100,$A12)</f>
        <v>2059.7951910000002</v>
      </c>
      <c r="O12" s="29">
        <f>SUMIFS('DATA 2'!O$68:O$100,'DATA 2'!$A$68:$A$100,$A12)</f>
        <v>2225.114638</v>
      </c>
      <c r="P12" s="29">
        <f>SUMIFS('DATA 2'!P$68:P$100,'DATA 2'!$A$68:$A$100,$A12)</f>
        <v>2332.5571479999999</v>
      </c>
      <c r="Q12" s="29">
        <f>SUMIFS('DATA 2'!Q$68:Q$100,'DATA 2'!$A$68:$A$100,$A12)</f>
        <v>2409.7043669999998</v>
      </c>
      <c r="R12" s="29">
        <f>SUMIFS('DATA 2'!R$68:R$100,'DATA 2'!$A$68:$A$100,$A12)</f>
        <v>2464.1910370000001</v>
      </c>
      <c r="S12" s="29">
        <f>SUMIFS('DATA 2'!S$68:S$100,'DATA 2'!$A$68:$A$100,$A12)</f>
        <v>2497.2079359999998</v>
      </c>
      <c r="T12" s="29">
        <f>SUMIFS('DATA 2'!T$68:T$100,'DATA 2'!$A$68:$A$100,$A12)</f>
        <v>2508.491575</v>
      </c>
      <c r="U12" s="29">
        <f>SUMIFS('DATA 2'!U$68:U$100,'DATA 2'!$A$68:$A$100,$A12)</f>
        <v>2548.2655749999999</v>
      </c>
      <c r="V12" s="29">
        <f>SUMIFS('DATA 2'!V$68:V$100,'DATA 2'!$A$68:$A$100,$A12)</f>
        <v>2599.8797410000002</v>
      </c>
      <c r="W12" s="29">
        <f>SUMIFS('DATA 2'!W$68:W$100,'DATA 2'!$A$68:$A$100,$A12)</f>
        <v>2657.5888100000002</v>
      </c>
      <c r="X12" s="29">
        <f>SUMIFS('DATA 2'!X$68:X$100,'DATA 2'!$A$68:$A$100,$A12)</f>
        <v>2718.2847379999998</v>
      </c>
      <c r="Y12" s="29">
        <f>SUMIFS('DATA 2'!Y$68:Y$100,'DATA 2'!$A$68:$A$100,$A12)</f>
        <v>2779.1871379999998</v>
      </c>
      <c r="Z12" s="29">
        <f>SUMIFS('DATA 2'!Z$68:Z$100,'DATA 2'!$A$68:$A$100,$A12)</f>
        <v>2837.5548079999999</v>
      </c>
      <c r="AA12" s="29">
        <f>SUMIFS('DATA 2'!AA$68:AA$100,'DATA 2'!$A$68:$A$100,$A12)</f>
        <v>2890.769695</v>
      </c>
      <c r="AB12" s="29">
        <f>SUMIFS('DATA 2'!AB$68:AB$100,'DATA 2'!$A$68:$A$100,$A12)</f>
        <v>2936.4335569999998</v>
      </c>
      <c r="AC12" s="29">
        <f>SUMIFS('DATA 2'!AC$68:AC$100,'DATA 2'!$A$68:$A$100,$A12)</f>
        <v>2972.428414</v>
      </c>
      <c r="AD12" s="29">
        <f>SUMIFS('DATA 2'!AD$68:AD$100,'DATA 2'!$A$68:$A$100,$A12)</f>
        <v>2996.9517489999998</v>
      </c>
      <c r="AE12" s="29">
        <f>SUMIFS('DATA 2'!AE$68:AE$100,'DATA 2'!$A$68:$A$100,$A12)</f>
        <v>1873.066354</v>
      </c>
      <c r="AF12" s="29">
        <f>SUMIFS('DATA 2'!AF$68:AF$100,'DATA 2'!$A$68:$A$100,$A12)</f>
        <v>973.17825400000004</v>
      </c>
      <c r="AG12" s="29">
        <f>SUMIFS('DATA 2'!AG$68:AG$100,'DATA 2'!$A$68:$A$100,$A12)</f>
        <v>465.30556309999997</v>
      </c>
      <c r="AH12" s="29">
        <f>SUMIFS('DATA 2'!AH$68:AH$100,'DATA 2'!$A$68:$A$100,$A12)</f>
        <v>211.5348449</v>
      </c>
      <c r="AI12" s="29">
        <f>SUMIFS('DATA 2'!AI$68:AI$100,'DATA 2'!$A$68:$A$100,$A12)</f>
        <v>92.50477085</v>
      </c>
      <c r="AJ12" s="29">
        <f>SUMIFS('DATA 2'!AJ$68:AJ$100,'DATA 2'!$A$68:$A$100,$A12)</f>
        <v>39.134647340000001</v>
      </c>
      <c r="AK12" s="29">
        <f>SUMIFS('DATA 2'!AK$68:AK$100,'DATA 2'!$A$68:$A$100,$A12)</f>
        <v>16.104328859999999</v>
      </c>
      <c r="AL12" s="29">
        <f>SUMIFS('DATA 2'!AL$68:AL$100,'DATA 2'!$A$68:$A$100,$A12)</f>
        <v>6.5019393809999997</v>
      </c>
      <c r="AM12" s="29">
        <f>SUMIFS('DATA 2'!AM$68:AM$100,'DATA 2'!$A$68:$A$100,$A12)</f>
        <v>2.6151503630000001</v>
      </c>
      <c r="AN12" s="29">
        <f>SUMIFS('DATA 2'!AN$68:AN$100,'DATA 2'!$A$68:$A$100,$A12)</f>
        <v>1.0748096199999999</v>
      </c>
    </row>
    <row r="13" spans="1:40" x14ac:dyDescent="0.25">
      <c r="A13" s="31" t="s">
        <v>429</v>
      </c>
      <c r="C13" s="29">
        <f>SUMIFS('DATA 2'!C$68:C$100,'DATA 2'!$A$68:$A$100,$A13)</f>
        <v>514.10128280000004</v>
      </c>
      <c r="D13" s="29">
        <f>SUMIFS('DATA 2'!D$68:D$100,'DATA 2'!$A$68:$A$100,$A13)</f>
        <v>549.57530499999996</v>
      </c>
      <c r="E13" s="29">
        <f>SUMIFS('DATA 2'!E$68:E$100,'DATA 2'!$A$68:$A$100,$A13)</f>
        <v>591.11839950000001</v>
      </c>
      <c r="F13" s="29">
        <f>SUMIFS('DATA 2'!F$68:F$100,'DATA 2'!$A$68:$A$100,$A13)</f>
        <v>634.19526910000002</v>
      </c>
      <c r="G13" s="29">
        <f>SUMIFS('DATA 2'!G$68:G$100,'DATA 2'!$A$68:$A$100,$A13)</f>
        <v>677.287059</v>
      </c>
      <c r="H13" s="29">
        <f>SUMIFS('DATA 2'!H$68:H$100,'DATA 2'!$A$68:$A$100,$A13)</f>
        <v>735.13737719999995</v>
      </c>
      <c r="I13" s="29">
        <f>SUMIFS('DATA 2'!I$68:I$100,'DATA 2'!$A$68:$A$100,$A13)</f>
        <v>783.45433360000004</v>
      </c>
      <c r="J13" s="29">
        <f>SUMIFS('DATA 2'!J$68:J$100,'DATA 2'!$A$68:$A$100,$A13)</f>
        <v>820.39369239999996</v>
      </c>
      <c r="K13" s="29">
        <f>SUMIFS('DATA 2'!K$68:K$100,'DATA 2'!$A$68:$A$100,$A13)</f>
        <v>849.07342879999999</v>
      </c>
      <c r="L13" s="29">
        <f>SUMIFS('DATA 2'!L$68:L$100,'DATA 2'!$A$68:$A$100,$A13)</f>
        <v>871.58981570000003</v>
      </c>
      <c r="M13" s="29">
        <f>SUMIFS('DATA 2'!M$68:M$100,'DATA 2'!$A$68:$A$100,$A13)</f>
        <v>887.96559179999997</v>
      </c>
      <c r="N13" s="29">
        <f>SUMIFS('DATA 2'!N$68:N$100,'DATA 2'!$A$68:$A$100,$A13)</f>
        <v>896.29279369999995</v>
      </c>
      <c r="O13" s="29">
        <f>SUMIFS('DATA 2'!O$68:O$100,'DATA 2'!$A$68:$A$100,$A13)</f>
        <v>892.91793949999999</v>
      </c>
      <c r="P13" s="29">
        <f>SUMIFS('DATA 2'!P$68:P$100,'DATA 2'!$A$68:$A$100,$A13)</f>
        <v>890.41918209999994</v>
      </c>
      <c r="Q13" s="29">
        <f>SUMIFS('DATA 2'!Q$68:Q$100,'DATA 2'!$A$68:$A$100,$A13)</f>
        <v>885.69993469999997</v>
      </c>
      <c r="R13" s="29">
        <f>SUMIFS('DATA 2'!R$68:R$100,'DATA 2'!$A$68:$A$100,$A13)</f>
        <v>877.01318219999996</v>
      </c>
      <c r="S13" s="29">
        <f>SUMIFS('DATA 2'!S$68:S$100,'DATA 2'!$A$68:$A$100,$A13)</f>
        <v>863.63915420000001</v>
      </c>
      <c r="T13" s="29">
        <f>SUMIFS('DATA 2'!T$68:T$100,'DATA 2'!$A$68:$A$100,$A13)</f>
        <v>845.34160180000003</v>
      </c>
      <c r="U13" s="29">
        <f>SUMIFS('DATA 2'!U$68:U$100,'DATA 2'!$A$68:$A$100,$A13)</f>
        <v>789.4244784</v>
      </c>
      <c r="V13" s="29">
        <f>SUMIFS('DATA 2'!V$68:V$100,'DATA 2'!$A$68:$A$100,$A13)</f>
        <v>725.62065680000001</v>
      </c>
      <c r="W13" s="29">
        <f>SUMIFS('DATA 2'!W$68:W$100,'DATA 2'!$A$68:$A$100,$A13)</f>
        <v>663.30730730000005</v>
      </c>
      <c r="X13" s="29">
        <f>SUMIFS('DATA 2'!X$68:X$100,'DATA 2'!$A$68:$A$100,$A13)</f>
        <v>604.56403049999994</v>
      </c>
      <c r="Y13" s="29">
        <f>SUMIFS('DATA 2'!Y$68:Y$100,'DATA 2'!$A$68:$A$100,$A13)</f>
        <v>549.47086530000001</v>
      </c>
      <c r="Z13" s="29">
        <f>SUMIFS('DATA 2'!Z$68:Z$100,'DATA 2'!$A$68:$A$100,$A13)</f>
        <v>497.70322169999997</v>
      </c>
      <c r="AA13" s="29">
        <f>SUMIFS('DATA 2'!AA$68:AA$100,'DATA 2'!$A$68:$A$100,$A13)</f>
        <v>448.96605520000003</v>
      </c>
      <c r="AB13" s="29">
        <f>SUMIFS('DATA 2'!AB$68:AB$100,'DATA 2'!$A$68:$A$100,$A13)</f>
        <v>403.07851190000002</v>
      </c>
      <c r="AC13" s="29">
        <f>SUMIFS('DATA 2'!AC$68:AC$100,'DATA 2'!$A$68:$A$100,$A13)</f>
        <v>359.9604698</v>
      </c>
      <c r="AD13" s="29">
        <f>SUMIFS('DATA 2'!AD$68:AD$100,'DATA 2'!$A$68:$A$100,$A13)</f>
        <v>319.59816169999999</v>
      </c>
      <c r="AE13" s="29">
        <f>SUMIFS('DATA 2'!AE$68:AE$100,'DATA 2'!$A$68:$A$100,$A13)</f>
        <v>268.24885690000002</v>
      </c>
      <c r="AF13" s="29">
        <f>SUMIFS('DATA 2'!AF$68:AF$100,'DATA 2'!$A$68:$A$100,$A13)</f>
        <v>218.40253440000001</v>
      </c>
      <c r="AG13" s="29">
        <f>SUMIFS('DATA 2'!AG$68:AG$100,'DATA 2'!$A$68:$A$100,$A13)</f>
        <v>174.48343819999999</v>
      </c>
      <c r="AH13" s="29">
        <f>SUMIFS('DATA 2'!AH$68:AH$100,'DATA 2'!$A$68:$A$100,$A13)</f>
        <v>137.47320730000001</v>
      </c>
      <c r="AI13" s="29">
        <f>SUMIFS('DATA 2'!AI$68:AI$100,'DATA 2'!$A$68:$A$100,$A13)</f>
        <v>107.07813470000001</v>
      </c>
      <c r="AJ13" s="29">
        <f>SUMIFS('DATA 2'!AJ$68:AJ$100,'DATA 2'!$A$68:$A$100,$A13)</f>
        <v>82.556398959999996</v>
      </c>
      <c r="AK13" s="29">
        <f>SUMIFS('DATA 2'!AK$68:AK$100,'DATA 2'!$A$68:$A$100,$A13)</f>
        <v>63.049780259999999</v>
      </c>
      <c r="AL13" s="29">
        <f>SUMIFS('DATA 2'!AL$68:AL$100,'DATA 2'!$A$68:$A$100,$A13)</f>
        <v>47.720652170000001</v>
      </c>
      <c r="AM13" s="29">
        <f>SUMIFS('DATA 2'!AM$68:AM$100,'DATA 2'!$A$68:$A$100,$A13)</f>
        <v>35.807757930000001</v>
      </c>
      <c r="AN13" s="29">
        <f>SUMIFS('DATA 2'!AN$68:AN$100,'DATA 2'!$A$68:$A$100,$A13)</f>
        <v>26.646196679999999</v>
      </c>
    </row>
    <row r="14" spans="1:40" x14ac:dyDescent="0.25">
      <c r="A14" s="31" t="s">
        <v>430</v>
      </c>
      <c r="C14" s="29">
        <f>SUMIFS('DATA 2'!C$68:C$100,'DATA 2'!$A$68:$A$100,$A14)</f>
        <v>0.22515454670000001</v>
      </c>
      <c r="D14" s="29">
        <f>SUMIFS('DATA 2'!D$68:D$100,'DATA 2'!$A$68:$A$100,$A14)</f>
        <v>0.81272896419999996</v>
      </c>
      <c r="E14" s="29">
        <f>SUMIFS('DATA 2'!E$68:E$100,'DATA 2'!$A$68:$A$100,$A14)</f>
        <v>4.6308446009999997</v>
      </c>
      <c r="F14" s="29">
        <f>SUMIFS('DATA 2'!F$68:F$100,'DATA 2'!$A$68:$A$100,$A14)</f>
        <v>31.422654990000002</v>
      </c>
      <c r="G14" s="29">
        <f>SUMIFS('DATA 2'!G$68:G$100,'DATA 2'!$A$68:$A$100,$A14)</f>
        <v>225.30390879999999</v>
      </c>
      <c r="H14" s="29">
        <f>SUMIFS('DATA 2'!H$68:H$100,'DATA 2'!$A$68:$A$100,$A14)</f>
        <v>526.8235201</v>
      </c>
      <c r="I14" s="29">
        <f>SUMIFS('DATA 2'!I$68:I$100,'DATA 2'!$A$68:$A$100,$A14)</f>
        <v>819.67097839999997</v>
      </c>
      <c r="J14" s="29">
        <f>SUMIFS('DATA 2'!J$68:J$100,'DATA 2'!$A$68:$A$100,$A14)</f>
        <v>1098.028984</v>
      </c>
      <c r="K14" s="29">
        <f>SUMIFS('DATA 2'!K$68:K$100,'DATA 2'!$A$68:$A$100,$A14)</f>
        <v>1381.5538550000001</v>
      </c>
      <c r="L14" s="29">
        <f>SUMIFS('DATA 2'!L$68:L$100,'DATA 2'!$A$68:$A$100,$A14)</f>
        <v>1683.2432650000001</v>
      </c>
      <c r="M14" s="29">
        <f>SUMIFS('DATA 2'!M$68:M$100,'DATA 2'!$A$68:$A$100,$A14)</f>
        <v>2006.9499000000001</v>
      </c>
      <c r="N14" s="29">
        <f>SUMIFS('DATA 2'!N$68:N$100,'DATA 2'!$A$68:$A$100,$A14)</f>
        <v>2347.8480770000001</v>
      </c>
      <c r="O14" s="29">
        <f>SUMIFS('DATA 2'!O$68:O$100,'DATA 2'!$A$68:$A$100,$A14)</f>
        <v>2690.9655630000002</v>
      </c>
      <c r="P14" s="29">
        <f>SUMIFS('DATA 2'!P$68:P$100,'DATA 2'!$A$68:$A$100,$A14)</f>
        <v>2867.2659829999998</v>
      </c>
      <c r="Q14" s="29">
        <f>SUMIFS('DATA 2'!Q$68:Q$100,'DATA 2'!$A$68:$A$100,$A14)</f>
        <v>2959.4900990000001</v>
      </c>
      <c r="R14" s="29">
        <f>SUMIFS('DATA 2'!R$68:R$100,'DATA 2'!$A$68:$A$100,$A14)</f>
        <v>3000.152388</v>
      </c>
      <c r="S14" s="29">
        <f>SUMIFS('DATA 2'!S$68:S$100,'DATA 2'!$A$68:$A$100,$A14)</f>
        <v>3000.6490950000002</v>
      </c>
      <c r="T14" s="29">
        <f>SUMIFS('DATA 2'!T$68:T$100,'DATA 2'!$A$68:$A$100,$A14)</f>
        <v>2966.0674180000001</v>
      </c>
      <c r="U14" s="29">
        <f>SUMIFS('DATA 2'!U$68:U$100,'DATA 2'!$A$68:$A$100,$A14)</f>
        <v>2810.5568859999998</v>
      </c>
      <c r="V14" s="29">
        <f>SUMIFS('DATA 2'!V$68:V$100,'DATA 2'!$A$68:$A$100,$A14)</f>
        <v>2620.6616210000002</v>
      </c>
      <c r="W14" s="29">
        <f>SUMIFS('DATA 2'!W$68:W$100,'DATA 2'!$A$68:$A$100,$A14)</f>
        <v>2426.351408</v>
      </c>
      <c r="X14" s="29">
        <f>SUMIFS('DATA 2'!X$68:X$100,'DATA 2'!$A$68:$A$100,$A14)</f>
        <v>2236.150431</v>
      </c>
      <c r="Y14" s="29">
        <f>SUMIFS('DATA 2'!Y$68:Y$100,'DATA 2'!$A$68:$A$100,$A14)</f>
        <v>2052.118633</v>
      </c>
      <c r="Z14" s="29">
        <f>SUMIFS('DATA 2'!Z$68:Z$100,'DATA 2'!$A$68:$A$100,$A14)</f>
        <v>1874.6676419999999</v>
      </c>
      <c r="AA14" s="29">
        <f>SUMIFS('DATA 2'!AA$68:AA$100,'DATA 2'!$A$68:$A$100,$A14)</f>
        <v>1704.0003240000001</v>
      </c>
      <c r="AB14" s="29">
        <f>SUMIFS('DATA 2'!AB$68:AB$100,'DATA 2'!$A$68:$A$100,$A14)</f>
        <v>1540.4587240000001</v>
      </c>
      <c r="AC14" s="29">
        <f>SUMIFS('DATA 2'!AC$68:AC$100,'DATA 2'!$A$68:$A$100,$A14)</f>
        <v>1384.5350080000001</v>
      </c>
      <c r="AD14" s="29">
        <f>SUMIFS('DATA 2'!AD$68:AD$100,'DATA 2'!$A$68:$A$100,$A14)</f>
        <v>1236.795318</v>
      </c>
      <c r="AE14" s="29">
        <f>SUMIFS('DATA 2'!AE$68:AE$100,'DATA 2'!$A$68:$A$100,$A14)</f>
        <v>1161.067796</v>
      </c>
      <c r="AF14" s="29">
        <f>SUMIFS('DATA 2'!AF$68:AF$100,'DATA 2'!$A$68:$A$100,$A14)</f>
        <v>1099.5302429999999</v>
      </c>
      <c r="AG14" s="29">
        <f>SUMIFS('DATA 2'!AG$68:AG$100,'DATA 2'!$A$68:$A$100,$A14)</f>
        <v>1039.0559760000001</v>
      </c>
      <c r="AH14" s="29">
        <f>SUMIFS('DATA 2'!AH$68:AH$100,'DATA 2'!$A$68:$A$100,$A14)</f>
        <v>978.18203700000004</v>
      </c>
      <c r="AI14" s="29">
        <f>SUMIFS('DATA 2'!AI$68:AI$100,'DATA 2'!$A$68:$A$100,$A14)</f>
        <v>917.72111789999997</v>
      </c>
      <c r="AJ14" s="29">
        <f>SUMIFS('DATA 2'!AJ$68:AJ$100,'DATA 2'!$A$68:$A$100,$A14)</f>
        <v>858.57813250000004</v>
      </c>
      <c r="AK14" s="29">
        <f>SUMIFS('DATA 2'!AK$68:AK$100,'DATA 2'!$A$68:$A$100,$A14)</f>
        <v>801.38826879999999</v>
      </c>
      <c r="AL14" s="29">
        <f>SUMIFS('DATA 2'!AL$68:AL$100,'DATA 2'!$A$68:$A$100,$A14)</f>
        <v>746.54883540000003</v>
      </c>
      <c r="AM14" s="29">
        <f>SUMIFS('DATA 2'!AM$68:AM$100,'DATA 2'!$A$68:$A$100,$A14)</f>
        <v>694.29533790000005</v>
      </c>
      <c r="AN14" s="29">
        <f>SUMIFS('DATA 2'!AN$68:AN$100,'DATA 2'!$A$68:$A$100,$A14)</f>
        <v>644.75765149999995</v>
      </c>
    </row>
    <row r="15" spans="1:40" x14ac:dyDescent="0.25">
      <c r="A15" s="31" t="s">
        <v>431</v>
      </c>
      <c r="C15" s="29">
        <f>SUMIFS('DATA 2'!C$68:C$100,'DATA 2'!$A$68:$A$100,$A15)</f>
        <v>2605.7253879999998</v>
      </c>
      <c r="D15" s="29">
        <f>SUMIFS('DATA 2'!D$68:D$100,'DATA 2'!$A$68:$A$100,$A15)</f>
        <v>2590.1827109999999</v>
      </c>
      <c r="E15" s="29">
        <f>SUMIFS('DATA 2'!E$68:E$100,'DATA 2'!$A$68:$A$100,$A15)</f>
        <v>2527.4699230000001</v>
      </c>
      <c r="F15" s="29">
        <f>SUMIFS('DATA 2'!F$68:F$100,'DATA 2'!$A$68:$A$100,$A15)</f>
        <v>2436.1705080000002</v>
      </c>
      <c r="G15" s="29">
        <f>SUMIFS('DATA 2'!G$68:G$100,'DATA 2'!$A$68:$A$100,$A15)</f>
        <v>2323.8815800000002</v>
      </c>
      <c r="H15" s="29">
        <f>SUMIFS('DATA 2'!H$68:H$100,'DATA 2'!$A$68:$A$100,$A15)</f>
        <v>2381.1136750000001</v>
      </c>
      <c r="I15" s="29">
        <f>SUMIFS('DATA 2'!I$68:I$100,'DATA 2'!$A$68:$A$100,$A15)</f>
        <v>2435.309859</v>
      </c>
      <c r="J15" s="29">
        <f>SUMIFS('DATA 2'!J$68:J$100,'DATA 2'!$A$68:$A$100,$A15)</f>
        <v>2456.6557330000001</v>
      </c>
      <c r="K15" s="29">
        <f>SUMIFS('DATA 2'!K$68:K$100,'DATA 2'!$A$68:$A$100,$A15)</f>
        <v>2449.9180390000001</v>
      </c>
      <c r="L15" s="29">
        <f>SUMIFS('DATA 2'!L$68:L$100,'DATA 2'!$A$68:$A$100,$A15)</f>
        <v>2421.671257</v>
      </c>
      <c r="M15" s="29">
        <f>SUMIFS('DATA 2'!M$68:M$100,'DATA 2'!$A$68:$A$100,$A15)</f>
        <v>2373.8119919999999</v>
      </c>
      <c r="N15" s="29">
        <f>SUMIFS('DATA 2'!N$68:N$100,'DATA 2'!$A$68:$A$100,$A15)</f>
        <v>2303.6673900000001</v>
      </c>
      <c r="O15" s="29">
        <f>SUMIFS('DATA 2'!O$68:O$100,'DATA 2'!$A$68:$A$100,$A15)</f>
        <v>2205.0041299999998</v>
      </c>
      <c r="P15" s="29">
        <f>SUMIFS('DATA 2'!P$68:P$100,'DATA 2'!$A$68:$A$100,$A15)</f>
        <v>2148.9249530000002</v>
      </c>
      <c r="Q15" s="29">
        <f>SUMIFS('DATA 2'!Q$68:Q$100,'DATA 2'!$A$68:$A$100,$A15)</f>
        <v>2101.5177090000002</v>
      </c>
      <c r="R15" s="29">
        <f>SUMIFS('DATA 2'!R$68:R$100,'DATA 2'!$A$68:$A$100,$A15)</f>
        <v>2050.5033790000002</v>
      </c>
      <c r="S15" s="29">
        <f>SUMIFS('DATA 2'!S$68:S$100,'DATA 2'!$A$68:$A$100,$A15)</f>
        <v>1992.0605029999999</v>
      </c>
      <c r="T15" s="29">
        <f>SUMIFS('DATA 2'!T$68:T$100,'DATA 2'!$A$68:$A$100,$A15)</f>
        <v>1925.21533</v>
      </c>
      <c r="U15" s="29">
        <f>SUMIFS('DATA 2'!U$68:U$100,'DATA 2'!$A$68:$A$100,$A15)</f>
        <v>1888.849561</v>
      </c>
      <c r="V15" s="29">
        <f>SUMIFS('DATA 2'!V$68:V$100,'DATA 2'!$A$68:$A$100,$A15)</f>
        <v>1867.009978</v>
      </c>
      <c r="W15" s="29">
        <f>SUMIFS('DATA 2'!W$68:W$100,'DATA 2'!$A$68:$A$100,$A15)</f>
        <v>1854.1301900000001</v>
      </c>
      <c r="X15" s="29">
        <f>SUMIFS('DATA 2'!X$68:X$100,'DATA 2'!$A$68:$A$100,$A15)</f>
        <v>1847.360081</v>
      </c>
      <c r="Y15" s="29">
        <f>SUMIFS('DATA 2'!Y$68:Y$100,'DATA 2'!$A$68:$A$100,$A15)</f>
        <v>1844.4699869999999</v>
      </c>
      <c r="Z15" s="29">
        <f>SUMIFS('DATA 2'!Z$68:Z$100,'DATA 2'!$A$68:$A$100,$A15)</f>
        <v>1843.5038999999999</v>
      </c>
      <c r="AA15" s="29">
        <f>SUMIFS('DATA 2'!AA$68:AA$100,'DATA 2'!$A$68:$A$100,$A15)</f>
        <v>1842.752391</v>
      </c>
      <c r="AB15" s="29">
        <f>SUMIFS('DATA 2'!AB$68:AB$100,'DATA 2'!$A$68:$A$100,$A15)</f>
        <v>1840.7505269999999</v>
      </c>
      <c r="AC15" s="29">
        <f>SUMIFS('DATA 2'!AC$68:AC$100,'DATA 2'!$A$68:$A$100,$A15)</f>
        <v>1836.2625989999999</v>
      </c>
      <c r="AD15" s="29">
        <f>SUMIFS('DATA 2'!AD$68:AD$100,'DATA 2'!$A$68:$A$100,$A15)</f>
        <v>1828.2609110000001</v>
      </c>
      <c r="AE15" s="29">
        <f>SUMIFS('DATA 2'!AE$68:AE$100,'DATA 2'!$A$68:$A$100,$A15)</f>
        <v>1860.928461</v>
      </c>
      <c r="AF15" s="29">
        <f>SUMIFS('DATA 2'!AF$68:AF$100,'DATA 2'!$A$68:$A$100,$A15)</f>
        <v>1895.790741</v>
      </c>
      <c r="AG15" s="29">
        <f>SUMIFS('DATA 2'!AG$68:AG$100,'DATA 2'!$A$68:$A$100,$A15)</f>
        <v>1924.606295</v>
      </c>
      <c r="AH15" s="29">
        <f>SUMIFS('DATA 2'!AH$68:AH$100,'DATA 2'!$A$68:$A$100,$A15)</f>
        <v>1947.4624650000001</v>
      </c>
      <c r="AI15" s="29">
        <f>SUMIFS('DATA 2'!AI$68:AI$100,'DATA 2'!$A$68:$A$100,$A15)</f>
        <v>1965.845294</v>
      </c>
      <c r="AJ15" s="29">
        <f>SUMIFS('DATA 2'!AJ$68:AJ$100,'DATA 2'!$A$68:$A$100,$A15)</f>
        <v>1981.0131100000001</v>
      </c>
      <c r="AK15" s="29">
        <f>SUMIFS('DATA 2'!AK$68:AK$100,'DATA 2'!$A$68:$A$100,$A15)</f>
        <v>1993.810872</v>
      </c>
      <c r="AL15" s="29">
        <f>SUMIFS('DATA 2'!AL$68:AL$100,'DATA 2'!$A$68:$A$100,$A15)</f>
        <v>2004.7854910000001</v>
      </c>
      <c r="AM15" s="29">
        <f>SUMIFS('DATA 2'!AM$68:AM$100,'DATA 2'!$A$68:$A$100,$A15)</f>
        <v>2014.308074</v>
      </c>
      <c r="AN15" s="29">
        <f>SUMIFS('DATA 2'!AN$68:AN$100,'DATA 2'!$A$68:$A$100,$A15)</f>
        <v>2022.655771</v>
      </c>
    </row>
    <row r="16" spans="1:40" x14ac:dyDescent="0.25">
      <c r="A16" s="31" t="s">
        <v>434</v>
      </c>
      <c r="C16" s="29">
        <f>SUMIFS('DATA 2'!C$68:C$100,'DATA 2'!$A$68:$A$100,$A16)</f>
        <v>2831.6670730000001</v>
      </c>
      <c r="D16" s="29">
        <f>SUMIFS('DATA 2'!D$68:D$100,'DATA 2'!$A$68:$A$100,$A16)</f>
        <v>2829.9157500000001</v>
      </c>
      <c r="E16" s="29">
        <f>SUMIFS('DATA 2'!E$68:E$100,'DATA 2'!$A$68:$A$100,$A16)</f>
        <v>2763.7462249999999</v>
      </c>
      <c r="F16" s="29">
        <f>SUMIFS('DATA 2'!F$68:F$100,'DATA 2'!$A$68:$A$100,$A16)</f>
        <v>2655.3754709999998</v>
      </c>
      <c r="G16" s="29">
        <f>SUMIFS('DATA 2'!G$68:G$100,'DATA 2'!$A$68:$A$100,$A16)</f>
        <v>2521.272594</v>
      </c>
      <c r="H16" s="29">
        <f>SUMIFS('DATA 2'!H$68:H$100,'DATA 2'!$A$68:$A$100,$A16)</f>
        <v>2571.4255020000001</v>
      </c>
      <c r="I16" s="29">
        <f>SUMIFS('DATA 2'!I$68:I$100,'DATA 2'!$A$68:$A$100,$A16)</f>
        <v>2624.076826</v>
      </c>
      <c r="J16" s="29">
        <f>SUMIFS('DATA 2'!J$68:J$100,'DATA 2'!$A$68:$A$100,$A16)</f>
        <v>2648.853392</v>
      </c>
      <c r="K16" s="29">
        <f>SUMIFS('DATA 2'!K$68:K$100,'DATA 2'!$A$68:$A$100,$A16)</f>
        <v>2650.916142</v>
      </c>
      <c r="L16" s="29">
        <f>SUMIFS('DATA 2'!L$68:L$100,'DATA 2'!$A$68:$A$100,$A16)</f>
        <v>2636.7351669999998</v>
      </c>
      <c r="M16" s="29">
        <f>SUMIFS('DATA 2'!M$68:M$100,'DATA 2'!$A$68:$A$100,$A16)</f>
        <v>2607.5284569999999</v>
      </c>
      <c r="N16" s="29">
        <f>SUMIFS('DATA 2'!N$68:N$100,'DATA 2'!$A$68:$A$100,$A16)</f>
        <v>2559.3311589999998</v>
      </c>
      <c r="O16" s="29">
        <f>SUMIFS('DATA 2'!O$68:O$100,'DATA 2'!$A$68:$A$100,$A16)</f>
        <v>2483.794805</v>
      </c>
      <c r="P16" s="29">
        <f>SUMIFS('DATA 2'!P$68:P$100,'DATA 2'!$A$68:$A$100,$A16)</f>
        <v>2374.3131050000002</v>
      </c>
      <c r="Q16" s="29">
        <f>SUMIFS('DATA 2'!Q$68:Q$100,'DATA 2'!$A$68:$A$100,$A16)</f>
        <v>2250.1205140000002</v>
      </c>
      <c r="R16" s="29">
        <f>SUMIFS('DATA 2'!R$68:R$100,'DATA 2'!$A$68:$A$100,$A16)</f>
        <v>2116.7664690000001</v>
      </c>
      <c r="S16" s="29">
        <f>SUMIFS('DATA 2'!S$68:S$100,'DATA 2'!$A$68:$A$100,$A16)</f>
        <v>1976.762567</v>
      </c>
      <c r="T16" s="29">
        <f>SUMIFS('DATA 2'!T$68:T$100,'DATA 2'!$A$68:$A$100,$A16)</f>
        <v>1832.145663</v>
      </c>
      <c r="U16" s="29">
        <f>SUMIFS('DATA 2'!U$68:U$100,'DATA 2'!$A$68:$A$100,$A16)</f>
        <v>1739.7027599999999</v>
      </c>
      <c r="V16" s="29">
        <f>SUMIFS('DATA 2'!V$68:V$100,'DATA 2'!$A$68:$A$100,$A16)</f>
        <v>1668.037767</v>
      </c>
      <c r="W16" s="29">
        <f>SUMIFS('DATA 2'!W$68:W$100,'DATA 2'!$A$68:$A$100,$A16)</f>
        <v>1606.8624950000001</v>
      </c>
      <c r="X16" s="29">
        <f>SUMIFS('DATA 2'!X$68:X$100,'DATA 2'!$A$68:$A$100,$A16)</f>
        <v>1551.9750750000001</v>
      </c>
      <c r="Y16" s="29">
        <f>SUMIFS('DATA 2'!Y$68:Y$100,'DATA 2'!$A$68:$A$100,$A16)</f>
        <v>1500.8734199999999</v>
      </c>
      <c r="Z16" s="29">
        <f>SUMIFS('DATA 2'!Z$68:Z$100,'DATA 2'!$A$68:$A$100,$A16)</f>
        <v>1451.748781</v>
      </c>
      <c r="AA16" s="29">
        <f>SUMIFS('DATA 2'!AA$68:AA$100,'DATA 2'!$A$68:$A$100,$A16)</f>
        <v>1403.2421810000001</v>
      </c>
      <c r="AB16" s="29">
        <f>SUMIFS('DATA 2'!AB$68:AB$100,'DATA 2'!$A$68:$A$100,$A16)</f>
        <v>1354.355791</v>
      </c>
      <c r="AC16" s="29">
        <f>SUMIFS('DATA 2'!AC$68:AC$100,'DATA 2'!$A$68:$A$100,$A16)</f>
        <v>1304.393206</v>
      </c>
      <c r="AD16" s="29">
        <f>SUMIFS('DATA 2'!AD$68:AD$100,'DATA 2'!$A$68:$A$100,$A16)</f>
        <v>1252.9089469999999</v>
      </c>
      <c r="AE16" s="29">
        <f>SUMIFS('DATA 2'!AE$68:AE$100,'DATA 2'!$A$68:$A$100,$A16)</f>
        <v>982.93281930000001</v>
      </c>
      <c r="AF16" s="29">
        <f>SUMIFS('DATA 2'!AF$68:AF$100,'DATA 2'!$A$68:$A$100,$A16)</f>
        <v>709.4210703</v>
      </c>
      <c r="AG16" s="29">
        <f>SUMIFS('DATA 2'!AG$68:AG$100,'DATA 2'!$A$68:$A$100,$A16)</f>
        <v>491.6746986</v>
      </c>
      <c r="AH16" s="29">
        <f>SUMIFS('DATA 2'!AH$68:AH$100,'DATA 2'!$A$68:$A$100,$A16)</f>
        <v>332.08349190000001</v>
      </c>
      <c r="AI16" s="29">
        <f>SUMIFS('DATA 2'!AI$68:AI$100,'DATA 2'!$A$68:$A$100,$A16)</f>
        <v>219.82383619999999</v>
      </c>
      <c r="AJ16" s="29">
        <f>SUMIFS('DATA 2'!AJ$68:AJ$100,'DATA 2'!$A$68:$A$100,$A16)</f>
        <v>142.9922373</v>
      </c>
      <c r="AK16" s="29">
        <f>SUMIFS('DATA 2'!AK$68:AK$100,'DATA 2'!$A$68:$A$100,$A16)</f>
        <v>91.555948520000001</v>
      </c>
      <c r="AL16" s="29">
        <f>SUMIFS('DATA 2'!AL$68:AL$100,'DATA 2'!$A$68:$A$100,$A16)</f>
        <v>57.786875360000003</v>
      </c>
      <c r="AM16" s="29">
        <f>SUMIFS('DATA 2'!AM$68:AM$100,'DATA 2'!$A$68:$A$100,$A16)</f>
        <v>36.010777849999997</v>
      </c>
      <c r="AN16" s="29">
        <f>SUMIFS('DATA 2'!AN$68:AN$100,'DATA 2'!$A$68:$A$100,$A16)</f>
        <v>22.19977098</v>
      </c>
    </row>
    <row r="17" spans="1:44" x14ac:dyDescent="0.25">
      <c r="A17" s="31" t="s">
        <v>435</v>
      </c>
      <c r="C17" s="29">
        <f>SUMIFS('DATA 2'!C$68:C$100,'DATA 2'!$A$68:$A$100,$A17)</f>
        <v>11781.592780000001</v>
      </c>
      <c r="D17" s="29">
        <f>SUMIFS('DATA 2'!D$68:D$100,'DATA 2'!$A$68:$A$100,$A17)</f>
        <v>12496.61493</v>
      </c>
      <c r="E17" s="29">
        <f>SUMIFS('DATA 2'!E$68:E$100,'DATA 2'!$A$68:$A$100,$A17)</f>
        <v>12999.73329</v>
      </c>
      <c r="F17" s="29">
        <f>SUMIFS('DATA 2'!F$68:F$100,'DATA 2'!$A$68:$A$100,$A17)</f>
        <v>13344.69636</v>
      </c>
      <c r="G17" s="29">
        <f>SUMIFS('DATA 2'!G$68:G$100,'DATA 2'!$A$68:$A$100,$A17)</f>
        <v>13587.15281</v>
      </c>
      <c r="H17" s="29">
        <f>SUMIFS('DATA 2'!H$68:H$100,'DATA 2'!$A$68:$A$100,$A17)</f>
        <v>15002.041789999999</v>
      </c>
      <c r="I17" s="29">
        <f>SUMIFS('DATA 2'!I$68:I$100,'DATA 2'!$A$68:$A$100,$A17)</f>
        <v>16095.73962</v>
      </c>
      <c r="J17" s="29">
        <f>SUMIFS('DATA 2'!J$68:J$100,'DATA 2'!$A$68:$A$100,$A17)</f>
        <v>17061.486369999999</v>
      </c>
      <c r="K17" s="29">
        <f>SUMIFS('DATA 2'!K$68:K$100,'DATA 2'!$A$68:$A$100,$A17)</f>
        <v>17996.320100000001</v>
      </c>
      <c r="L17" s="29">
        <f>SUMIFS('DATA 2'!L$68:L$100,'DATA 2'!$A$68:$A$100,$A17)</f>
        <v>18924.982</v>
      </c>
      <c r="M17" s="29">
        <f>SUMIFS('DATA 2'!M$68:M$100,'DATA 2'!$A$68:$A$100,$A17)</f>
        <v>19821.6708</v>
      </c>
      <c r="N17" s="29">
        <f>SUMIFS('DATA 2'!N$68:N$100,'DATA 2'!$A$68:$A$100,$A17)</f>
        <v>20617.062310000001</v>
      </c>
      <c r="O17" s="29">
        <f>SUMIFS('DATA 2'!O$68:O$100,'DATA 2'!$A$68:$A$100,$A17)</f>
        <v>21194.48718</v>
      </c>
      <c r="P17" s="29">
        <f>SUMIFS('DATA 2'!P$68:P$100,'DATA 2'!$A$68:$A$100,$A17)</f>
        <v>26656.194759999998</v>
      </c>
      <c r="Q17" s="29">
        <f>SUMIFS('DATA 2'!Q$68:Q$100,'DATA 2'!$A$68:$A$100,$A17)</f>
        <v>33602.522649999999</v>
      </c>
      <c r="R17" s="29">
        <f>SUMIFS('DATA 2'!R$68:R$100,'DATA 2'!$A$68:$A$100,$A17)</f>
        <v>42384.260820000003</v>
      </c>
      <c r="S17" s="29">
        <f>SUMIFS('DATA 2'!S$68:S$100,'DATA 2'!$A$68:$A$100,$A17)</f>
        <v>53442.922890000002</v>
      </c>
      <c r="T17" s="29">
        <f>SUMIFS('DATA 2'!T$68:T$100,'DATA 2'!$A$68:$A$100,$A17)</f>
        <v>67312.533110000004</v>
      </c>
      <c r="U17" s="29">
        <f>SUMIFS('DATA 2'!U$68:U$100,'DATA 2'!$A$68:$A$100,$A17)</f>
        <v>63377.64314</v>
      </c>
      <c r="V17" s="29">
        <f>SUMIFS('DATA 2'!V$68:V$100,'DATA 2'!$A$68:$A$100,$A17)</f>
        <v>59562.308649999999</v>
      </c>
      <c r="W17" s="29">
        <f>SUMIFS('DATA 2'!W$68:W$100,'DATA 2'!$A$68:$A$100,$A17)</f>
        <v>55878.6368</v>
      </c>
      <c r="X17" s="29">
        <f>SUMIFS('DATA 2'!X$68:X$100,'DATA 2'!$A$68:$A$100,$A17)</f>
        <v>52298.720699999998</v>
      </c>
      <c r="Y17" s="29">
        <f>SUMIFS('DATA 2'!Y$68:Y$100,'DATA 2'!$A$68:$A$100,$A17)</f>
        <v>48794.264080000001</v>
      </c>
      <c r="Z17" s="29">
        <f>SUMIFS('DATA 2'!Z$68:Z$100,'DATA 2'!$A$68:$A$100,$A17)</f>
        <v>45348.301070000001</v>
      </c>
      <c r="AA17" s="29">
        <f>SUMIFS('DATA 2'!AA$68:AA$100,'DATA 2'!$A$68:$A$100,$A17)</f>
        <v>41956.399380000003</v>
      </c>
      <c r="AB17" s="29">
        <f>SUMIFS('DATA 2'!AB$68:AB$100,'DATA 2'!$A$68:$A$100,$A17)</f>
        <v>38624.339370000002</v>
      </c>
      <c r="AC17" s="29">
        <f>SUMIFS('DATA 2'!AC$68:AC$100,'DATA 2'!$A$68:$A$100,$A17)</f>
        <v>35365.018300000003</v>
      </c>
      <c r="AD17" s="29">
        <f>SUMIFS('DATA 2'!AD$68:AD$100,'DATA 2'!$A$68:$A$100,$A17)</f>
        <v>32195.571650000002</v>
      </c>
      <c r="AE17" s="29">
        <f>SUMIFS('DATA 2'!AE$68:AE$100,'DATA 2'!$A$68:$A$100,$A17)</f>
        <v>36480.497640000001</v>
      </c>
      <c r="AF17" s="29">
        <f>SUMIFS('DATA 2'!AF$68:AF$100,'DATA 2'!$A$68:$A$100,$A17)</f>
        <v>40984.940450000002</v>
      </c>
      <c r="AG17" s="29">
        <f>SUMIFS('DATA 2'!AG$68:AG$100,'DATA 2'!$A$68:$A$100,$A17)</f>
        <v>45836.777779999997</v>
      </c>
      <c r="AH17" s="29">
        <f>SUMIFS('DATA 2'!AH$68:AH$100,'DATA 2'!$A$68:$A$100,$A17)</f>
        <v>51141.322540000001</v>
      </c>
      <c r="AI17" s="29">
        <f>SUMIFS('DATA 2'!AI$68:AI$100,'DATA 2'!$A$68:$A$100,$A17)</f>
        <v>56993.074460000003</v>
      </c>
      <c r="AJ17" s="29">
        <f>SUMIFS('DATA 2'!AJ$68:AJ$100,'DATA 2'!$A$68:$A$100,$A17)</f>
        <v>63482.369729999999</v>
      </c>
      <c r="AK17" s="29">
        <f>SUMIFS('DATA 2'!AK$68:AK$100,'DATA 2'!$A$68:$A$100,$A17)</f>
        <v>70701.052209999994</v>
      </c>
      <c r="AL17" s="29">
        <f>SUMIFS('DATA 2'!AL$68:AL$100,'DATA 2'!$A$68:$A$100,$A17)</f>
        <v>78746.48216</v>
      </c>
      <c r="AM17" s="29">
        <f>SUMIFS('DATA 2'!AM$68:AM$100,'DATA 2'!$A$68:$A$100,$A17)</f>
        <v>87724.312109999999</v>
      </c>
      <c r="AN17" s="29">
        <f>SUMIFS('DATA 2'!AN$68:AN$100,'DATA 2'!$A$68:$A$100,$A17)</f>
        <v>97750.722559999995</v>
      </c>
    </row>
    <row r="18" spans="1:44" x14ac:dyDescent="0.25">
      <c r="A18" s="31" t="s">
        <v>432</v>
      </c>
      <c r="C18" s="29">
        <f>SUMIFS('DATA 2'!C$68:C$100,'DATA 2'!$A$68:$A$100,$A18)</f>
        <v>474.12527679999999</v>
      </c>
      <c r="D18" s="29">
        <f>SUMIFS('DATA 2'!D$68:D$100,'DATA 2'!$A$68:$A$100,$A18)</f>
        <v>530.07774099999995</v>
      </c>
      <c r="E18" s="29">
        <f>SUMIFS('DATA 2'!E$68:E$100,'DATA 2'!$A$68:$A$100,$A18)</f>
        <v>605.27042889999996</v>
      </c>
      <c r="F18" s="29">
        <f>SUMIFS('DATA 2'!F$68:F$100,'DATA 2'!$A$68:$A$100,$A18)</f>
        <v>693.74682429999996</v>
      </c>
      <c r="G18" s="29">
        <f>SUMIFS('DATA 2'!G$68:G$100,'DATA 2'!$A$68:$A$100,$A18)</f>
        <v>794.7477619</v>
      </c>
      <c r="H18" s="29">
        <f>SUMIFS('DATA 2'!H$68:H$100,'DATA 2'!$A$68:$A$100,$A18)</f>
        <v>633.33867720000001</v>
      </c>
      <c r="I18" s="29">
        <f>SUMIFS('DATA 2'!I$68:I$100,'DATA 2'!$A$68:$A$100,$A18)</f>
        <v>431.37449839999999</v>
      </c>
      <c r="J18" s="29">
        <f>SUMIFS('DATA 2'!J$68:J$100,'DATA 2'!$A$68:$A$100,$A18)</f>
        <v>272.50378810000001</v>
      </c>
      <c r="K18" s="29">
        <f>SUMIFS('DATA 2'!K$68:K$100,'DATA 2'!$A$68:$A$100,$A18)</f>
        <v>164.6283918</v>
      </c>
      <c r="L18" s="29">
        <f>SUMIFS('DATA 2'!L$68:L$100,'DATA 2'!$A$68:$A$100,$A18)</f>
        <v>96.203762670000003</v>
      </c>
      <c r="M18" s="29">
        <f>SUMIFS('DATA 2'!M$68:M$100,'DATA 2'!$A$68:$A$100,$A18)</f>
        <v>54.56772496</v>
      </c>
      <c r="N18" s="29">
        <f>SUMIFS('DATA 2'!N$68:N$100,'DATA 2'!$A$68:$A$100,$A18)</f>
        <v>30.03690963</v>
      </c>
      <c r="O18" s="29">
        <f>SUMIFS('DATA 2'!O$68:O$100,'DATA 2'!$A$68:$A$100,$A18)</f>
        <v>16.00969383</v>
      </c>
      <c r="P18" s="29">
        <f>SUMIFS('DATA 2'!P$68:P$100,'DATA 2'!$A$68:$A$100,$A18)</f>
        <v>11.303658329999999</v>
      </c>
      <c r="Q18" s="29">
        <f>SUMIFS('DATA 2'!Q$68:Q$100,'DATA 2'!$A$68:$A$100,$A18)</f>
        <v>8.7152787119999999</v>
      </c>
      <c r="R18" s="29">
        <f>SUMIFS('DATA 2'!R$68:R$100,'DATA 2'!$A$68:$A$100,$A18)</f>
        <v>6.8738458749999998</v>
      </c>
      <c r="S18" s="29">
        <f>SUMIFS('DATA 2'!S$68:S$100,'DATA 2'!$A$68:$A$100,$A18)</f>
        <v>5.436580513</v>
      </c>
      <c r="T18" s="29">
        <f>SUMIFS('DATA 2'!T$68:T$100,'DATA 2'!$A$68:$A$100,$A18)</f>
        <v>4.2852362949999998</v>
      </c>
      <c r="U18" s="29">
        <f>SUMIFS('DATA 2'!U$68:U$100,'DATA 2'!$A$68:$A$100,$A18)</f>
        <v>3.8459674920000002</v>
      </c>
      <c r="V18" s="29">
        <f>SUMIFS('DATA 2'!V$68:V$100,'DATA 2'!$A$68:$A$100,$A18)</f>
        <v>3.6271445010000001</v>
      </c>
      <c r="W18" s="29">
        <f>SUMIFS('DATA 2'!W$68:W$100,'DATA 2'!$A$68:$A$100,$A18)</f>
        <v>3.498986774</v>
      </c>
      <c r="X18" s="29">
        <f>SUMIFS('DATA 2'!X$68:X$100,'DATA 2'!$A$68:$A$100,$A18)</f>
        <v>3.4226610229999999</v>
      </c>
      <c r="Y18" s="29">
        <f>SUMIFS('DATA 2'!Y$68:Y$100,'DATA 2'!$A$68:$A$100,$A18)</f>
        <v>3.3836372749999999</v>
      </c>
      <c r="Z18" s="29">
        <f>SUMIFS('DATA 2'!Z$68:Z$100,'DATA 2'!$A$68:$A$100,$A18)</f>
        <v>3.3749647970000001</v>
      </c>
      <c r="AA18" s="29">
        <f>SUMIFS('DATA 2'!AA$68:AA$100,'DATA 2'!$A$68:$A$100,$A18)</f>
        <v>3.392636145</v>
      </c>
      <c r="AB18" s="29">
        <f>SUMIFS('DATA 2'!AB$68:AB$100,'DATA 2'!$A$68:$A$100,$A18)</f>
        <v>3.4341421649999999</v>
      </c>
      <c r="AC18" s="29">
        <f>SUMIFS('DATA 2'!AC$68:AC$100,'DATA 2'!$A$68:$A$100,$A18)</f>
        <v>3.4979251809999998</v>
      </c>
      <c r="AD18" s="29">
        <f>SUMIFS('DATA 2'!AD$68:AD$100,'DATA 2'!$A$68:$A$100,$A18)</f>
        <v>3.5831150919999999</v>
      </c>
      <c r="AE18" s="29">
        <f>SUMIFS('DATA 2'!AE$68:AE$100,'DATA 2'!$A$68:$A$100,$A18)</f>
        <v>3.6735351120000002</v>
      </c>
      <c r="AF18" s="29">
        <f>SUMIFS('DATA 2'!AF$68:AF$100,'DATA 2'!$A$68:$A$100,$A18)</f>
        <v>3.757417615</v>
      </c>
      <c r="AG18" s="29">
        <f>SUMIFS('DATA 2'!AG$68:AG$100,'DATA 2'!$A$68:$A$100,$A18)</f>
        <v>3.8405761200000001</v>
      </c>
      <c r="AH18" s="29">
        <f>SUMIFS('DATA 2'!AH$68:AH$100,'DATA 2'!$A$68:$A$100,$A18)</f>
        <v>3.9306210190000002</v>
      </c>
      <c r="AI18" s="29">
        <f>SUMIFS('DATA 2'!AI$68:AI$100,'DATA 2'!$A$68:$A$100,$A18)</f>
        <v>4.0335637330000003</v>
      </c>
      <c r="AJ18" s="29">
        <f>SUMIFS('DATA 2'!AJ$68:AJ$100,'DATA 2'!$A$68:$A$100,$A18)</f>
        <v>4.1538501160000001</v>
      </c>
      <c r="AK18" s="29">
        <f>SUMIFS('DATA 2'!AK$68:AK$100,'DATA 2'!$A$68:$A$100,$A18)</f>
        <v>4.2950320350000002</v>
      </c>
      <c r="AL18" s="29">
        <f>SUMIFS('DATA 2'!AL$68:AL$100,'DATA 2'!$A$68:$A$100,$A18)</f>
        <v>4.4603488049999998</v>
      </c>
      <c r="AM18" s="29">
        <f>SUMIFS('DATA 2'!AM$68:AM$100,'DATA 2'!$A$68:$A$100,$A18)</f>
        <v>4.6531234259999996</v>
      </c>
      <c r="AN18" s="29">
        <f>SUMIFS('DATA 2'!AN$68:AN$100,'DATA 2'!$A$68:$A$100,$A18)</f>
        <v>4.877033226</v>
      </c>
    </row>
    <row r="19" spans="1:44" x14ac:dyDescent="0.25">
      <c r="A19" s="31" t="s">
        <v>433</v>
      </c>
      <c r="C19" s="29">
        <f>SUMIFS('DATA 2'!C$68:C$100,'DATA 2'!$A$68:$A$100,$A19)</f>
        <v>5981.2326210000001</v>
      </c>
      <c r="D19" s="29">
        <f>SUMIFS('DATA 2'!D$68:D$100,'DATA 2'!$A$68:$A$100,$A19)</f>
        <v>5856.3210660000004</v>
      </c>
      <c r="E19" s="29">
        <f>SUMIFS('DATA 2'!E$68:E$100,'DATA 2'!$A$68:$A$100,$A19)</f>
        <v>5559.0779220000004</v>
      </c>
      <c r="F19" s="29">
        <f>SUMIFS('DATA 2'!F$68:F$100,'DATA 2'!$A$68:$A$100,$A19)</f>
        <v>5178.8186379999997</v>
      </c>
      <c r="G19" s="29">
        <f>SUMIFS('DATA 2'!G$68:G$100,'DATA 2'!$A$68:$A$100,$A19)</f>
        <v>4760.2231080000001</v>
      </c>
      <c r="H19" s="29">
        <f>SUMIFS('DATA 2'!H$68:H$100,'DATA 2'!$A$68:$A$100,$A19)</f>
        <v>2806.0813509999998</v>
      </c>
      <c r="I19" s="29">
        <f>SUMIFS('DATA 2'!I$68:I$100,'DATA 2'!$A$68:$A$100,$A19)</f>
        <v>1365.330972</v>
      </c>
      <c r="J19" s="29">
        <f>SUMIFS('DATA 2'!J$68:J$100,'DATA 2'!$A$68:$A$100,$A19)</f>
        <v>604.58336559999998</v>
      </c>
      <c r="K19" s="29">
        <f>SUMIFS('DATA 2'!K$68:K$100,'DATA 2'!$A$68:$A$100,$A19)</f>
        <v>252.85288539999999</v>
      </c>
      <c r="L19" s="29">
        <f>SUMIFS('DATA 2'!L$68:L$100,'DATA 2'!$A$68:$A$100,$A19)</f>
        <v>101.63667580000001</v>
      </c>
      <c r="M19" s="29">
        <f>SUMIFS('DATA 2'!M$68:M$100,'DATA 2'!$A$68:$A$100,$A19)</f>
        <v>39.839879500000002</v>
      </c>
      <c r="N19" s="29">
        <f>SUMIFS('DATA 2'!N$68:N$100,'DATA 2'!$A$68:$A$100,$A19)</f>
        <v>15.56802061</v>
      </c>
      <c r="O19" s="29">
        <f>SUMIFS('DATA 2'!O$68:O$100,'DATA 2'!$A$68:$A$100,$A19)</f>
        <v>6.2980103869999997</v>
      </c>
      <c r="P19" s="29">
        <f>SUMIFS('DATA 2'!P$68:P$100,'DATA 2'!$A$68:$A$100,$A19)</f>
        <v>3.8921473899999999</v>
      </c>
      <c r="Q19" s="29">
        <f>SUMIFS('DATA 2'!Q$68:Q$100,'DATA 2'!$A$68:$A$100,$A19)</f>
        <v>2.7566024059999998</v>
      </c>
      <c r="R19" s="29">
        <f>SUMIFS('DATA 2'!R$68:R$100,'DATA 2'!$A$68:$A$100,$A19)</f>
        <v>2.0326459529999998</v>
      </c>
      <c r="S19" s="29">
        <f>SUMIFS('DATA 2'!S$68:S$100,'DATA 2'!$A$68:$A$100,$A19)</f>
        <v>1.515905284</v>
      </c>
      <c r="T19" s="29">
        <f>SUMIFS('DATA 2'!T$68:T$100,'DATA 2'!$A$68:$A$100,$A19)</f>
        <v>1.1334412629999999</v>
      </c>
      <c r="U19" s="29">
        <f>SUMIFS('DATA 2'!U$68:U$100,'DATA 2'!$A$68:$A$100,$A19)</f>
        <v>0.85864120050000003</v>
      </c>
      <c r="V19" s="29">
        <f>SUMIFS('DATA 2'!V$68:V$100,'DATA 2'!$A$68:$A$100,$A19)</f>
        <v>0.65522758079999999</v>
      </c>
      <c r="W19" s="29">
        <f>SUMIFS('DATA 2'!W$68:W$100,'DATA 2'!$A$68:$A$100,$A19)</f>
        <v>0.50263075930000001</v>
      </c>
      <c r="X19" s="29">
        <f>SUMIFS('DATA 2'!X$68:X$100,'DATA 2'!$A$68:$A$100,$A19)</f>
        <v>0.38720000719999997</v>
      </c>
      <c r="Y19" s="29">
        <f>SUMIFS('DATA 2'!Y$68:Y$100,'DATA 2'!$A$68:$A$100,$A19)</f>
        <v>0.29930202179999998</v>
      </c>
      <c r="Z19" s="29">
        <f>SUMIFS('DATA 2'!Z$68:Z$100,'DATA 2'!$A$68:$A$100,$A19)</f>
        <v>0.2319941569</v>
      </c>
      <c r="AA19" s="29">
        <f>SUMIFS('DATA 2'!AA$68:AA$100,'DATA 2'!$A$68:$A$100,$A19)</f>
        <v>0.18021212189999999</v>
      </c>
      <c r="AB19" s="29">
        <f>SUMIFS('DATA 2'!AB$68:AB$100,'DATA 2'!$A$68:$A$100,$A19)</f>
        <v>0.14022248279999999</v>
      </c>
      <c r="AC19" s="29">
        <f>SUMIFS('DATA 2'!AC$68:AC$100,'DATA 2'!$A$68:$A$100,$A19)</f>
        <v>0.10924526480000001</v>
      </c>
      <c r="AD19" s="29">
        <f>SUMIFS('DATA 2'!AD$68:AD$100,'DATA 2'!$A$68:$A$100,$A19)</f>
        <v>8.5191518100000002E-2</v>
      </c>
      <c r="AE19" s="29">
        <f>SUMIFS('DATA 2'!AE$68:AE$100,'DATA 2'!$A$68:$A$100,$A19)</f>
        <v>6.7462189199999995E-2</v>
      </c>
      <c r="AF19" s="29">
        <f>SUMIFS('DATA 2'!AF$68:AF$100,'DATA 2'!$A$68:$A$100,$A19)</f>
        <v>5.3555216599999997E-2</v>
      </c>
      <c r="AG19" s="29">
        <f>SUMIFS('DATA 2'!AG$68:AG$100,'DATA 2'!$A$68:$A$100,$A19)</f>
        <v>4.2508489500000003E-2</v>
      </c>
      <c r="AH19" s="29">
        <f>SUMIFS('DATA 2'!AH$68:AH$100,'DATA 2'!$A$68:$A$100,$A19)</f>
        <v>3.3739973800000003E-2</v>
      </c>
      <c r="AI19" s="29">
        <f>SUMIFS('DATA 2'!AI$68:AI$100,'DATA 2'!$A$68:$A$100,$A19)</f>
        <v>2.6795183399999999E-2</v>
      </c>
      <c r="AJ19" s="29">
        <f>SUMIFS('DATA 2'!AJ$68:AJ$100,'DATA 2'!$A$68:$A$100,$A19)</f>
        <v>2.1301859400000001E-2</v>
      </c>
      <c r="AK19" s="29">
        <f>SUMIFS('DATA 2'!AK$68:AK$100,'DATA 2'!$A$68:$A$100,$A19)</f>
        <v>1.69578313E-2</v>
      </c>
      <c r="AL19" s="29">
        <f>SUMIFS('DATA 2'!AL$68:AL$100,'DATA 2'!$A$68:$A$100,$A19)</f>
        <v>1.3521191700000001E-2</v>
      </c>
      <c r="AM19" s="29">
        <f>SUMIFS('DATA 2'!AM$68:AM$100,'DATA 2'!$A$68:$A$100,$A19)</f>
        <v>1.0800074E-2</v>
      </c>
      <c r="AN19" s="29">
        <f>SUMIFS('DATA 2'!AN$68:AN$100,'DATA 2'!$A$68:$A$100,$A19)</f>
        <v>8.6430814200000004E-3</v>
      </c>
    </row>
    <row r="20" spans="1:44" x14ac:dyDescent="0.25">
      <c r="A20" s="31" t="s">
        <v>443</v>
      </c>
      <c r="C20" s="29">
        <f>SUM(C2:C7)</f>
        <v>3459303.525200163</v>
      </c>
      <c r="D20" s="29">
        <f t="shared" ref="D20:AN20" si="1">SUM(D2:D7)</f>
        <v>3559801.8233079375</v>
      </c>
      <c r="E20" s="29">
        <f t="shared" si="1"/>
        <v>3661504.4665044807</v>
      </c>
      <c r="F20" s="29">
        <f t="shared" si="1"/>
        <v>3764378.5747746401</v>
      </c>
      <c r="G20" s="29">
        <f t="shared" si="1"/>
        <v>3869828.14907511</v>
      </c>
      <c r="H20" s="29">
        <f t="shared" si="1"/>
        <v>3979502.0219108802</v>
      </c>
      <c r="I20" s="29">
        <f t="shared" si="1"/>
        <v>4092243.6978205401</v>
      </c>
      <c r="J20" s="29">
        <f t="shared" si="1"/>
        <v>4208194.8155793305</v>
      </c>
      <c r="K20" s="29">
        <f t="shared" si="1"/>
        <v>4327664.2550671501</v>
      </c>
      <c r="L20" s="29">
        <f t="shared" si="1"/>
        <v>4451199.3545655794</v>
      </c>
      <c r="M20" s="29">
        <f t="shared" si="1"/>
        <v>4579549.0153957102</v>
      </c>
      <c r="N20" s="29">
        <f t="shared" si="1"/>
        <v>4713731.6921691904</v>
      </c>
      <c r="O20" s="29">
        <f t="shared" si="1"/>
        <v>4855206.9408235466</v>
      </c>
      <c r="P20" s="29">
        <f t="shared" si="1"/>
        <v>4998183.2398439804</v>
      </c>
      <c r="Q20" s="29">
        <f t="shared" si="1"/>
        <v>5147055.1194689479</v>
      </c>
      <c r="R20" s="29">
        <f t="shared" si="1"/>
        <v>5302155.1409290172</v>
      </c>
      <c r="S20" s="29">
        <f t="shared" si="1"/>
        <v>5464053.270571718</v>
      </c>
      <c r="T20" s="29">
        <f t="shared" si="1"/>
        <v>5633464.9225128684</v>
      </c>
      <c r="U20" s="29">
        <f t="shared" si="1"/>
        <v>5789977.2879635021</v>
      </c>
      <c r="V20" s="29">
        <f t="shared" si="1"/>
        <v>5951598.0383432815</v>
      </c>
      <c r="W20" s="29">
        <f t="shared" si="1"/>
        <v>6118859.492264213</v>
      </c>
      <c r="X20" s="29">
        <f t="shared" si="1"/>
        <v>6292053.3709030906</v>
      </c>
      <c r="Y20" s="29">
        <f t="shared" si="1"/>
        <v>6471389.2359317169</v>
      </c>
      <c r="Z20" s="29">
        <f t="shared" si="1"/>
        <v>6657060.0938645536</v>
      </c>
      <c r="AA20" s="29">
        <f t="shared" si="1"/>
        <v>6849269.0275188163</v>
      </c>
      <c r="AB20" s="29">
        <f t="shared" si="1"/>
        <v>7048242.9463371979</v>
      </c>
      <c r="AC20" s="29">
        <f t="shared" si="1"/>
        <v>7254243.0821560156</v>
      </c>
      <c r="AD20" s="29">
        <f t="shared" si="1"/>
        <v>7467575.4352704408</v>
      </c>
      <c r="AE20" s="29">
        <f t="shared" si="1"/>
        <v>7674010.29035223</v>
      </c>
      <c r="AF20" s="29">
        <f t="shared" si="1"/>
        <v>7882086.9181333715</v>
      </c>
      <c r="AG20" s="29">
        <f t="shared" si="1"/>
        <v>8092781.2002647091</v>
      </c>
      <c r="AH20" s="29">
        <f t="shared" si="1"/>
        <v>8306614.7171687027</v>
      </c>
      <c r="AI20" s="29">
        <f t="shared" si="1"/>
        <v>8524062.2320867777</v>
      </c>
      <c r="AJ20" s="29">
        <f t="shared" si="1"/>
        <v>8745662.3826047853</v>
      </c>
      <c r="AK20" s="29">
        <f t="shared" si="1"/>
        <v>8972066.4211048558</v>
      </c>
      <c r="AL20" s="29">
        <f t="shared" si="1"/>
        <v>9204073.7279279493</v>
      </c>
      <c r="AM20" s="29">
        <f t="shared" si="1"/>
        <v>9442664.7272837441</v>
      </c>
      <c r="AN20" s="29">
        <f t="shared" si="1"/>
        <v>9689034.5820212457</v>
      </c>
    </row>
    <row r="21" spans="1:44" x14ac:dyDescent="0.25">
      <c r="A21" s="32" t="s">
        <v>438</v>
      </c>
      <c r="C21" s="29">
        <f>SUM(C8:C14)</f>
        <v>12966.955811362699</v>
      </c>
      <c r="D21" s="29">
        <f t="shared" ref="D21:AN21" si="2">SUM(D8:D14)</f>
        <v>13652.6102668972</v>
      </c>
      <c r="E21" s="29">
        <f t="shared" si="2"/>
        <v>14408.781261811002</v>
      </c>
      <c r="F21" s="29">
        <f t="shared" si="2"/>
        <v>15270.52329019</v>
      </c>
      <c r="G21" s="29">
        <f t="shared" si="2"/>
        <v>16432.881617759998</v>
      </c>
      <c r="H21" s="29">
        <f t="shared" si="2"/>
        <v>18570.2791163</v>
      </c>
      <c r="I21" s="29">
        <f t="shared" si="2"/>
        <v>20823.047776299998</v>
      </c>
      <c r="J21" s="29">
        <f t="shared" si="2"/>
        <v>23235.779439600003</v>
      </c>
      <c r="K21" s="29">
        <f t="shared" si="2"/>
        <v>26102.224507899999</v>
      </c>
      <c r="L21" s="29">
        <f t="shared" si="2"/>
        <v>29835.492994700002</v>
      </c>
      <c r="M21" s="29">
        <f t="shared" si="2"/>
        <v>35033.581242799999</v>
      </c>
      <c r="N21" s="29">
        <f t="shared" si="2"/>
        <v>42636.587637700002</v>
      </c>
      <c r="O21" s="29">
        <f t="shared" si="2"/>
        <v>54149.1841355</v>
      </c>
      <c r="P21" s="29">
        <f t="shared" si="2"/>
        <v>57950.0799941</v>
      </c>
      <c r="Q21" s="29">
        <f t="shared" si="2"/>
        <v>62015.933583700004</v>
      </c>
      <c r="R21" s="29">
        <f t="shared" si="2"/>
        <v>66387.657150199986</v>
      </c>
      <c r="S21" s="29">
        <f t="shared" si="2"/>
        <v>71137.808359200018</v>
      </c>
      <c r="T21" s="29">
        <f t="shared" si="2"/>
        <v>76343.881577800013</v>
      </c>
      <c r="U21" s="29">
        <f t="shared" si="2"/>
        <v>82980.235052400007</v>
      </c>
      <c r="V21" s="29">
        <f t="shared" si="2"/>
        <v>90688.95818880001</v>
      </c>
      <c r="W21" s="29">
        <f t="shared" si="2"/>
        <v>99709.971790299998</v>
      </c>
      <c r="X21" s="29">
        <f t="shared" si="2"/>
        <v>110222.2573005</v>
      </c>
      <c r="Y21" s="29">
        <f t="shared" si="2"/>
        <v>122391.47214630002</v>
      </c>
      <c r="Z21" s="29">
        <f t="shared" si="2"/>
        <v>136391.68876469997</v>
      </c>
      <c r="AA21" s="29">
        <f t="shared" si="2"/>
        <v>152415.17086619997</v>
      </c>
      <c r="AB21" s="29">
        <f t="shared" si="2"/>
        <v>170676.61572990002</v>
      </c>
      <c r="AC21" s="29">
        <f t="shared" si="2"/>
        <v>191414.78485679999</v>
      </c>
      <c r="AD21" s="29">
        <f t="shared" si="2"/>
        <v>214892.86177669998</v>
      </c>
      <c r="AE21" s="29">
        <f t="shared" si="2"/>
        <v>220315.65063189997</v>
      </c>
      <c r="AF21" s="29">
        <f t="shared" si="2"/>
        <v>223351.35591439996</v>
      </c>
      <c r="AG21" s="29">
        <f t="shared" si="2"/>
        <v>224859.89319930002</v>
      </c>
      <c r="AH21" s="29">
        <f t="shared" si="2"/>
        <v>225181.90266219998</v>
      </c>
      <c r="AI21" s="29">
        <f t="shared" si="2"/>
        <v>224520.77924544999</v>
      </c>
      <c r="AJ21" s="29">
        <f t="shared" si="2"/>
        <v>223028.82429980001</v>
      </c>
      <c r="AK21" s="29">
        <f t="shared" si="2"/>
        <v>220834.07485791997</v>
      </c>
      <c r="AL21" s="29">
        <f t="shared" si="2"/>
        <v>218050.64815495102</v>
      </c>
      <c r="AM21" s="29">
        <f t="shared" si="2"/>
        <v>214782.89598319298</v>
      </c>
      <c r="AN21" s="29">
        <f t="shared" si="2"/>
        <v>211127.33975580003</v>
      </c>
    </row>
    <row r="22" spans="1:44" x14ac:dyDescent="0.25">
      <c r="A22" s="32" t="s">
        <v>431</v>
      </c>
      <c r="C22" s="29">
        <f>C15</f>
        <v>2605.7253879999998</v>
      </c>
      <c r="D22" s="29">
        <f t="shared" ref="D22:AN22" si="3">D15</f>
        <v>2590.1827109999999</v>
      </c>
      <c r="E22" s="29">
        <f t="shared" si="3"/>
        <v>2527.4699230000001</v>
      </c>
      <c r="F22" s="29">
        <f t="shared" si="3"/>
        <v>2436.1705080000002</v>
      </c>
      <c r="G22" s="29">
        <f t="shared" si="3"/>
        <v>2323.8815800000002</v>
      </c>
      <c r="H22" s="29">
        <f t="shared" si="3"/>
        <v>2381.1136750000001</v>
      </c>
      <c r="I22" s="29">
        <f t="shared" si="3"/>
        <v>2435.309859</v>
      </c>
      <c r="J22" s="29">
        <f t="shared" si="3"/>
        <v>2456.6557330000001</v>
      </c>
      <c r="K22" s="29">
        <f t="shared" si="3"/>
        <v>2449.9180390000001</v>
      </c>
      <c r="L22" s="29">
        <f t="shared" si="3"/>
        <v>2421.671257</v>
      </c>
      <c r="M22" s="29">
        <f t="shared" si="3"/>
        <v>2373.8119919999999</v>
      </c>
      <c r="N22" s="29">
        <f t="shared" si="3"/>
        <v>2303.6673900000001</v>
      </c>
      <c r="O22" s="29">
        <f t="shared" si="3"/>
        <v>2205.0041299999998</v>
      </c>
      <c r="P22" s="29">
        <f t="shared" si="3"/>
        <v>2148.9249530000002</v>
      </c>
      <c r="Q22" s="29">
        <f t="shared" si="3"/>
        <v>2101.5177090000002</v>
      </c>
      <c r="R22" s="29">
        <f t="shared" si="3"/>
        <v>2050.5033790000002</v>
      </c>
      <c r="S22" s="29">
        <f t="shared" si="3"/>
        <v>1992.0605029999999</v>
      </c>
      <c r="T22" s="29">
        <f t="shared" si="3"/>
        <v>1925.21533</v>
      </c>
      <c r="U22" s="29">
        <f t="shared" si="3"/>
        <v>1888.849561</v>
      </c>
      <c r="V22" s="29">
        <f t="shared" si="3"/>
        <v>1867.009978</v>
      </c>
      <c r="W22" s="29">
        <f t="shared" si="3"/>
        <v>1854.1301900000001</v>
      </c>
      <c r="X22" s="29">
        <f t="shared" si="3"/>
        <v>1847.360081</v>
      </c>
      <c r="Y22" s="29">
        <f t="shared" si="3"/>
        <v>1844.4699869999999</v>
      </c>
      <c r="Z22" s="29">
        <f t="shared" si="3"/>
        <v>1843.5038999999999</v>
      </c>
      <c r="AA22" s="29">
        <f t="shared" si="3"/>
        <v>1842.752391</v>
      </c>
      <c r="AB22" s="29">
        <f t="shared" si="3"/>
        <v>1840.7505269999999</v>
      </c>
      <c r="AC22" s="29">
        <f t="shared" si="3"/>
        <v>1836.2625989999999</v>
      </c>
      <c r="AD22" s="29">
        <f t="shared" si="3"/>
        <v>1828.2609110000001</v>
      </c>
      <c r="AE22" s="29">
        <f t="shared" si="3"/>
        <v>1860.928461</v>
      </c>
      <c r="AF22" s="29">
        <f t="shared" si="3"/>
        <v>1895.790741</v>
      </c>
      <c r="AG22" s="29">
        <f t="shared" si="3"/>
        <v>1924.606295</v>
      </c>
      <c r="AH22" s="29">
        <f t="shared" si="3"/>
        <v>1947.4624650000001</v>
      </c>
      <c r="AI22" s="29">
        <f t="shared" si="3"/>
        <v>1965.845294</v>
      </c>
      <c r="AJ22" s="29">
        <f t="shared" si="3"/>
        <v>1981.0131100000001</v>
      </c>
      <c r="AK22" s="29">
        <f t="shared" si="3"/>
        <v>1993.810872</v>
      </c>
      <c r="AL22" s="29">
        <f t="shared" si="3"/>
        <v>2004.7854910000001</v>
      </c>
      <c r="AM22" s="29">
        <f t="shared" si="3"/>
        <v>2014.308074</v>
      </c>
      <c r="AN22" s="29">
        <f t="shared" si="3"/>
        <v>2022.655771</v>
      </c>
    </row>
    <row r="23" spans="1:44" x14ac:dyDescent="0.25">
      <c r="A23" s="32" t="s">
        <v>226</v>
      </c>
      <c r="C23" s="29">
        <f>SUM(C16:C19)</f>
        <v>21068.6177508</v>
      </c>
      <c r="D23" s="29">
        <f t="shared" ref="D23:AN23" si="4">SUM(D16:D19)</f>
        <v>21712.929487000001</v>
      </c>
      <c r="E23" s="29">
        <f t="shared" si="4"/>
        <v>21927.827865899999</v>
      </c>
      <c r="F23" s="29">
        <f t="shared" si="4"/>
        <v>21872.637293299998</v>
      </c>
      <c r="G23" s="29">
        <f t="shared" si="4"/>
        <v>21663.396273899998</v>
      </c>
      <c r="H23" s="29">
        <f t="shared" si="4"/>
        <v>21012.887320200003</v>
      </c>
      <c r="I23" s="29">
        <f t="shared" si="4"/>
        <v>20516.521916400001</v>
      </c>
      <c r="J23" s="29">
        <f t="shared" si="4"/>
        <v>20587.426915699998</v>
      </c>
      <c r="K23" s="29">
        <f t="shared" si="4"/>
        <v>21064.7175192</v>
      </c>
      <c r="L23" s="29">
        <f t="shared" si="4"/>
        <v>21759.55760547</v>
      </c>
      <c r="M23" s="29">
        <f t="shared" si="4"/>
        <v>22523.606861460001</v>
      </c>
      <c r="N23" s="29">
        <f t="shared" si="4"/>
        <v>23221.998399240001</v>
      </c>
      <c r="O23" s="29">
        <f t="shared" si="4"/>
        <v>23700.589689217002</v>
      </c>
      <c r="P23" s="29">
        <f t="shared" si="4"/>
        <v>29045.703670720002</v>
      </c>
      <c r="Q23" s="29">
        <f t="shared" si="4"/>
        <v>35864.115045118</v>
      </c>
      <c r="R23" s="29">
        <f t="shared" si="4"/>
        <v>44509.933780828003</v>
      </c>
      <c r="S23" s="29">
        <f t="shared" si="4"/>
        <v>55426.637942797002</v>
      </c>
      <c r="T23" s="29">
        <f t="shared" si="4"/>
        <v>69150.097450558009</v>
      </c>
      <c r="U23" s="29">
        <f t="shared" si="4"/>
        <v>65122.050508692504</v>
      </c>
      <c r="V23" s="29">
        <f t="shared" si="4"/>
        <v>61234.628789081798</v>
      </c>
      <c r="W23" s="29">
        <f t="shared" si="4"/>
        <v>57489.500912533302</v>
      </c>
      <c r="X23" s="29">
        <f t="shared" si="4"/>
        <v>53854.505636030204</v>
      </c>
      <c r="Y23" s="29">
        <f t="shared" si="4"/>
        <v>50298.820439296796</v>
      </c>
      <c r="Z23" s="29">
        <f t="shared" si="4"/>
        <v>46803.656809953907</v>
      </c>
      <c r="AA23" s="29">
        <f t="shared" si="4"/>
        <v>43363.214409266904</v>
      </c>
      <c r="AB23" s="29">
        <f t="shared" si="4"/>
        <v>39982.269525647804</v>
      </c>
      <c r="AC23" s="29">
        <f t="shared" si="4"/>
        <v>36673.018676445805</v>
      </c>
      <c r="AD23" s="29">
        <f t="shared" si="4"/>
        <v>33452.148903610097</v>
      </c>
      <c r="AE23" s="29">
        <f t="shared" si="4"/>
        <v>37467.171456601201</v>
      </c>
      <c r="AF23" s="29">
        <f t="shared" si="4"/>
        <v>41698.172493131598</v>
      </c>
      <c r="AG23" s="29">
        <f t="shared" si="4"/>
        <v>46332.335563209497</v>
      </c>
      <c r="AH23" s="29">
        <f t="shared" si="4"/>
        <v>51477.370392892793</v>
      </c>
      <c r="AI23" s="29">
        <f t="shared" si="4"/>
        <v>57216.958655116403</v>
      </c>
      <c r="AJ23" s="29">
        <f t="shared" si="4"/>
        <v>63629.537119275403</v>
      </c>
      <c r="AK23" s="29">
        <f t="shared" si="4"/>
        <v>70796.920148386314</v>
      </c>
      <c r="AL23" s="29">
        <f t="shared" si="4"/>
        <v>78808.742905356703</v>
      </c>
      <c r="AM23" s="29">
        <f t="shared" si="4"/>
        <v>87764.986811349998</v>
      </c>
      <c r="AN23" s="29">
        <f t="shared" si="4"/>
        <v>97777.808007287429</v>
      </c>
    </row>
    <row r="24" spans="1:44" x14ac:dyDescent="0.25">
      <c r="A24" s="31"/>
    </row>
    <row r="25" spans="1:44" ht="18.75" x14ac:dyDescent="0.3">
      <c r="A25" s="28" t="s">
        <v>441</v>
      </c>
    </row>
    <row r="26" spans="1:44" x14ac:dyDescent="0.25">
      <c r="A26" s="3" t="s">
        <v>219</v>
      </c>
      <c r="C26" s="29">
        <f>SUMIFS('DATA 2'!C$101:C$133,'DATA 2'!$A$101:$A$133,$A26)</f>
        <v>48872.667999999998</v>
      </c>
      <c r="D26" s="29">
        <f>SUMIFS('DATA 2'!D$101:D$133,'DATA 2'!$A$101:$A$133,$A26)</f>
        <v>50314.698841140002</v>
      </c>
      <c r="E26" s="29">
        <f>SUMIFS('DATA 2'!E$101:E$133,'DATA 2'!$A$101:$A$133,$A26)</f>
        <v>51804.090952470004</v>
      </c>
      <c r="F26" s="29">
        <f>SUMIFS('DATA 2'!F$101:F$133,'DATA 2'!$A$101:$A$133,$A26)</f>
        <v>53334.044639649997</v>
      </c>
      <c r="G26" s="29">
        <f>SUMIFS('DATA 2'!G$101:G$133,'DATA 2'!$A$101:$A$133,$A26)</f>
        <v>54887.645741649998</v>
      </c>
      <c r="H26" s="29">
        <f>SUMIFS('DATA 2'!H$101:H$133,'DATA 2'!$A$101:$A$133,$A26)</f>
        <v>56457.99086718</v>
      </c>
      <c r="I26" s="29">
        <f>SUMIFS('DATA 2'!I$101:I$133,'DATA 2'!$A$101:$A$133,$A26)</f>
        <v>58043.576962009996</v>
      </c>
      <c r="J26" s="29">
        <f>SUMIFS('DATA 2'!J$101:J$133,'DATA 2'!$A$101:$A$133,$A26)</f>
        <v>59646.80041892</v>
      </c>
      <c r="K26" s="29">
        <f>SUMIFS('DATA 2'!K$101:K$133,'DATA 2'!$A$101:$A$133,$A26)</f>
        <v>61271.026232179996</v>
      </c>
      <c r="L26" s="29">
        <f>SUMIFS('DATA 2'!L$101:L$133,'DATA 2'!$A$101:$A$133,$A26)</f>
        <v>62919.832954800004</v>
      </c>
      <c r="M26" s="29">
        <f>SUMIFS('DATA 2'!M$101:M$133,'DATA 2'!$A$101:$A$133,$A26)</f>
        <v>64596.845887990006</v>
      </c>
      <c r="N26" s="29">
        <f>SUMIFS('DATA 2'!N$101:N$133,'DATA 2'!$A$101:$A$133,$A26)</f>
        <v>66306.199812250008</v>
      </c>
      <c r="O26" s="29">
        <f>SUMIFS('DATA 2'!O$101:O$133,'DATA 2'!$A$101:$A$133,$A26)</f>
        <v>68053.237298970009</v>
      </c>
      <c r="P26" s="29">
        <f>SUMIFS('DATA 2'!P$101:P$133,'DATA 2'!$A$101:$A$133,$A26)</f>
        <v>69846.567278770002</v>
      </c>
      <c r="Q26" s="29">
        <f>SUMIFS('DATA 2'!Q$101:Q$133,'DATA 2'!$A$101:$A$133,$A26)</f>
        <v>71690.877681709913</v>
      </c>
      <c r="R26" s="29">
        <f>SUMIFS('DATA 2'!R$101:R$133,'DATA 2'!$A$101:$A$133,$A26)</f>
        <v>73585.703063440014</v>
      </c>
      <c r="S26" s="29">
        <f>SUMIFS('DATA 2'!S$101:S$133,'DATA 2'!$A$101:$A$133,$A26)</f>
        <v>75529.968272710001</v>
      </c>
      <c r="T26" s="29">
        <f>SUMIFS('DATA 2'!T$101:T$133,'DATA 2'!$A$101:$A$133,$A26)</f>
        <v>77523.083964519901</v>
      </c>
      <c r="U26" s="29">
        <f>SUMIFS('DATA 2'!U$101:U$133,'DATA 2'!$A$101:$A$133,$A26)</f>
        <v>79561.08396915</v>
      </c>
      <c r="V26" s="29">
        <f>SUMIFS('DATA 2'!V$101:V$133,'DATA 2'!$A$101:$A$133,$A26)</f>
        <v>81653.228109710006</v>
      </c>
      <c r="W26" s="29">
        <f>SUMIFS('DATA 2'!W$101:W$133,'DATA 2'!$A$101:$A$133,$A26)</f>
        <v>83803.167378810002</v>
      </c>
      <c r="X26" s="29">
        <f>SUMIFS('DATA 2'!X$101:X$133,'DATA 2'!$A$101:$A$133,$A26)</f>
        <v>86012.590219379999</v>
      </c>
      <c r="Y26" s="29">
        <f>SUMIFS('DATA 2'!Y$101:Y$133,'DATA 2'!$A$101:$A$133,$A26)</f>
        <v>88282.47053233</v>
      </c>
      <c r="Z26" s="29">
        <f>SUMIFS('DATA 2'!Z$101:Z$133,'DATA 2'!$A$101:$A$133,$A26)</f>
        <v>90613.37717919999</v>
      </c>
      <c r="AA26" s="29">
        <f>SUMIFS('DATA 2'!AA$101:AA$133,'DATA 2'!$A$101:$A$133,$A26)</f>
        <v>93005.563009580001</v>
      </c>
      <c r="AB26" s="29">
        <f>SUMIFS('DATA 2'!AB$101:AB$133,'DATA 2'!$A$101:$A$133,$A26)</f>
        <v>95459.026256259996</v>
      </c>
      <c r="AC26" s="29">
        <f>SUMIFS('DATA 2'!AC$101:AC$133,'DATA 2'!$A$101:$A$133,$A26)</f>
        <v>97973.585339480007</v>
      </c>
      <c r="AD26" s="29">
        <f>SUMIFS('DATA 2'!AD$101:AD$133,'DATA 2'!$A$101:$A$133,$A26)</f>
        <v>100548.97911348</v>
      </c>
      <c r="AE26" s="29">
        <f>SUMIFS('DATA 2'!AE$101:AE$133,'DATA 2'!$A$101:$A$133,$A26)</f>
        <v>103188.55543162</v>
      </c>
      <c r="AF26" s="29">
        <f>SUMIFS('DATA 2'!AF$101:AF$133,'DATA 2'!$A$101:$A$133,$A26)</f>
        <v>105903.89814435999</v>
      </c>
      <c r="AG26" s="29">
        <f>SUMIFS('DATA 2'!AG$101:AG$133,'DATA 2'!$A$101:$A$133,$A26)</f>
        <v>108696.23609496</v>
      </c>
      <c r="AH26" s="29">
        <f>SUMIFS('DATA 2'!AH$101:AH$133,'DATA 2'!$A$101:$A$133,$A26)</f>
        <v>111564.20935896</v>
      </c>
      <c r="AI26" s="29">
        <f>SUMIFS('DATA 2'!AI$101:AI$133,'DATA 2'!$A$101:$A$133,$A26)</f>
        <v>114506.82323789</v>
      </c>
      <c r="AJ26" s="29">
        <f>SUMIFS('DATA 2'!AJ$101:AJ$133,'DATA 2'!$A$101:$A$133,$A26)</f>
        <v>117524.50159802</v>
      </c>
      <c r="AK26" s="29">
        <f>SUMIFS('DATA 2'!AK$101:AK$133,'DATA 2'!$A$101:$A$133,$A26)</f>
        <v>120619.46815987001</v>
      </c>
      <c r="AL26" s="29">
        <f>SUMIFS('DATA 2'!AL$101:AL$133,'DATA 2'!$A$101:$A$133,$A26)</f>
        <v>123795.96968123999</v>
      </c>
      <c r="AM26" s="29">
        <f>SUMIFS('DATA 2'!AM$101:AM$133,'DATA 2'!$A$101:$A$133,$A26)</f>
        <v>127060.51774937</v>
      </c>
      <c r="AN26" s="29">
        <f>SUMIFS('DATA 2'!AN$101:AN$133,'DATA 2'!$A$101:$A$133,$A26)</f>
        <v>130422.19828283</v>
      </c>
    </row>
    <row r="27" spans="1:44" x14ac:dyDescent="0.25">
      <c r="A27" s="3" t="s">
        <v>218</v>
      </c>
      <c r="C27" s="29">
        <f>SUMIFS('DATA 2'!C$101:C$133,'DATA 2'!$A$101:$A$133,$A27)</f>
        <v>788945.76410999999</v>
      </c>
      <c r="D27" s="29">
        <f>SUMIFS('DATA 2'!D$101:D$133,'DATA 2'!$A$101:$A$133,$A27)</f>
        <v>812018.80007500004</v>
      </c>
      <c r="E27" s="29">
        <f>SUMIFS('DATA 2'!E$101:E$133,'DATA 2'!$A$101:$A$133,$A27)</f>
        <v>835295.25387400005</v>
      </c>
      <c r="F27" s="29">
        <f>SUMIFS('DATA 2'!F$101:F$133,'DATA 2'!$A$101:$A$133,$A27)</f>
        <v>858694.2108</v>
      </c>
      <c r="G27" s="29">
        <f>SUMIFS('DATA 2'!G$101:G$133,'DATA 2'!$A$101:$A$133,$A27)</f>
        <v>882528.84815600002</v>
      </c>
      <c r="H27" s="29">
        <f>SUMIFS('DATA 2'!H$101:H$133,'DATA 2'!$A$101:$A$133,$A27)</f>
        <v>907121.19806899992</v>
      </c>
      <c r="I27" s="29">
        <f>SUMIFS('DATA 2'!I$101:I$133,'DATA 2'!$A$101:$A$133,$A27)</f>
        <v>932505.69860700006</v>
      </c>
      <c r="J27" s="29">
        <f>SUMIFS('DATA 2'!J$101:J$133,'DATA 2'!$A$101:$A$133,$A27)</f>
        <v>958673.05226000003</v>
      </c>
      <c r="K27" s="29">
        <f>SUMIFS('DATA 2'!K$101:K$133,'DATA 2'!$A$101:$A$133,$A27)</f>
        <v>985660.01659099991</v>
      </c>
      <c r="L27" s="29">
        <f>SUMIFS('DATA 2'!L$101:L$133,'DATA 2'!$A$101:$A$133,$A27)</f>
        <v>1013530.895469</v>
      </c>
      <c r="M27" s="29">
        <f>SUMIFS('DATA 2'!M$101:M$133,'DATA 2'!$A$101:$A$133,$A27)</f>
        <v>1042357.4582</v>
      </c>
      <c r="N27" s="29">
        <f>SUMIFS('DATA 2'!N$101:N$133,'DATA 2'!$A$101:$A$133,$A27)</f>
        <v>1072211.0694500001</v>
      </c>
      <c r="O27" s="29">
        <f>SUMIFS('DATA 2'!O$101:O$133,'DATA 2'!$A$101:$A$133,$A27)</f>
        <v>1103166.1103000001</v>
      </c>
      <c r="P27" s="29">
        <f>SUMIFS('DATA 2'!P$101:P$133,'DATA 2'!$A$101:$A$133,$A27)</f>
        <v>1135037.24547</v>
      </c>
      <c r="Q27" s="29">
        <f>SUMIFS('DATA 2'!Q$101:Q$133,'DATA 2'!$A$101:$A$133,$A27)</f>
        <v>1167784.6665099999</v>
      </c>
      <c r="R27" s="29">
        <f>SUMIFS('DATA 2'!R$101:R$133,'DATA 2'!$A$101:$A$133,$A27)</f>
        <v>1201383.0868599999</v>
      </c>
      <c r="S27" s="29">
        <f>SUMIFS('DATA 2'!S$101:S$133,'DATA 2'!$A$101:$A$133,$A27)</f>
        <v>1235830.05104</v>
      </c>
      <c r="T27" s="29">
        <f>SUMIFS('DATA 2'!T$101:T$133,'DATA 2'!$A$101:$A$133,$A27)</f>
        <v>1271140.9662100002</v>
      </c>
      <c r="U27" s="29">
        <f>SUMIFS('DATA 2'!U$101:U$133,'DATA 2'!$A$101:$A$133,$A27)</f>
        <v>1306786.3897599999</v>
      </c>
      <c r="V27" s="29">
        <f>SUMIFS('DATA 2'!V$101:V$133,'DATA 2'!$A$101:$A$133,$A27)</f>
        <v>1342960.7842600001</v>
      </c>
      <c r="W27" s="29">
        <f>SUMIFS('DATA 2'!W$101:W$133,'DATA 2'!$A$101:$A$133,$A27)</f>
        <v>1379787.53257</v>
      </c>
      <c r="X27" s="29">
        <f>SUMIFS('DATA 2'!X$101:X$133,'DATA 2'!$A$101:$A$133,$A27)</f>
        <v>1417339.18722</v>
      </c>
      <c r="Y27" s="29">
        <f>SUMIFS('DATA 2'!Y$101:Y$133,'DATA 2'!$A$101:$A$133,$A27)</f>
        <v>1455657.54684</v>
      </c>
      <c r="Z27" s="29">
        <f>SUMIFS('DATA 2'!Z$101:Z$133,'DATA 2'!$A$101:$A$133,$A27)</f>
        <v>1494763.3435900002</v>
      </c>
      <c r="AA27" s="29">
        <f>SUMIFS('DATA 2'!AA$101:AA$133,'DATA 2'!$A$101:$A$133,$A27)</f>
        <v>1534662.63267</v>
      </c>
      <c r="AB27" s="29">
        <f>SUMIFS('DATA 2'!AB$101:AB$133,'DATA 2'!$A$101:$A$133,$A27)</f>
        <v>1575351.9558300001</v>
      </c>
      <c r="AC27" s="29">
        <f>SUMIFS('DATA 2'!AC$101:AC$133,'DATA 2'!$A$101:$A$133,$A27)</f>
        <v>1616822.7920000001</v>
      </c>
      <c r="AD27" s="29">
        <f>SUMIFS('DATA 2'!AD$101:AD$133,'DATA 2'!$A$101:$A$133,$A27)</f>
        <v>1659065.5058299999</v>
      </c>
      <c r="AE27" s="29">
        <f>SUMIFS('DATA 2'!AE$101:AE$133,'DATA 2'!$A$101:$A$133,$A27)</f>
        <v>1701487.6072399998</v>
      </c>
      <c r="AF27" s="29">
        <f>SUMIFS('DATA 2'!AF$101:AF$133,'DATA 2'!$A$101:$A$133,$A27)</f>
        <v>1744174.6603399999</v>
      </c>
      <c r="AG27" s="29">
        <f>SUMIFS('DATA 2'!AG$101:AG$133,'DATA 2'!$A$101:$A$133,$A27)</f>
        <v>1787158.94362</v>
      </c>
      <c r="AH27" s="29">
        <f>SUMIFS('DATA 2'!AH$101:AH$133,'DATA 2'!$A$101:$A$133,$A27)</f>
        <v>1830497.9392400002</v>
      </c>
      <c r="AI27" s="29">
        <f>SUMIFS('DATA 2'!AI$101:AI$133,'DATA 2'!$A$101:$A$133,$A27)</f>
        <v>1874272.8284700001</v>
      </c>
      <c r="AJ27" s="29">
        <f>SUMIFS('DATA 2'!AJ$101:AJ$133,'DATA 2'!$A$101:$A$133,$A27)</f>
        <v>1918585.78633</v>
      </c>
      <c r="AK27" s="29">
        <f>SUMIFS('DATA 2'!AK$101:AK$133,'DATA 2'!$A$101:$A$133,$A27)</f>
        <v>1963560.9445100003</v>
      </c>
      <c r="AL27" s="29">
        <f>SUMIFS('DATA 2'!AL$101:AL$133,'DATA 2'!$A$101:$A$133,$A27)</f>
        <v>2009348.9909999999</v>
      </c>
      <c r="AM27" s="29">
        <f>SUMIFS('DATA 2'!AM$101:AM$133,'DATA 2'!$A$101:$A$133,$A27)</f>
        <v>2056134.07883</v>
      </c>
      <c r="AN27" s="29">
        <f>SUMIFS('DATA 2'!AN$101:AN$133,'DATA 2'!$A$101:$A$133,$A27)</f>
        <v>2104141.7674400001</v>
      </c>
    </row>
    <row r="28" spans="1:44" x14ac:dyDescent="0.25">
      <c r="A28" s="3" t="s">
        <v>220</v>
      </c>
      <c r="C28" s="29">
        <f>SUMIFS('DATA 2'!C$101:C$133,'DATA 2'!$A$101:$A$133,$A28)</f>
        <v>170296.54790999999</v>
      </c>
      <c r="D28" s="29">
        <f>SUMIFS('DATA 2'!D$101:D$133,'DATA 2'!$A$101:$A$133,$A28)</f>
        <v>175187.4152669</v>
      </c>
      <c r="E28" s="29">
        <f>SUMIFS('DATA 2'!E$101:E$133,'DATA 2'!$A$101:$A$133,$A28)</f>
        <v>180157.9615873</v>
      </c>
      <c r="F28" s="29">
        <f>SUMIFS('DATA 2'!F$101:F$133,'DATA 2'!$A$101:$A$133,$A28)</f>
        <v>185236.98820349999</v>
      </c>
      <c r="G28" s="29">
        <f>SUMIFS('DATA 2'!G$101:G$133,'DATA 2'!$A$101:$A$133,$A28)</f>
        <v>190581.73429580001</v>
      </c>
      <c r="H28" s="29">
        <f>SUMIFS('DATA 2'!H$101:H$133,'DATA 2'!$A$101:$A$133,$A28)</f>
        <v>196125.85627419999</v>
      </c>
      <c r="I28" s="29">
        <f>SUMIFS('DATA 2'!I$101:I$133,'DATA 2'!$A$101:$A$133,$A28)</f>
        <v>201803.55658359989</v>
      </c>
      <c r="J28" s="29">
        <f>SUMIFS('DATA 2'!J$101:J$133,'DATA 2'!$A$101:$A$133,$A28)</f>
        <v>207598.8564813</v>
      </c>
      <c r="K28" s="29">
        <f>SUMIFS('DATA 2'!K$101:K$133,'DATA 2'!$A$101:$A$133,$A28)</f>
        <v>213531.57719760001</v>
      </c>
      <c r="L28" s="29">
        <f>SUMIFS('DATA 2'!L$101:L$133,'DATA 2'!$A$101:$A$133,$A28)</f>
        <v>219640.74288889999</v>
      </c>
      <c r="M28" s="29">
        <f>SUMIFS('DATA 2'!M$101:M$133,'DATA 2'!$A$101:$A$133,$A28)</f>
        <v>225974.1420617</v>
      </c>
      <c r="N28" s="29">
        <f>SUMIFS('DATA 2'!N$101:N$133,'DATA 2'!$A$101:$A$133,$A28)</f>
        <v>232584.40463690003</v>
      </c>
      <c r="O28" s="29">
        <f>SUMIFS('DATA 2'!O$101:O$133,'DATA 2'!$A$101:$A$133,$A28)</f>
        <v>239528.81703599999</v>
      </c>
      <c r="P28" s="29">
        <f>SUMIFS('DATA 2'!P$101:P$133,'DATA 2'!$A$101:$A$133,$A28)</f>
        <v>246663.93002400003</v>
      </c>
      <c r="Q28" s="29">
        <f>SUMIFS('DATA 2'!Q$101:Q$133,'DATA 2'!$A$101:$A$133,$A28)</f>
        <v>254034.373811</v>
      </c>
      <c r="R28" s="29">
        <f>SUMIFS('DATA 2'!R$101:R$133,'DATA 2'!$A$101:$A$133,$A28)</f>
        <v>261682.71186399998</v>
      </c>
      <c r="S28" s="29">
        <f>SUMIFS('DATA 2'!S$101:S$133,'DATA 2'!$A$101:$A$133,$A28)</f>
        <v>269638.264677</v>
      </c>
      <c r="T28" s="29">
        <f>SUMIFS('DATA 2'!T$101:T$133,'DATA 2'!$A$101:$A$133,$A28)</f>
        <v>277919.51570699987</v>
      </c>
      <c r="U28" s="29">
        <f>SUMIFS('DATA 2'!U$101:U$133,'DATA 2'!$A$101:$A$133,$A28)</f>
        <v>286543.02360100002</v>
      </c>
      <c r="V28" s="29">
        <f>SUMIFS('DATA 2'!V$101:V$133,'DATA 2'!$A$101:$A$133,$A28)</f>
        <v>295509.77275899996</v>
      </c>
      <c r="W28" s="29">
        <f>SUMIFS('DATA 2'!W$101:W$133,'DATA 2'!$A$101:$A$133,$A28)</f>
        <v>304822.41716700001</v>
      </c>
      <c r="X28" s="29">
        <f>SUMIFS('DATA 2'!X$101:X$133,'DATA 2'!$A$101:$A$133,$A28)</f>
        <v>314486.85758900002</v>
      </c>
      <c r="Y28" s="29">
        <f>SUMIFS('DATA 2'!Y$101:Y$133,'DATA 2'!$A$101:$A$133,$A28)</f>
        <v>324510.63774899999</v>
      </c>
      <c r="Z28" s="29">
        <f>SUMIFS('DATA 2'!Z$101:Z$133,'DATA 2'!$A$101:$A$133,$A28)</f>
        <v>334901.71039299999</v>
      </c>
      <c r="AA28" s="29">
        <f>SUMIFS('DATA 2'!AA$101:AA$133,'DATA 2'!$A$101:$A$133,$A28)</f>
        <v>345667.82635899994</v>
      </c>
      <c r="AB28" s="29">
        <f>SUMIFS('DATA 2'!AB$101:AB$133,'DATA 2'!$A$101:$A$133,$A28)</f>
        <v>356816.35947600001</v>
      </c>
      <c r="AC28" s="29">
        <f>SUMIFS('DATA 2'!AC$101:AC$133,'DATA 2'!$A$101:$A$133,$A28)</f>
        <v>368354.40664899995</v>
      </c>
      <c r="AD28" s="29">
        <f>SUMIFS('DATA 2'!AD$101:AD$133,'DATA 2'!$A$101:$A$133,$A28)</f>
        <v>380289.092152</v>
      </c>
      <c r="AE28" s="29">
        <f>SUMIFS('DATA 2'!AE$101:AE$133,'DATA 2'!$A$101:$A$133,$A28)</f>
        <v>392354.20967499993</v>
      </c>
      <c r="AF28" s="29">
        <f>SUMIFS('DATA 2'!AF$101:AF$133,'DATA 2'!$A$101:$A$133,$A28)</f>
        <v>404599.56988299999</v>
      </c>
      <c r="AG28" s="29">
        <f>SUMIFS('DATA 2'!AG$101:AG$133,'DATA 2'!$A$101:$A$133,$A28)</f>
        <v>417068.38918900007</v>
      </c>
      <c r="AH28" s="29">
        <f>SUMIFS('DATA 2'!AH$101:AH$133,'DATA 2'!$A$101:$A$133,$A28)</f>
        <v>429780.18227799999</v>
      </c>
      <c r="AI28" s="29">
        <f>SUMIFS('DATA 2'!AI$101:AI$133,'DATA 2'!$A$101:$A$133,$A28)</f>
        <v>442739.392727</v>
      </c>
      <c r="AJ28" s="29">
        <f>SUMIFS('DATA 2'!AJ$101:AJ$133,'DATA 2'!$A$101:$A$133,$A28)</f>
        <v>455946.17716799997</v>
      </c>
      <c r="AK28" s="29">
        <f>SUMIFS('DATA 2'!AK$101:AK$133,'DATA 2'!$A$101:$A$133,$A28)</f>
        <v>469403.98385500006</v>
      </c>
      <c r="AL28" s="29">
        <f>SUMIFS('DATA 2'!AL$101:AL$133,'DATA 2'!$A$101:$A$133,$A28)</f>
        <v>483124.23870600003</v>
      </c>
      <c r="AM28" s="29">
        <f>SUMIFS('DATA 2'!AM$101:AM$133,'DATA 2'!$A$101:$A$133,$A28)</f>
        <v>497129.31292400003</v>
      </c>
      <c r="AN28" s="29">
        <f>SUMIFS('DATA 2'!AN$101:AN$133,'DATA 2'!$A$101:$A$133,$A28)</f>
        <v>511454.70019900007</v>
      </c>
    </row>
    <row r="29" spans="1:44" x14ac:dyDescent="0.25">
      <c r="A29" s="3" t="s">
        <v>221</v>
      </c>
      <c r="C29" s="29">
        <f>SUMIFS('DATA 2'!C$101:C$133,'DATA 2'!$A$101:$A$133,$A29)</f>
        <v>2039518.4877000002</v>
      </c>
      <c r="D29" s="29">
        <f>SUMIFS('DATA 2'!D$101:D$133,'DATA 2'!$A$101:$A$133,$A29)</f>
        <v>2099171.6039</v>
      </c>
      <c r="E29" s="29">
        <f>SUMIFS('DATA 2'!E$101:E$133,'DATA 2'!$A$101:$A$133,$A29)</f>
        <v>2160018.1979</v>
      </c>
      <c r="F29" s="29">
        <f>SUMIFS('DATA 2'!F$101:F$133,'DATA 2'!$A$101:$A$133,$A29)</f>
        <v>2221702.4273999999</v>
      </c>
      <c r="G29" s="29">
        <f>SUMIFS('DATA 2'!G$101:G$133,'DATA 2'!$A$101:$A$133,$A29)</f>
        <v>2284297.2669000002</v>
      </c>
      <c r="H29" s="29">
        <f>SUMIFS('DATA 2'!H$101:H$133,'DATA 2'!$A$101:$A$133,$A29)</f>
        <v>2348182.1195999999</v>
      </c>
      <c r="I29" s="29">
        <f>SUMIFS('DATA 2'!I$101:I$133,'DATA 2'!$A$101:$A$133,$A29)</f>
        <v>2413457.6211999999</v>
      </c>
      <c r="J29" s="29">
        <f>SUMIFS('DATA 2'!J$101:J$133,'DATA 2'!$A$101:$A$133,$A29)</f>
        <v>2480204.9884000001</v>
      </c>
      <c r="K29" s="29">
        <f>SUMIFS('DATA 2'!K$101:K$133,'DATA 2'!$A$101:$A$133,$A29)</f>
        <v>2548590.9989</v>
      </c>
      <c r="L29" s="29">
        <f>SUMIFS('DATA 2'!L$101:L$133,'DATA 2'!$A$101:$A$133,$A29)</f>
        <v>2618819.1998000001</v>
      </c>
      <c r="M29" s="29">
        <f>SUMIFS('DATA 2'!M$101:M$133,'DATA 2'!$A$101:$A$133,$A29)</f>
        <v>2691085.5858</v>
      </c>
      <c r="N29" s="29">
        <f>SUMIFS('DATA 2'!N$101:N$133,'DATA 2'!$A$101:$A$133,$A29)</f>
        <v>2765563.6316</v>
      </c>
      <c r="O29" s="29">
        <f>SUMIFS('DATA 2'!O$101:O$133,'DATA 2'!$A$101:$A$133,$A29)</f>
        <v>2842407.5992000001</v>
      </c>
      <c r="P29" s="29">
        <f>SUMIFS('DATA 2'!P$101:P$133,'DATA 2'!$A$101:$A$133,$A29)</f>
        <v>2922094.5054000001</v>
      </c>
      <c r="Q29" s="29">
        <f>SUMIFS('DATA 2'!Q$101:Q$133,'DATA 2'!$A$101:$A$133,$A29)</f>
        <v>3004500.3709</v>
      </c>
      <c r="R29" s="29">
        <f>SUMIFS('DATA 2'!R$101:R$133,'DATA 2'!$A$101:$A$133,$A29)</f>
        <v>3089530.2265999997</v>
      </c>
      <c r="S29" s="29">
        <f>SUMIFS('DATA 2'!S$101:S$133,'DATA 2'!$A$101:$A$133,$A29)</f>
        <v>3177161.6483999998</v>
      </c>
      <c r="T29" s="29">
        <f>SUMIFS('DATA 2'!T$101:T$133,'DATA 2'!$A$101:$A$133,$A29)</f>
        <v>3267425.1332999999</v>
      </c>
      <c r="U29" s="29">
        <f>SUMIFS('DATA 2'!U$101:U$133,'DATA 2'!$A$101:$A$133,$A29)</f>
        <v>3360237.1982999998</v>
      </c>
      <c r="V29" s="29">
        <f>SUMIFS('DATA 2'!V$101:V$133,'DATA 2'!$A$101:$A$133,$A29)</f>
        <v>3455676.1303000003</v>
      </c>
      <c r="W29" s="29">
        <f>SUMIFS('DATA 2'!W$101:W$133,'DATA 2'!$A$101:$A$133,$A29)</f>
        <v>3553813.8618000001</v>
      </c>
      <c r="X29" s="29">
        <f>SUMIFS('DATA 2'!X$101:X$133,'DATA 2'!$A$101:$A$133,$A29)</f>
        <v>3654714.0471999999</v>
      </c>
      <c r="Y29" s="29">
        <f>SUMIFS('DATA 2'!Y$101:Y$133,'DATA 2'!$A$101:$A$133,$A29)</f>
        <v>3758432.3546000002</v>
      </c>
      <c r="Z29" s="29">
        <f>SUMIFS('DATA 2'!Z$101:Z$133,'DATA 2'!$A$101:$A$133,$A29)</f>
        <v>3865013.6376</v>
      </c>
      <c r="AA29" s="29">
        <f>SUMIFS('DATA 2'!AA$101:AA$133,'DATA 2'!$A$101:$A$133,$A29)</f>
        <v>3974491.2374999998</v>
      </c>
      <c r="AB29" s="29">
        <f>SUMIFS('DATA 2'!AB$101:AB$133,'DATA 2'!$A$101:$A$133,$A29)</f>
        <v>4086889.3309999998</v>
      </c>
      <c r="AC29" s="29">
        <f>SUMIFS('DATA 2'!AC$101:AC$133,'DATA 2'!$A$101:$A$133,$A29)</f>
        <v>4202227.6752000004</v>
      </c>
      <c r="AD29" s="29">
        <f>SUMIFS('DATA 2'!AD$101:AD$133,'DATA 2'!$A$101:$A$133,$A29)</f>
        <v>4320528.0758999996</v>
      </c>
      <c r="AE29" s="29">
        <f>SUMIFS('DATA 2'!AE$101:AE$133,'DATA 2'!$A$101:$A$133,$A29)</f>
        <v>4442152.5953000002</v>
      </c>
      <c r="AF29" s="29">
        <f>SUMIFS('DATA 2'!AF$101:AF$133,'DATA 2'!$A$101:$A$133,$A29)</f>
        <v>4566907.9528999999</v>
      </c>
      <c r="AG29" s="29">
        <f>SUMIFS('DATA 2'!AG$101:AG$133,'DATA 2'!$A$101:$A$133,$A29)</f>
        <v>4694594.9886999996</v>
      </c>
      <c r="AH29" s="29">
        <f>SUMIFS('DATA 2'!AH$101:AH$133,'DATA 2'!$A$101:$A$133,$A29)</f>
        <v>4825151.4218999995</v>
      </c>
      <c r="AI29" s="29">
        <f>SUMIFS('DATA 2'!AI$101:AI$133,'DATA 2'!$A$101:$A$133,$A29)</f>
        <v>4958632.4537000004</v>
      </c>
      <c r="AJ29" s="29">
        <f>SUMIFS('DATA 2'!AJ$101:AJ$133,'DATA 2'!$A$101:$A$133,$A29)</f>
        <v>5095196.0763999997</v>
      </c>
      <c r="AK29" s="29">
        <f>SUMIFS('DATA 2'!AK$101:AK$133,'DATA 2'!$A$101:$A$133,$A29)</f>
        <v>5235097.8827</v>
      </c>
      <c r="AL29" s="29">
        <f>SUMIFS('DATA 2'!AL$101:AL$133,'DATA 2'!$A$101:$A$133,$A29)</f>
        <v>5378696.4690000005</v>
      </c>
      <c r="AM29" s="29">
        <f>SUMIFS('DATA 2'!AM$101:AM$133,'DATA 2'!$A$101:$A$133,$A29)</f>
        <v>5526467.3910000008</v>
      </c>
      <c r="AN29" s="29">
        <f>SUMIFS('DATA 2'!AN$101:AN$133,'DATA 2'!$A$101:$A$133,$A29)</f>
        <v>5679022.898</v>
      </c>
    </row>
    <row r="30" spans="1:44" x14ac:dyDescent="0.25">
      <c r="A30" s="30" t="s">
        <v>222</v>
      </c>
      <c r="C30" s="29">
        <f>SUMIFS('DATA 2'!C$101:C$133,'DATA 2'!$A$101:$A$133,$A30)</f>
        <v>375028.75852999999</v>
      </c>
      <c r="D30" s="29">
        <f>SUMIFS('DATA 2'!D$101:D$133,'DATA 2'!$A$101:$A$133,$A30)</f>
        <v>385153.58276000002</v>
      </c>
      <c r="E30" s="29">
        <f>SUMIFS('DATA 2'!E$101:E$133,'DATA 2'!$A$101:$A$133,$A30)</f>
        <v>395364.88313999999</v>
      </c>
      <c r="F30" s="29">
        <f>SUMIFS('DATA 2'!F$101:F$133,'DATA 2'!$A$101:$A$133,$A30)</f>
        <v>405831.57264000003</v>
      </c>
      <c r="G30" s="29">
        <f>SUMIFS('DATA 2'!G$101:G$133,'DATA 2'!$A$101:$A$133,$A30)</f>
        <v>417112.49450999999</v>
      </c>
      <c r="H30" s="29">
        <f>SUMIFS('DATA 2'!H$101:H$133,'DATA 2'!$A$101:$A$133,$A30)</f>
        <v>429058.65708999999</v>
      </c>
      <c r="I30" s="29">
        <f>SUMIFS('DATA 2'!I$101:I$133,'DATA 2'!$A$101:$A$133,$A30)</f>
        <v>441207.08856</v>
      </c>
      <c r="J30" s="29">
        <f>SUMIFS('DATA 2'!J$101:J$133,'DATA 2'!$A$101:$A$133,$A30)</f>
        <v>453427.21786999993</v>
      </c>
      <c r="K30" s="29">
        <f>SUMIFS('DATA 2'!K$101:K$133,'DATA 2'!$A$101:$A$133,$A30)</f>
        <v>465736.06115999998</v>
      </c>
      <c r="L30" s="29">
        <f>SUMIFS('DATA 2'!L$101:L$133,'DATA 2'!$A$101:$A$133,$A30)</f>
        <v>478168.20224000001</v>
      </c>
      <c r="M30" s="29">
        <f>SUMIFS('DATA 2'!M$101:M$133,'DATA 2'!$A$101:$A$133,$A30)</f>
        <v>490720.02898999996</v>
      </c>
      <c r="N30" s="29">
        <f>SUMIFS('DATA 2'!N$101:N$133,'DATA 2'!$A$101:$A$133,$A30)</f>
        <v>503329.71162000002</v>
      </c>
      <c r="O30" s="29">
        <f>SUMIFS('DATA 2'!O$101:O$133,'DATA 2'!$A$101:$A$133,$A30)</f>
        <v>515874.60605</v>
      </c>
      <c r="P30" s="29">
        <f>SUMIFS('DATA 2'!P$101:P$133,'DATA 2'!$A$101:$A$133,$A30)</f>
        <v>528596.00384000002</v>
      </c>
      <c r="Q30" s="29">
        <f>SUMIFS('DATA 2'!Q$101:Q$133,'DATA 2'!$A$101:$A$133,$A30)</f>
        <v>541532.96655000001</v>
      </c>
      <c r="R30" s="29">
        <f>SUMIFS('DATA 2'!R$101:R$133,'DATA 2'!$A$101:$A$133,$A30)</f>
        <v>554706.03385999997</v>
      </c>
      <c r="S30" s="29">
        <f>SUMIFS('DATA 2'!S$101:S$133,'DATA 2'!$A$101:$A$133,$A30)</f>
        <v>568127.49669000006</v>
      </c>
      <c r="T30" s="29">
        <f>SUMIFS('DATA 2'!T$101:T$133,'DATA 2'!$A$101:$A$133,$A30)</f>
        <v>581799.36597000004</v>
      </c>
      <c r="U30" s="29">
        <f>SUMIFS('DATA 2'!U$101:U$133,'DATA 2'!$A$101:$A$133,$A30)</f>
        <v>595981.07400000002</v>
      </c>
      <c r="V30" s="29">
        <f>SUMIFS('DATA 2'!V$101:V$133,'DATA 2'!$A$101:$A$133,$A30)</f>
        <v>610535.68827999989</v>
      </c>
      <c r="W30" s="29">
        <f>SUMIFS('DATA 2'!W$101:W$133,'DATA 2'!$A$101:$A$133,$A30)</f>
        <v>625394.35276000004</v>
      </c>
      <c r="X30" s="29">
        <f>SUMIFS('DATA 2'!X$101:X$133,'DATA 2'!$A$101:$A$133,$A30)</f>
        <v>640538.56438999996</v>
      </c>
      <c r="Y30" s="29">
        <f>SUMIFS('DATA 2'!Y$101:Y$133,'DATA 2'!$A$101:$A$133,$A30)</f>
        <v>655966.27479999978</v>
      </c>
      <c r="Z30" s="29">
        <f>SUMIFS('DATA 2'!Z$101:Z$133,'DATA 2'!$A$101:$A$133,$A30)</f>
        <v>671678.39580000006</v>
      </c>
      <c r="AA30" s="29">
        <f>SUMIFS('DATA 2'!AA$101:AA$133,'DATA 2'!$A$101:$A$133,$A30)</f>
        <v>687674.95774999994</v>
      </c>
      <c r="AB30" s="29">
        <f>SUMIFS('DATA 2'!AB$101:AB$133,'DATA 2'!$A$101:$A$133,$A30)</f>
        <v>703954.63483</v>
      </c>
      <c r="AC30" s="29">
        <f>SUMIFS('DATA 2'!AC$101:AC$133,'DATA 2'!$A$101:$A$133,$A30)</f>
        <v>720515.37352000002</v>
      </c>
      <c r="AD30" s="29">
        <f>SUMIFS('DATA 2'!AD$101:AD$133,'DATA 2'!$A$101:$A$133,$A30)</f>
        <v>737355.38181000005</v>
      </c>
      <c r="AE30" s="29">
        <f>SUMIFS('DATA 2'!AE$101:AE$133,'DATA 2'!$A$101:$A$133,$A30)</f>
        <v>753934.39453999989</v>
      </c>
      <c r="AF30" s="29">
        <f>SUMIFS('DATA 2'!AF$101:AF$133,'DATA 2'!$A$101:$A$133,$A30)</f>
        <v>770471.04898999992</v>
      </c>
      <c r="AG30" s="29">
        <f>SUMIFS('DATA 2'!AG$101:AG$133,'DATA 2'!$A$101:$A$133,$A30)</f>
        <v>787120.5149699999</v>
      </c>
      <c r="AH30" s="29">
        <f>SUMIFS('DATA 2'!AH$101:AH$133,'DATA 2'!$A$101:$A$133,$A30)</f>
        <v>803974.06045999995</v>
      </c>
      <c r="AI30" s="29">
        <f>SUMIFS('DATA 2'!AI$101:AI$133,'DATA 2'!$A$101:$A$133,$A30)</f>
        <v>821083.42396000004</v>
      </c>
      <c r="AJ30" s="29">
        <f>SUMIFS('DATA 2'!AJ$101:AJ$133,'DATA 2'!$A$101:$A$133,$A30)</f>
        <v>838485.92775999999</v>
      </c>
      <c r="AK30" s="29">
        <f>SUMIFS('DATA 2'!AK$101:AK$133,'DATA 2'!$A$101:$A$133,$A30)</f>
        <v>856219.71284000005</v>
      </c>
      <c r="AL30" s="29">
        <f>SUMIFS('DATA 2'!AL$101:AL$133,'DATA 2'!$A$101:$A$133,$A30)</f>
        <v>874331.96322000003</v>
      </c>
      <c r="AM30" s="29">
        <f>SUMIFS('DATA 2'!AM$101:AM$133,'DATA 2'!$A$101:$A$133,$A30)</f>
        <v>892883.61279000004</v>
      </c>
      <c r="AN30" s="29">
        <f>SUMIFS('DATA 2'!AN$101:AN$133,'DATA 2'!$A$101:$A$133,$A30)</f>
        <v>911952.52738999994</v>
      </c>
    </row>
    <row r="31" spans="1:44" x14ac:dyDescent="0.25">
      <c r="A31" s="3" t="s">
        <v>224</v>
      </c>
      <c r="C31" s="29">
        <f>SUM(C32:C43)</f>
        <v>36641.298950162702</v>
      </c>
      <c r="D31" s="29">
        <f t="shared" ref="D31:AN31" si="5">SUM(D32:D43)</f>
        <v>37955.722464897204</v>
      </c>
      <c r="E31" s="29">
        <f t="shared" si="5"/>
        <v>38864.079050711007</v>
      </c>
      <c r="F31" s="29">
        <f t="shared" si="5"/>
        <v>39579.331091489992</v>
      </c>
      <c r="G31" s="29">
        <f t="shared" si="5"/>
        <v>40420.159471659994</v>
      </c>
      <c r="H31" s="29">
        <f t="shared" si="5"/>
        <v>42620.271923699998</v>
      </c>
      <c r="I31" s="29">
        <f t="shared" si="5"/>
        <v>45084.9991286</v>
      </c>
      <c r="J31" s="29">
        <f t="shared" si="5"/>
        <v>48317.126443099995</v>
      </c>
      <c r="K31" s="29">
        <f t="shared" si="5"/>
        <v>52575.346634399997</v>
      </c>
      <c r="L31" s="29">
        <f t="shared" si="5"/>
        <v>58276.933622100005</v>
      </c>
      <c r="M31" s="29">
        <f t="shared" si="5"/>
        <v>66184.354506600022</v>
      </c>
      <c r="N31" s="29">
        <f t="shared" si="5"/>
        <v>77621.489794580004</v>
      </c>
      <c r="O31" s="29">
        <f t="shared" si="5"/>
        <v>94725.260046962998</v>
      </c>
      <c r="P31" s="29">
        <f t="shared" si="5"/>
        <v>107962.84826271501</v>
      </c>
      <c r="Q31" s="29">
        <f t="shared" si="5"/>
        <v>123257.355996314</v>
      </c>
      <c r="R31" s="29">
        <f t="shared" si="5"/>
        <v>140536.96680238898</v>
      </c>
      <c r="S31" s="29">
        <f t="shared" si="5"/>
        <v>159936.80027638801</v>
      </c>
      <c r="T31" s="29">
        <f t="shared" si="5"/>
        <v>181651.80364268998</v>
      </c>
      <c r="U31" s="29">
        <f t="shared" si="5"/>
        <v>190728.93643172522</v>
      </c>
      <c r="V31" s="29">
        <f t="shared" si="5"/>
        <v>201489.9667705452</v>
      </c>
      <c r="W31" s="29">
        <f t="shared" si="5"/>
        <v>214098.44611843347</v>
      </c>
      <c r="X31" s="29">
        <f t="shared" si="5"/>
        <v>228579.66215735476</v>
      </c>
      <c r="Y31" s="29">
        <f t="shared" si="5"/>
        <v>244899.95897641528</v>
      </c>
      <c r="Z31" s="29">
        <f t="shared" si="5"/>
        <v>262998.861992602</v>
      </c>
      <c r="AA31" s="29">
        <f t="shared" si="5"/>
        <v>282801.23688614782</v>
      </c>
      <c r="AB31" s="29">
        <f t="shared" si="5"/>
        <v>304221.50808016292</v>
      </c>
      <c r="AC31" s="29">
        <f t="shared" si="5"/>
        <v>327165.22829195188</v>
      </c>
      <c r="AD31" s="29">
        <f t="shared" si="5"/>
        <v>351530.24914576922</v>
      </c>
      <c r="AE31" s="29">
        <f t="shared" si="5"/>
        <v>357884.4476027044</v>
      </c>
      <c r="AF31" s="29">
        <f t="shared" si="5"/>
        <v>363512.83404374297</v>
      </c>
      <c r="AG31" s="29">
        <f t="shared" si="5"/>
        <v>368257.23531159922</v>
      </c>
      <c r="AH31" s="29">
        <f t="shared" si="5"/>
        <v>372033.30179327156</v>
      </c>
      <c r="AI31" s="29">
        <f t="shared" si="5"/>
        <v>374794.24747530482</v>
      </c>
      <c r="AJ31" s="29">
        <f t="shared" si="5"/>
        <v>376525.55147813703</v>
      </c>
      <c r="AK31" s="29">
        <f t="shared" si="5"/>
        <v>377248.49869913387</v>
      </c>
      <c r="AL31" s="29">
        <f t="shared" si="5"/>
        <v>377027.92369279399</v>
      </c>
      <c r="AM31" s="29">
        <f t="shared" si="5"/>
        <v>375983.09952864033</v>
      </c>
      <c r="AN31" s="29">
        <f t="shared" si="5"/>
        <v>374301.23739097681</v>
      </c>
      <c r="AO31" s="29"/>
      <c r="AP31" s="29"/>
      <c r="AQ31" s="29"/>
      <c r="AR31" s="29"/>
    </row>
    <row r="32" spans="1:44" x14ac:dyDescent="0.25">
      <c r="A32" s="31" t="s">
        <v>425</v>
      </c>
      <c r="C32" s="29">
        <f>SUMIFS('DATA 2'!C$101:C$133,'DATA 2'!$A$101:$A$133,$A32)</f>
        <v>10768.83088</v>
      </c>
      <c r="D32" s="29">
        <f>SUMIFS('DATA 2'!D$101:D$133,'DATA 2'!$A$101:$A$133,$A32)</f>
        <v>11092.052739999999</v>
      </c>
      <c r="E32" s="29">
        <f>SUMIFS('DATA 2'!E$101:E$133,'DATA 2'!$A$101:$A$133,$A32)</f>
        <v>11361.47514</v>
      </c>
      <c r="F32" s="29">
        <f>SUMIFS('DATA 2'!F$101:F$133,'DATA 2'!$A$101:$A$133,$A32)</f>
        <v>11558.039650000001</v>
      </c>
      <c r="G32" s="29">
        <f>SUMIFS('DATA 2'!G$101:G$133,'DATA 2'!$A$101:$A$133,$A32)</f>
        <v>11673.56286</v>
      </c>
      <c r="H32" s="29">
        <f>SUMIFS('DATA 2'!H$101:H$133,'DATA 2'!$A$101:$A$133,$A32)</f>
        <v>12563.20053</v>
      </c>
      <c r="I32" s="29">
        <f>SUMIFS('DATA 2'!I$101:I$133,'DATA 2'!$A$101:$A$133,$A32)</f>
        <v>13373.164199999999</v>
      </c>
      <c r="J32" s="29">
        <f>SUMIFS('DATA 2'!J$101:J$133,'DATA 2'!$A$101:$A$133,$A32)</f>
        <v>13913.77347</v>
      </c>
      <c r="K32" s="29">
        <f>SUMIFS('DATA 2'!K$101:K$133,'DATA 2'!$A$101:$A$133,$A32)</f>
        <v>14194.786819999999</v>
      </c>
      <c r="L32" s="29">
        <f>SUMIFS('DATA 2'!L$101:L$133,'DATA 2'!$A$101:$A$133,$A32)</f>
        <v>14248.144679999999</v>
      </c>
      <c r="M32" s="29">
        <f>SUMIFS('DATA 2'!M$101:M$133,'DATA 2'!$A$101:$A$133,$A32)</f>
        <v>14076.22394</v>
      </c>
      <c r="N32" s="29">
        <f>SUMIFS('DATA 2'!N$101:N$133,'DATA 2'!$A$101:$A$133,$A32)</f>
        <v>13645.002130000001</v>
      </c>
      <c r="O32" s="29">
        <f>SUMIFS('DATA 2'!O$101:O$133,'DATA 2'!$A$101:$A$133,$A32)</f>
        <v>12892.11405</v>
      </c>
      <c r="P32" s="29">
        <f>SUMIFS('DATA 2'!P$101:P$133,'DATA 2'!$A$101:$A$133,$A32)</f>
        <v>13084.427739999999</v>
      </c>
      <c r="Q32" s="29">
        <f>SUMIFS('DATA 2'!Q$101:Q$133,'DATA 2'!$A$101:$A$133,$A32)</f>
        <v>13540.460800000001</v>
      </c>
      <c r="R32" s="29">
        <f>SUMIFS('DATA 2'!R$101:R$133,'DATA 2'!$A$101:$A$133,$A32)</f>
        <v>14023.26173</v>
      </c>
      <c r="S32" s="29">
        <f>SUMIFS('DATA 2'!S$101:S$133,'DATA 2'!$A$101:$A$133,$A32)</f>
        <v>14444.68391</v>
      </c>
      <c r="T32" s="29">
        <f>SUMIFS('DATA 2'!T$101:T$133,'DATA 2'!$A$101:$A$133,$A32)</f>
        <v>14764.92577</v>
      </c>
      <c r="U32" s="29">
        <f>SUMIFS('DATA 2'!U$101:U$133,'DATA 2'!$A$101:$A$133,$A32)</f>
        <v>15045.37153</v>
      </c>
      <c r="V32" s="29">
        <f>SUMIFS('DATA 2'!V$101:V$133,'DATA 2'!$A$101:$A$133,$A32)</f>
        <v>15342.39827</v>
      </c>
      <c r="W32" s="29">
        <f>SUMIFS('DATA 2'!W$101:W$133,'DATA 2'!$A$101:$A$133,$A32)</f>
        <v>15671.51801</v>
      </c>
      <c r="X32" s="29">
        <f>SUMIFS('DATA 2'!X$101:X$133,'DATA 2'!$A$101:$A$133,$A32)</f>
        <v>16029.812040000001</v>
      </c>
      <c r="Y32" s="29">
        <f>SUMIFS('DATA 2'!Y$101:Y$133,'DATA 2'!$A$101:$A$133,$A32)</f>
        <v>16407.578010000001</v>
      </c>
      <c r="Z32" s="29">
        <f>SUMIFS('DATA 2'!Z$101:Z$133,'DATA 2'!$A$101:$A$133,$A32)</f>
        <v>16793.51252</v>
      </c>
      <c r="AA32" s="29">
        <f>SUMIFS('DATA 2'!AA$101:AA$133,'DATA 2'!$A$101:$A$133,$A32)</f>
        <v>17176.846649999999</v>
      </c>
      <c r="AB32" s="29">
        <f>SUMIFS('DATA 2'!AB$101:AB$133,'DATA 2'!$A$101:$A$133,$A32)</f>
        <v>17548.09979</v>
      </c>
      <c r="AC32" s="29">
        <f>SUMIFS('DATA 2'!AC$101:AC$133,'DATA 2'!$A$101:$A$133,$A32)</f>
        <v>17899.242979999999</v>
      </c>
      <c r="AD32" s="29">
        <f>SUMIFS('DATA 2'!AD$101:AD$133,'DATA 2'!$A$101:$A$133,$A32)</f>
        <v>18223.638889999998</v>
      </c>
      <c r="AE32" s="29">
        <f>SUMIFS('DATA 2'!AE$101:AE$133,'DATA 2'!$A$101:$A$133,$A32)</f>
        <v>18903.06781</v>
      </c>
      <c r="AF32" s="29">
        <f>SUMIFS('DATA 2'!AF$101:AF$133,'DATA 2'!$A$101:$A$133,$A32)</f>
        <v>19760.03241</v>
      </c>
      <c r="AG32" s="29">
        <f>SUMIFS('DATA 2'!AG$101:AG$133,'DATA 2'!$A$101:$A$133,$A32)</f>
        <v>20727.02879</v>
      </c>
      <c r="AH32" s="29">
        <f>SUMIFS('DATA 2'!AH$101:AH$133,'DATA 2'!$A$101:$A$133,$A32)</f>
        <v>21780.416020000001</v>
      </c>
      <c r="AI32" s="29">
        <f>SUMIFS('DATA 2'!AI$101:AI$133,'DATA 2'!$A$101:$A$133,$A32)</f>
        <v>22908.515060000002</v>
      </c>
      <c r="AJ32" s="29">
        <f>SUMIFS('DATA 2'!AJ$101:AJ$133,'DATA 2'!$A$101:$A$133,$A32)</f>
        <v>24101.695299999999</v>
      </c>
      <c r="AK32" s="29">
        <f>SUMIFS('DATA 2'!AK$101:AK$133,'DATA 2'!$A$101:$A$133,$A32)</f>
        <v>25348.93478</v>
      </c>
      <c r="AL32" s="29">
        <f>SUMIFS('DATA 2'!AL$101:AL$133,'DATA 2'!$A$101:$A$133,$A32)</f>
        <v>26636.308239999998</v>
      </c>
      <c r="AM32" s="29">
        <f>SUMIFS('DATA 2'!AM$101:AM$133,'DATA 2'!$A$101:$A$133,$A32)</f>
        <v>27946.084719999999</v>
      </c>
      <c r="AN32" s="29">
        <f>SUMIFS('DATA 2'!AN$101:AN$133,'DATA 2'!$A$101:$A$133,$A32)</f>
        <v>29256.098310000001</v>
      </c>
    </row>
    <row r="33" spans="1:40" x14ac:dyDescent="0.25">
      <c r="A33" s="31" t="s">
        <v>426</v>
      </c>
      <c r="C33" s="29">
        <f>SUMIFS('DATA 2'!C$101:C$133,'DATA 2'!$A$101:$A$133,$A33)</f>
        <v>752.27429700000005</v>
      </c>
      <c r="D33" s="29">
        <f>SUMIFS('DATA 2'!D$101:D$133,'DATA 2'!$A$101:$A$133,$A33)</f>
        <v>1004.121637</v>
      </c>
      <c r="E33" s="29">
        <f>SUMIFS('DATA 2'!E$101:E$133,'DATA 2'!$A$101:$A$133,$A33)</f>
        <v>1334.8444050000001</v>
      </c>
      <c r="F33" s="29">
        <f>SUMIFS('DATA 2'!F$101:F$133,'DATA 2'!$A$101:$A$133,$A33)</f>
        <v>1771.4604200000001</v>
      </c>
      <c r="G33" s="29">
        <f>SUMIFS('DATA 2'!G$101:G$133,'DATA 2'!$A$101:$A$133,$A33)</f>
        <v>2347.7266089999998</v>
      </c>
      <c r="H33" s="29">
        <f>SUMIFS('DATA 2'!H$101:H$133,'DATA 2'!$A$101:$A$133,$A33)</f>
        <v>3356.7342309999999</v>
      </c>
      <c r="I33" s="29">
        <f>SUMIFS('DATA 2'!I$101:I$133,'DATA 2'!$A$101:$A$133,$A33)</f>
        <v>4612.9664059999996</v>
      </c>
      <c r="J33" s="29">
        <f>SUMIFS('DATA 2'!J$101:J$133,'DATA 2'!$A$101:$A$133,$A33)</f>
        <v>6200.5256959999997</v>
      </c>
      <c r="K33" s="29">
        <f>SUMIFS('DATA 2'!K$101:K$133,'DATA 2'!$A$101:$A$133,$A33)</f>
        <v>8221.9640999999901</v>
      </c>
      <c r="L33" s="29">
        <f>SUMIFS('DATA 2'!L$101:L$133,'DATA 2'!$A$101:$A$133,$A33)</f>
        <v>10782.60734</v>
      </c>
      <c r="M33" s="29">
        <f>SUMIFS('DATA 2'!M$101:M$133,'DATA 2'!$A$101:$A$133,$A33)</f>
        <v>13962.78674</v>
      </c>
      <c r="N33" s="29">
        <f>SUMIFS('DATA 2'!N$101:N$133,'DATA 2'!$A$101:$A$133,$A33)</f>
        <v>17765.918880000001</v>
      </c>
      <c r="O33" s="29">
        <f>SUMIFS('DATA 2'!O$101:O$133,'DATA 2'!$A$101:$A$133,$A33)</f>
        <v>22029.710940000001</v>
      </c>
      <c r="P33" s="29">
        <f>SUMIFS('DATA 2'!P$101:P$133,'DATA 2'!$A$101:$A$133,$A33)</f>
        <v>28546.272290000001</v>
      </c>
      <c r="Q33" s="29">
        <f>SUMIFS('DATA 2'!Q$101:Q$133,'DATA 2'!$A$101:$A$133,$A33)</f>
        <v>36711.986499999999</v>
      </c>
      <c r="R33" s="29">
        <f>SUMIFS('DATA 2'!R$101:R$133,'DATA 2'!$A$101:$A$133,$A33)</f>
        <v>46777.891109999997</v>
      </c>
      <c r="S33" s="29">
        <f>SUMIFS('DATA 2'!S$101:S$133,'DATA 2'!$A$101:$A$133,$A33)</f>
        <v>59009.611579999997</v>
      </c>
      <c r="T33" s="29">
        <f>SUMIFS('DATA 2'!T$101:T$133,'DATA 2'!$A$101:$A$133,$A33)</f>
        <v>73669.783739999999</v>
      </c>
      <c r="U33" s="29">
        <f>SUMIFS('DATA 2'!U$101:U$133,'DATA 2'!$A$101:$A$133,$A33)</f>
        <v>83148.474400000006</v>
      </c>
      <c r="V33" s="29">
        <f>SUMIFS('DATA 2'!V$101:V$133,'DATA 2'!$A$101:$A$133,$A33)</f>
        <v>93609.3946</v>
      </c>
      <c r="W33" s="29">
        <f>SUMIFS('DATA 2'!W$101:W$133,'DATA 2'!$A$101:$A$133,$A33)</f>
        <v>105131.8844</v>
      </c>
      <c r="X33" s="29">
        <f>SUMIFS('DATA 2'!X$101:X$133,'DATA 2'!$A$101:$A$133,$A33)</f>
        <v>117740.63740000001</v>
      </c>
      <c r="Y33" s="29">
        <f>SUMIFS('DATA 2'!Y$101:Y$133,'DATA 2'!$A$101:$A$133,$A33)</f>
        <v>131427.07279999999</v>
      </c>
      <c r="Z33" s="29">
        <f>SUMIFS('DATA 2'!Z$101:Z$133,'DATA 2'!$A$101:$A$133,$A33)</f>
        <v>146161.4099</v>
      </c>
      <c r="AA33" s="29">
        <f>SUMIFS('DATA 2'!AA$101:AA$133,'DATA 2'!$A$101:$A$133,$A33)</f>
        <v>161899.5606</v>
      </c>
      <c r="AB33" s="29">
        <f>SUMIFS('DATA 2'!AB$101:AB$133,'DATA 2'!$A$101:$A$133,$A33)</f>
        <v>178587.1948</v>
      </c>
      <c r="AC33" s="29">
        <f>SUMIFS('DATA 2'!AC$101:AC$133,'DATA 2'!$A$101:$A$133,$A33)</f>
        <v>196162.37839999999</v>
      </c>
      <c r="AD33" s="29">
        <f>SUMIFS('DATA 2'!AD$101:AD$133,'DATA 2'!$A$101:$A$133,$A33)</f>
        <v>214557.5962</v>
      </c>
      <c r="AE33" s="29">
        <f>SUMIFS('DATA 2'!AE$101:AE$133,'DATA 2'!$A$101:$A$133,$A33)</f>
        <v>220534.2113</v>
      </c>
      <c r="AF33" s="29">
        <f>SUMIFS('DATA 2'!AF$101:AF$133,'DATA 2'!$A$101:$A$133,$A33)</f>
        <v>225812.9118</v>
      </c>
      <c r="AG33" s="29">
        <f>SUMIFS('DATA 2'!AG$101:AG$133,'DATA 2'!$A$101:$A$133,$A33)</f>
        <v>230329.2463</v>
      </c>
      <c r="AH33" s="29">
        <f>SUMIFS('DATA 2'!AH$101:AH$133,'DATA 2'!$A$101:$A$133,$A33)</f>
        <v>233998.25769999999</v>
      </c>
      <c r="AI33" s="29">
        <f>SUMIFS('DATA 2'!AI$101:AI$133,'DATA 2'!$A$101:$A$133,$A33)</f>
        <v>236729.89060000001</v>
      </c>
      <c r="AJ33" s="29">
        <f>SUMIFS('DATA 2'!AJ$101:AJ$133,'DATA 2'!$A$101:$A$133,$A33)</f>
        <v>238435.21470000001</v>
      </c>
      <c r="AK33" s="29">
        <f>SUMIFS('DATA 2'!AK$101:AK$133,'DATA 2'!$A$101:$A$133,$A33)</f>
        <v>239029.2249</v>
      </c>
      <c r="AL33" s="29">
        <f>SUMIFS('DATA 2'!AL$101:AL$133,'DATA 2'!$A$101:$A$133,$A33)</f>
        <v>238432.8633</v>
      </c>
      <c r="AM33" s="29">
        <f>SUMIFS('DATA 2'!AM$101:AM$133,'DATA 2'!$A$101:$A$133,$A33)</f>
        <v>236575.42670000001</v>
      </c>
      <c r="AN33" s="29">
        <f>SUMIFS('DATA 2'!AN$101:AN$133,'DATA 2'!$A$101:$A$133,$A33)</f>
        <v>233397.8934</v>
      </c>
    </row>
    <row r="34" spans="1:40" x14ac:dyDescent="0.25">
      <c r="A34" s="31" t="s">
        <v>427</v>
      </c>
      <c r="C34" s="29">
        <f>SUMIFS('DATA 2'!C$101:C$133,'DATA 2'!$A$101:$A$133,$A34)</f>
        <v>638.72549079999999</v>
      </c>
      <c r="D34" s="29">
        <f>SUMIFS('DATA 2'!D$101:D$133,'DATA 2'!$A$101:$A$133,$A34)</f>
        <v>642.06221670000002</v>
      </c>
      <c r="E34" s="29">
        <f>SUMIFS('DATA 2'!E$101:E$133,'DATA 2'!$A$101:$A$133,$A34)</f>
        <v>635.9371625</v>
      </c>
      <c r="F34" s="29">
        <f>SUMIFS('DATA 2'!F$101:F$133,'DATA 2'!$A$101:$A$133,$A34)</f>
        <v>623.1215502</v>
      </c>
      <c r="G34" s="29">
        <f>SUMIFS('DATA 2'!G$101:G$133,'DATA 2'!$A$101:$A$133,$A34)</f>
        <v>604.89013629999999</v>
      </c>
      <c r="H34" s="29">
        <f>SUMIFS('DATA 2'!H$101:H$133,'DATA 2'!$A$101:$A$133,$A34)</f>
        <v>684.73210649999999</v>
      </c>
      <c r="I34" s="29">
        <f>SUMIFS('DATA 2'!I$101:I$133,'DATA 2'!$A$101:$A$133,$A34)</f>
        <v>792.30100210000001</v>
      </c>
      <c r="J34" s="29">
        <f>SUMIFS('DATA 2'!J$101:J$133,'DATA 2'!$A$101:$A$133,$A34)</f>
        <v>908.2979302</v>
      </c>
      <c r="K34" s="29">
        <f>SUMIFS('DATA 2'!K$101:K$133,'DATA 2'!$A$101:$A$133,$A34)</f>
        <v>1028.791183</v>
      </c>
      <c r="L34" s="29">
        <f>SUMIFS('DATA 2'!L$101:L$133,'DATA 2'!$A$101:$A$133,$A34)</f>
        <v>1152.9060440000001</v>
      </c>
      <c r="M34" s="29">
        <f>SUMIFS('DATA 2'!M$101:M$133,'DATA 2'!$A$101:$A$133,$A34)</f>
        <v>1277.7298370000001</v>
      </c>
      <c r="N34" s="29">
        <f>SUMIFS('DATA 2'!N$101:N$133,'DATA 2'!$A$101:$A$133,$A34)</f>
        <v>1395.536934</v>
      </c>
      <c r="O34" s="29">
        <f>SUMIFS('DATA 2'!O$101:O$133,'DATA 2'!$A$101:$A$133,$A34)</f>
        <v>1491.6829540000001</v>
      </c>
      <c r="P34" s="29">
        <f>SUMIFS('DATA 2'!P$101:P$133,'DATA 2'!$A$101:$A$133,$A34)</f>
        <v>1549.1408610000001</v>
      </c>
      <c r="Q34" s="29">
        <f>SUMIFS('DATA 2'!Q$101:Q$133,'DATA 2'!$A$101:$A$133,$A34)</f>
        <v>1584.1849010000001</v>
      </c>
      <c r="R34" s="29">
        <f>SUMIFS('DATA 2'!R$101:R$133,'DATA 2'!$A$101:$A$133,$A34)</f>
        <v>1600.442364</v>
      </c>
      <c r="S34" s="29">
        <f>SUMIFS('DATA 2'!S$101:S$133,'DATA 2'!$A$101:$A$133,$A34)</f>
        <v>1598.043727</v>
      </c>
      <c r="T34" s="29">
        <f>SUMIFS('DATA 2'!T$101:T$133,'DATA 2'!$A$101:$A$133,$A34)</f>
        <v>1576.7941510000001</v>
      </c>
      <c r="U34" s="29">
        <f>SUMIFS('DATA 2'!U$101:U$133,'DATA 2'!$A$101:$A$133,$A34)</f>
        <v>1581.7005999999999</v>
      </c>
      <c r="V34" s="29">
        <f>SUMIFS('DATA 2'!V$101:V$133,'DATA 2'!$A$101:$A$133,$A34)</f>
        <v>1595.1783009999999</v>
      </c>
      <c r="W34" s="29">
        <f>SUMIFS('DATA 2'!W$101:W$133,'DATA 2'!$A$101:$A$133,$A34)</f>
        <v>1610.930323</v>
      </c>
      <c r="X34" s="29">
        <f>SUMIFS('DATA 2'!X$101:X$133,'DATA 2'!$A$101:$A$133,$A34)</f>
        <v>1626.164307</v>
      </c>
      <c r="Y34" s="29">
        <f>SUMIFS('DATA 2'!Y$101:Y$133,'DATA 2'!$A$101:$A$133,$A34)</f>
        <v>1639.0654030000001</v>
      </c>
      <c r="Z34" s="29">
        <f>SUMIFS('DATA 2'!Z$101:Z$133,'DATA 2'!$A$101:$A$133,$A34)</f>
        <v>1648.232266</v>
      </c>
      <c r="AA34" s="29">
        <f>SUMIFS('DATA 2'!AA$101:AA$133,'DATA 2'!$A$101:$A$133,$A34)</f>
        <v>1652.5744569999999</v>
      </c>
      <c r="AB34" s="29">
        <f>SUMIFS('DATA 2'!AB$101:AB$133,'DATA 2'!$A$101:$A$133,$A34)</f>
        <v>1651.2936979999999</v>
      </c>
      <c r="AC34" s="29">
        <f>SUMIFS('DATA 2'!AC$101:AC$133,'DATA 2'!$A$101:$A$133,$A34)</f>
        <v>1643.8674530000001</v>
      </c>
      <c r="AD34" s="29">
        <f>SUMIFS('DATA 2'!AD$101:AD$133,'DATA 2'!$A$101:$A$133,$A34)</f>
        <v>1630.024795</v>
      </c>
      <c r="AE34" s="29">
        <f>SUMIFS('DATA 2'!AE$101:AE$133,'DATA 2'!$A$101:$A$133,$A34)</f>
        <v>1633.7029130000001</v>
      </c>
      <c r="AF34" s="29">
        <f>SUMIFS('DATA 2'!AF$101:AF$133,'DATA 2'!$A$101:$A$133,$A34)</f>
        <v>1641.532811</v>
      </c>
      <c r="AG34" s="29">
        <f>SUMIFS('DATA 2'!AG$101:AG$133,'DATA 2'!$A$101:$A$133,$A34)</f>
        <v>1648.6350299999999</v>
      </c>
      <c r="AH34" s="29">
        <f>SUMIFS('DATA 2'!AH$101:AH$133,'DATA 2'!$A$101:$A$133,$A34)</f>
        <v>1653.0110279999999</v>
      </c>
      <c r="AI34" s="29">
        <f>SUMIFS('DATA 2'!AI$101:AI$133,'DATA 2'!$A$101:$A$133,$A34)</f>
        <v>1653.5120870000001</v>
      </c>
      <c r="AJ34" s="29">
        <f>SUMIFS('DATA 2'!AJ$101:AJ$133,'DATA 2'!$A$101:$A$133,$A34)</f>
        <v>1649.258163</v>
      </c>
      <c r="AK34" s="29">
        <f>SUMIFS('DATA 2'!AK$101:AK$133,'DATA 2'!$A$101:$A$133,$A34)</f>
        <v>1639.4736680000001</v>
      </c>
      <c r="AL34" s="29">
        <f>SUMIFS('DATA 2'!AL$101:AL$133,'DATA 2'!$A$101:$A$133,$A34)</f>
        <v>1623.4464479999999</v>
      </c>
      <c r="AM34" s="29">
        <f>SUMIFS('DATA 2'!AM$101:AM$133,'DATA 2'!$A$101:$A$133,$A34)</f>
        <v>1600.5272620000001</v>
      </c>
      <c r="AN34" s="29">
        <f>SUMIFS('DATA 2'!AN$101:AN$133,'DATA 2'!$A$101:$A$133,$A34)</f>
        <v>1570.147095</v>
      </c>
    </row>
    <row r="35" spans="1:40" x14ac:dyDescent="0.25">
      <c r="A35" s="31" t="s">
        <v>117</v>
      </c>
      <c r="C35" s="29">
        <f>SUMIFS('DATA 2'!C$101:C$133,'DATA 2'!$A$101:$A$133,$A35)</f>
        <v>4.3678165160000004</v>
      </c>
      <c r="D35" s="29">
        <f>SUMIFS('DATA 2'!D$101:D$133,'DATA 2'!$A$101:$A$133,$A35)</f>
        <v>9.2786018329999997</v>
      </c>
      <c r="E35" s="29">
        <f>SUMIFS('DATA 2'!E$101:E$133,'DATA 2'!$A$101:$A$133,$A35)</f>
        <v>19.787583309999999</v>
      </c>
      <c r="F35" s="29">
        <f>SUMIFS('DATA 2'!F$101:F$133,'DATA 2'!$A$101:$A$133,$A35)</f>
        <v>42.490637100000001</v>
      </c>
      <c r="G35" s="29">
        <f>SUMIFS('DATA 2'!G$101:G$133,'DATA 2'!$A$101:$A$133,$A35)</f>
        <v>91.794391259999998</v>
      </c>
      <c r="H35" s="29">
        <f>SUMIFS('DATA 2'!H$101:H$133,'DATA 2'!$A$101:$A$133,$A35)</f>
        <v>203.2671608</v>
      </c>
      <c r="I35" s="29">
        <f>SUMIFS('DATA 2'!I$101:I$133,'DATA 2'!$A$101:$A$133,$A35)</f>
        <v>434.1365945</v>
      </c>
      <c r="J35" s="29">
        <f>SUMIFS('DATA 2'!J$101:J$133,'DATA 2'!$A$101:$A$133,$A35)</f>
        <v>906.72199450000005</v>
      </c>
      <c r="K35" s="29">
        <f>SUMIFS('DATA 2'!K$101:K$133,'DATA 2'!$A$101:$A$133,$A35)</f>
        <v>1864.484154</v>
      </c>
      <c r="L35" s="29">
        <f>SUMIFS('DATA 2'!L$101:L$133,'DATA 2'!$A$101:$A$133,$A35)</f>
        <v>3782.2894860000001</v>
      </c>
      <c r="M35" s="29">
        <f>SUMIFS('DATA 2'!M$101:M$133,'DATA 2'!$A$101:$A$133,$A35)</f>
        <v>7557.8984380000002</v>
      </c>
      <c r="N35" s="29">
        <f>SUMIFS('DATA 2'!N$101:N$133,'DATA 2'!$A$101:$A$133,$A35)</f>
        <v>14808.77283</v>
      </c>
      <c r="O35" s="29">
        <f>SUMIFS('DATA 2'!O$101:O$133,'DATA 2'!$A$101:$A$133,$A35)</f>
        <v>28232.265029999999</v>
      </c>
      <c r="P35" s="29">
        <f>SUMIFS('DATA 2'!P$101:P$133,'DATA 2'!$A$101:$A$133,$A35)</f>
        <v>30466.726920000001</v>
      </c>
      <c r="Q35" s="29">
        <f>SUMIFS('DATA 2'!Q$101:Q$133,'DATA 2'!$A$101:$A$133,$A35)</f>
        <v>32257.33668</v>
      </c>
      <c r="R35" s="29">
        <f>SUMIFS('DATA 2'!R$101:R$133,'DATA 2'!$A$101:$A$133,$A35)</f>
        <v>33569.288050000003</v>
      </c>
      <c r="S35" s="29">
        <f>SUMIFS('DATA 2'!S$101:S$133,'DATA 2'!$A$101:$A$133,$A35)</f>
        <v>34381.596230000003</v>
      </c>
      <c r="T35" s="29">
        <f>SUMIFS('DATA 2'!T$101:T$133,'DATA 2'!$A$101:$A$133,$A35)</f>
        <v>34688.353470000002</v>
      </c>
      <c r="U35" s="29">
        <f>SUMIFS('DATA 2'!U$101:U$133,'DATA 2'!$A$101:$A$133,$A35)</f>
        <v>38714.778599999998</v>
      </c>
      <c r="V35" s="29">
        <f>SUMIFS('DATA 2'!V$101:V$133,'DATA 2'!$A$101:$A$133,$A35)</f>
        <v>43191.342570000001</v>
      </c>
      <c r="W35" s="29">
        <f>SUMIFS('DATA 2'!W$101:W$133,'DATA 2'!$A$101:$A$133,$A35)</f>
        <v>48151.896110000001</v>
      </c>
      <c r="X35" s="29">
        <f>SUMIFS('DATA 2'!X$101:X$133,'DATA 2'!$A$101:$A$133,$A35)</f>
        <v>53606.834219999997</v>
      </c>
      <c r="Y35" s="29">
        <f>SUMIFS('DATA 2'!Y$101:Y$133,'DATA 2'!$A$101:$A$133,$A35)</f>
        <v>59553.242140000002</v>
      </c>
      <c r="Z35" s="29">
        <f>SUMIFS('DATA 2'!Z$101:Z$133,'DATA 2'!$A$101:$A$133,$A35)</f>
        <v>65980.267240000001</v>
      </c>
      <c r="AA35" s="29">
        <f>SUMIFS('DATA 2'!AA$101:AA$133,'DATA 2'!$A$101:$A$133,$A35)</f>
        <v>72871.966669999994</v>
      </c>
      <c r="AB35" s="29">
        <f>SUMIFS('DATA 2'!AB$101:AB$133,'DATA 2'!$A$101:$A$133,$A35)</f>
        <v>80208.848660000003</v>
      </c>
      <c r="AC35" s="29">
        <f>SUMIFS('DATA 2'!AC$101:AC$133,'DATA 2'!$A$101:$A$133,$A35)</f>
        <v>87968.786670000001</v>
      </c>
      <c r="AD35" s="29">
        <f>SUMIFS('DATA 2'!AD$101:AD$133,'DATA 2'!$A$101:$A$133,$A35)</f>
        <v>96127.688290000006</v>
      </c>
      <c r="AE35" s="29">
        <f>SUMIFS('DATA 2'!AE$101:AE$133,'DATA 2'!$A$101:$A$133,$A35)</f>
        <v>95559.898570000005</v>
      </c>
      <c r="AF35" s="29">
        <f>SUMIFS('DATA 2'!AF$101:AF$133,'DATA 2'!$A$101:$A$133,$A35)</f>
        <v>94602.417270000005</v>
      </c>
      <c r="AG35" s="29">
        <f>SUMIFS('DATA 2'!AG$101:AG$133,'DATA 2'!$A$101:$A$133,$A35)</f>
        <v>93263.686390000003</v>
      </c>
      <c r="AH35" s="29">
        <f>SUMIFS('DATA 2'!AH$101:AH$133,'DATA 2'!$A$101:$A$133,$A35)</f>
        <v>91546.597540000002</v>
      </c>
      <c r="AI35" s="29">
        <f>SUMIFS('DATA 2'!AI$101:AI$133,'DATA 2'!$A$101:$A$133,$A35)</f>
        <v>89455.267789999998</v>
      </c>
      <c r="AJ35" s="29">
        <f>SUMIFS('DATA 2'!AJ$101:AJ$133,'DATA 2'!$A$101:$A$133,$A35)</f>
        <v>86997.19515</v>
      </c>
      <c r="AK35" s="29">
        <f>SUMIFS('DATA 2'!AK$101:AK$133,'DATA 2'!$A$101:$A$133,$A35)</f>
        <v>84183.775250000006</v>
      </c>
      <c r="AL35" s="29">
        <f>SUMIFS('DATA 2'!AL$101:AL$133,'DATA 2'!$A$101:$A$133,$A35)</f>
        <v>81030.408450000003</v>
      </c>
      <c r="AM35" s="29">
        <f>SUMIFS('DATA 2'!AM$101:AM$133,'DATA 2'!$A$101:$A$133,$A35)</f>
        <v>77556.650580000001</v>
      </c>
      <c r="AN35" s="29">
        <f>SUMIFS('DATA 2'!AN$101:AN$133,'DATA 2'!$A$101:$A$133,$A35)</f>
        <v>73786.549339999998</v>
      </c>
    </row>
    <row r="36" spans="1:40" x14ac:dyDescent="0.25">
      <c r="A36" s="31" t="s">
        <v>428</v>
      </c>
      <c r="C36" s="29">
        <f>SUMIFS('DATA 2'!C$101:C$133,'DATA 2'!$A$101:$A$133,$A36)</f>
        <v>288.43088970000002</v>
      </c>
      <c r="D36" s="29">
        <f>SUMIFS('DATA 2'!D$101:D$133,'DATA 2'!$A$101:$A$133,$A36)</f>
        <v>354.70703739999999</v>
      </c>
      <c r="E36" s="29">
        <f>SUMIFS('DATA 2'!E$101:E$133,'DATA 2'!$A$101:$A$133,$A36)</f>
        <v>460.98772689999998</v>
      </c>
      <c r="F36" s="29">
        <f>SUMIFS('DATA 2'!F$101:F$133,'DATA 2'!$A$101:$A$133,$A36)</f>
        <v>609.79310880000003</v>
      </c>
      <c r="G36" s="29">
        <f>SUMIFS('DATA 2'!G$101:G$133,'DATA 2'!$A$101:$A$133,$A36)</f>
        <v>812.31665339999995</v>
      </c>
      <c r="H36" s="29">
        <f>SUMIFS('DATA 2'!H$101:H$133,'DATA 2'!$A$101:$A$133,$A36)</f>
        <v>1023.559613</v>
      </c>
      <c r="I36" s="29">
        <f>SUMIFS('DATA 2'!I$101:I$133,'DATA 2'!$A$101:$A$133,$A36)</f>
        <v>1228.707105</v>
      </c>
      <c r="J36" s="29">
        <f>SUMIFS('DATA 2'!J$101:J$133,'DATA 2'!$A$101:$A$133,$A36)</f>
        <v>1426.304891</v>
      </c>
      <c r="K36" s="29">
        <f>SUMIFS('DATA 2'!K$101:K$133,'DATA 2'!$A$101:$A$133,$A36)</f>
        <v>1618.594981</v>
      </c>
      <c r="L36" s="29">
        <f>SUMIFS('DATA 2'!L$101:L$133,'DATA 2'!$A$101:$A$133,$A36)</f>
        <v>1805.4754889999999</v>
      </c>
      <c r="M36" s="29">
        <f>SUMIFS('DATA 2'!M$101:M$133,'DATA 2'!$A$101:$A$133,$A36)</f>
        <v>1981.1680550000001</v>
      </c>
      <c r="N36" s="29">
        <f>SUMIFS('DATA 2'!N$101:N$133,'DATA 2'!$A$101:$A$133,$A36)</f>
        <v>2132.0873550000001</v>
      </c>
      <c r="O36" s="29">
        <f>SUMIFS('DATA 2'!O$101:O$133,'DATA 2'!$A$101:$A$133,$A36)</f>
        <v>2235.3158800000001</v>
      </c>
      <c r="P36" s="29">
        <f>SUMIFS('DATA 2'!P$101:P$133,'DATA 2'!$A$101:$A$133,$A36)</f>
        <v>2440.3850269999998</v>
      </c>
      <c r="Q36" s="29">
        <f>SUMIFS('DATA 2'!Q$101:Q$133,'DATA 2'!$A$101:$A$133,$A36)</f>
        <v>2684.39408</v>
      </c>
      <c r="R36" s="29">
        <f>SUMIFS('DATA 2'!R$101:R$133,'DATA 2'!$A$101:$A$133,$A36)</f>
        <v>2938.6535359999998</v>
      </c>
      <c r="S36" s="29">
        <f>SUMIFS('DATA 2'!S$101:S$133,'DATA 2'!$A$101:$A$133,$A36)</f>
        <v>3187.8367440000002</v>
      </c>
      <c r="T36" s="29">
        <f>SUMIFS('DATA 2'!T$101:T$133,'DATA 2'!$A$101:$A$133,$A36)</f>
        <v>3421.1600699999999</v>
      </c>
      <c r="U36" s="29">
        <f>SUMIFS('DATA 2'!U$101:U$133,'DATA 2'!$A$101:$A$133,$A36)</f>
        <v>3572.5537599999998</v>
      </c>
      <c r="V36" s="29">
        <f>SUMIFS('DATA 2'!V$101:V$133,'DATA 2'!$A$101:$A$133,$A36)</f>
        <v>3691.9594459999998</v>
      </c>
      <c r="W36" s="29">
        <f>SUMIFS('DATA 2'!W$101:W$133,'DATA 2'!$A$101:$A$133,$A36)</f>
        <v>3796.4865279999999</v>
      </c>
      <c r="X36" s="29">
        <f>SUMIFS('DATA 2'!X$101:X$133,'DATA 2'!$A$101:$A$133,$A36)</f>
        <v>3889.4351369999999</v>
      </c>
      <c r="Y36" s="29">
        <f>SUMIFS('DATA 2'!Y$101:Y$133,'DATA 2'!$A$101:$A$133,$A36)</f>
        <v>3969.5119559999998</v>
      </c>
      <c r="Z36" s="29">
        <f>SUMIFS('DATA 2'!Z$101:Z$133,'DATA 2'!$A$101:$A$133,$A36)</f>
        <v>4034.2464759999998</v>
      </c>
      <c r="AA36" s="29">
        <f>SUMIFS('DATA 2'!AA$101:AA$133,'DATA 2'!$A$101:$A$133,$A36)</f>
        <v>4081.262256</v>
      </c>
      <c r="AB36" s="29">
        <f>SUMIFS('DATA 2'!AB$101:AB$133,'DATA 2'!$A$101:$A$133,$A36)</f>
        <v>4108.7349059999997</v>
      </c>
      <c r="AC36" s="29">
        <f>SUMIFS('DATA 2'!AC$101:AC$133,'DATA 2'!$A$101:$A$133,$A36)</f>
        <v>4115.5276459999995</v>
      </c>
      <c r="AD36" s="29">
        <f>SUMIFS('DATA 2'!AD$101:AD$133,'DATA 2'!$A$101:$A$133,$A36)</f>
        <v>4101.1935979999998</v>
      </c>
      <c r="AE36" s="29">
        <f>SUMIFS('DATA 2'!AE$101:AE$133,'DATA 2'!$A$101:$A$133,$A36)</f>
        <v>4054.123736</v>
      </c>
      <c r="AF36" s="29">
        <f>SUMIFS('DATA 2'!AF$101:AF$133,'DATA 2'!$A$101:$A$133,$A36)</f>
        <v>3987.236934</v>
      </c>
      <c r="AG36" s="29">
        <f>SUMIFS('DATA 2'!AG$101:AG$133,'DATA 2'!$A$101:$A$133,$A36)</f>
        <v>3904.9047059999998</v>
      </c>
      <c r="AH36" s="29">
        <f>SUMIFS('DATA 2'!AH$101:AH$133,'DATA 2'!$A$101:$A$133,$A36)</f>
        <v>3808.4444800000001</v>
      </c>
      <c r="AI36" s="29">
        <f>SUMIFS('DATA 2'!AI$101:AI$133,'DATA 2'!$A$101:$A$133,$A36)</f>
        <v>3698.3310860000001</v>
      </c>
      <c r="AJ36" s="29">
        <f>SUMIFS('DATA 2'!AJ$101:AJ$133,'DATA 2'!$A$101:$A$133,$A36)</f>
        <v>3574.9155580000001</v>
      </c>
      <c r="AK36" s="29">
        <f>SUMIFS('DATA 2'!AK$101:AK$133,'DATA 2'!$A$101:$A$133,$A36)</f>
        <v>3438.6495089999999</v>
      </c>
      <c r="AL36" s="29">
        <f>SUMIFS('DATA 2'!AL$101:AL$133,'DATA 2'!$A$101:$A$133,$A36)</f>
        <v>3290.1512509999998</v>
      </c>
      <c r="AM36" s="29">
        <f>SUMIFS('DATA 2'!AM$101:AM$133,'DATA 2'!$A$101:$A$133,$A36)</f>
        <v>3130.226897</v>
      </c>
      <c r="AN36" s="29">
        <f>SUMIFS('DATA 2'!AN$101:AN$133,'DATA 2'!$A$101:$A$133,$A36)</f>
        <v>2959.8836889999998</v>
      </c>
    </row>
    <row r="37" spans="1:40" x14ac:dyDescent="0.25">
      <c r="A37" s="31" t="s">
        <v>429</v>
      </c>
      <c r="C37" s="29">
        <f>SUMIFS('DATA 2'!C$101:C$133,'DATA 2'!$A$101:$A$133,$A37)</f>
        <v>514.10128280000004</v>
      </c>
      <c r="D37" s="29">
        <f>SUMIFS('DATA 2'!D$101:D$133,'DATA 2'!$A$101:$A$133,$A37)</f>
        <v>549.57530499999996</v>
      </c>
      <c r="E37" s="29">
        <f>SUMIFS('DATA 2'!E$101:E$133,'DATA 2'!$A$101:$A$133,$A37)</f>
        <v>591.11839950000001</v>
      </c>
      <c r="F37" s="29">
        <f>SUMIFS('DATA 2'!F$101:F$133,'DATA 2'!$A$101:$A$133,$A37)</f>
        <v>634.19526910000002</v>
      </c>
      <c r="G37" s="29">
        <f>SUMIFS('DATA 2'!G$101:G$133,'DATA 2'!$A$101:$A$133,$A37)</f>
        <v>677.287059</v>
      </c>
      <c r="H37" s="29">
        <f>SUMIFS('DATA 2'!H$101:H$133,'DATA 2'!$A$101:$A$133,$A37)</f>
        <v>756.73078250000003</v>
      </c>
      <c r="I37" s="29">
        <f>SUMIFS('DATA 2'!I$101:I$133,'DATA 2'!$A$101:$A$133,$A37)</f>
        <v>832.62986460000002</v>
      </c>
      <c r="J37" s="29">
        <f>SUMIFS('DATA 2'!J$101:J$133,'DATA 2'!$A$101:$A$133,$A37)</f>
        <v>895.45935789999999</v>
      </c>
      <c r="K37" s="29">
        <f>SUMIFS('DATA 2'!K$101:K$133,'DATA 2'!$A$101:$A$133,$A37)</f>
        <v>945.34455879999996</v>
      </c>
      <c r="L37" s="29">
        <f>SUMIFS('DATA 2'!L$101:L$133,'DATA 2'!$A$101:$A$133,$A37)</f>
        <v>983.16170260000001</v>
      </c>
      <c r="M37" s="29">
        <f>SUMIFS('DATA 2'!M$101:M$133,'DATA 2'!$A$101:$A$133,$A37)</f>
        <v>1007.556062</v>
      </c>
      <c r="N37" s="29">
        <f>SUMIFS('DATA 2'!N$101:N$133,'DATA 2'!$A$101:$A$133,$A37)</f>
        <v>1014.225293</v>
      </c>
      <c r="O37" s="29">
        <f>SUMIFS('DATA 2'!O$101:O$133,'DATA 2'!$A$101:$A$133,$A37)</f>
        <v>996.05502339999998</v>
      </c>
      <c r="P37" s="29">
        <f>SUMIFS('DATA 2'!P$101:P$133,'DATA 2'!$A$101:$A$133,$A37)</f>
        <v>989.57237840000005</v>
      </c>
      <c r="Q37" s="29">
        <f>SUMIFS('DATA 2'!Q$101:Q$133,'DATA 2'!$A$101:$A$133,$A37)</f>
        <v>980.95963879999999</v>
      </c>
      <c r="R37" s="29">
        <f>SUMIFS('DATA 2'!R$101:R$133,'DATA 2'!$A$101:$A$133,$A37)</f>
        <v>964.64636629999995</v>
      </c>
      <c r="S37" s="29">
        <f>SUMIFS('DATA 2'!S$101:S$133,'DATA 2'!$A$101:$A$133,$A37)</f>
        <v>938.87483550000002</v>
      </c>
      <c r="T37" s="29">
        <f>SUMIFS('DATA 2'!T$101:T$133,'DATA 2'!$A$101:$A$133,$A37)</f>
        <v>903.50962330000004</v>
      </c>
      <c r="U37" s="29">
        <f>SUMIFS('DATA 2'!U$101:U$133,'DATA 2'!$A$101:$A$133,$A37)</f>
        <v>854.48130370000001</v>
      </c>
      <c r="V37" s="29">
        <f>SUMIFS('DATA 2'!V$101:V$133,'DATA 2'!$A$101:$A$133,$A37)</f>
        <v>802.52849670000001</v>
      </c>
      <c r="W37" s="29">
        <f>SUMIFS('DATA 2'!W$101:W$133,'DATA 2'!$A$101:$A$133,$A37)</f>
        <v>750.95023400000002</v>
      </c>
      <c r="X37" s="29">
        <f>SUMIFS('DATA 2'!X$101:X$133,'DATA 2'!$A$101:$A$133,$A37)</f>
        <v>700.43012250000004</v>
      </c>
      <c r="Y37" s="29">
        <f>SUMIFS('DATA 2'!Y$101:Y$133,'DATA 2'!$A$101:$A$133,$A37)</f>
        <v>650.96982060000005</v>
      </c>
      <c r="Z37" s="29">
        <f>SUMIFS('DATA 2'!Z$101:Z$133,'DATA 2'!$A$101:$A$133,$A37)</f>
        <v>602.50650859999996</v>
      </c>
      <c r="AA37" s="29">
        <f>SUMIFS('DATA 2'!AA$101:AA$133,'DATA 2'!$A$101:$A$133,$A37)</f>
        <v>555.07582520000005</v>
      </c>
      <c r="AB37" s="29">
        <f>SUMIFS('DATA 2'!AB$101:AB$133,'DATA 2'!$A$101:$A$133,$A37)</f>
        <v>508.82270790000001</v>
      </c>
      <c r="AC37" s="29">
        <f>SUMIFS('DATA 2'!AC$101:AC$133,'DATA 2'!$A$101:$A$133,$A37)</f>
        <v>463.96773930000001</v>
      </c>
      <c r="AD37" s="29">
        <f>SUMIFS('DATA 2'!AD$101:AD$133,'DATA 2'!$A$101:$A$133,$A37)</f>
        <v>420.76710000000003</v>
      </c>
      <c r="AE37" s="29">
        <f>SUMIFS('DATA 2'!AE$101:AE$133,'DATA 2'!$A$101:$A$133,$A37)</f>
        <v>441.63005040000002</v>
      </c>
      <c r="AF37" s="29">
        <f>SUMIFS('DATA 2'!AF$101:AF$133,'DATA 2'!$A$101:$A$133,$A37)</f>
        <v>488.1768146</v>
      </c>
      <c r="AG37" s="29">
        <f>SUMIFS('DATA 2'!AG$101:AG$133,'DATA 2'!$A$101:$A$133,$A37)</f>
        <v>550.48971500000005</v>
      </c>
      <c r="AH37" s="29">
        <f>SUMIFS('DATA 2'!AH$101:AH$133,'DATA 2'!$A$101:$A$133,$A37)</f>
        <v>626.93950189999998</v>
      </c>
      <c r="AI37" s="29">
        <f>SUMIFS('DATA 2'!AI$101:AI$133,'DATA 2'!$A$101:$A$133,$A37)</f>
        <v>718.60362080000004</v>
      </c>
      <c r="AJ37" s="29">
        <f>SUMIFS('DATA 2'!AJ$101:AJ$133,'DATA 2'!$A$101:$A$133,$A37)</f>
        <v>827.67229780000002</v>
      </c>
      <c r="AK37" s="29">
        <f>SUMIFS('DATA 2'!AK$101:AK$133,'DATA 2'!$A$101:$A$133,$A37)</f>
        <v>956.93947089999995</v>
      </c>
      <c r="AL37" s="29">
        <f>SUMIFS('DATA 2'!AL$101:AL$133,'DATA 2'!$A$101:$A$133,$A37)</f>
        <v>1109.609275</v>
      </c>
      <c r="AM37" s="29">
        <f>SUMIFS('DATA 2'!AM$101:AM$133,'DATA 2'!$A$101:$A$133,$A37)</f>
        <v>1289.1739359999999</v>
      </c>
      <c r="AN37" s="29">
        <f>SUMIFS('DATA 2'!AN$101:AN$133,'DATA 2'!$A$101:$A$133,$A37)</f>
        <v>1499.2742410000001</v>
      </c>
    </row>
    <row r="38" spans="1:40" x14ac:dyDescent="0.25">
      <c r="A38" s="31" t="s">
        <v>430</v>
      </c>
      <c r="C38" s="29">
        <f>SUMIFS('DATA 2'!C$101:C$133,'DATA 2'!$A$101:$A$133,$A38)</f>
        <v>0.22515454670000001</v>
      </c>
      <c r="D38" s="29">
        <f>SUMIFS('DATA 2'!D$101:D$133,'DATA 2'!$A$101:$A$133,$A38)</f>
        <v>0.81272896419999996</v>
      </c>
      <c r="E38" s="29">
        <f>SUMIFS('DATA 2'!E$101:E$133,'DATA 2'!$A$101:$A$133,$A38)</f>
        <v>4.6308446009999997</v>
      </c>
      <c r="F38" s="29">
        <f>SUMIFS('DATA 2'!F$101:F$133,'DATA 2'!$A$101:$A$133,$A38)</f>
        <v>31.422654990000002</v>
      </c>
      <c r="G38" s="29">
        <f>SUMIFS('DATA 2'!G$101:G$133,'DATA 2'!$A$101:$A$133,$A38)</f>
        <v>225.30390879999999</v>
      </c>
      <c r="H38" s="29">
        <f>SUMIFS('DATA 2'!H$101:H$133,'DATA 2'!$A$101:$A$133,$A38)</f>
        <v>537.91385149999996</v>
      </c>
      <c r="I38" s="29">
        <f>SUMIFS('DATA 2'!I$101:I$133,'DATA 2'!$A$101:$A$133,$A38)</f>
        <v>853.96248560000004</v>
      </c>
      <c r="J38" s="29">
        <f>SUMIFS('DATA 2'!J$101:J$133,'DATA 2'!$A$101:$A$133,$A38)</f>
        <v>1158.9511480000001</v>
      </c>
      <c r="K38" s="29">
        <f>SUMIFS('DATA 2'!K$101:K$133,'DATA 2'!$A$101:$A$133,$A38)</f>
        <v>1465.56728</v>
      </c>
      <c r="L38" s="29">
        <f>SUMIFS('DATA 2'!L$101:L$133,'DATA 2'!$A$101:$A$133,$A38)</f>
        <v>1781.0894510000001</v>
      </c>
      <c r="M38" s="29">
        <f>SUMIFS('DATA 2'!M$101:M$133,'DATA 2'!$A$101:$A$133,$A38)</f>
        <v>2102.0978709999999</v>
      </c>
      <c r="N38" s="29">
        <f>SUMIFS('DATA 2'!N$101:N$133,'DATA 2'!$A$101:$A$133,$A38)</f>
        <v>2412.661462</v>
      </c>
      <c r="O38" s="29">
        <f>SUMIFS('DATA 2'!O$101:O$133,'DATA 2'!$A$101:$A$133,$A38)</f>
        <v>2681.5930490000001</v>
      </c>
      <c r="P38" s="29">
        <f>SUMIFS('DATA 2'!P$101:P$133,'DATA 2'!$A$101:$A$133,$A38)</f>
        <v>2838.2566529999999</v>
      </c>
      <c r="Q38" s="29">
        <f>SUMIFS('DATA 2'!Q$101:Q$133,'DATA 2'!$A$101:$A$133,$A38)</f>
        <v>2925.3999699999999</v>
      </c>
      <c r="R38" s="29">
        <f>SUMIFS('DATA 2'!R$101:R$133,'DATA 2'!$A$101:$A$133,$A38)</f>
        <v>2957.0838720000002</v>
      </c>
      <c r="S38" s="29">
        <f>SUMIFS('DATA 2'!S$101:S$133,'DATA 2'!$A$101:$A$133,$A38)</f>
        <v>2938.1885990000001</v>
      </c>
      <c r="T38" s="29">
        <f>SUMIFS('DATA 2'!T$101:T$133,'DATA 2'!$A$101:$A$133,$A38)</f>
        <v>2872.3898319999998</v>
      </c>
      <c r="U38" s="29">
        <f>SUMIFS('DATA 2'!U$101:U$133,'DATA 2'!$A$101:$A$133,$A38)</f>
        <v>2695.0154210000001</v>
      </c>
      <c r="V38" s="29">
        <f>SUMIFS('DATA 2'!V$101:V$133,'DATA 2'!$A$101:$A$133,$A38)</f>
        <v>2485.1552099999999</v>
      </c>
      <c r="W38" s="29">
        <f>SUMIFS('DATA 2'!W$101:W$133,'DATA 2'!$A$101:$A$133,$A38)</f>
        <v>2270.5237390000002</v>
      </c>
      <c r="X38" s="29">
        <f>SUMIFS('DATA 2'!X$101:X$133,'DATA 2'!$A$101:$A$133,$A38)</f>
        <v>2059.9859240000001</v>
      </c>
      <c r="Y38" s="29">
        <f>SUMIFS('DATA 2'!Y$101:Y$133,'DATA 2'!$A$101:$A$133,$A38)</f>
        <v>1856.765525</v>
      </c>
      <c r="Z38" s="29">
        <f>SUMIFS('DATA 2'!Z$101:Z$133,'DATA 2'!$A$101:$A$133,$A38)</f>
        <v>1662.523764</v>
      </c>
      <c r="AA38" s="29">
        <f>SUMIFS('DATA 2'!AA$101:AA$133,'DATA 2'!$A$101:$A$133,$A38)</f>
        <v>1478.500951</v>
      </c>
      <c r="AB38" s="29">
        <f>SUMIFS('DATA 2'!AB$101:AB$133,'DATA 2'!$A$101:$A$133,$A38)</f>
        <v>1305.753256</v>
      </c>
      <c r="AC38" s="29">
        <f>SUMIFS('DATA 2'!AC$101:AC$133,'DATA 2'!$A$101:$A$133,$A38)</f>
        <v>1145.140459</v>
      </c>
      <c r="AD38" s="29">
        <f>SUMIFS('DATA 2'!AD$101:AD$133,'DATA 2'!$A$101:$A$133,$A38)</f>
        <v>997.27277019999997</v>
      </c>
      <c r="AE38" s="29">
        <f>SUMIFS('DATA 2'!AE$101:AE$133,'DATA 2'!$A$101:$A$133,$A38)</f>
        <v>907.99775399999999</v>
      </c>
      <c r="AF38" s="29">
        <f>SUMIFS('DATA 2'!AF$101:AF$133,'DATA 2'!$A$101:$A$133,$A38)</f>
        <v>837.85316160000002</v>
      </c>
      <c r="AG38" s="29">
        <f>SUMIFS('DATA 2'!AG$101:AG$133,'DATA 2'!$A$101:$A$133,$A38)</f>
        <v>775.28556209999999</v>
      </c>
      <c r="AH38" s="29">
        <f>SUMIFS('DATA 2'!AH$101:AH$133,'DATA 2'!$A$101:$A$133,$A38)</f>
        <v>716.92407530000003</v>
      </c>
      <c r="AI38" s="29">
        <f>SUMIFS('DATA 2'!AI$101:AI$133,'DATA 2'!$A$101:$A$133,$A38)</f>
        <v>661.65595129999997</v>
      </c>
      <c r="AJ38" s="29">
        <f>SUMIFS('DATA 2'!AJ$101:AJ$133,'DATA 2'!$A$101:$A$133,$A38)</f>
        <v>609.03193080000005</v>
      </c>
      <c r="AK38" s="29">
        <f>SUMIFS('DATA 2'!AK$101:AK$133,'DATA 2'!$A$101:$A$133,$A38)</f>
        <v>558.82088959999999</v>
      </c>
      <c r="AL38" s="29">
        <f>SUMIFS('DATA 2'!AL$101:AL$133,'DATA 2'!$A$101:$A$133,$A38)</f>
        <v>510.8803388</v>
      </c>
      <c r="AM38" s="29">
        <f>SUMIFS('DATA 2'!AM$101:AM$133,'DATA 2'!$A$101:$A$133,$A38)</f>
        <v>465.11615979999999</v>
      </c>
      <c r="AN38" s="29">
        <f>SUMIFS('DATA 2'!AN$101:AN$133,'DATA 2'!$A$101:$A$133,$A38)</f>
        <v>421.46884010000002</v>
      </c>
    </row>
    <row r="39" spans="1:40" x14ac:dyDescent="0.25">
      <c r="A39" s="31" t="s">
        <v>431</v>
      </c>
      <c r="C39" s="29">
        <f>SUMIFS('DATA 2'!C$101:C$133,'DATA 2'!$A$101:$A$133,$A39)</f>
        <v>2605.7253879999998</v>
      </c>
      <c r="D39" s="29">
        <f>SUMIFS('DATA 2'!D$101:D$133,'DATA 2'!$A$101:$A$133,$A39)</f>
        <v>2590.1827109999999</v>
      </c>
      <c r="E39" s="29">
        <f>SUMIFS('DATA 2'!E$101:E$133,'DATA 2'!$A$101:$A$133,$A39)</f>
        <v>2527.4699230000001</v>
      </c>
      <c r="F39" s="29">
        <f>SUMIFS('DATA 2'!F$101:F$133,'DATA 2'!$A$101:$A$133,$A39)</f>
        <v>2436.1705080000002</v>
      </c>
      <c r="G39" s="29">
        <f>SUMIFS('DATA 2'!G$101:G$133,'DATA 2'!$A$101:$A$133,$A39)</f>
        <v>2323.8815800000002</v>
      </c>
      <c r="H39" s="29">
        <f>SUMIFS('DATA 2'!H$101:H$133,'DATA 2'!$A$101:$A$133,$A39)</f>
        <v>2431.1766309999998</v>
      </c>
      <c r="I39" s="29">
        <f>SUMIFS('DATA 2'!I$101:I$133,'DATA 2'!$A$101:$A$133,$A39)</f>
        <v>2538.778699</v>
      </c>
      <c r="J39" s="29">
        <f>SUMIFS('DATA 2'!J$101:J$133,'DATA 2'!$A$101:$A$133,$A39)</f>
        <v>2598.0102109999998</v>
      </c>
      <c r="K39" s="29">
        <f>SUMIFS('DATA 2'!K$101:K$133,'DATA 2'!$A$101:$A$133,$A39)</f>
        <v>2608.7138110000001</v>
      </c>
      <c r="L39" s="29">
        <f>SUMIFS('DATA 2'!L$101:L$133,'DATA 2'!$A$101:$A$133,$A39)</f>
        <v>2577.6007629999999</v>
      </c>
      <c r="M39" s="29">
        <f>SUMIFS('DATA 2'!M$101:M$133,'DATA 2'!$A$101:$A$133,$A39)</f>
        <v>2506.67767</v>
      </c>
      <c r="N39" s="29">
        <f>SUMIFS('DATA 2'!N$101:N$133,'DATA 2'!$A$101:$A$133,$A39)</f>
        <v>2391.7894540000002</v>
      </c>
      <c r="O39" s="29">
        <f>SUMIFS('DATA 2'!O$101:O$133,'DATA 2'!$A$101:$A$133,$A39)</f>
        <v>2224.2912529999999</v>
      </c>
      <c r="P39" s="29">
        <f>SUMIFS('DATA 2'!P$101:P$133,'DATA 2'!$A$101:$A$133,$A39)</f>
        <v>2157.4448940000002</v>
      </c>
      <c r="Q39" s="29">
        <f>SUMIFS('DATA 2'!Q$101:Q$133,'DATA 2'!$A$101:$A$133,$A39)</f>
        <v>2110.47982</v>
      </c>
      <c r="R39" s="29">
        <f>SUMIFS('DATA 2'!R$101:R$133,'DATA 2'!$A$101:$A$133,$A39)</f>
        <v>2056.4158240000002</v>
      </c>
      <c r="S39" s="29">
        <f>SUMIFS('DATA 2'!S$101:S$133,'DATA 2'!$A$101:$A$133,$A39)</f>
        <v>1987.3071520000001</v>
      </c>
      <c r="T39" s="29">
        <f>SUMIFS('DATA 2'!T$101:T$133,'DATA 2'!$A$101:$A$133,$A39)</f>
        <v>1901.646137</v>
      </c>
      <c r="U39" s="29">
        <f>SUMIFS('DATA 2'!U$101:U$133,'DATA 2'!$A$101:$A$133,$A39)</f>
        <v>1857.0413960000001</v>
      </c>
      <c r="V39" s="29">
        <f>SUMIFS('DATA 2'!V$101:V$133,'DATA 2'!$A$101:$A$133,$A39)</f>
        <v>1827.362652</v>
      </c>
      <c r="W39" s="29">
        <f>SUMIFS('DATA 2'!W$101:W$133,'DATA 2'!$A$101:$A$133,$A39)</f>
        <v>1803.655113</v>
      </c>
      <c r="X39" s="29">
        <f>SUMIFS('DATA 2'!X$101:X$133,'DATA 2'!$A$101:$A$133,$A39)</f>
        <v>1782.252596</v>
      </c>
      <c r="Y39" s="29">
        <f>SUMIFS('DATA 2'!Y$101:Y$133,'DATA 2'!$A$101:$A$133,$A39)</f>
        <v>1761.025764</v>
      </c>
      <c r="Z39" s="29">
        <f>SUMIFS('DATA 2'!Z$101:Z$133,'DATA 2'!$A$101:$A$133,$A39)</f>
        <v>1738.4863809999999</v>
      </c>
      <c r="AA39" s="29">
        <f>SUMIFS('DATA 2'!AA$101:AA$133,'DATA 2'!$A$101:$A$133,$A39)</f>
        <v>1713.567722</v>
      </c>
      <c r="AB39" s="29">
        <f>SUMIFS('DATA 2'!AB$101:AB$133,'DATA 2'!$A$101:$A$133,$A39)</f>
        <v>1685.5452929999999</v>
      </c>
      <c r="AC39" s="29">
        <f>SUMIFS('DATA 2'!AC$101:AC$133,'DATA 2'!$A$101:$A$133,$A39)</f>
        <v>1653.9808290000001</v>
      </c>
      <c r="AD39" s="29">
        <f>SUMIFS('DATA 2'!AD$101:AD$133,'DATA 2'!$A$101:$A$133,$A39)</f>
        <v>1618.6712749999999</v>
      </c>
      <c r="AE39" s="29">
        <f>SUMIFS('DATA 2'!AE$101:AE$133,'DATA 2'!$A$101:$A$133,$A39)</f>
        <v>1859.4154349999999</v>
      </c>
      <c r="AF39" s="29">
        <f>SUMIFS('DATA 2'!AF$101:AF$133,'DATA 2'!$A$101:$A$133,$A39)</f>
        <v>2265.2177670000001</v>
      </c>
      <c r="AG39" s="29">
        <f>SUMIFS('DATA 2'!AG$101:AG$133,'DATA 2'!$A$101:$A$133,$A39)</f>
        <v>2827.8886000000002</v>
      </c>
      <c r="AH39" s="29">
        <f>SUMIFS('DATA 2'!AH$101:AH$133,'DATA 2'!$A$101:$A$133,$A39)</f>
        <v>3578.9192370000001</v>
      </c>
      <c r="AI39" s="29">
        <f>SUMIFS('DATA 2'!AI$101:AI$133,'DATA 2'!$A$101:$A$133,$A39)</f>
        <v>4574.3884859999998</v>
      </c>
      <c r="AJ39" s="29">
        <f>SUMIFS('DATA 2'!AJ$101:AJ$133,'DATA 2'!$A$101:$A$133,$A39)</f>
        <v>5894.4209540000002</v>
      </c>
      <c r="AK39" s="29">
        <f>SUMIFS('DATA 2'!AK$101:AK$133,'DATA 2'!$A$101:$A$133,$A39)</f>
        <v>7647.8614349999998</v>
      </c>
      <c r="AL39" s="29">
        <f>SUMIFS('DATA 2'!AL$101:AL$133,'DATA 2'!$A$101:$A$133,$A39)</f>
        <v>9979.7285279999996</v>
      </c>
      <c r="AM39" s="29">
        <f>SUMIFS('DATA 2'!AM$101:AM$133,'DATA 2'!$A$101:$A$133,$A39)</f>
        <v>13080.52368</v>
      </c>
      <c r="AN39" s="29">
        <f>SUMIFS('DATA 2'!AN$101:AN$133,'DATA 2'!$A$101:$A$133,$A39)</f>
        <v>17196.655309999998</v>
      </c>
    </row>
    <row r="40" spans="1:40" x14ac:dyDescent="0.25">
      <c r="A40" s="31" t="s">
        <v>434</v>
      </c>
      <c r="C40" s="29">
        <f>SUMIFS('DATA 2'!C$101:C$133,'DATA 2'!$A$101:$A$133,$A40)</f>
        <v>2831.6670730000001</v>
      </c>
      <c r="D40" s="29">
        <f>SUMIFS('DATA 2'!D$101:D$133,'DATA 2'!$A$101:$A$133,$A40)</f>
        <v>2829.9157500000001</v>
      </c>
      <c r="E40" s="29">
        <f>SUMIFS('DATA 2'!E$101:E$133,'DATA 2'!$A$101:$A$133,$A40)</f>
        <v>2763.7462249999999</v>
      </c>
      <c r="F40" s="29">
        <f>SUMIFS('DATA 2'!F$101:F$133,'DATA 2'!$A$101:$A$133,$A40)</f>
        <v>2655.3754709999998</v>
      </c>
      <c r="G40" s="29">
        <f>SUMIFS('DATA 2'!G$101:G$133,'DATA 2'!$A$101:$A$133,$A40)</f>
        <v>2521.272594</v>
      </c>
      <c r="H40" s="29">
        <f>SUMIFS('DATA 2'!H$101:H$133,'DATA 2'!$A$101:$A$133,$A40)</f>
        <v>2027.0769780000001</v>
      </c>
      <c r="I40" s="29">
        <f>SUMIFS('DATA 2'!I$101:I$133,'DATA 2'!$A$101:$A$133,$A40)</f>
        <v>1481.6778979999999</v>
      </c>
      <c r="J40" s="29">
        <f>SUMIFS('DATA 2'!J$101:J$133,'DATA 2'!$A$101:$A$133,$A40)</f>
        <v>1021.416111</v>
      </c>
      <c r="K40" s="29">
        <f>SUMIFS('DATA 2'!K$101:K$133,'DATA 2'!$A$101:$A$133,$A40)</f>
        <v>675.95030550000001</v>
      </c>
      <c r="L40" s="29">
        <f>SUMIFS('DATA 2'!L$101:L$133,'DATA 2'!$A$101:$A$133,$A40)</f>
        <v>432.75190120000002</v>
      </c>
      <c r="M40" s="29">
        <f>SUMIFS('DATA 2'!M$101:M$133,'DATA 2'!$A$101:$A$133,$A40)</f>
        <v>268.47725759999997</v>
      </c>
      <c r="N40" s="29">
        <f>SUMIFS('DATA 2'!N$101:N$133,'DATA 2'!$A$101:$A$133,$A40)</f>
        <v>161.0042713</v>
      </c>
      <c r="O40" s="29">
        <f>SUMIFS('DATA 2'!O$101:O$133,'DATA 2'!$A$101:$A$133,$A40)</f>
        <v>92.775701010000006</v>
      </c>
      <c r="P40" s="29">
        <f>SUMIFS('DATA 2'!P$101:P$133,'DATA 2'!$A$101:$A$133,$A40)</f>
        <v>64.986449820000004</v>
      </c>
      <c r="Q40" s="29">
        <f>SUMIFS('DATA 2'!Q$101:Q$133,'DATA 2'!$A$101:$A$133,$A40)</f>
        <v>48.097453180000002</v>
      </c>
      <c r="R40" s="29">
        <f>SUMIFS('DATA 2'!R$101:R$133,'DATA 2'!$A$101:$A$133,$A40)</f>
        <v>35.852716839999999</v>
      </c>
      <c r="S40" s="29">
        <f>SUMIFS('DATA 2'!S$101:S$133,'DATA 2'!$A$101:$A$133,$A40)</f>
        <v>26.522128309999999</v>
      </c>
      <c r="T40" s="29">
        <f>SUMIFS('DATA 2'!T$101:T$133,'DATA 2'!$A$101:$A$133,$A40)</f>
        <v>19.38164858</v>
      </c>
      <c r="U40" s="29">
        <f>SUMIFS('DATA 2'!U$101:U$133,'DATA 2'!$A$101:$A$133,$A40)</f>
        <v>12.964978</v>
      </c>
      <c r="V40" s="29">
        <f>SUMIFS('DATA 2'!V$101:V$133,'DATA 2'!$A$101:$A$133,$A40)</f>
        <v>8.3911032789999904</v>
      </c>
      <c r="W40" s="29">
        <f>SUMIFS('DATA 2'!W$101:W$133,'DATA 2'!$A$101:$A$133,$A40)</f>
        <v>5.355993282</v>
      </c>
      <c r="X40" s="29">
        <f>SUMIFS('DATA 2'!X$101:X$133,'DATA 2'!$A$101:$A$133,$A40)</f>
        <v>3.3933608839999998</v>
      </c>
      <c r="Y40" s="29">
        <f>SUMIFS('DATA 2'!Y$101:Y$133,'DATA 2'!$A$101:$A$133,$A40)</f>
        <v>2.140233131</v>
      </c>
      <c r="Z40" s="29">
        <f>SUMIFS('DATA 2'!Z$101:Z$133,'DATA 2'!$A$101:$A$133,$A40)</f>
        <v>1.346906173</v>
      </c>
      <c r="AA40" s="29">
        <f>SUMIFS('DATA 2'!AA$101:AA$133,'DATA 2'!$A$101:$A$133,$A40)</f>
        <v>0.84797011030000002</v>
      </c>
      <c r="AB40" s="29">
        <f>SUMIFS('DATA 2'!AB$101:AB$133,'DATA 2'!$A$101:$A$133,$A40)</f>
        <v>0.53569126929999999</v>
      </c>
      <c r="AC40" s="29">
        <f>SUMIFS('DATA 2'!AC$101:AC$133,'DATA 2'!$A$101:$A$133,$A40)</f>
        <v>0.34073914900000002</v>
      </c>
      <c r="AD40" s="29">
        <f>SUMIFS('DATA 2'!AD$101:AD$133,'DATA 2'!$A$101:$A$133,$A40)</f>
        <v>0.2189915962</v>
      </c>
      <c r="AE40" s="29">
        <f>SUMIFS('DATA 2'!AE$101:AE$133,'DATA 2'!$A$101:$A$133,$A40)</f>
        <v>0.16287628260000001</v>
      </c>
      <c r="AF40" s="29">
        <f>SUMIFS('DATA 2'!AF$101:AF$133,'DATA 2'!$A$101:$A$133,$A40)</f>
        <v>0.12724247050000001</v>
      </c>
      <c r="AG40" s="29">
        <f>SUMIFS('DATA 2'!AG$101:AG$133,'DATA 2'!$A$101:$A$133,$A40)</f>
        <v>0.1010844117</v>
      </c>
      <c r="AH40" s="29">
        <f>SUMIFS('DATA 2'!AH$101:AH$133,'DATA 2'!$A$101:$A$133,$A40)</f>
        <v>8.0856893799999996E-2</v>
      </c>
      <c r="AI40" s="29">
        <f>SUMIFS('DATA 2'!AI$101:AI$133,'DATA 2'!$A$101:$A$133,$A40)</f>
        <v>6.4916553200000005E-2</v>
      </c>
      <c r="AJ40" s="29">
        <f>SUMIFS('DATA 2'!AJ$101:AJ$133,'DATA 2'!$A$101:$A$133,$A40)</f>
        <v>5.2250870599999999E-2</v>
      </c>
      <c r="AK40" s="29">
        <f>SUMIFS('DATA 2'!AK$101:AK$133,'DATA 2'!$A$101:$A$133,$A40)</f>
        <v>4.2138489500000001E-2</v>
      </c>
      <c r="AL40" s="29">
        <f>SUMIFS('DATA 2'!AL$101:AL$133,'DATA 2'!$A$101:$A$133,$A40)</f>
        <v>3.4035151299999997E-2</v>
      </c>
      <c r="AM40" s="29">
        <f>SUMIFS('DATA 2'!AM$101:AM$133,'DATA 2'!$A$101:$A$133,$A40)</f>
        <v>2.7521239199999999E-2</v>
      </c>
      <c r="AN40" s="29">
        <f>SUMIFS('DATA 2'!AN$101:AN$133,'DATA 2'!$A$101:$A$133,$A40)</f>
        <v>2.2270190499999998E-2</v>
      </c>
    </row>
    <row r="41" spans="1:40" x14ac:dyDescent="0.25">
      <c r="A41" s="31" t="s">
        <v>435</v>
      </c>
      <c r="C41" s="29">
        <f>SUMIFS('DATA 2'!C$101:C$133,'DATA 2'!$A$101:$A$133,$A41)</f>
        <v>11781.592780000001</v>
      </c>
      <c r="D41" s="29">
        <f>SUMIFS('DATA 2'!D$101:D$133,'DATA 2'!$A$101:$A$133,$A41)</f>
        <v>12496.61493</v>
      </c>
      <c r="E41" s="29">
        <f>SUMIFS('DATA 2'!E$101:E$133,'DATA 2'!$A$101:$A$133,$A41)</f>
        <v>12999.73329</v>
      </c>
      <c r="F41" s="29">
        <f>SUMIFS('DATA 2'!F$101:F$133,'DATA 2'!$A$101:$A$133,$A41)</f>
        <v>13344.69636</v>
      </c>
      <c r="G41" s="29">
        <f>SUMIFS('DATA 2'!G$101:G$133,'DATA 2'!$A$101:$A$133,$A41)</f>
        <v>13587.15281</v>
      </c>
      <c r="H41" s="29">
        <f>SUMIFS('DATA 2'!H$101:H$133,'DATA 2'!$A$101:$A$133,$A41)</f>
        <v>15524.46248</v>
      </c>
      <c r="I41" s="29">
        <f>SUMIFS('DATA 2'!I$101:I$133,'DATA 2'!$A$101:$A$133,$A41)</f>
        <v>17064.067309999999</v>
      </c>
      <c r="J41" s="29">
        <f>SUMIFS('DATA 2'!J$101:J$133,'DATA 2'!$A$101:$A$133,$A41)</f>
        <v>18360.508689999999</v>
      </c>
      <c r="K41" s="29">
        <f>SUMIFS('DATA 2'!K$101:K$133,'DATA 2'!$A$101:$A$133,$A41)</f>
        <v>19506.921750000001</v>
      </c>
      <c r="L41" s="29">
        <f>SUMIFS('DATA 2'!L$101:L$133,'DATA 2'!$A$101:$A$133,$A41)</f>
        <v>20520.551319999999</v>
      </c>
      <c r="M41" s="29">
        <f>SUMIFS('DATA 2'!M$101:M$133,'DATA 2'!$A$101:$A$133,$A41)</f>
        <v>21344.185300000001</v>
      </c>
      <c r="N41" s="29">
        <f>SUMIFS('DATA 2'!N$101:N$133,'DATA 2'!$A$101:$A$133,$A41)</f>
        <v>21847.198079999998</v>
      </c>
      <c r="O41" s="29">
        <f>SUMIFS('DATA 2'!O$101:O$133,'DATA 2'!$A$101:$A$133,$A41)</f>
        <v>21826.93418</v>
      </c>
      <c r="P41" s="29">
        <f>SUMIFS('DATA 2'!P$101:P$133,'DATA 2'!$A$101:$A$133,$A41)</f>
        <v>25810.400969999999</v>
      </c>
      <c r="Q41" s="29">
        <f>SUMIFS('DATA 2'!Q$101:Q$133,'DATA 2'!$A$101:$A$133,$A41)</f>
        <v>30402.592789999999</v>
      </c>
      <c r="R41" s="29">
        <f>SUMIFS('DATA 2'!R$101:R$133,'DATA 2'!$A$101:$A$133,$A41)</f>
        <v>35604.577429999998</v>
      </c>
      <c r="S41" s="29">
        <f>SUMIFS('DATA 2'!S$101:S$133,'DATA 2'!$A$101:$A$133,$A41)</f>
        <v>41417.285940000002</v>
      </c>
      <c r="T41" s="29">
        <f>SUMIFS('DATA 2'!T$101:T$133,'DATA 2'!$A$101:$A$133,$A41)</f>
        <v>47828.59201</v>
      </c>
      <c r="U41" s="29">
        <f>SUMIFS('DATA 2'!U$101:U$133,'DATA 2'!$A$101:$A$133,$A41)</f>
        <v>43241.997080000001</v>
      </c>
      <c r="V41" s="29">
        <f>SUMIFS('DATA 2'!V$101:V$133,'DATA 2'!$A$101:$A$133,$A41)</f>
        <v>38932.1129</v>
      </c>
      <c r="W41" s="29">
        <f>SUMIFS('DATA 2'!W$101:W$133,'DATA 2'!$A$101:$A$133,$A41)</f>
        <v>34901.380969999998</v>
      </c>
      <c r="X41" s="29">
        <f>SUMIFS('DATA 2'!X$101:X$133,'DATA 2'!$A$101:$A$133,$A41)</f>
        <v>31137.049200000001</v>
      </c>
      <c r="Y41" s="29">
        <f>SUMIFS('DATA 2'!Y$101:Y$133,'DATA 2'!$A$101:$A$133,$A41)</f>
        <v>27629.058389999998</v>
      </c>
      <c r="Z41" s="29">
        <f>SUMIFS('DATA 2'!Z$101:Z$133,'DATA 2'!$A$101:$A$133,$A41)</f>
        <v>24372.895229999998</v>
      </c>
      <c r="AA41" s="29">
        <f>SUMIFS('DATA 2'!AA$101:AA$133,'DATA 2'!$A$101:$A$133,$A41)</f>
        <v>21367.656729999999</v>
      </c>
      <c r="AB41" s="29">
        <f>SUMIFS('DATA 2'!AB$101:AB$133,'DATA 2'!$A$101:$A$133,$A41)</f>
        <v>18613.329269999998</v>
      </c>
      <c r="AC41" s="29">
        <f>SUMIFS('DATA 2'!AC$101:AC$133,'DATA 2'!$A$101:$A$133,$A41)</f>
        <v>16108.6456</v>
      </c>
      <c r="AD41" s="29">
        <f>SUMIFS('DATA 2'!AD$101:AD$133,'DATA 2'!$A$101:$A$133,$A41)</f>
        <v>13849.80344</v>
      </c>
      <c r="AE41" s="29">
        <f>SUMIFS('DATA 2'!AE$101:AE$133,'DATA 2'!$A$101:$A$133,$A41)</f>
        <v>13986.84887</v>
      </c>
      <c r="AF41" s="29">
        <f>SUMIFS('DATA 2'!AF$101:AF$133,'DATA 2'!$A$101:$A$133,$A41)</f>
        <v>14113.913210000001</v>
      </c>
      <c r="AG41" s="29">
        <f>SUMIFS('DATA 2'!AG$101:AG$133,'DATA 2'!$A$101:$A$133,$A41)</f>
        <v>14226.50993</v>
      </c>
      <c r="AH41" s="29">
        <f>SUMIFS('DATA 2'!AH$101:AH$133,'DATA 2'!$A$101:$A$133,$A41)</f>
        <v>14320.188200000001</v>
      </c>
      <c r="AI41" s="29">
        <f>SUMIFS('DATA 2'!AI$101:AI$133,'DATA 2'!$A$101:$A$133,$A41)</f>
        <v>14390.411749999999</v>
      </c>
      <c r="AJ41" s="29">
        <f>SUMIFS('DATA 2'!AJ$101:AJ$133,'DATA 2'!$A$101:$A$133,$A41)</f>
        <v>14432.38775</v>
      </c>
      <c r="AK41" s="29">
        <f>SUMIFS('DATA 2'!AK$101:AK$133,'DATA 2'!$A$101:$A$133,$A41)</f>
        <v>14440.950409999999</v>
      </c>
      <c r="AL41" s="29">
        <f>SUMIFS('DATA 2'!AL$101:AL$133,'DATA 2'!$A$101:$A$133,$A41)</f>
        <v>14410.53212</v>
      </c>
      <c r="AM41" s="29">
        <f>SUMIFS('DATA 2'!AM$101:AM$133,'DATA 2'!$A$101:$A$133,$A41)</f>
        <v>14335.229359999999</v>
      </c>
      <c r="AN41" s="29">
        <f>SUMIFS('DATA 2'!AN$101:AN$133,'DATA 2'!$A$101:$A$133,$A41)</f>
        <v>14208.96703</v>
      </c>
    </row>
    <row r="42" spans="1:40" x14ac:dyDescent="0.25">
      <c r="A42" s="31" t="s">
        <v>432</v>
      </c>
      <c r="C42" s="29">
        <f>SUMIFS('DATA 2'!C$101:C$133,'DATA 2'!$A$101:$A$133,$A42)</f>
        <v>474.12527679999999</v>
      </c>
      <c r="D42" s="29">
        <f>SUMIFS('DATA 2'!D$101:D$133,'DATA 2'!$A$101:$A$133,$A42)</f>
        <v>530.07774099999995</v>
      </c>
      <c r="E42" s="29">
        <f>SUMIFS('DATA 2'!E$101:E$133,'DATA 2'!$A$101:$A$133,$A42)</f>
        <v>605.27042889999996</v>
      </c>
      <c r="F42" s="29">
        <f>SUMIFS('DATA 2'!F$101:F$133,'DATA 2'!$A$101:$A$133,$A42)</f>
        <v>693.74682429999996</v>
      </c>
      <c r="G42" s="29">
        <f>SUMIFS('DATA 2'!G$101:G$133,'DATA 2'!$A$101:$A$133,$A42)</f>
        <v>794.7477619</v>
      </c>
      <c r="H42" s="29">
        <f>SUMIFS('DATA 2'!H$101:H$133,'DATA 2'!$A$101:$A$133,$A42)</f>
        <v>646.61989240000003</v>
      </c>
      <c r="I42" s="29">
        <f>SUMIFS('DATA 2'!I$101:I$133,'DATA 2'!$A$101:$A$133,$A42)</f>
        <v>449.63416180000002</v>
      </c>
      <c r="J42" s="29">
        <f>SUMIFS('DATA 2'!J$101:J$133,'DATA 2'!$A$101:$A$133,$A42)</f>
        <v>288.1065256</v>
      </c>
      <c r="K42" s="29">
        <f>SUMIFS('DATA 2'!K$101:K$133,'DATA 2'!$A$101:$A$133,$A42)</f>
        <v>175.23323540000001</v>
      </c>
      <c r="L42" s="29">
        <f>SUMIFS('DATA 2'!L$101:L$133,'DATA 2'!$A$101:$A$133,$A42)</f>
        <v>102.35089309999999</v>
      </c>
      <c r="M42" s="29">
        <f>SUMIFS('DATA 2'!M$101:M$133,'DATA 2'!$A$101:$A$133,$A42)</f>
        <v>57.592754380000002</v>
      </c>
      <c r="N42" s="29">
        <f>SUMIFS('DATA 2'!N$101:N$133,'DATA 2'!$A$101:$A$133,$A42)</f>
        <v>31.172047589999998</v>
      </c>
      <c r="O42" s="29">
        <f>SUMIFS('DATA 2'!O$101:O$133,'DATA 2'!$A$101:$A$133,$A42)</f>
        <v>16.149203450000002</v>
      </c>
      <c r="P42" s="29">
        <f>SUMIFS('DATA 2'!P$101:P$133,'DATA 2'!$A$101:$A$133,$A42)</f>
        <v>11.31131661</v>
      </c>
      <c r="Q42" s="29">
        <f>SUMIFS('DATA 2'!Q$101:Q$133,'DATA 2'!$A$101:$A$133,$A42)</f>
        <v>8.6842698140000003</v>
      </c>
      <c r="R42" s="29">
        <f>SUMIFS('DATA 2'!R$101:R$133,'DATA 2'!$A$101:$A$133,$A42)</f>
        <v>6.8057807610000003</v>
      </c>
      <c r="S42" s="29">
        <f>SUMIFS('DATA 2'!S$101:S$133,'DATA 2'!$A$101:$A$133,$A42)</f>
        <v>5.3267042509999998</v>
      </c>
      <c r="T42" s="29">
        <f>SUMIFS('DATA 2'!T$101:T$133,'DATA 2'!$A$101:$A$133,$A42)</f>
        <v>4.1353600779999997</v>
      </c>
      <c r="U42" s="29">
        <f>SUMIFS('DATA 2'!U$101:U$133,'DATA 2'!$A$101:$A$133,$A42)</f>
        <v>3.7011290579999998</v>
      </c>
      <c r="V42" s="29">
        <f>SUMIFS('DATA 2'!V$101:V$133,'DATA 2'!$A$101:$A$133,$A42)</f>
        <v>3.4903946339999998</v>
      </c>
      <c r="W42" s="29">
        <f>SUMIFS('DATA 2'!W$101:W$133,'DATA 2'!$A$101:$A$133,$A42)</f>
        <v>3.364783042</v>
      </c>
      <c r="X42" s="29">
        <f>SUMIFS('DATA 2'!X$101:X$133,'DATA 2'!$A$101:$A$133,$A42)</f>
        <v>3.283892722</v>
      </c>
      <c r="Y42" s="29">
        <f>SUMIFS('DATA 2'!Y$101:Y$133,'DATA 2'!$A$101:$A$133,$A42)</f>
        <v>3.233393054</v>
      </c>
      <c r="Z42" s="29">
        <f>SUMIFS('DATA 2'!Z$101:Z$133,'DATA 2'!$A$101:$A$133,$A42)</f>
        <v>3.2069403219999999</v>
      </c>
      <c r="AA42" s="29">
        <f>SUMIFS('DATA 2'!AA$101:AA$133,'DATA 2'!$A$101:$A$133,$A42)</f>
        <v>3.2011560229999998</v>
      </c>
      <c r="AB42" s="29">
        <f>SUMIFS('DATA 2'!AB$101:AB$133,'DATA 2'!$A$101:$A$133,$A42)</f>
        <v>3.2140896419999998</v>
      </c>
      <c r="AC42" s="29">
        <f>SUMIFS('DATA 2'!AC$101:AC$133,'DATA 2'!$A$101:$A$133,$A42)</f>
        <v>3.2446693230000001</v>
      </c>
      <c r="AD42" s="29">
        <f>SUMIFS('DATA 2'!AD$101:AD$133,'DATA 2'!$A$101:$A$133,$A42)</f>
        <v>3.2924612980000001</v>
      </c>
      <c r="AE42" s="29">
        <f>SUMIFS('DATA 2'!AE$101:AE$133,'DATA 2'!$A$101:$A$133,$A42)</f>
        <v>3.3244732859999999</v>
      </c>
      <c r="AF42" s="29">
        <f>SUMIFS('DATA 2'!AF$101:AF$133,'DATA 2'!$A$101:$A$133,$A42)</f>
        <v>3.3642553830000002</v>
      </c>
      <c r="AG42" s="29">
        <f>SUMIFS('DATA 2'!AG$101:AG$133,'DATA 2'!$A$101:$A$133,$A42)</f>
        <v>3.4193234779999999</v>
      </c>
      <c r="AH42" s="29">
        <f>SUMIFS('DATA 2'!AH$101:AH$133,'DATA 2'!$A$101:$A$133,$A42)</f>
        <v>3.4915082430000002</v>
      </c>
      <c r="AI42" s="29">
        <f>SUMIFS('DATA 2'!AI$101:AI$133,'DATA 2'!$A$101:$A$133,$A42)</f>
        <v>3.5809730380000002</v>
      </c>
      <c r="AJ42" s="29">
        <f>SUMIFS('DATA 2'!AJ$101:AJ$133,'DATA 2'!$A$101:$A$133,$A42)</f>
        <v>3.6874008200000001</v>
      </c>
      <c r="AK42" s="29">
        <f>SUMIFS('DATA 2'!AK$101:AK$133,'DATA 2'!$A$101:$A$133,$A42)</f>
        <v>3.8102920550000001</v>
      </c>
      <c r="AL42" s="29">
        <f>SUMIFS('DATA 2'!AL$101:AL$133,'DATA 2'!$A$101:$A$133,$A42)</f>
        <v>3.948980368</v>
      </c>
      <c r="AM42" s="29">
        <f>SUMIFS('DATA 2'!AM$101:AM$133,'DATA 2'!$A$101:$A$133,$A42)</f>
        <v>4.1025557340000001</v>
      </c>
      <c r="AN42" s="29">
        <f>SUMIFS('DATA 2'!AN$101:AN$133,'DATA 2'!$A$101:$A$133,$A42)</f>
        <v>4.2697566240000002</v>
      </c>
    </row>
    <row r="43" spans="1:40" x14ac:dyDescent="0.25">
      <c r="A43" s="31" t="s">
        <v>433</v>
      </c>
      <c r="C43" s="29">
        <f>SUMIFS('DATA 2'!C$101:C$133,'DATA 2'!$A$101:$A$133,$A43)</f>
        <v>5981.2326210000001</v>
      </c>
      <c r="D43" s="29">
        <f>SUMIFS('DATA 2'!D$101:D$133,'DATA 2'!$A$101:$A$133,$A43)</f>
        <v>5856.3210660000004</v>
      </c>
      <c r="E43" s="29">
        <f>SUMIFS('DATA 2'!E$101:E$133,'DATA 2'!$A$101:$A$133,$A43)</f>
        <v>5559.0779220000004</v>
      </c>
      <c r="F43" s="29">
        <f>SUMIFS('DATA 2'!F$101:F$133,'DATA 2'!$A$101:$A$133,$A43)</f>
        <v>5178.8186379999997</v>
      </c>
      <c r="G43" s="29">
        <f>SUMIFS('DATA 2'!G$101:G$133,'DATA 2'!$A$101:$A$133,$A43)</f>
        <v>4760.2231080000001</v>
      </c>
      <c r="H43" s="29">
        <f>SUMIFS('DATA 2'!H$101:H$133,'DATA 2'!$A$101:$A$133,$A43)</f>
        <v>2864.7976669999998</v>
      </c>
      <c r="I43" s="29">
        <f>SUMIFS('DATA 2'!I$101:I$133,'DATA 2'!$A$101:$A$133,$A43)</f>
        <v>1422.9734020000001</v>
      </c>
      <c r="J43" s="29">
        <f>SUMIFS('DATA 2'!J$101:J$133,'DATA 2'!$A$101:$A$133,$A43)</f>
        <v>639.05041789999996</v>
      </c>
      <c r="K43" s="29">
        <f>SUMIFS('DATA 2'!K$101:K$133,'DATA 2'!$A$101:$A$133,$A43)</f>
        <v>268.9944557</v>
      </c>
      <c r="L43" s="29">
        <f>SUMIFS('DATA 2'!L$101:L$133,'DATA 2'!$A$101:$A$133,$A43)</f>
        <v>108.00455220000001</v>
      </c>
      <c r="M43" s="29">
        <f>SUMIFS('DATA 2'!M$101:M$133,'DATA 2'!$A$101:$A$133,$A43)</f>
        <v>41.960581619999999</v>
      </c>
      <c r="N43" s="29">
        <f>SUMIFS('DATA 2'!N$101:N$133,'DATA 2'!$A$101:$A$133,$A43)</f>
        <v>16.121057690000001</v>
      </c>
      <c r="O43" s="29">
        <f>SUMIFS('DATA 2'!O$101:O$133,'DATA 2'!$A$101:$A$133,$A43)</f>
        <v>6.3727831029999997</v>
      </c>
      <c r="P43" s="29">
        <f>SUMIFS('DATA 2'!P$101:P$133,'DATA 2'!$A$101:$A$133,$A43)</f>
        <v>3.922762885</v>
      </c>
      <c r="Q43" s="29">
        <f>SUMIFS('DATA 2'!Q$101:Q$133,'DATA 2'!$A$101:$A$133,$A43)</f>
        <v>2.77909352</v>
      </c>
      <c r="R43" s="29">
        <f>SUMIFS('DATA 2'!R$101:R$133,'DATA 2'!$A$101:$A$133,$A43)</f>
        <v>2.048022488</v>
      </c>
      <c r="S43" s="29">
        <f>SUMIFS('DATA 2'!S$101:S$133,'DATA 2'!$A$101:$A$133,$A43)</f>
        <v>1.522726327</v>
      </c>
      <c r="T43" s="29">
        <f>SUMIFS('DATA 2'!T$101:T$133,'DATA 2'!$A$101:$A$133,$A43)</f>
        <v>1.1318307320000001</v>
      </c>
      <c r="U43" s="29">
        <f>SUMIFS('DATA 2'!U$101:U$133,'DATA 2'!$A$101:$A$133,$A43)</f>
        <v>0.8562339672</v>
      </c>
      <c r="V43" s="29">
        <f>SUMIFS('DATA 2'!V$101:V$133,'DATA 2'!$A$101:$A$133,$A43)</f>
        <v>0.65282693219999999</v>
      </c>
      <c r="W43" s="29">
        <f>SUMIFS('DATA 2'!W$101:W$133,'DATA 2'!$A$101:$A$133,$A43)</f>
        <v>0.49991510950000001</v>
      </c>
      <c r="X43" s="29">
        <f>SUMIFS('DATA 2'!X$101:X$133,'DATA 2'!$A$101:$A$133,$A43)</f>
        <v>0.38395724879999998</v>
      </c>
      <c r="Y43" s="29">
        <f>SUMIFS('DATA 2'!Y$101:Y$133,'DATA 2'!$A$101:$A$133,$A43)</f>
        <v>0.29554163030000002</v>
      </c>
      <c r="Z43" s="29">
        <f>SUMIFS('DATA 2'!Z$101:Z$133,'DATA 2'!$A$101:$A$133,$A43)</f>
        <v>0.22786050699999999</v>
      </c>
      <c r="AA43" s="29">
        <f>SUMIFS('DATA 2'!AA$101:AA$133,'DATA 2'!$A$101:$A$133,$A43)</f>
        <v>0.1758988145</v>
      </c>
      <c r="AB43" s="29">
        <f>SUMIFS('DATA 2'!AB$101:AB$133,'DATA 2'!$A$101:$A$133,$A43)</f>
        <v>0.13591835159999999</v>
      </c>
      <c r="AC43" s="29">
        <f>SUMIFS('DATA 2'!AC$101:AC$133,'DATA 2'!$A$101:$A$133,$A43)</f>
        <v>0.1051071799</v>
      </c>
      <c r="AD43" s="29">
        <f>SUMIFS('DATA 2'!AD$101:AD$133,'DATA 2'!$A$101:$A$133,$A43)</f>
        <v>8.1334675100000003E-2</v>
      </c>
      <c r="AE43" s="29">
        <f>SUMIFS('DATA 2'!AE$101:AE$133,'DATA 2'!$A$101:$A$133,$A43)</f>
        <v>6.3814735900000003E-2</v>
      </c>
      <c r="AF43" s="29">
        <f>SUMIFS('DATA 2'!AF$101:AF$133,'DATA 2'!$A$101:$A$133,$A43)</f>
        <v>5.0367689399999999E-2</v>
      </c>
      <c r="AG43" s="29">
        <f>SUMIFS('DATA 2'!AG$101:AG$133,'DATA 2'!$A$101:$A$133,$A43)</f>
        <v>3.9880609499999997E-2</v>
      </c>
      <c r="AH43" s="29">
        <f>SUMIFS('DATA 2'!AH$101:AH$133,'DATA 2'!$A$101:$A$133,$A43)</f>
        <v>3.1645934799999997E-2</v>
      </c>
      <c r="AI43" s="29">
        <f>SUMIFS('DATA 2'!AI$101:AI$133,'DATA 2'!$A$101:$A$133,$A43)</f>
        <v>2.51546136E-2</v>
      </c>
      <c r="AJ43" s="29">
        <f>SUMIFS('DATA 2'!AJ$101:AJ$133,'DATA 2'!$A$101:$A$133,$A43)</f>
        <v>2.0022846399999999E-2</v>
      </c>
      <c r="AK43" s="29">
        <f>SUMIFS('DATA 2'!AK$101:AK$133,'DATA 2'!$A$101:$A$133,$A43)</f>
        <v>1.59560893E-2</v>
      </c>
      <c r="AL43" s="29">
        <f>SUMIFS('DATA 2'!AL$101:AL$133,'DATA 2'!$A$101:$A$133,$A43)</f>
        <v>1.27264747E-2</v>
      </c>
      <c r="AM43" s="29">
        <f>SUMIFS('DATA 2'!AM$101:AM$133,'DATA 2'!$A$101:$A$133,$A43)</f>
        <v>1.0156867199999999E-2</v>
      </c>
      <c r="AN43" s="29">
        <f>SUMIFS('DATA 2'!AN$101:AN$133,'DATA 2'!$A$101:$A$133,$A43)</f>
        <v>8.1090623400000006E-3</v>
      </c>
    </row>
    <row r="44" spans="1:40" x14ac:dyDescent="0.25">
      <c r="A44" s="31" t="s">
        <v>443</v>
      </c>
      <c r="C44" s="29">
        <f>SUM(C26:C31)</f>
        <v>3459303.525200163</v>
      </c>
      <c r="D44" s="29">
        <f t="shared" ref="D44:AN44" si="6">SUM(D26:D31)</f>
        <v>3559801.8233079375</v>
      </c>
      <c r="E44" s="29">
        <f t="shared" si="6"/>
        <v>3661504.4665044807</v>
      </c>
      <c r="F44" s="29">
        <f t="shared" si="6"/>
        <v>3764378.5747746401</v>
      </c>
      <c r="G44" s="29">
        <f t="shared" si="6"/>
        <v>3869828.14907511</v>
      </c>
      <c r="H44" s="29">
        <f t="shared" si="6"/>
        <v>3979566.0938240797</v>
      </c>
      <c r="I44" s="29">
        <f t="shared" si="6"/>
        <v>4092102.5410412098</v>
      </c>
      <c r="J44" s="29">
        <f t="shared" si="6"/>
        <v>4207868.04187332</v>
      </c>
      <c r="K44" s="29">
        <f t="shared" si="6"/>
        <v>4327365.0267151799</v>
      </c>
      <c r="L44" s="29">
        <f t="shared" si="6"/>
        <v>4451355.8069748012</v>
      </c>
      <c r="M44" s="29">
        <f t="shared" si="6"/>
        <v>4580918.4154462898</v>
      </c>
      <c r="N44" s="29">
        <f t="shared" si="6"/>
        <v>4717616.5069137299</v>
      </c>
      <c r="O44" s="29">
        <f t="shared" si="6"/>
        <v>4863755.6299319323</v>
      </c>
      <c r="P44" s="29">
        <f t="shared" si="6"/>
        <v>5010201.1002754858</v>
      </c>
      <c r="Q44" s="29">
        <f t="shared" si="6"/>
        <v>5162800.6114490237</v>
      </c>
      <c r="R44" s="29">
        <f t="shared" si="6"/>
        <v>5321424.7290498288</v>
      </c>
      <c r="S44" s="29">
        <f t="shared" si="6"/>
        <v>5486224.2293560989</v>
      </c>
      <c r="T44" s="29">
        <f t="shared" si="6"/>
        <v>5657459.8687942093</v>
      </c>
      <c r="U44" s="29">
        <f t="shared" si="6"/>
        <v>5819837.7060618754</v>
      </c>
      <c r="V44" s="29">
        <f t="shared" si="6"/>
        <v>5987825.5704792561</v>
      </c>
      <c r="W44" s="29">
        <f t="shared" si="6"/>
        <v>6161719.7777942438</v>
      </c>
      <c r="X44" s="29">
        <f t="shared" si="6"/>
        <v>6341670.9087757347</v>
      </c>
      <c r="Y44" s="29">
        <f t="shared" si="6"/>
        <v>6527749.2434977451</v>
      </c>
      <c r="Z44" s="29">
        <f t="shared" si="6"/>
        <v>6719969.3265548022</v>
      </c>
      <c r="AA44" s="29">
        <f t="shared" si="6"/>
        <v>6918303.4541747272</v>
      </c>
      <c r="AB44" s="29">
        <f t="shared" si="6"/>
        <v>7122692.8154724231</v>
      </c>
      <c r="AC44" s="29">
        <f t="shared" si="6"/>
        <v>7333059.0610004328</v>
      </c>
      <c r="AD44" s="29">
        <f t="shared" si="6"/>
        <v>7549317.2839512499</v>
      </c>
      <c r="AE44" s="29">
        <f t="shared" si="6"/>
        <v>7751001.8097893232</v>
      </c>
      <c r="AF44" s="29">
        <f t="shared" si="6"/>
        <v>7955569.9643011028</v>
      </c>
      <c r="AG44" s="29">
        <f t="shared" si="6"/>
        <v>8162896.3078855593</v>
      </c>
      <c r="AH44" s="29">
        <f t="shared" si="6"/>
        <v>8373001.1150302319</v>
      </c>
      <c r="AI44" s="29">
        <f t="shared" si="6"/>
        <v>8586029.1695701964</v>
      </c>
      <c r="AJ44" s="29">
        <f t="shared" si="6"/>
        <v>8802264.0207341556</v>
      </c>
      <c r="AK44" s="29">
        <f t="shared" si="6"/>
        <v>9022150.4907640051</v>
      </c>
      <c r="AL44" s="29">
        <f t="shared" si="6"/>
        <v>9246325.5553000346</v>
      </c>
      <c r="AM44" s="29">
        <f t="shared" si="6"/>
        <v>9475658.0128220115</v>
      </c>
      <c r="AN44" s="29">
        <f t="shared" si="6"/>
        <v>9711295.3287028056</v>
      </c>
    </row>
    <row r="45" spans="1:40" x14ac:dyDescent="0.25">
      <c r="A45" s="32" t="s">
        <v>438</v>
      </c>
      <c r="C45" s="29">
        <f>SUM(C32:C38)</f>
        <v>12966.955811362699</v>
      </c>
      <c r="D45" s="29">
        <f t="shared" ref="D45:AN45" si="7">SUM(D32:D38)</f>
        <v>13652.6102668972</v>
      </c>
      <c r="E45" s="29">
        <f t="shared" si="7"/>
        <v>14408.781261811002</v>
      </c>
      <c r="F45" s="29">
        <f t="shared" si="7"/>
        <v>15270.52329019</v>
      </c>
      <c r="G45" s="29">
        <f t="shared" si="7"/>
        <v>16432.881617759998</v>
      </c>
      <c r="H45" s="29">
        <f t="shared" si="7"/>
        <v>19126.1382753</v>
      </c>
      <c r="I45" s="29">
        <f t="shared" si="7"/>
        <v>22127.867657800001</v>
      </c>
      <c r="J45" s="29">
        <f t="shared" si="7"/>
        <v>25410.034487599998</v>
      </c>
      <c r="K45" s="29">
        <f t="shared" si="7"/>
        <v>29339.533076799991</v>
      </c>
      <c r="L45" s="29">
        <f t="shared" si="7"/>
        <v>34535.674192600003</v>
      </c>
      <c r="M45" s="29">
        <f t="shared" si="7"/>
        <v>41965.460943000005</v>
      </c>
      <c r="N45" s="29">
        <f t="shared" si="7"/>
        <v>53174.204884000006</v>
      </c>
      <c r="O45" s="29">
        <f t="shared" si="7"/>
        <v>70558.736926400001</v>
      </c>
      <c r="P45" s="29">
        <f t="shared" si="7"/>
        <v>79914.781869400002</v>
      </c>
      <c r="Q45" s="29">
        <f t="shared" si="7"/>
        <v>90684.722569800011</v>
      </c>
      <c r="R45" s="29">
        <f t="shared" si="7"/>
        <v>102831.2670283</v>
      </c>
      <c r="S45" s="29">
        <f t="shared" si="7"/>
        <v>116498.8356255</v>
      </c>
      <c r="T45" s="29">
        <f t="shared" si="7"/>
        <v>131896.91665629999</v>
      </c>
      <c r="U45" s="29">
        <f t="shared" si="7"/>
        <v>145612.37561470002</v>
      </c>
      <c r="V45" s="29">
        <f t="shared" si="7"/>
        <v>160717.9568937</v>
      </c>
      <c r="W45" s="29">
        <f t="shared" si="7"/>
        <v>177384.18934399998</v>
      </c>
      <c r="X45" s="29">
        <f t="shared" si="7"/>
        <v>195653.29915049998</v>
      </c>
      <c r="Y45" s="29">
        <f t="shared" si="7"/>
        <v>215504.20565459999</v>
      </c>
      <c r="Z45" s="29">
        <f t="shared" si="7"/>
        <v>236882.69867459999</v>
      </c>
      <c r="AA45" s="29">
        <f t="shared" si="7"/>
        <v>259715.78740919998</v>
      </c>
      <c r="AB45" s="29">
        <f t="shared" si="7"/>
        <v>283918.74781790003</v>
      </c>
      <c r="AC45" s="29">
        <f t="shared" si="7"/>
        <v>309398.91134729999</v>
      </c>
      <c r="AD45" s="29">
        <f t="shared" si="7"/>
        <v>336058.18164319999</v>
      </c>
      <c r="AE45" s="29">
        <f t="shared" si="7"/>
        <v>342034.63213339995</v>
      </c>
      <c r="AF45" s="29">
        <f t="shared" si="7"/>
        <v>347130.16120119998</v>
      </c>
      <c r="AG45" s="29">
        <f t="shared" si="7"/>
        <v>351199.27649309998</v>
      </c>
      <c r="AH45" s="29">
        <f t="shared" si="7"/>
        <v>354130.59034519998</v>
      </c>
      <c r="AI45" s="29">
        <f t="shared" si="7"/>
        <v>355825.77619510004</v>
      </c>
      <c r="AJ45" s="29">
        <f t="shared" si="7"/>
        <v>356194.98309960001</v>
      </c>
      <c r="AK45" s="29">
        <f t="shared" si="7"/>
        <v>355155.81846750004</v>
      </c>
      <c r="AL45" s="29">
        <f t="shared" si="7"/>
        <v>352633.66730279999</v>
      </c>
      <c r="AM45" s="29">
        <f t="shared" si="7"/>
        <v>348563.20625479997</v>
      </c>
      <c r="AN45" s="29">
        <f t="shared" si="7"/>
        <v>342891.3149151</v>
      </c>
    </row>
    <row r="46" spans="1:40" x14ac:dyDescent="0.25">
      <c r="A46" s="32" t="s">
        <v>431</v>
      </c>
      <c r="C46" s="29">
        <f>C39</f>
        <v>2605.7253879999998</v>
      </c>
      <c r="D46" s="29">
        <f t="shared" ref="D46:AN46" si="8">D39</f>
        <v>2590.1827109999999</v>
      </c>
      <c r="E46" s="29">
        <f t="shared" si="8"/>
        <v>2527.4699230000001</v>
      </c>
      <c r="F46" s="29">
        <f t="shared" si="8"/>
        <v>2436.1705080000002</v>
      </c>
      <c r="G46" s="29">
        <f t="shared" si="8"/>
        <v>2323.8815800000002</v>
      </c>
      <c r="H46" s="29">
        <f t="shared" si="8"/>
        <v>2431.1766309999998</v>
      </c>
      <c r="I46" s="29">
        <f t="shared" si="8"/>
        <v>2538.778699</v>
      </c>
      <c r="J46" s="29">
        <f t="shared" si="8"/>
        <v>2598.0102109999998</v>
      </c>
      <c r="K46" s="29">
        <f t="shared" si="8"/>
        <v>2608.7138110000001</v>
      </c>
      <c r="L46" s="29">
        <f t="shared" si="8"/>
        <v>2577.6007629999999</v>
      </c>
      <c r="M46" s="29">
        <f t="shared" si="8"/>
        <v>2506.67767</v>
      </c>
      <c r="N46" s="29">
        <f t="shared" si="8"/>
        <v>2391.7894540000002</v>
      </c>
      <c r="O46" s="29">
        <f t="shared" si="8"/>
        <v>2224.2912529999999</v>
      </c>
      <c r="P46" s="29">
        <f t="shared" si="8"/>
        <v>2157.4448940000002</v>
      </c>
      <c r="Q46" s="29">
        <f t="shared" si="8"/>
        <v>2110.47982</v>
      </c>
      <c r="R46" s="29">
        <f t="shared" si="8"/>
        <v>2056.4158240000002</v>
      </c>
      <c r="S46" s="29">
        <f t="shared" si="8"/>
        <v>1987.3071520000001</v>
      </c>
      <c r="T46" s="29">
        <f t="shared" si="8"/>
        <v>1901.646137</v>
      </c>
      <c r="U46" s="29">
        <f t="shared" si="8"/>
        <v>1857.0413960000001</v>
      </c>
      <c r="V46" s="29">
        <f t="shared" si="8"/>
        <v>1827.362652</v>
      </c>
      <c r="W46" s="29">
        <f t="shared" si="8"/>
        <v>1803.655113</v>
      </c>
      <c r="X46" s="29">
        <f t="shared" si="8"/>
        <v>1782.252596</v>
      </c>
      <c r="Y46" s="29">
        <f t="shared" si="8"/>
        <v>1761.025764</v>
      </c>
      <c r="Z46" s="29">
        <f t="shared" si="8"/>
        <v>1738.4863809999999</v>
      </c>
      <c r="AA46" s="29">
        <f t="shared" si="8"/>
        <v>1713.567722</v>
      </c>
      <c r="AB46" s="29">
        <f t="shared" si="8"/>
        <v>1685.5452929999999</v>
      </c>
      <c r="AC46" s="29">
        <f t="shared" si="8"/>
        <v>1653.9808290000001</v>
      </c>
      <c r="AD46" s="29">
        <f t="shared" si="8"/>
        <v>1618.6712749999999</v>
      </c>
      <c r="AE46" s="29">
        <f t="shared" si="8"/>
        <v>1859.4154349999999</v>
      </c>
      <c r="AF46" s="29">
        <f t="shared" si="8"/>
        <v>2265.2177670000001</v>
      </c>
      <c r="AG46" s="29">
        <f t="shared" si="8"/>
        <v>2827.8886000000002</v>
      </c>
      <c r="AH46" s="29">
        <f t="shared" si="8"/>
        <v>3578.9192370000001</v>
      </c>
      <c r="AI46" s="29">
        <f t="shared" si="8"/>
        <v>4574.3884859999998</v>
      </c>
      <c r="AJ46" s="29">
        <f t="shared" si="8"/>
        <v>5894.4209540000002</v>
      </c>
      <c r="AK46" s="29">
        <f t="shared" si="8"/>
        <v>7647.8614349999998</v>
      </c>
      <c r="AL46" s="29">
        <f t="shared" si="8"/>
        <v>9979.7285279999996</v>
      </c>
      <c r="AM46" s="29">
        <f t="shared" si="8"/>
        <v>13080.52368</v>
      </c>
      <c r="AN46" s="29">
        <f t="shared" si="8"/>
        <v>17196.655309999998</v>
      </c>
    </row>
    <row r="47" spans="1:40" x14ac:dyDescent="0.25">
      <c r="A47" s="32" t="s">
        <v>226</v>
      </c>
      <c r="C47" s="29">
        <f>SUM(C40:C43)</f>
        <v>21068.6177508</v>
      </c>
      <c r="D47" s="29">
        <f t="shared" ref="D47:AN47" si="9">SUM(D40:D43)</f>
        <v>21712.929487000001</v>
      </c>
      <c r="E47" s="29">
        <f t="shared" si="9"/>
        <v>21927.827865899999</v>
      </c>
      <c r="F47" s="29">
        <f t="shared" si="9"/>
        <v>21872.637293299998</v>
      </c>
      <c r="G47" s="29">
        <f t="shared" si="9"/>
        <v>21663.396273899998</v>
      </c>
      <c r="H47" s="29">
        <f t="shared" si="9"/>
        <v>21062.957017399996</v>
      </c>
      <c r="I47" s="29">
        <f t="shared" si="9"/>
        <v>20418.3527718</v>
      </c>
      <c r="J47" s="29">
        <f t="shared" si="9"/>
        <v>20309.081744499999</v>
      </c>
      <c r="K47" s="29">
        <f t="shared" si="9"/>
        <v>20627.099746600001</v>
      </c>
      <c r="L47" s="29">
        <f t="shared" si="9"/>
        <v>21163.6586665</v>
      </c>
      <c r="M47" s="29">
        <f t="shared" si="9"/>
        <v>21712.215893599998</v>
      </c>
      <c r="N47" s="29">
        <f t="shared" si="9"/>
        <v>22055.49545658</v>
      </c>
      <c r="O47" s="29">
        <f t="shared" si="9"/>
        <v>21942.231867563001</v>
      </c>
      <c r="P47" s="29">
        <f t="shared" si="9"/>
        <v>25890.621499314999</v>
      </c>
      <c r="Q47" s="29">
        <f t="shared" si="9"/>
        <v>30462.153606513995</v>
      </c>
      <c r="R47" s="29">
        <f t="shared" si="9"/>
        <v>35649.283950089004</v>
      </c>
      <c r="S47" s="29">
        <f t="shared" si="9"/>
        <v>41450.657498888002</v>
      </c>
      <c r="T47" s="29">
        <f t="shared" si="9"/>
        <v>47853.24084939</v>
      </c>
      <c r="U47" s="29">
        <f t="shared" si="9"/>
        <v>43259.519421025201</v>
      </c>
      <c r="V47" s="29">
        <f t="shared" si="9"/>
        <v>38944.647224845197</v>
      </c>
      <c r="W47" s="29">
        <f t="shared" si="9"/>
        <v>34910.601661433502</v>
      </c>
      <c r="X47" s="29">
        <f t="shared" si="9"/>
        <v>31144.110410854802</v>
      </c>
      <c r="Y47" s="29">
        <f t="shared" si="9"/>
        <v>27634.727557815298</v>
      </c>
      <c r="Z47" s="29">
        <f t="shared" si="9"/>
        <v>24377.676937001997</v>
      </c>
      <c r="AA47" s="29">
        <f t="shared" si="9"/>
        <v>21371.881754947797</v>
      </c>
      <c r="AB47" s="29">
        <f t="shared" si="9"/>
        <v>18617.214969262895</v>
      </c>
      <c r="AC47" s="29">
        <f t="shared" si="9"/>
        <v>16112.336115651899</v>
      </c>
      <c r="AD47" s="29">
        <f t="shared" si="9"/>
        <v>13853.396227569301</v>
      </c>
      <c r="AE47" s="29">
        <f t="shared" si="9"/>
        <v>13990.400034304501</v>
      </c>
      <c r="AF47" s="29">
        <f t="shared" si="9"/>
        <v>14117.455075542901</v>
      </c>
      <c r="AG47" s="29">
        <f t="shared" si="9"/>
        <v>14230.070218499201</v>
      </c>
      <c r="AH47" s="29">
        <f t="shared" si="9"/>
        <v>14323.792211071599</v>
      </c>
      <c r="AI47" s="29">
        <f t="shared" si="9"/>
        <v>14394.0827942048</v>
      </c>
      <c r="AJ47" s="29">
        <f t="shared" si="9"/>
        <v>14436.147424536999</v>
      </c>
      <c r="AK47" s="29">
        <f t="shared" si="9"/>
        <v>14444.818796633801</v>
      </c>
      <c r="AL47" s="29">
        <f t="shared" si="9"/>
        <v>14414.527861994002</v>
      </c>
      <c r="AM47" s="29">
        <f t="shared" si="9"/>
        <v>14339.3695938404</v>
      </c>
      <c r="AN47" s="29">
        <f t="shared" si="9"/>
        <v>14213.267165876841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6" sqref="H6"/>
    </sheetView>
  </sheetViews>
  <sheetFormatPr baseColWidth="10" defaultRowHeight="15" x14ac:dyDescent="0.25"/>
  <cols>
    <col min="1" max="1" width="40.28515625" bestFit="1" customWidth="1"/>
    <col min="2" max="2" width="66.42578125" style="9" hidden="1" customWidth="1"/>
    <col min="3" max="3" width="5.42578125" bestFit="1" customWidth="1"/>
    <col min="4" max="4" width="6" customWidth="1"/>
    <col min="5" max="6" width="6.42578125" bestFit="1" customWidth="1"/>
    <col min="7" max="8" width="7.140625" bestFit="1" customWidth="1"/>
  </cols>
  <sheetData>
    <row r="1" spans="1:8" x14ac:dyDescent="0.25">
      <c r="C1">
        <v>7</v>
      </c>
      <c r="D1">
        <v>9</v>
      </c>
      <c r="E1">
        <v>14</v>
      </c>
      <c r="F1">
        <v>19</v>
      </c>
      <c r="G1">
        <v>29</v>
      </c>
      <c r="H1">
        <v>39</v>
      </c>
    </row>
    <row r="2" spans="1:8" ht="18.75" x14ac:dyDescent="0.3">
      <c r="A2" s="11" t="s">
        <v>411</v>
      </c>
      <c r="B2" s="17"/>
      <c r="C2" s="4"/>
      <c r="D2" s="4"/>
      <c r="E2" s="4"/>
      <c r="F2" s="4"/>
      <c r="G2" s="4"/>
      <c r="H2" s="4"/>
    </row>
    <row r="3" spans="1:8" x14ac:dyDescent="0.25">
      <c r="A3" s="12"/>
      <c r="B3" s="21"/>
      <c r="C3" s="24">
        <v>2018</v>
      </c>
      <c r="D3" s="24">
        <v>2020</v>
      </c>
      <c r="E3" s="24">
        <v>2025</v>
      </c>
      <c r="F3" s="24">
        <v>2030</v>
      </c>
      <c r="G3" s="24">
        <v>2040</v>
      </c>
      <c r="H3" s="24">
        <v>2050</v>
      </c>
    </row>
    <row r="4" spans="1:8" ht="18.75" customHeight="1" x14ac:dyDescent="0.25">
      <c r="A4" s="22" t="s">
        <v>414</v>
      </c>
      <c r="B4" t="s">
        <v>0</v>
      </c>
      <c r="C4" s="25">
        <f>VLOOKUP($B4,DATA!$A$1:$AM$533,C$1,FALSE)</f>
        <v>1.2484759419240101E-2</v>
      </c>
      <c r="D4" s="25">
        <f>VLOOKUP($B4,DATA!$A$1:$AM$533,D$1,FALSE)</f>
        <v>2.4880698674101202E-2</v>
      </c>
      <c r="E4" s="25">
        <f>VLOOKUP($B4,DATA!$A$1:$AM$533,E$1,FALSE)</f>
        <v>6.2007356909687901E-2</v>
      </c>
      <c r="F4" s="25">
        <f>VLOOKUP($B4,DATA!$A$1:$AM$533,F$1,FALSE)</f>
        <v>0.163523650951513</v>
      </c>
      <c r="G4" s="25">
        <f>VLOOKUP($B4,DATA!$A$1:$AM$533,G$1,FALSE)</f>
        <v>3.8201229271694899E-2</v>
      </c>
      <c r="H4" s="25">
        <f>VLOOKUP($B4,DATA!$A$1:$AM$533,H$1,FALSE)</f>
        <v>-7.1843166217200299E-2</v>
      </c>
    </row>
    <row r="5" spans="1:8" ht="18.75" customHeight="1" x14ac:dyDescent="0.25">
      <c r="A5" s="22" t="s">
        <v>415</v>
      </c>
      <c r="B5" t="s">
        <v>2</v>
      </c>
      <c r="C5" s="25">
        <f>VLOOKUP($B5,DATA!$A$1:$AM$533,C$1,FALSE)</f>
        <v>8.5510629563856301E-4</v>
      </c>
      <c r="D5" s="25">
        <f>VLOOKUP($B5,DATA!$A$1:$AM$533,D$1,FALSE)</f>
        <v>-7.31056023709486E-3</v>
      </c>
      <c r="E5" s="25">
        <f>VLOOKUP($B5,DATA!$A$1:$AM$533,E$1,FALSE)</f>
        <v>-6.4967621347555796E-3</v>
      </c>
      <c r="F5" s="25">
        <f>VLOOKUP($B5,DATA!$A$1:$AM$533,F$1,FALSE)</f>
        <v>0.12301004247203801</v>
      </c>
      <c r="G5" s="25">
        <f>VLOOKUP($B5,DATA!$A$1:$AM$533,G$1,FALSE)</f>
        <v>-8.0344456898839803E-2</v>
      </c>
      <c r="H5" s="25">
        <f>VLOOKUP($B5,DATA!$A$1:$AM$533,H$1,FALSE)</f>
        <v>0.13612729040517399</v>
      </c>
    </row>
    <row r="6" spans="1:8" ht="18.75" customHeight="1" x14ac:dyDescent="0.25">
      <c r="A6" s="22" t="s">
        <v>416</v>
      </c>
      <c r="B6" t="s">
        <v>3</v>
      </c>
      <c r="C6" s="25">
        <f>VLOOKUP($B6,DATA!$A$1:$AM$533,C$1,FALSE)</f>
        <v>1.6100255671558301E-3</v>
      </c>
      <c r="D6" s="25">
        <f>VLOOKUP($B6,DATA!$A$1:$AM$533,D$1,FALSE)</f>
        <v>-7.7651823237046003E-3</v>
      </c>
      <c r="E6" s="25">
        <f>VLOOKUP($B6,DATA!$A$1:$AM$533,E$1,FALSE)</f>
        <v>0.176072577418073</v>
      </c>
      <c r="F6" s="25">
        <f>VLOOKUP($B6,DATA!$A$1:$AM$533,F$1,FALSE)</f>
        <v>0.42593585532579797</v>
      </c>
      <c r="G6" s="25">
        <f>VLOOKUP($B6,DATA!$A$1:$AM$533,G$1,FALSE)</f>
        <v>1.0946236795530999</v>
      </c>
      <c r="H6" s="25">
        <f>VLOOKUP($B6,DATA!$A$1:$AM$533,H$1,FALSE)</f>
        <v>0.22975197179453399</v>
      </c>
    </row>
    <row r="7" spans="1:8" ht="18.75" customHeight="1" x14ac:dyDescent="0.25">
      <c r="A7" s="22" t="s">
        <v>417</v>
      </c>
      <c r="B7" t="s">
        <v>5</v>
      </c>
      <c r="C7" s="25">
        <f>VLOOKUP($B7,DATA!$A$1:$AM$533,C$1,FALSE)</f>
        <v>1.2383241053459601E-3</v>
      </c>
      <c r="D7" s="25">
        <f>VLOOKUP($B7,DATA!$A$1:$AM$533,D$1,FALSE)</f>
        <v>-4.2724462687715399E-4</v>
      </c>
      <c r="E7" s="25">
        <f>VLOOKUP($B7,DATA!$A$1:$AM$533,E$1,FALSE)</f>
        <v>-4.8312252314197598E-2</v>
      </c>
      <c r="F7" s="25">
        <f>VLOOKUP($B7,DATA!$A$1:$AM$533,F$1,FALSE)</f>
        <v>-0.15401839234245801</v>
      </c>
      <c r="G7" s="25">
        <f>VLOOKUP($B7,DATA!$A$1:$AM$533,G$1,FALSE)</f>
        <v>-0.59644338419411103</v>
      </c>
      <c r="H7" s="25">
        <f>VLOOKUP($B7,DATA!$A$1:$AM$533,H$1,FALSE)</f>
        <v>-0.93126842662067899</v>
      </c>
    </row>
    <row r="8" spans="1:8" ht="18.75" customHeight="1" x14ac:dyDescent="0.25">
      <c r="A8" s="22" t="s">
        <v>418</v>
      </c>
      <c r="B8" t="s">
        <v>6</v>
      </c>
      <c r="C8" s="25">
        <f>VLOOKUP($B8,DATA!$A$1:$AM$533,C$1,FALSE)</f>
        <v>-3.5208313997558902E-2</v>
      </c>
      <c r="D8" s="25">
        <f>VLOOKUP($B8,DATA!$A$1:$AM$533,D$1,FALSE)</f>
        <v>-9.9340549157878003E-2</v>
      </c>
      <c r="E8" s="25">
        <f>VLOOKUP($B8,DATA!$A$1:$AM$533,E$1,FALSE)</f>
        <v>-0.13706103376352999</v>
      </c>
      <c r="F8" s="25">
        <f>VLOOKUP($B8,DATA!$A$1:$AM$533,F$1,FALSE)</f>
        <v>-0.119335313175206</v>
      </c>
      <c r="G8" s="25">
        <f>VLOOKUP($B8,DATA!$A$1:$AM$533,G$1,FALSE)</f>
        <v>-9.4884077400236799E-2</v>
      </c>
      <c r="H8" s="25">
        <f>VLOOKUP($B8,DATA!$A$1:$AM$533,H$1,FALSE)</f>
        <v>-0.157312673250531</v>
      </c>
    </row>
    <row r="9" spans="1:8" ht="18.75" customHeight="1" x14ac:dyDescent="0.25">
      <c r="A9" s="22" t="s">
        <v>419</v>
      </c>
      <c r="B9" t="s">
        <v>12</v>
      </c>
      <c r="C9" s="25">
        <f>VLOOKUP($B9,DATA!$A$1:$AM$533,C$1,FALSE)</f>
        <v>1.8696300000002599E-3</v>
      </c>
      <c r="D9" s="25">
        <f>VLOOKUP($B9,DATA!$A$1:$AM$533,D$1,FALSE)</f>
        <v>7.6623400000003202E-3</v>
      </c>
      <c r="E9" s="25">
        <f>VLOOKUP($B9,DATA!$A$1:$AM$533,E$1,FALSE)</f>
        <v>-3.8020500000000103E-2</v>
      </c>
      <c r="F9" s="25">
        <f>VLOOKUP($B9,DATA!$A$1:$AM$533,F$1,FALSE)</f>
        <v>-0.14616152999999901</v>
      </c>
      <c r="G9" s="25">
        <f>VLOOKUP($B9,DATA!$A$1:$AM$533,G$1,FALSE)</f>
        <v>-2.80759599999999E-2</v>
      </c>
      <c r="H9" s="25">
        <f>VLOOKUP($B9,DATA!$A$1:$AM$533,H$1,FALSE)</f>
        <v>0.13333874000000001</v>
      </c>
    </row>
    <row r="10" spans="1:8" ht="18.75" customHeight="1" x14ac:dyDescent="0.25">
      <c r="A10" s="22" t="s">
        <v>420</v>
      </c>
      <c r="B10" t="s">
        <v>11</v>
      </c>
      <c r="C10" s="26">
        <f>VLOOKUP($B10,DATA!$A$1:$AM$533,C$1,FALSE)</f>
        <v>-1677.94000000506</v>
      </c>
      <c r="D10" s="26">
        <f>VLOOKUP($B10,DATA!$A$1:$AM$533,D$1,FALSE)</f>
        <v>-7818.8400000035699</v>
      </c>
      <c r="E10" s="26">
        <f>VLOOKUP($B10,DATA!$A$1:$AM$533,E$1,FALSE)</f>
        <v>37460.390000000603</v>
      </c>
      <c r="F10" s="26">
        <f>VLOOKUP($B10,DATA!$A$1:$AM$533,F$1,FALSE)</f>
        <v>180297.67999999199</v>
      </c>
      <c r="G10" s="26">
        <f>VLOOKUP($B10,DATA!$A$1:$AM$533,G$1,FALSE)</f>
        <v>51340.379999995203</v>
      </c>
      <c r="H10" s="26">
        <f>VLOOKUP($B10,DATA!$A$1:$AM$533,H$1,FALSE)</f>
        <v>-188904.89</v>
      </c>
    </row>
    <row r="11" spans="1:8" ht="18.75" customHeight="1" x14ac:dyDescent="0.25">
      <c r="A11" s="22" t="s">
        <v>421</v>
      </c>
      <c r="B11" t="s">
        <v>9</v>
      </c>
      <c r="C11" s="25">
        <f>VLOOKUP($B11,DATA!$A$1:$AM$533,C$1,FALSE)</f>
        <v>2.2486525754095098E-3</v>
      </c>
      <c r="D11" s="25">
        <f>VLOOKUP($B11,DATA!$A$1:$AM$533,D$1,FALSE)</f>
        <v>-1.8921424620399401E-2</v>
      </c>
      <c r="E11" s="25">
        <f>VLOOKUP($B11,DATA!$A$1:$AM$533,E$1,FALSE)</f>
        <v>-7.7980638050256706E-2</v>
      </c>
      <c r="F11" s="25">
        <f>VLOOKUP($B11,DATA!$A$1:$AM$533,F$1,FALSE)</f>
        <v>1.4648001431871701E-2</v>
      </c>
      <c r="G11" s="25">
        <f>VLOOKUP($B11,DATA!$A$1:$AM$533,G$1,FALSE)</f>
        <v>-0.11214633481236801</v>
      </c>
      <c r="H11" s="25">
        <f>VLOOKUP($B11,DATA!$A$1:$AM$533,H$1,FALSE)</f>
        <v>0.14740895211160501</v>
      </c>
    </row>
    <row r="12" spans="1:8" ht="18.75" customHeight="1" x14ac:dyDescent="0.25">
      <c r="A12" s="22" t="s">
        <v>422</v>
      </c>
      <c r="B12" t="s">
        <v>7</v>
      </c>
      <c r="C12" s="25">
        <f>VLOOKUP($B12,DATA!$A$1:$AM$533,C$1,FALSE)</f>
        <v>-3.5130564256857701E-3</v>
      </c>
      <c r="D12" s="25">
        <f>VLOOKUP($B12,DATA!$A$1:$AM$533,D$1,FALSE)</f>
        <v>1.25937104484386E-2</v>
      </c>
      <c r="E12" s="25">
        <f>VLOOKUP($B12,DATA!$A$1:$AM$533,E$1,FALSE)</f>
        <v>0.15095953889223601</v>
      </c>
      <c r="F12" s="25">
        <f>VLOOKUP($B12,DATA!$A$1:$AM$533,F$1,FALSE)</f>
        <v>0.38984098618461899</v>
      </c>
      <c r="G12" s="25">
        <f>VLOOKUP($B12,DATA!$A$1:$AM$533,G$1,FALSE)</f>
        <v>1.36088976197612</v>
      </c>
      <c r="H12" s="25">
        <f>VLOOKUP($B12,DATA!$A$1:$AM$533,H$1,FALSE)</f>
        <v>1.71801418407702</v>
      </c>
    </row>
    <row r="13" spans="1:8" ht="18.75" customHeight="1" x14ac:dyDescent="0.25">
      <c r="A13" s="22" t="s">
        <v>423</v>
      </c>
      <c r="B13" t="s">
        <v>213</v>
      </c>
      <c r="C13" s="25">
        <f>VLOOKUP($B13,DATA!$A$1:$AM$533,C$1,FALSE)</f>
        <v>-5.1638499000583602E-3</v>
      </c>
      <c r="D13" s="25">
        <f>VLOOKUP($B13,DATA!$A$1:$AM$533,D$1,FALSE)</f>
        <v>-2.87948798585402E-2</v>
      </c>
      <c r="E13" s="25">
        <f>VLOOKUP($B13,DATA!$A$1:$AM$533,E$1,FALSE)</f>
        <v>-0.27469103096769898</v>
      </c>
      <c r="F13" s="25">
        <f>VLOOKUP($B13,DATA!$A$1:$AM$533,F$1,FALSE)</f>
        <v>-1.06486625854716</v>
      </c>
      <c r="G13" s="25">
        <f>VLOOKUP($B13,DATA!$A$1:$AM$533,G$1,FALSE)</f>
        <v>-2.2776380309405302</v>
      </c>
      <c r="H13" s="25">
        <f>VLOOKUP($B13,DATA!$A$1:$AM$533,H$1,FALSE)</f>
        <v>-1.7617392331891899</v>
      </c>
    </row>
    <row r="14" spans="1:8" ht="18.75" customHeight="1" x14ac:dyDescent="0.25">
      <c r="A14" s="23" t="s">
        <v>413</v>
      </c>
      <c r="B14" t="s">
        <v>214</v>
      </c>
      <c r="C14" s="25">
        <f>VLOOKUP($B14,DATA!$A$1:$AM$533,C$1,FALSE)</f>
        <v>-1.8873199999998301E-3</v>
      </c>
      <c r="D14" s="25">
        <f>VLOOKUP($B14,DATA!$A$1:$AM$533,D$1,FALSE)</f>
        <v>-6.9929299999996796E-3</v>
      </c>
      <c r="E14" s="25">
        <f>VLOOKUP($B14,DATA!$A$1:$AM$533,E$1,FALSE)</f>
        <v>-7.2162740000000003E-2</v>
      </c>
      <c r="F14" s="25">
        <f>VLOOKUP($B14,DATA!$A$1:$AM$533,F$1,FALSE)</f>
        <v>-0.21998313</v>
      </c>
      <c r="G14" s="25">
        <f>VLOOKUP($B14,DATA!$A$1:$AM$533,G$1,FALSE)</f>
        <v>-0.13215203</v>
      </c>
      <c r="H14" s="25">
        <f>VLOOKUP($B14,DATA!$A$1:$AM$533,H$1,FALSE)</f>
        <v>-5.6268970000000001E-2</v>
      </c>
    </row>
    <row r="15" spans="1:8" ht="18.75" customHeight="1" x14ac:dyDescent="0.25">
      <c r="A15" s="23" t="s">
        <v>424</v>
      </c>
      <c r="B15" t="s">
        <v>14</v>
      </c>
      <c r="C15" s="25">
        <f>VLOOKUP($B15,DATA!$A$1:$AM$533,C$1,FALSE)</f>
        <v>-1.3427142902553899</v>
      </c>
      <c r="D15" s="25">
        <f>VLOOKUP($B15,DATA!$A$1:$AM$533,D$1,FALSE)</f>
        <v>-3.53229196893512</v>
      </c>
      <c r="E15" s="25">
        <f>VLOOKUP($B15,DATA!$A$1:$AM$533,E$1,FALSE)</f>
        <v>-5.9642089114370798</v>
      </c>
      <c r="F15" s="25">
        <f>VLOOKUP($B15,DATA!$A$1:$AM$533,F$1,FALSE)</f>
        <v>-8.3060311799580404</v>
      </c>
      <c r="G15" s="25">
        <f>VLOOKUP($B15,DATA!$A$1:$AM$533,G$1,FALSE)</f>
        <v>-9.0536116598313203</v>
      </c>
      <c r="H15" s="25">
        <f>VLOOKUP($B15,DATA!$A$1:$AM$533,H$1,FALSE)</f>
        <v>-10.195496760248499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workbookViewId="0">
      <selection activeCell="C29" sqref="C29:I29"/>
    </sheetView>
  </sheetViews>
  <sheetFormatPr baseColWidth="10" defaultRowHeight="15" x14ac:dyDescent="0.25"/>
  <cols>
    <col min="1" max="1" width="28" customWidth="1"/>
    <col min="2" max="2" width="22" hidden="1" customWidth="1"/>
    <col min="3" max="9" width="10.85546875" customWidth="1"/>
    <col min="11" max="11" width="48.85546875" bestFit="1" customWidth="1"/>
    <col min="12" max="12" width="22" hidden="1" customWidth="1"/>
    <col min="13" max="13" width="9.85546875" bestFit="1" customWidth="1"/>
    <col min="21" max="21" width="27.42578125" customWidth="1"/>
  </cols>
  <sheetData>
    <row r="1" spans="1:28" ht="18.75" x14ac:dyDescent="0.3">
      <c r="A1" s="18" t="s">
        <v>215</v>
      </c>
      <c r="C1" s="4"/>
      <c r="D1" s="4"/>
      <c r="E1" s="4"/>
      <c r="F1" s="4"/>
      <c r="G1" s="4"/>
      <c r="H1" s="4"/>
      <c r="I1" s="4"/>
      <c r="J1" s="4"/>
      <c r="K1" s="11" t="s">
        <v>216</v>
      </c>
      <c r="L1" s="4"/>
      <c r="M1" s="4"/>
      <c r="N1" s="4"/>
      <c r="O1" s="4"/>
      <c r="P1" s="4"/>
      <c r="Q1" s="4"/>
      <c r="R1" s="4"/>
      <c r="S1" s="4"/>
      <c r="T1" s="4"/>
      <c r="U1" s="11" t="s">
        <v>446</v>
      </c>
      <c r="V1" s="4"/>
      <c r="W1" s="4"/>
      <c r="X1" s="4"/>
      <c r="Y1" s="4"/>
      <c r="Z1" s="4"/>
      <c r="AA1" s="4"/>
      <c r="AB1" s="4"/>
    </row>
    <row r="2" spans="1:28" x14ac:dyDescent="0.25">
      <c r="A2" s="40" t="s">
        <v>229</v>
      </c>
      <c r="B2" s="41"/>
      <c r="C2" s="41">
        <v>2</v>
      </c>
      <c r="D2" s="41">
        <v>7</v>
      </c>
      <c r="E2" s="41">
        <v>9</v>
      </c>
      <c r="F2" s="41">
        <v>14</v>
      </c>
      <c r="G2" s="41">
        <v>19</v>
      </c>
      <c r="H2" s="41">
        <v>29</v>
      </c>
      <c r="I2" s="41">
        <v>39</v>
      </c>
      <c r="J2" s="41"/>
      <c r="K2" s="40" t="s">
        <v>229</v>
      </c>
      <c r="L2" s="41"/>
      <c r="M2" s="41">
        <v>2</v>
      </c>
      <c r="N2" s="41">
        <v>7</v>
      </c>
      <c r="O2" s="41">
        <v>9</v>
      </c>
      <c r="P2" s="41">
        <v>14</v>
      </c>
      <c r="Q2" s="41">
        <v>19</v>
      </c>
      <c r="R2" s="41">
        <v>29</v>
      </c>
      <c r="S2" s="41">
        <v>39</v>
      </c>
      <c r="T2" s="41"/>
      <c r="U2" s="40" t="s">
        <v>230</v>
      </c>
      <c r="V2" s="41"/>
      <c r="W2" s="41"/>
      <c r="X2" s="41"/>
      <c r="Y2" s="41"/>
      <c r="Z2" s="41"/>
      <c r="AA2" s="41"/>
      <c r="AB2" s="41"/>
    </row>
    <row r="3" spans="1:28" ht="15.75" customHeight="1" x14ac:dyDescent="0.25">
      <c r="A3" s="45"/>
      <c r="B3" s="45"/>
      <c r="C3" s="46">
        <v>2013</v>
      </c>
      <c r="D3" s="46">
        <v>2018</v>
      </c>
      <c r="E3" s="46">
        <v>2020</v>
      </c>
      <c r="F3" s="46">
        <v>2025</v>
      </c>
      <c r="G3" s="46">
        <v>2030</v>
      </c>
      <c r="H3" s="46">
        <v>2040</v>
      </c>
      <c r="I3" s="46">
        <v>2050</v>
      </c>
      <c r="J3" s="41"/>
      <c r="K3" s="45"/>
      <c r="L3" s="45"/>
      <c r="M3" s="46">
        <v>2013</v>
      </c>
      <c r="N3" s="46">
        <v>2018</v>
      </c>
      <c r="O3" s="46">
        <v>2020</v>
      </c>
      <c r="P3" s="46">
        <v>2025</v>
      </c>
      <c r="Q3" s="46">
        <v>2030</v>
      </c>
      <c r="R3" s="46">
        <v>2040</v>
      </c>
      <c r="S3" s="46">
        <v>2050</v>
      </c>
      <c r="T3" s="41"/>
      <c r="U3" s="45"/>
      <c r="V3" s="46">
        <v>2018</v>
      </c>
      <c r="W3" s="46">
        <v>2020</v>
      </c>
      <c r="X3" s="46">
        <v>2025</v>
      </c>
      <c r="Y3" s="46">
        <v>2030</v>
      </c>
      <c r="Z3" s="46">
        <v>2040</v>
      </c>
      <c r="AA3" s="46">
        <v>2050</v>
      </c>
      <c r="AB3" s="49"/>
    </row>
    <row r="4" spans="1:28" ht="15.75" customHeight="1" x14ac:dyDescent="0.25">
      <c r="A4" s="36" t="s">
        <v>219</v>
      </c>
      <c r="B4" s="41" t="s">
        <v>69</v>
      </c>
      <c r="C4" s="83">
        <f>VLOOKUP($B4,DATA!$A$1:$AM$533,C$2,FALSE)</f>
        <v>158.6805803</v>
      </c>
      <c r="D4" s="83">
        <f>VLOOKUP($B4,DATA!$A$1:$AM$533,D$2,FALSE)</f>
        <v>181.82239250000001</v>
      </c>
      <c r="E4" s="83">
        <f>VLOOKUP($B4,DATA!$A$1:$AM$533,E$2,FALSE)</f>
        <v>190.81933269999999</v>
      </c>
      <c r="F4" s="83">
        <f>VLOOKUP($B4,DATA!$A$1:$AM$533,F$2,FALSE)</f>
        <v>211.49850960000001</v>
      </c>
      <c r="G4" s="83">
        <f>VLOOKUP($B4,DATA!$A$1:$AM$533,G$2,FALSE)</f>
        <v>233.2744907</v>
      </c>
      <c r="H4" s="83">
        <f>VLOOKUP($B4,DATA!$A$1:$AM$533,H$2,FALSE)</f>
        <v>296.8299093</v>
      </c>
      <c r="I4" s="83">
        <f>VLOOKUP($B4,DATA!$A$1:$AM$533,I$2,FALSE)</f>
        <v>391.65804159999999</v>
      </c>
      <c r="J4" s="41"/>
      <c r="K4" s="36" t="s">
        <v>219</v>
      </c>
      <c r="L4" s="41" t="s">
        <v>74</v>
      </c>
      <c r="M4" s="83">
        <f>VLOOKUP($L4,DATA!$A$1:$AM$533,M$2,FALSE)</f>
        <v>158.6805803</v>
      </c>
      <c r="N4" s="83">
        <f>VLOOKUP($L4,DATA!$A$1:$AM$533,N$2,FALSE)</f>
        <v>181.81159529999999</v>
      </c>
      <c r="O4" s="83">
        <f>VLOOKUP($L4,DATA!$A$1:$AM$533,O$2,FALSE)</f>
        <v>190.7306571</v>
      </c>
      <c r="P4" s="83">
        <f>VLOOKUP($L4,DATA!$A$1:$AM$533,P$2,FALSE)</f>
        <v>211.06901809999999</v>
      </c>
      <c r="Q4" s="83">
        <f>VLOOKUP($L4,DATA!$A$1:$AM$533,Q$2,FALSE)</f>
        <v>232.81868840000001</v>
      </c>
      <c r="R4" s="83">
        <f>VLOOKUP($L4,DATA!$A$1:$AM$533,R$2,FALSE)</f>
        <v>293.77184799999998</v>
      </c>
      <c r="S4" s="83">
        <f>VLOOKUP($L4,DATA!$A$1:$AM$533,S$2,FALSE)</f>
        <v>388.4786919</v>
      </c>
      <c r="T4" s="41"/>
      <c r="U4" s="36" t="s">
        <v>219</v>
      </c>
      <c r="V4" s="44">
        <f t="shared" ref="V4:AA11" si="0">N4/D4-1</f>
        <v>-5.9383224758846609E-5</v>
      </c>
      <c r="W4" s="44">
        <f t="shared" si="0"/>
        <v>-4.647097269719902E-4</v>
      </c>
      <c r="X4" s="44">
        <f t="shared" si="0"/>
        <v>-2.0307069813980672E-3</v>
      </c>
      <c r="Y4" s="44">
        <f t="shared" si="0"/>
        <v>-1.9539311762388767E-3</v>
      </c>
      <c r="Z4" s="44">
        <f t="shared" si="0"/>
        <v>-1.0302402838082259E-2</v>
      </c>
      <c r="AA4" s="44">
        <f t="shared" si="0"/>
        <v>-8.117667358524594E-3</v>
      </c>
      <c r="AB4" s="44"/>
    </row>
    <row r="5" spans="1:28" ht="15.75" customHeight="1" x14ac:dyDescent="0.25">
      <c r="A5" s="36" t="s">
        <v>218</v>
      </c>
      <c r="B5" s="41" t="s">
        <v>70</v>
      </c>
      <c r="C5" s="83">
        <f>VLOOKUP($B5,DATA!$A$1:$AM$533,C$2,FALSE)</f>
        <v>1535.2176030000001</v>
      </c>
      <c r="D5" s="83">
        <f>VLOOKUP($B5,DATA!$A$1:$AM$533,D$2,FALSE)</f>
        <v>1776.5188659999999</v>
      </c>
      <c r="E5" s="83">
        <f>VLOOKUP($B5,DATA!$A$1:$AM$533,E$2,FALSE)</f>
        <v>1870.819647</v>
      </c>
      <c r="F5" s="83">
        <f>VLOOKUP($B5,DATA!$A$1:$AM$533,F$2,FALSE)</f>
        <v>2106.3087300000002</v>
      </c>
      <c r="G5" s="83">
        <f>VLOOKUP($B5,DATA!$A$1:$AM$533,G$2,FALSE)</f>
        <v>2368.4495569999999</v>
      </c>
      <c r="H5" s="83">
        <f>VLOOKUP($B5,DATA!$A$1:$AM$533,H$2,FALSE)</f>
        <v>3009.2852290000001</v>
      </c>
      <c r="I5" s="83">
        <f>VLOOKUP($B5,DATA!$A$1:$AM$533,I$2,FALSE)</f>
        <v>3917.2100999999998</v>
      </c>
      <c r="J5" s="41"/>
      <c r="K5" s="36" t="s">
        <v>218</v>
      </c>
      <c r="L5" s="41" t="s">
        <v>75</v>
      </c>
      <c r="M5" s="83">
        <f>VLOOKUP($L5,DATA!$A$1:$AM$533,M$2,FALSE)</f>
        <v>1535.2176030000001</v>
      </c>
      <c r="N5" s="83">
        <f>VLOOKUP($L5,DATA!$A$1:$AM$533,N$2,FALSE)</f>
        <v>1776.421024</v>
      </c>
      <c r="O5" s="83">
        <f>VLOOKUP($L5,DATA!$A$1:$AM$533,O$2,FALSE)</f>
        <v>1870.3047879999999</v>
      </c>
      <c r="P5" s="83">
        <f>VLOOKUP($L5,DATA!$A$1:$AM$533,P$2,FALSE)</f>
        <v>2104.976838</v>
      </c>
      <c r="Q5" s="83">
        <f>VLOOKUP($L5,DATA!$A$1:$AM$533,Q$2,FALSE)</f>
        <v>2368.0306500000002</v>
      </c>
      <c r="R5" s="83">
        <f>VLOOKUP($L5,DATA!$A$1:$AM$533,R$2,FALSE)</f>
        <v>2995.4855819999998</v>
      </c>
      <c r="S5" s="83">
        <f>VLOOKUP($L5,DATA!$A$1:$AM$533,S$2,FALSE)</f>
        <v>3896.3200459999998</v>
      </c>
      <c r="T5" s="41"/>
      <c r="U5" s="36" t="s">
        <v>218</v>
      </c>
      <c r="V5" s="44">
        <f t="shared" si="0"/>
        <v>-5.5075125782511059E-5</v>
      </c>
      <c r="W5" s="44">
        <f t="shared" si="0"/>
        <v>-2.7520504225286846E-4</v>
      </c>
      <c r="X5" s="44">
        <f t="shared" si="0"/>
        <v>-6.3233465304968206E-4</v>
      </c>
      <c r="Y5" s="44">
        <f t="shared" si="0"/>
        <v>-1.7686971578589894E-4</v>
      </c>
      <c r="Z5" s="44">
        <f t="shared" si="0"/>
        <v>-4.5856892749863709E-3</v>
      </c>
      <c r="AA5" s="44">
        <f t="shared" si="0"/>
        <v>-5.3328908755749804E-3</v>
      </c>
      <c r="AB5" s="44"/>
    </row>
    <row r="6" spans="1:28" ht="15.75" customHeight="1" x14ac:dyDescent="0.25">
      <c r="A6" s="36" t="s">
        <v>220</v>
      </c>
      <c r="B6" s="41" t="s">
        <v>71</v>
      </c>
      <c r="C6" s="83">
        <f>VLOOKUP($B6,DATA!$A$1:$AM$533,C$2,FALSE)</f>
        <v>806.7662934</v>
      </c>
      <c r="D6" s="83">
        <f>VLOOKUP($B6,DATA!$A$1:$AM$533,D$2,FALSE)</f>
        <v>946.19370000000004</v>
      </c>
      <c r="E6" s="83">
        <f>VLOOKUP($B6,DATA!$A$1:$AM$533,E$2,FALSE)</f>
        <v>994.13380549999999</v>
      </c>
      <c r="F6" s="83">
        <f>VLOOKUP($B6,DATA!$A$1:$AM$533,F$2,FALSE)</f>
        <v>1082.9846789999999</v>
      </c>
      <c r="G6" s="83">
        <f>VLOOKUP($B6,DATA!$A$1:$AM$533,G$2,FALSE)</f>
        <v>1186.4412669999999</v>
      </c>
      <c r="H6" s="83">
        <f>VLOOKUP($B6,DATA!$A$1:$AM$533,H$2,FALSE)</f>
        <v>1498.6106339999999</v>
      </c>
      <c r="I6" s="83">
        <f>VLOOKUP($B6,DATA!$A$1:$AM$533,I$2,FALSE)</f>
        <v>2025.482706</v>
      </c>
      <c r="J6" s="41"/>
      <c r="K6" s="36" t="s">
        <v>220</v>
      </c>
      <c r="L6" s="41" t="s">
        <v>76</v>
      </c>
      <c r="M6" s="83">
        <f>VLOOKUP($L6,DATA!$A$1:$AM$533,M$2,FALSE)</f>
        <v>806.7662934</v>
      </c>
      <c r="N6" s="83">
        <f>VLOOKUP($L6,DATA!$A$1:$AM$533,N$2,FALSE)</f>
        <v>946.29335230000004</v>
      </c>
      <c r="O6" s="83">
        <f>VLOOKUP($L6,DATA!$A$1:$AM$533,O$2,FALSE)</f>
        <v>994.50189639999996</v>
      </c>
      <c r="P6" s="83">
        <f>VLOOKUP($L6,DATA!$A$1:$AM$533,P$2,FALSE)</f>
        <v>1083.3777190000001</v>
      </c>
      <c r="Q6" s="83">
        <f>VLOOKUP($L6,DATA!$A$1:$AM$533,Q$2,FALSE)</f>
        <v>1187.353715</v>
      </c>
      <c r="R6" s="83">
        <f>VLOOKUP($L6,DATA!$A$1:$AM$533,R$2,FALSE)</f>
        <v>1498.418015</v>
      </c>
      <c r="S6" s="83">
        <f>VLOOKUP($L6,DATA!$A$1:$AM$533,S$2,FALSE)</f>
        <v>2024.9796269999999</v>
      </c>
      <c r="T6" s="41"/>
      <c r="U6" s="36" t="s">
        <v>220</v>
      </c>
      <c r="V6" s="44">
        <f t="shared" si="0"/>
        <v>1.0531913285838357E-4</v>
      </c>
      <c r="W6" s="44">
        <f t="shared" si="0"/>
        <v>3.7026293438913171E-4</v>
      </c>
      <c r="X6" s="44">
        <f t="shared" si="0"/>
        <v>3.629229550718982E-4</v>
      </c>
      <c r="Y6" s="44">
        <f t="shared" si="0"/>
        <v>7.6906293246792323E-4</v>
      </c>
      <c r="Z6" s="44">
        <f t="shared" si="0"/>
        <v>-1.2853171839954936E-4</v>
      </c>
      <c r="AA6" s="44">
        <f t="shared" si="0"/>
        <v>-2.4837486812889775E-4</v>
      </c>
      <c r="AB6" s="44"/>
    </row>
    <row r="7" spans="1:28" ht="15.75" customHeight="1" x14ac:dyDescent="0.25">
      <c r="A7" s="36" t="s">
        <v>221</v>
      </c>
      <c r="B7" s="41" t="s">
        <v>72</v>
      </c>
      <c r="C7" s="83">
        <f>VLOOKUP($B7,DATA!$A$1:$AM$533,C$2,FALSE)</f>
        <v>191.8611679</v>
      </c>
      <c r="D7" s="83">
        <f>VLOOKUP($B7,DATA!$A$1:$AM$533,D$2,FALSE)</f>
        <v>219.8735878</v>
      </c>
      <c r="E7" s="83">
        <f>VLOOKUP($B7,DATA!$A$1:$AM$533,E$2,FALSE)</f>
        <v>230.03366299999999</v>
      </c>
      <c r="F7" s="83">
        <f>VLOOKUP($B7,DATA!$A$1:$AM$533,F$2,FALSE)</f>
        <v>252.35338060000001</v>
      </c>
      <c r="G7" s="83">
        <f>VLOOKUP($B7,DATA!$A$1:$AM$533,G$2,FALSE)</f>
        <v>274.00742430000003</v>
      </c>
      <c r="H7" s="83">
        <f>VLOOKUP($B7,DATA!$A$1:$AM$533,H$2,FALSE)</f>
        <v>347.14639069999998</v>
      </c>
      <c r="I7" s="83">
        <f>VLOOKUP($B7,DATA!$A$1:$AM$533,I$2,FALSE)</f>
        <v>468.49332679999998</v>
      </c>
      <c r="J7" s="41"/>
      <c r="K7" s="36" t="s">
        <v>221</v>
      </c>
      <c r="L7" s="41" t="s">
        <v>77</v>
      </c>
      <c r="M7" s="83">
        <f>VLOOKUP($L7,DATA!$A$1:$AM$533,M$2,FALSE)</f>
        <v>191.8611679</v>
      </c>
      <c r="N7" s="83">
        <f>VLOOKUP($L7,DATA!$A$1:$AM$533,N$2,FALSE)</f>
        <v>219.8385069</v>
      </c>
      <c r="O7" s="83">
        <f>VLOOKUP($L7,DATA!$A$1:$AM$533,O$2,FALSE)</f>
        <v>229.79512800000001</v>
      </c>
      <c r="P7" s="83">
        <f>VLOOKUP($L7,DATA!$A$1:$AM$533,P$2,FALSE)</f>
        <v>251.1127649</v>
      </c>
      <c r="Q7" s="83">
        <f>VLOOKUP($L7,DATA!$A$1:$AM$533,Q$2,FALSE)</f>
        <v>271.92181340000002</v>
      </c>
      <c r="R7" s="83">
        <f>VLOOKUP($L7,DATA!$A$1:$AM$533,R$2,FALSE)</f>
        <v>336.97693859999998</v>
      </c>
      <c r="S7" s="83">
        <f>VLOOKUP($L7,DATA!$A$1:$AM$533,S$2,FALSE)</f>
        <v>458.97643429999999</v>
      </c>
      <c r="T7" s="41"/>
      <c r="U7" s="36" t="s">
        <v>221</v>
      </c>
      <c r="V7" s="44">
        <f t="shared" si="0"/>
        <v>-1.5955031411918341E-4</v>
      </c>
      <c r="W7" s="44">
        <f t="shared" si="0"/>
        <v>-1.0369569257347999E-3</v>
      </c>
      <c r="X7" s="44">
        <f t="shared" si="0"/>
        <v>-4.9161841900048353E-3</v>
      </c>
      <c r="Y7" s="44">
        <f t="shared" si="0"/>
        <v>-7.6115123717106492E-3</v>
      </c>
      <c r="Z7" s="44">
        <f t="shared" si="0"/>
        <v>-2.9294419796483839E-2</v>
      </c>
      <c r="AA7" s="44">
        <f t="shared" si="0"/>
        <v>-2.031382723208508E-2</v>
      </c>
      <c r="AB7" s="44"/>
    </row>
    <row r="8" spans="1:28" ht="15.75" customHeight="1" x14ac:dyDescent="0.25">
      <c r="A8" s="37" t="s">
        <v>222</v>
      </c>
      <c r="B8" s="41" t="s">
        <v>231</v>
      </c>
      <c r="C8" s="83">
        <f>VLOOKUP($B8,DATA!$A$1:$AM$533,C$2,FALSE)</f>
        <v>989.40725499999996</v>
      </c>
      <c r="D8" s="83">
        <f>VLOOKUP($B8,DATA!$A$1:$AM$533,D$2,FALSE)</f>
        <v>1156.0996270000001</v>
      </c>
      <c r="E8" s="83">
        <f>VLOOKUP($B8,DATA!$A$1:$AM$533,E$2,FALSE)</f>
        <v>1216.442325</v>
      </c>
      <c r="F8" s="83">
        <f>VLOOKUP($B8,DATA!$A$1:$AM$533,F$2,FALSE)</f>
        <v>1315.9196870000001</v>
      </c>
      <c r="G8" s="83">
        <f>VLOOKUP($B8,DATA!$A$1:$AM$533,G$2,FALSE)</f>
        <v>1432.940488</v>
      </c>
      <c r="H8" s="83">
        <f>VLOOKUP($B8,DATA!$A$1:$AM$533,H$2,FALSE)</f>
        <v>1753.8883390000001</v>
      </c>
      <c r="I8" s="83">
        <f>VLOOKUP($B8,DATA!$A$1:$AM$533,I$2,FALSE)</f>
        <v>2378.6543160000001</v>
      </c>
      <c r="J8" s="41"/>
      <c r="K8" s="37" t="s">
        <v>222</v>
      </c>
      <c r="L8" s="41" t="s">
        <v>233</v>
      </c>
      <c r="M8" s="83">
        <f>VLOOKUP($L8,DATA!$A$1:$AM$533,M$2,FALSE)</f>
        <v>989.40725499999996</v>
      </c>
      <c r="N8" s="83">
        <f>VLOOKUP($L8,DATA!$A$1:$AM$533,N$2,FALSE)</f>
        <v>1152.8021120000001</v>
      </c>
      <c r="O8" s="83">
        <f>VLOOKUP($L8,DATA!$A$1:$AM$533,O$2,FALSE)</f>
        <v>1206.995484</v>
      </c>
      <c r="P8" s="83">
        <f>VLOOKUP($L8,DATA!$A$1:$AM$533,P$2,FALSE)</f>
        <v>1296.425923</v>
      </c>
      <c r="Q8" s="83">
        <f>VLOOKUP($L8,DATA!$A$1:$AM$533,Q$2,FALSE)</f>
        <v>1396.6979060000001</v>
      </c>
      <c r="R8" s="83">
        <f>VLOOKUP($L8,DATA!$A$1:$AM$533,R$2,FALSE)</f>
        <v>1704.4830649999999</v>
      </c>
      <c r="S8" s="83">
        <f>VLOOKUP($L8,DATA!$A$1:$AM$533,S$2,FALSE)</f>
        <v>2290.7523289999999</v>
      </c>
      <c r="T8" s="41"/>
      <c r="U8" s="37" t="s">
        <v>222</v>
      </c>
      <c r="V8" s="44">
        <f t="shared" si="0"/>
        <v>-2.8522758099635004E-3</v>
      </c>
      <c r="W8" s="44">
        <f t="shared" si="0"/>
        <v>-7.7659588176528516E-3</v>
      </c>
      <c r="X8" s="44">
        <f t="shared" si="0"/>
        <v>-1.4813794635477717E-2</v>
      </c>
      <c r="Y8" s="44">
        <f t="shared" si="0"/>
        <v>-2.5292454434436951E-2</v>
      </c>
      <c r="Z8" s="44">
        <f t="shared" si="0"/>
        <v>-2.8168996224793408E-2</v>
      </c>
      <c r="AA8" s="44">
        <f t="shared" si="0"/>
        <v>-3.6954502555805679E-2</v>
      </c>
      <c r="AB8" s="44"/>
    </row>
    <row r="9" spans="1:28" ht="15.75" customHeight="1" x14ac:dyDescent="0.25">
      <c r="A9" s="36" t="s">
        <v>224</v>
      </c>
      <c r="B9" s="41" t="s">
        <v>232</v>
      </c>
      <c r="C9" s="83">
        <f>VLOOKUP($B9,DATA!$A$1:$AM$533,C$2,FALSE)</f>
        <v>2168.3875360000002</v>
      </c>
      <c r="D9" s="83">
        <f>VLOOKUP($B9,DATA!$A$1:$AM$533,D$2,FALSE)</f>
        <v>2587.9761109999999</v>
      </c>
      <c r="E9" s="83">
        <f>VLOOKUP($B9,DATA!$A$1:$AM$533,E$2,FALSE)</f>
        <v>2771.9600569999998</v>
      </c>
      <c r="F9" s="83">
        <f>VLOOKUP($B9,DATA!$A$1:$AM$533,F$2,FALSE)</f>
        <v>2769.3409529999999</v>
      </c>
      <c r="G9" s="83">
        <f>VLOOKUP($B9,DATA!$A$1:$AM$533,G$2,FALSE)</f>
        <v>2838.150224</v>
      </c>
      <c r="H9" s="83">
        <f>VLOOKUP($B9,DATA!$A$1:$AM$533,H$2,FALSE)</f>
        <v>2804.003522</v>
      </c>
      <c r="I9" s="83">
        <f>VLOOKUP($B9,DATA!$A$1:$AM$533,I$2,FALSE)</f>
        <v>3630.5783139999999</v>
      </c>
      <c r="J9" s="41"/>
      <c r="K9" s="36" t="s">
        <v>224</v>
      </c>
      <c r="L9" s="41" t="s">
        <v>234</v>
      </c>
      <c r="M9" s="83">
        <f>VLOOKUP($L9,DATA!$A$1:$AM$533,M$2,FALSE)</f>
        <v>2168.3875360000002</v>
      </c>
      <c r="N9" s="83">
        <f>VLOOKUP($L9,DATA!$A$1:$AM$533,N$2,FALSE)</f>
        <v>2564.815192</v>
      </c>
      <c r="O9" s="83">
        <f>VLOOKUP($L9,DATA!$A$1:$AM$533,O$2,FALSE)</f>
        <v>2706.4912140000001</v>
      </c>
      <c r="P9" s="83">
        <f>VLOOKUP($L9,DATA!$A$1:$AM$533,P$2,FALSE)</f>
        <v>2494.5862259999999</v>
      </c>
      <c r="Q9" s="83">
        <f>VLOOKUP($L9,DATA!$A$1:$AM$533,Q$2,FALSE)</f>
        <v>1948.994005</v>
      </c>
      <c r="R9" s="83">
        <f>VLOOKUP($L9,DATA!$A$1:$AM$533,R$2,FALSE)</f>
        <v>1356.972454</v>
      </c>
      <c r="S9" s="83">
        <f>VLOOKUP($L9,DATA!$A$1:$AM$533,S$2,FALSE)</f>
        <v>920.31221900000003</v>
      </c>
      <c r="T9" s="41"/>
      <c r="U9" s="36" t="s">
        <v>224</v>
      </c>
      <c r="V9" s="44">
        <f t="shared" si="0"/>
        <v>-8.949433073031865E-3</v>
      </c>
      <c r="W9" s="44">
        <f t="shared" si="0"/>
        <v>-2.361824905617671E-2</v>
      </c>
      <c r="X9" s="44">
        <f t="shared" si="0"/>
        <v>-9.921303720380148E-2</v>
      </c>
      <c r="Y9" s="44">
        <f t="shared" si="0"/>
        <v>-0.31328722894267769</v>
      </c>
      <c r="Z9" s="44">
        <f t="shared" si="0"/>
        <v>-0.51605893382326506</v>
      </c>
      <c r="AA9" s="44">
        <f t="shared" si="0"/>
        <v>-0.74651084774809795</v>
      </c>
      <c r="AB9" s="44"/>
    </row>
    <row r="10" spans="1:28" ht="15.75" customHeight="1" x14ac:dyDescent="0.25">
      <c r="A10" s="36" t="s">
        <v>223</v>
      </c>
      <c r="B10" s="41" t="s">
        <v>73</v>
      </c>
      <c r="C10" s="83">
        <f>VLOOKUP($B10,DATA!$A$1:$AM$533,C$2,FALSE)</f>
        <v>1941.100091</v>
      </c>
      <c r="D10" s="83">
        <f>VLOOKUP($B10,DATA!$A$1:$AM$533,D$2,FALSE)</f>
        <v>2271.4677980000001</v>
      </c>
      <c r="E10" s="83">
        <f>VLOOKUP($B10,DATA!$A$1:$AM$533,E$2,FALSE)</f>
        <v>2349.024273</v>
      </c>
      <c r="F10" s="83">
        <f>VLOOKUP($B10,DATA!$A$1:$AM$533,F$2,FALSE)</f>
        <v>2457.56918</v>
      </c>
      <c r="G10" s="83">
        <f>VLOOKUP($B10,DATA!$A$1:$AM$533,G$2,FALSE)</f>
        <v>2674.3892430000001</v>
      </c>
      <c r="H10" s="83">
        <f>VLOOKUP($B10,DATA!$A$1:$AM$533,H$2,FALSE)</f>
        <v>3454.0872049999998</v>
      </c>
      <c r="I10" s="83">
        <f>VLOOKUP($B10,DATA!$A$1:$AM$533,I$2,FALSE)</f>
        <v>4845.1725120000001</v>
      </c>
      <c r="J10" s="41"/>
      <c r="K10" s="36" t="s">
        <v>223</v>
      </c>
      <c r="L10" s="41" t="s">
        <v>238</v>
      </c>
      <c r="M10" s="83">
        <f>VLOOKUP($L10,DATA!$A$1:$AM$533,M$2,FALSE)</f>
        <v>1941.100091</v>
      </c>
      <c r="N10" s="83">
        <f>VLOOKUP($L10,DATA!$A$1:$AM$533,N$2,FALSE)</f>
        <v>2272.5205649999998</v>
      </c>
      <c r="O10" s="83">
        <f>VLOOKUP($L10,DATA!$A$1:$AM$533,O$2,FALSE)</f>
        <v>2350.5887280000002</v>
      </c>
      <c r="P10" s="83">
        <f>VLOOKUP($L10,DATA!$A$1:$AM$533,P$2,FALSE)</f>
        <v>2454.34683</v>
      </c>
      <c r="Q10" s="83">
        <f>VLOOKUP($L10,DATA!$A$1:$AM$533,Q$2,FALSE)</f>
        <v>2675.043302</v>
      </c>
      <c r="R10" s="83">
        <f>VLOOKUP($L10,DATA!$A$1:$AM$533,R$2,FALSE)</f>
        <v>3431.3914479999999</v>
      </c>
      <c r="S10" s="83">
        <f>VLOOKUP($L10,DATA!$A$1:$AM$533,S$2,FALSE)</f>
        <v>4848.1154889999998</v>
      </c>
      <c r="T10" s="41"/>
      <c r="U10" s="36" t="s">
        <v>223</v>
      </c>
      <c r="V10" s="44">
        <f t="shared" si="0"/>
        <v>4.6347432304627567E-4</v>
      </c>
      <c r="W10" s="44">
        <f t="shared" si="0"/>
        <v>6.6600205795319667E-4</v>
      </c>
      <c r="X10" s="44">
        <f t="shared" si="0"/>
        <v>-1.3111940148924361E-3</v>
      </c>
      <c r="Y10" s="44">
        <f t="shared" si="0"/>
        <v>2.4456387629889775E-4</v>
      </c>
      <c r="Z10" s="44">
        <f t="shared" si="0"/>
        <v>-6.5706960053429908E-3</v>
      </c>
      <c r="AA10" s="44">
        <f t="shared" si="0"/>
        <v>6.0740396605307723E-4</v>
      </c>
      <c r="AB10" s="44"/>
    </row>
    <row r="11" spans="1:28" x14ac:dyDescent="0.25">
      <c r="A11" s="36" t="s">
        <v>78</v>
      </c>
      <c r="B11" s="41"/>
      <c r="C11" s="39">
        <f t="shared" ref="C11:I11" si="1">SUM(C4:C8)</f>
        <v>3681.9328995999999</v>
      </c>
      <c r="D11" s="39">
        <f t="shared" si="1"/>
        <v>4280.5081733000006</v>
      </c>
      <c r="E11" s="39">
        <f t="shared" si="1"/>
        <v>4502.2487732000009</v>
      </c>
      <c r="F11" s="39">
        <f t="shared" si="1"/>
        <v>4969.0649862</v>
      </c>
      <c r="G11" s="39">
        <f t="shared" si="1"/>
        <v>5495.1132269999998</v>
      </c>
      <c r="H11" s="39">
        <f t="shared" si="1"/>
        <v>6905.7605020000001</v>
      </c>
      <c r="I11" s="39">
        <f t="shared" si="1"/>
        <v>9181.4984903999994</v>
      </c>
      <c r="J11" s="41"/>
      <c r="K11" s="36" t="s">
        <v>78</v>
      </c>
      <c r="L11" s="41"/>
      <c r="M11" s="39">
        <f t="shared" ref="M11:S11" si="2">SUM(M4:M8)</f>
        <v>3681.9328995999999</v>
      </c>
      <c r="N11" s="39">
        <f t="shared" si="2"/>
        <v>4277.1665905</v>
      </c>
      <c r="O11" s="39">
        <f t="shared" si="2"/>
        <v>4492.3279535000001</v>
      </c>
      <c r="P11" s="39">
        <f t="shared" si="2"/>
        <v>4946.9622630000003</v>
      </c>
      <c r="Q11" s="39">
        <f t="shared" si="2"/>
        <v>5456.8227728000011</v>
      </c>
      <c r="R11" s="39">
        <f t="shared" si="2"/>
        <v>6829.1354486</v>
      </c>
      <c r="S11" s="39">
        <f t="shared" si="2"/>
        <v>9059.507128199999</v>
      </c>
      <c r="T11" s="41"/>
      <c r="U11" s="36" t="s">
        <v>78</v>
      </c>
      <c r="V11" s="52">
        <f t="shared" si="0"/>
        <v>-7.8065095654855643E-4</v>
      </c>
      <c r="W11" s="52">
        <f t="shared" si="0"/>
        <v>-2.2035254380111668E-3</v>
      </c>
      <c r="X11" s="52">
        <f t="shared" si="0"/>
        <v>-4.4480648293759861E-3</v>
      </c>
      <c r="Y11" s="52">
        <f t="shared" si="0"/>
        <v>-6.9680919424662813E-3</v>
      </c>
      <c r="Z11" s="52">
        <f t="shared" si="0"/>
        <v>-1.1095816800743119E-2</v>
      </c>
      <c r="AA11" s="52">
        <f t="shared" si="0"/>
        <v>-1.3286650575344727E-2</v>
      </c>
      <c r="AB11" s="52"/>
    </row>
    <row r="12" spans="1:28" x14ac:dyDescent="0.25">
      <c r="A12" s="40"/>
      <c r="B12" s="41"/>
      <c r="C12" s="41"/>
      <c r="D12" s="41"/>
      <c r="E12" s="41"/>
      <c r="F12" s="41"/>
      <c r="G12" s="41"/>
      <c r="H12" s="41"/>
      <c r="I12" s="41"/>
      <c r="J12" s="41"/>
      <c r="K12" s="40"/>
      <c r="L12" s="41"/>
      <c r="M12" s="41"/>
      <c r="N12" s="41"/>
      <c r="O12" s="41"/>
      <c r="P12" s="41"/>
      <c r="Q12" s="41"/>
      <c r="R12" s="41"/>
      <c r="S12" s="41"/>
      <c r="T12" s="41"/>
      <c r="U12" s="40"/>
      <c r="V12" s="41"/>
      <c r="W12" s="41"/>
      <c r="X12" s="41"/>
      <c r="Y12" s="41"/>
      <c r="Z12" s="41"/>
      <c r="AA12" s="41"/>
      <c r="AB12" s="41"/>
    </row>
    <row r="13" spans="1:28" x14ac:dyDescent="0.25">
      <c r="A13" s="40" t="s">
        <v>227</v>
      </c>
      <c r="B13" s="41"/>
      <c r="C13" s="41"/>
      <c r="D13" s="41"/>
      <c r="E13" s="41"/>
      <c r="F13" s="41"/>
      <c r="G13" s="41"/>
      <c r="H13" s="41"/>
      <c r="I13" s="41"/>
      <c r="J13" s="41"/>
      <c r="K13" s="40" t="s">
        <v>227</v>
      </c>
      <c r="L13" s="41"/>
      <c r="M13" s="41">
        <v>2</v>
      </c>
      <c r="N13" s="41">
        <v>7</v>
      </c>
      <c r="O13" s="41">
        <v>9</v>
      </c>
      <c r="P13" s="41">
        <v>14</v>
      </c>
      <c r="Q13" s="41">
        <v>19</v>
      </c>
      <c r="R13" s="41">
        <v>29</v>
      </c>
      <c r="S13" s="41">
        <v>39</v>
      </c>
      <c r="T13" s="41"/>
      <c r="U13" s="40" t="s">
        <v>228</v>
      </c>
      <c r="V13" s="41"/>
      <c r="W13" s="41"/>
      <c r="X13" s="41"/>
      <c r="Y13" s="41"/>
      <c r="Z13" s="41"/>
      <c r="AA13" s="41"/>
      <c r="AB13" s="41"/>
    </row>
    <row r="14" spans="1:28" ht="15.75" customHeight="1" x14ac:dyDescent="0.25">
      <c r="A14" s="45"/>
      <c r="B14" s="45"/>
      <c r="C14" s="46">
        <v>2013</v>
      </c>
      <c r="D14" s="46">
        <v>2018</v>
      </c>
      <c r="E14" s="46">
        <v>2020</v>
      </c>
      <c r="F14" s="46">
        <v>2025</v>
      </c>
      <c r="G14" s="46">
        <v>2030</v>
      </c>
      <c r="H14" s="46">
        <v>2040</v>
      </c>
      <c r="I14" s="46">
        <v>2050</v>
      </c>
      <c r="J14" s="41"/>
      <c r="K14" s="45"/>
      <c r="L14" s="45"/>
      <c r="M14" s="46">
        <v>2013</v>
      </c>
      <c r="N14" s="46">
        <v>2018</v>
      </c>
      <c r="O14" s="46">
        <v>2020</v>
      </c>
      <c r="P14" s="46">
        <v>2025</v>
      </c>
      <c r="Q14" s="46">
        <v>2030</v>
      </c>
      <c r="R14" s="46">
        <v>2040</v>
      </c>
      <c r="S14" s="46">
        <v>2050</v>
      </c>
      <c r="T14" s="41"/>
      <c r="U14" s="45"/>
      <c r="V14" s="46">
        <v>2018</v>
      </c>
      <c r="W14" s="46">
        <v>2020</v>
      </c>
      <c r="X14" s="46">
        <v>2025</v>
      </c>
      <c r="Y14" s="46">
        <v>2030</v>
      </c>
      <c r="Z14" s="46">
        <v>2040</v>
      </c>
      <c r="AA14" s="46">
        <v>2050</v>
      </c>
      <c r="AB14" s="49"/>
    </row>
    <row r="15" spans="1:28" ht="15.75" customHeight="1" x14ac:dyDescent="0.25">
      <c r="A15" s="36" t="s">
        <v>219</v>
      </c>
      <c r="B15" s="41" t="s">
        <v>27</v>
      </c>
      <c r="C15" s="83">
        <f>VLOOKUP($B15,DATA!$A$1:$AM$533,C$2,FALSE)</f>
        <v>10285.555549999999</v>
      </c>
      <c r="D15" s="83">
        <f>VLOOKUP($B15,DATA!$A$1:$AM$533,D$2,FALSE)</f>
        <v>11039.84859</v>
      </c>
      <c r="E15" s="83">
        <f>VLOOKUP($B15,DATA!$A$1:$AM$533,E$2,FALSE)</f>
        <v>11342.657359999999</v>
      </c>
      <c r="F15" s="83">
        <f>VLOOKUP($B15,DATA!$A$1:$AM$533,F$2,FALSE)</f>
        <v>12531.940839999999</v>
      </c>
      <c r="G15" s="83">
        <f>VLOOKUP($B15,DATA!$A$1:$AM$533,G$2,FALSE)</f>
        <v>13379.17432</v>
      </c>
      <c r="H15" s="83">
        <f>VLOOKUP($B15,DATA!$A$1:$AM$533,H$2,FALSE)</f>
        <v>17093.442060000001</v>
      </c>
      <c r="I15" s="83">
        <f>VLOOKUP($B15,DATA!$A$1:$AM$533,I$2,FALSE)</f>
        <v>21951.655729999999</v>
      </c>
      <c r="J15" s="41"/>
      <c r="K15" s="36" t="s">
        <v>219</v>
      </c>
      <c r="L15" s="41" t="s">
        <v>43</v>
      </c>
      <c r="M15" s="83">
        <f>VLOOKUP($L15,DATA!$A$1:$AM$533,M$2,FALSE)</f>
        <v>10285.555549999999</v>
      </c>
      <c r="N15" s="83">
        <f>VLOOKUP($L15,DATA!$A$1:$AM$533,N$2,FALSE)</f>
        <v>11022.723749999999</v>
      </c>
      <c r="O15" s="83">
        <f>VLOOKUP($L15,DATA!$A$1:$AM$533,O$2,FALSE)</f>
        <v>11264.3773</v>
      </c>
      <c r="P15" s="83">
        <f>VLOOKUP($L15,DATA!$A$1:$AM$533,P$2,FALSE)</f>
        <v>12289.413500000001</v>
      </c>
      <c r="Q15" s="83">
        <f>VLOOKUP($L15,DATA!$A$1:$AM$533,Q$2,FALSE)</f>
        <v>13042.85031</v>
      </c>
      <c r="R15" s="83">
        <f>VLOOKUP($L15,DATA!$A$1:$AM$533,R$2,FALSE)</f>
        <v>15696.274649999999</v>
      </c>
      <c r="S15" s="83">
        <f>VLOOKUP($L15,DATA!$A$1:$AM$533,S$2,FALSE)</f>
        <v>20545.719349999999</v>
      </c>
      <c r="T15" s="41"/>
      <c r="U15" s="36" t="s">
        <v>219</v>
      </c>
      <c r="V15" s="44">
        <f t="shared" ref="V15:AA20" si="3">N15/D15-1</f>
        <v>-1.5511843174653706E-3</v>
      </c>
      <c r="W15" s="44">
        <f t="shared" si="3"/>
        <v>-6.9013862903110068E-3</v>
      </c>
      <c r="X15" s="44">
        <f t="shared" si="3"/>
        <v>-1.935273578900798E-2</v>
      </c>
      <c r="Y15" s="44">
        <f t="shared" si="3"/>
        <v>-2.5137874875973631E-2</v>
      </c>
      <c r="Z15" s="44">
        <f t="shared" si="3"/>
        <v>-8.1737043077443339E-2</v>
      </c>
      <c r="AA15" s="44">
        <f t="shared" si="3"/>
        <v>-6.4046940116621376E-2</v>
      </c>
      <c r="AB15" s="44"/>
    </row>
    <row r="16" spans="1:28" ht="15.75" customHeight="1" x14ac:dyDescent="0.25">
      <c r="A16" s="36" t="s">
        <v>218</v>
      </c>
      <c r="B16" s="41" t="s">
        <v>28</v>
      </c>
      <c r="C16" s="83">
        <f>VLOOKUP($B16,DATA!$A$1:$AM$533,C$2,FALSE)</f>
        <v>147495.55559999999</v>
      </c>
      <c r="D16" s="83">
        <f>VLOOKUP($B16,DATA!$A$1:$AM$533,D$2,FALSE)</f>
        <v>160915.2292</v>
      </c>
      <c r="E16" s="83">
        <f>VLOOKUP($B16,DATA!$A$1:$AM$533,E$2,FALSE)</f>
        <v>167325.29889999999</v>
      </c>
      <c r="F16" s="83">
        <f>VLOOKUP($B16,DATA!$A$1:$AM$533,F$2,FALSE)</f>
        <v>188595.01459999999</v>
      </c>
      <c r="G16" s="83">
        <f>VLOOKUP($B16,DATA!$A$1:$AM$533,G$2,FALSE)</f>
        <v>206428.89069999999</v>
      </c>
      <c r="H16" s="83">
        <f>VLOOKUP($B16,DATA!$A$1:$AM$533,H$2,FALSE)</f>
        <v>262888.76949999999</v>
      </c>
      <c r="I16" s="83">
        <f>VLOOKUP($B16,DATA!$A$1:$AM$533,I$2,FALSE)</f>
        <v>331321.9497</v>
      </c>
      <c r="J16" s="41"/>
      <c r="K16" s="36" t="s">
        <v>218</v>
      </c>
      <c r="L16" s="41" t="s">
        <v>44</v>
      </c>
      <c r="M16" s="83">
        <f>VLOOKUP($L16,DATA!$A$1:$AM$533,M$2,FALSE)</f>
        <v>147495.55559999999</v>
      </c>
      <c r="N16" s="83">
        <f>VLOOKUP($L16,DATA!$A$1:$AM$533,N$2,FALSE)</f>
        <v>160767.47839999999</v>
      </c>
      <c r="O16" s="83">
        <f>VLOOKUP($L16,DATA!$A$1:$AM$533,O$2,FALSE)</f>
        <v>166608.0618</v>
      </c>
      <c r="P16" s="83">
        <f>VLOOKUP($L16,DATA!$A$1:$AM$533,P$2,FALSE)</f>
        <v>186173.49179999999</v>
      </c>
      <c r="Q16" s="83">
        <f>VLOOKUP($L16,DATA!$A$1:$AM$533,Q$2,FALSE)</f>
        <v>202773.36979999999</v>
      </c>
      <c r="R16" s="83">
        <f>VLOOKUP($L16,DATA!$A$1:$AM$533,R$2,FALSE)</f>
        <v>247331.47690000001</v>
      </c>
      <c r="S16" s="83">
        <f>VLOOKUP($L16,DATA!$A$1:$AM$533,S$2,FALSE)</f>
        <v>315093.05560000002</v>
      </c>
      <c r="T16" s="41"/>
      <c r="U16" s="36" t="s">
        <v>218</v>
      </c>
      <c r="V16" s="44">
        <f t="shared" si="3"/>
        <v>-9.1819028400585978E-4</v>
      </c>
      <c r="W16" s="44">
        <f t="shared" si="3"/>
        <v>-4.2864833035717309E-3</v>
      </c>
      <c r="X16" s="44">
        <f t="shared" si="3"/>
        <v>-1.2839802818414459E-2</v>
      </c>
      <c r="Y16" s="44">
        <f t="shared" si="3"/>
        <v>-1.7708378355394627E-2</v>
      </c>
      <c r="Z16" s="44">
        <f t="shared" si="3"/>
        <v>-5.9178232031703359E-2</v>
      </c>
      <c r="AA16" s="44">
        <f t="shared" si="3"/>
        <v>-4.8982248579349075E-2</v>
      </c>
      <c r="AB16" s="44"/>
    </row>
    <row r="17" spans="1:28" ht="15.75" customHeight="1" x14ac:dyDescent="0.25">
      <c r="A17" s="36" t="s">
        <v>220</v>
      </c>
      <c r="B17" s="41" t="s">
        <v>29</v>
      </c>
      <c r="C17" s="83">
        <f>VLOOKUP($B17,DATA!$A$1:$AM$533,C$2,FALSE)</f>
        <v>1161.515942</v>
      </c>
      <c r="D17" s="83">
        <f>VLOOKUP($B17,DATA!$A$1:$AM$533,D$2,FALSE)</f>
        <v>1220.80816</v>
      </c>
      <c r="E17" s="83">
        <f>VLOOKUP($B17,DATA!$A$1:$AM$533,E$2,FALSE)</f>
        <v>1254.6575769999999</v>
      </c>
      <c r="F17" s="83">
        <f>VLOOKUP($B17,DATA!$A$1:$AM$533,F$2,FALSE)</f>
        <v>1390.3282919999999</v>
      </c>
      <c r="G17" s="83">
        <f>VLOOKUP($B17,DATA!$A$1:$AM$533,G$2,FALSE)</f>
        <v>1472.109915</v>
      </c>
      <c r="H17" s="83">
        <f>VLOOKUP($B17,DATA!$A$1:$AM$533,H$2,FALSE)</f>
        <v>1877.619048</v>
      </c>
      <c r="I17" s="83">
        <f>VLOOKUP($B17,DATA!$A$1:$AM$533,I$2,FALSE)</f>
        <v>2423.7151560000002</v>
      </c>
      <c r="J17" s="41"/>
      <c r="K17" s="36" t="s">
        <v>220</v>
      </c>
      <c r="L17" s="41" t="s">
        <v>45</v>
      </c>
      <c r="M17" s="83">
        <f>VLOOKUP($L17,DATA!$A$1:$AM$533,M$2,FALSE)</f>
        <v>1161.515942</v>
      </c>
      <c r="N17" s="83">
        <f>VLOOKUP($L17,DATA!$A$1:$AM$533,N$2,FALSE)</f>
        <v>1218.6435919999999</v>
      </c>
      <c r="O17" s="83">
        <f>VLOOKUP($L17,DATA!$A$1:$AM$533,O$2,FALSE)</f>
        <v>1244.983475</v>
      </c>
      <c r="P17" s="83">
        <f>VLOOKUP($L17,DATA!$A$1:$AM$533,P$2,FALSE)</f>
        <v>1360.123024</v>
      </c>
      <c r="Q17" s="83">
        <f>VLOOKUP($L17,DATA!$A$1:$AM$533,Q$2,FALSE)</f>
        <v>1429.545889</v>
      </c>
      <c r="R17" s="83">
        <f>VLOOKUP($L17,DATA!$A$1:$AM$533,R$2,FALSE)</f>
        <v>1707.197508</v>
      </c>
      <c r="S17" s="83">
        <f>VLOOKUP($L17,DATA!$A$1:$AM$533,S$2,FALSE)</f>
        <v>2250.597389</v>
      </c>
      <c r="T17" s="41"/>
      <c r="U17" s="36" t="s">
        <v>220</v>
      </c>
      <c r="V17" s="44">
        <f t="shared" si="3"/>
        <v>-1.7730615431011953E-3</v>
      </c>
      <c r="W17" s="44">
        <f t="shared" si="3"/>
        <v>-7.7105516097321081E-3</v>
      </c>
      <c r="X17" s="44">
        <f t="shared" si="3"/>
        <v>-2.1725277528913289E-2</v>
      </c>
      <c r="Y17" s="44">
        <f t="shared" si="3"/>
        <v>-2.8913619537709545E-2</v>
      </c>
      <c r="Z17" s="44">
        <f t="shared" si="3"/>
        <v>-9.0764705535731238E-2</v>
      </c>
      <c r="AA17" s="44">
        <f t="shared" si="3"/>
        <v>-7.1426614043915371E-2</v>
      </c>
      <c r="AB17" s="44"/>
    </row>
    <row r="18" spans="1:28" ht="15.75" customHeight="1" x14ac:dyDescent="0.25">
      <c r="A18" s="36" t="s">
        <v>221</v>
      </c>
      <c r="B18" s="41" t="s">
        <v>30</v>
      </c>
      <c r="C18" s="83">
        <f>VLOOKUP($B18,DATA!$A$1:$AM$533,C$2,FALSE)</f>
        <v>23979.722119999999</v>
      </c>
      <c r="D18" s="83">
        <f>VLOOKUP($B18,DATA!$A$1:$AM$533,D$2,FALSE)</f>
        <v>25813.525379999999</v>
      </c>
      <c r="E18" s="83">
        <f>VLOOKUP($B18,DATA!$A$1:$AM$533,E$2,FALSE)</f>
        <v>26570.466479999999</v>
      </c>
      <c r="F18" s="83">
        <f>VLOOKUP($B18,DATA!$A$1:$AM$533,F$2,FALSE)</f>
        <v>29146.019649999998</v>
      </c>
      <c r="G18" s="83">
        <f>VLOOKUP($B18,DATA!$A$1:$AM$533,G$2,FALSE)</f>
        <v>30919.569309999999</v>
      </c>
      <c r="H18" s="83">
        <f>VLOOKUP($B18,DATA!$A$1:$AM$533,H$2,FALSE)</f>
        <v>39405.241370000003</v>
      </c>
      <c r="I18" s="83">
        <f>VLOOKUP($B18,DATA!$A$1:$AM$533,I$2,FALSE)</f>
        <v>52036.691800000001</v>
      </c>
      <c r="J18" s="41"/>
      <c r="K18" s="36" t="s">
        <v>221</v>
      </c>
      <c r="L18" s="41" t="s">
        <v>46</v>
      </c>
      <c r="M18" s="83">
        <f>VLOOKUP($L18,DATA!$A$1:$AM$533,M$2,FALSE)</f>
        <v>23979.722119999999</v>
      </c>
      <c r="N18" s="83">
        <f>VLOOKUP($L18,DATA!$A$1:$AM$533,N$2,FALSE)</f>
        <v>25781.49094</v>
      </c>
      <c r="O18" s="83">
        <f>VLOOKUP($L18,DATA!$A$1:$AM$533,O$2,FALSE)</f>
        <v>26416.86364</v>
      </c>
      <c r="P18" s="83">
        <f>VLOOKUP($L18,DATA!$A$1:$AM$533,P$2,FALSE)</f>
        <v>28623.8321</v>
      </c>
      <c r="Q18" s="83">
        <f>VLOOKUP($L18,DATA!$A$1:$AM$533,Q$2,FALSE)</f>
        <v>30136.816320000002</v>
      </c>
      <c r="R18" s="83">
        <f>VLOOKUP($L18,DATA!$A$1:$AM$533,R$2,FALSE)</f>
        <v>36111.581050000001</v>
      </c>
      <c r="S18" s="83">
        <f>VLOOKUP($L18,DATA!$A$1:$AM$533,S$2,FALSE)</f>
        <v>48749.498119999997</v>
      </c>
      <c r="T18" s="41"/>
      <c r="U18" s="36" t="s">
        <v>221</v>
      </c>
      <c r="V18" s="44">
        <f t="shared" si="3"/>
        <v>-1.2409943829222447E-3</v>
      </c>
      <c r="W18" s="44">
        <f t="shared" si="3"/>
        <v>-5.7809613585677599E-3</v>
      </c>
      <c r="X18" s="44">
        <f t="shared" si="3"/>
        <v>-1.7916256019541943E-2</v>
      </c>
      <c r="Y18" s="44">
        <f t="shared" si="3"/>
        <v>-2.5315779212579104E-2</v>
      </c>
      <c r="Z18" s="44">
        <f t="shared" si="3"/>
        <v>-8.3584320397223411E-2</v>
      </c>
      <c r="AA18" s="44">
        <f t="shared" si="3"/>
        <v>-6.3170689109794731E-2</v>
      </c>
      <c r="AB18" s="44"/>
    </row>
    <row r="19" spans="1:28" ht="15.75" customHeight="1" x14ac:dyDescent="0.25">
      <c r="A19" s="36" t="s">
        <v>223</v>
      </c>
      <c r="B19" s="41" t="s">
        <v>132</v>
      </c>
      <c r="C19" s="83">
        <f>VLOOKUP($B19,DATA!$A$1:$AM$533,C$2,FALSE)</f>
        <v>54227.928500000002</v>
      </c>
      <c r="D19" s="83">
        <f>VLOOKUP($B19,DATA!$A$1:$AM$533,D$2,FALSE)</f>
        <v>56788.450949999999</v>
      </c>
      <c r="E19" s="83">
        <f>VLOOKUP($B19,DATA!$A$1:$AM$533,E$2,FALSE)</f>
        <v>58282.05889</v>
      </c>
      <c r="F19" s="83">
        <f>VLOOKUP($B19,DATA!$A$1:$AM$533,F$2,FALSE)</f>
        <v>62619.5553</v>
      </c>
      <c r="G19" s="83">
        <f>VLOOKUP($B19,DATA!$A$1:$AM$533,G$2,FALSE)</f>
        <v>64143.988870000001</v>
      </c>
      <c r="H19" s="83">
        <f>VLOOKUP($B19,DATA!$A$1:$AM$533,H$2,FALSE)</f>
        <v>86519.141690000004</v>
      </c>
      <c r="I19" s="83">
        <f>VLOOKUP($B19,DATA!$A$1:$AM$533,I$2,FALSE)</f>
        <v>115008.67449999999</v>
      </c>
      <c r="J19" s="41"/>
      <c r="K19" s="36" t="s">
        <v>223</v>
      </c>
      <c r="L19" s="41" t="s">
        <v>133</v>
      </c>
      <c r="M19" s="83">
        <f>VLOOKUP($L19,DATA!$A$1:$AM$533,M$2,FALSE)</f>
        <v>54227.928500000002</v>
      </c>
      <c r="N19" s="83">
        <f>VLOOKUP($L19,DATA!$A$1:$AM$533,N$2,FALSE)</f>
        <v>56635.714119999997</v>
      </c>
      <c r="O19" s="83">
        <f>VLOOKUP($L19,DATA!$A$1:$AM$533,O$2,FALSE)</f>
        <v>57673.634140000002</v>
      </c>
      <c r="P19" s="83">
        <f>VLOOKUP($L19,DATA!$A$1:$AM$533,P$2,FALSE)</f>
        <v>61193.703800000003</v>
      </c>
      <c r="Q19" s="83">
        <f>VLOOKUP($L19,DATA!$A$1:$AM$533,Q$2,FALSE)</f>
        <v>62688.468739999997</v>
      </c>
      <c r="R19" s="83">
        <f>VLOOKUP($L19,DATA!$A$1:$AM$533,R$2,FALSE)</f>
        <v>78704.307929999995</v>
      </c>
      <c r="S19" s="83">
        <f>VLOOKUP($L19,DATA!$A$1:$AM$533,S$2,FALSE)</f>
        <v>110615.524</v>
      </c>
      <c r="T19" s="41"/>
      <c r="U19" s="36" t="s">
        <v>223</v>
      </c>
      <c r="V19" s="44">
        <f t="shared" si="3"/>
        <v>-2.6895755641315189E-3</v>
      </c>
      <c r="W19" s="44">
        <f t="shared" si="3"/>
        <v>-1.0439314629366869E-2</v>
      </c>
      <c r="X19" s="44">
        <f t="shared" si="3"/>
        <v>-2.2770067484014778E-2</v>
      </c>
      <c r="Y19" s="44">
        <f t="shared" si="3"/>
        <v>-2.2691450214452513E-2</v>
      </c>
      <c r="Z19" s="44">
        <f t="shared" si="3"/>
        <v>-9.0324910850372642E-2</v>
      </c>
      <c r="AA19" s="44">
        <f t="shared" si="3"/>
        <v>-3.8198427371667454E-2</v>
      </c>
      <c r="AB19" s="44"/>
    </row>
    <row r="20" spans="1:28" x14ac:dyDescent="0.25">
      <c r="A20" s="36" t="s">
        <v>78</v>
      </c>
      <c r="B20" s="41"/>
      <c r="C20" s="39">
        <f t="shared" ref="C20:I20" si="4">SUM(C15:C19)</f>
        <v>237150.27771199998</v>
      </c>
      <c r="D20" s="39">
        <f t="shared" si="4"/>
        <v>255777.86228</v>
      </c>
      <c r="E20" s="39">
        <f t="shared" si="4"/>
        <v>264775.13920700003</v>
      </c>
      <c r="F20" s="39">
        <f t="shared" si="4"/>
        <v>294282.85868199996</v>
      </c>
      <c r="G20" s="39">
        <f t="shared" si="4"/>
        <v>316343.73311499995</v>
      </c>
      <c r="H20" s="39">
        <f t="shared" si="4"/>
        <v>407784.21366800001</v>
      </c>
      <c r="I20" s="39">
        <f t="shared" si="4"/>
        <v>522742.68688599998</v>
      </c>
      <c r="J20" s="84"/>
      <c r="K20" s="36" t="s">
        <v>78</v>
      </c>
      <c r="L20" s="41"/>
      <c r="M20" s="39">
        <f t="shared" ref="M20:S20" si="5">SUM(M15:M19)</f>
        <v>237150.27771199998</v>
      </c>
      <c r="N20" s="39">
        <f t="shared" si="5"/>
        <v>255426.05080199998</v>
      </c>
      <c r="O20" s="39">
        <f t="shared" si="5"/>
        <v>263207.92035499995</v>
      </c>
      <c r="P20" s="39">
        <f t="shared" si="5"/>
        <v>289640.56422399997</v>
      </c>
      <c r="Q20" s="39">
        <f t="shared" si="5"/>
        <v>310071.05105900002</v>
      </c>
      <c r="R20" s="39">
        <f t="shared" si="5"/>
        <v>379550.83803799999</v>
      </c>
      <c r="S20" s="39">
        <f t="shared" si="5"/>
        <v>497254.39445899997</v>
      </c>
      <c r="T20" s="41"/>
      <c r="U20" s="36" t="s">
        <v>78</v>
      </c>
      <c r="V20" s="52">
        <f t="shared" si="3"/>
        <v>-1.3754571050987874E-3</v>
      </c>
      <c r="W20" s="52">
        <f t="shared" si="3"/>
        <v>-5.9190559079447258E-3</v>
      </c>
      <c r="X20" s="52">
        <f t="shared" si="3"/>
        <v>-1.5774940065457321E-2</v>
      </c>
      <c r="Y20" s="52">
        <f t="shared" si="3"/>
        <v>-1.98286907543056E-2</v>
      </c>
      <c r="Z20" s="52">
        <f t="shared" si="3"/>
        <v>-6.9236068203921253E-2</v>
      </c>
      <c r="AA20" s="52">
        <f t="shared" si="3"/>
        <v>-4.8758773802910271E-2</v>
      </c>
      <c r="AB20" s="52"/>
    </row>
    <row r="21" spans="1:28" x14ac:dyDescent="0.25">
      <c r="A21" s="36"/>
      <c r="B21" s="41"/>
      <c r="C21" s="39"/>
      <c r="D21" s="39"/>
      <c r="E21" s="39"/>
      <c r="F21" s="39"/>
      <c r="G21" s="39"/>
      <c r="H21" s="39"/>
      <c r="I21" s="39"/>
      <c r="J21" s="41"/>
      <c r="K21" s="36"/>
      <c r="L21" s="41"/>
      <c r="M21" s="39"/>
      <c r="N21" s="39"/>
      <c r="O21" s="39"/>
      <c r="P21" s="39"/>
      <c r="Q21" s="39"/>
      <c r="R21" s="39"/>
      <c r="S21" s="39"/>
      <c r="T21" s="41"/>
      <c r="U21" s="36"/>
      <c r="V21" s="41"/>
      <c r="W21" s="41"/>
      <c r="X21" s="41"/>
      <c r="Y21" s="41"/>
      <c r="Z21" s="41"/>
      <c r="AA21" s="41"/>
      <c r="AB21" s="41"/>
    </row>
    <row r="22" spans="1:28" x14ac:dyDescent="0.25">
      <c r="A22" s="40" t="s">
        <v>237</v>
      </c>
      <c r="B22" s="41"/>
      <c r="C22" s="41"/>
      <c r="D22" s="41"/>
      <c r="E22" s="41"/>
      <c r="F22" s="41"/>
      <c r="G22" s="41"/>
      <c r="H22" s="41"/>
      <c r="I22" s="41"/>
      <c r="J22" s="41"/>
      <c r="K22" s="40" t="s">
        <v>211</v>
      </c>
      <c r="L22" s="41"/>
      <c r="M22" s="41">
        <v>2</v>
      </c>
      <c r="N22" s="41">
        <v>7</v>
      </c>
      <c r="O22" s="41">
        <v>9</v>
      </c>
      <c r="P22" s="41">
        <v>14</v>
      </c>
      <c r="Q22" s="41">
        <v>19</v>
      </c>
      <c r="R22" s="41">
        <v>29</v>
      </c>
      <c r="S22" s="41">
        <v>39</v>
      </c>
      <c r="T22" s="41"/>
      <c r="U22" s="40" t="s">
        <v>211</v>
      </c>
      <c r="V22" s="41"/>
      <c r="W22" s="41"/>
      <c r="X22" s="41"/>
      <c r="Y22" s="41"/>
      <c r="Z22" s="41"/>
      <c r="AA22" s="41"/>
      <c r="AB22" s="41"/>
    </row>
    <row r="23" spans="1:28" ht="15.75" customHeight="1" x14ac:dyDescent="0.25">
      <c r="A23" s="45"/>
      <c r="B23" s="45"/>
      <c r="C23" s="46">
        <v>2013</v>
      </c>
      <c r="D23" s="46">
        <v>2018</v>
      </c>
      <c r="E23" s="46">
        <v>2020</v>
      </c>
      <c r="F23" s="46">
        <v>2025</v>
      </c>
      <c r="G23" s="46">
        <v>2030</v>
      </c>
      <c r="H23" s="46">
        <v>2040</v>
      </c>
      <c r="I23" s="46">
        <v>2050</v>
      </c>
      <c r="J23" s="41"/>
      <c r="K23" s="45"/>
      <c r="L23" s="45"/>
      <c r="M23" s="46">
        <v>2013</v>
      </c>
      <c r="N23" s="46">
        <v>2018</v>
      </c>
      <c r="O23" s="46">
        <v>2020</v>
      </c>
      <c r="P23" s="46">
        <v>2025</v>
      </c>
      <c r="Q23" s="46">
        <v>2030</v>
      </c>
      <c r="R23" s="46">
        <v>2040</v>
      </c>
      <c r="S23" s="46">
        <v>2050</v>
      </c>
      <c r="T23" s="41"/>
      <c r="U23" s="45"/>
      <c r="V23" s="46">
        <v>2018</v>
      </c>
      <c r="W23" s="46">
        <v>2020</v>
      </c>
      <c r="X23" s="46">
        <v>2025</v>
      </c>
      <c r="Y23" s="46">
        <v>2030</v>
      </c>
      <c r="Z23" s="46">
        <v>2040</v>
      </c>
      <c r="AA23" s="46">
        <v>2050</v>
      </c>
      <c r="AB23" s="49"/>
    </row>
    <row r="24" spans="1:28" ht="15.75" customHeight="1" x14ac:dyDescent="0.25">
      <c r="A24" s="36" t="s">
        <v>219</v>
      </c>
      <c r="B24" s="41" t="s">
        <v>80</v>
      </c>
      <c r="C24" s="83">
        <f>VLOOKUP($B24,DATA!$A$1:$AM$533,C$2,FALSE)/1000000</f>
        <v>8.8146629269999899</v>
      </c>
      <c r="D24" s="83">
        <f>VLOOKUP($B24,DATA!$A$1:$AM$533,D$2,FALSE)/1000000</f>
        <v>10.29469525</v>
      </c>
      <c r="E24" s="83">
        <f>VLOOKUP($B24,DATA!$A$1:$AM$533,E$2,FALSE)/1000000</f>
        <v>10.867606550000001</v>
      </c>
      <c r="F24" s="83">
        <f>VLOOKUP($B24,DATA!$A$1:$AM$533,F$2,FALSE)/1000000</f>
        <v>12.055723220000001</v>
      </c>
      <c r="G24" s="83">
        <f>VLOOKUP($B24,DATA!$A$1:$AM$533,G$2,FALSE)/1000000</f>
        <v>13.412519130000002</v>
      </c>
      <c r="H24" s="83">
        <f>VLOOKUP($B24,DATA!$A$1:$AM$533,H$2,FALSE)/1000000</f>
        <v>17.04870352</v>
      </c>
      <c r="I24" s="83">
        <f>VLOOKUP($B24,DATA!$A$1:$AM$533,I$2,FALSE)/1000000</f>
        <v>22.652433730000002</v>
      </c>
      <c r="J24" s="41"/>
      <c r="K24" s="36" t="s">
        <v>219</v>
      </c>
      <c r="L24" s="41" t="s">
        <v>86</v>
      </c>
      <c r="M24" s="83">
        <f>VLOOKUP($L24,DATA!$A$1:$AM$533,M$22,FALSE)/1000000</f>
        <v>8.8146629269999899</v>
      </c>
      <c r="N24" s="83">
        <f>VLOOKUP($L24,DATA!$A$1:$AM$533,N$22,FALSE)/1000000</f>
        <v>10.298380480000001</v>
      </c>
      <c r="O24" s="83">
        <f>VLOOKUP($L24,DATA!$A$1:$AM$533,O$22,FALSE)/1000000</f>
        <v>10.88160235</v>
      </c>
      <c r="P24" s="83">
        <f>VLOOKUP($L24,DATA!$A$1:$AM$533,P$22,FALSE)/1000000</f>
        <v>12.08786703</v>
      </c>
      <c r="Q24" s="83">
        <f>VLOOKUP($L24,DATA!$A$1:$AM$533,Q$22,FALSE)/1000000</f>
        <v>13.467220429999999</v>
      </c>
      <c r="R24" s="83">
        <f>VLOOKUP($L24,DATA!$A$1:$AM$533,R$22,FALSE)/1000000</f>
        <v>17.191569730000001</v>
      </c>
      <c r="S24" s="83">
        <f>VLOOKUP($L24,DATA!$A$1:$AM$533,S$22,FALSE)/1000000</f>
        <v>22.788797170000002</v>
      </c>
      <c r="T24" s="41"/>
      <c r="U24" s="36" t="s">
        <v>219</v>
      </c>
      <c r="V24" s="44">
        <f t="shared" ref="V24:AA31" si="6">N24/D24-1</f>
        <v>3.5797368552503706E-4</v>
      </c>
      <c r="W24" s="44">
        <f t="shared" si="6"/>
        <v>1.2878456664404681E-3</v>
      </c>
      <c r="X24" s="44">
        <f t="shared" si="6"/>
        <v>2.6662697387307421E-3</v>
      </c>
      <c r="Y24" s="44">
        <f t="shared" si="6"/>
        <v>4.0783762893314979E-3</v>
      </c>
      <c r="Z24" s="44">
        <f t="shared" si="6"/>
        <v>8.3798870590015007E-3</v>
      </c>
      <c r="AA24" s="44">
        <f t="shared" si="6"/>
        <v>6.0198141014493611E-3</v>
      </c>
      <c r="AB24" s="44"/>
    </row>
    <row r="25" spans="1:28" ht="15.75" customHeight="1" x14ac:dyDescent="0.25">
      <c r="A25" s="36" t="s">
        <v>218</v>
      </c>
      <c r="B25" s="41" t="s">
        <v>81</v>
      </c>
      <c r="C25" s="83">
        <f>VLOOKUP($B25,DATA!$A$1:$AM$533,C$2,FALSE)/1000000</f>
        <v>68.248372930000002</v>
      </c>
      <c r="D25" s="83">
        <f>VLOOKUP($B25,DATA!$A$1:$AM$533,D$2,FALSE)/1000000</f>
        <v>81.419488770000001</v>
      </c>
      <c r="E25" s="83">
        <f>VLOOKUP($B25,DATA!$A$1:$AM$533,E$2,FALSE)/1000000</f>
        <v>86.295612329999997</v>
      </c>
      <c r="F25" s="83">
        <f>VLOOKUP($B25,DATA!$A$1:$AM$533,F$2,FALSE)/1000000</f>
        <v>96.975184459999909</v>
      </c>
      <c r="G25" s="83">
        <f>VLOOKUP($B25,DATA!$A$1:$AM$533,G$2,FALSE)/1000000</f>
        <v>110.2886355</v>
      </c>
      <c r="H25" s="83">
        <f>VLOOKUP($B25,DATA!$A$1:$AM$533,H$2,FALSE)/1000000</f>
        <v>139.88776809999999</v>
      </c>
      <c r="I25" s="83">
        <f>VLOOKUP($B25,DATA!$A$1:$AM$533,I$2,FALSE)/1000000</f>
        <v>184.50706030000001</v>
      </c>
      <c r="J25" s="41"/>
      <c r="K25" s="36" t="s">
        <v>218</v>
      </c>
      <c r="L25" s="41" t="s">
        <v>87</v>
      </c>
      <c r="M25" s="83">
        <f>VLOOKUP($L25,DATA!$A$1:$AM$533,M$22,FALSE)/1000000</f>
        <v>68.248372930000002</v>
      </c>
      <c r="N25" s="83">
        <f>VLOOKUP($L25,DATA!$A$1:$AM$533,N$22,FALSE)/1000000</f>
        <v>81.453671129999989</v>
      </c>
      <c r="O25" s="83">
        <f>VLOOKUP($L25,DATA!$A$1:$AM$533,O$22,FALSE)/1000000</f>
        <v>86.452724939999996</v>
      </c>
      <c r="P25" s="83">
        <f>VLOOKUP($L25,DATA!$A$1:$AM$533,P$22,FALSE)/1000000</f>
        <v>97.50331245000001</v>
      </c>
      <c r="Q25" s="83">
        <f>VLOOKUP($L25,DATA!$A$1:$AM$533,Q$22,FALSE)/1000000</f>
        <v>111.1729026</v>
      </c>
      <c r="R25" s="83">
        <f>VLOOKUP($L25,DATA!$A$1:$AM$533,R$22,FALSE)/1000000</f>
        <v>142.8488151</v>
      </c>
      <c r="S25" s="83">
        <f>VLOOKUP($L25,DATA!$A$1:$AM$533,S$22,FALSE)/1000000</f>
        <v>187.1018742</v>
      </c>
      <c r="T25" s="41"/>
      <c r="U25" s="36" t="s">
        <v>218</v>
      </c>
      <c r="V25" s="44">
        <f t="shared" si="6"/>
        <v>4.1983019687763523E-4</v>
      </c>
      <c r="W25" s="44">
        <f t="shared" si="6"/>
        <v>1.8206326574192744E-3</v>
      </c>
      <c r="X25" s="44">
        <f t="shared" si="6"/>
        <v>5.446011708468923E-3</v>
      </c>
      <c r="Y25" s="44">
        <f t="shared" si="6"/>
        <v>8.0177535608372263E-3</v>
      </c>
      <c r="Z25" s="44">
        <f t="shared" si="6"/>
        <v>2.1167304620109961E-2</v>
      </c>
      <c r="AA25" s="44">
        <f t="shared" si="6"/>
        <v>1.4063493807667582E-2</v>
      </c>
      <c r="AB25" s="44"/>
    </row>
    <row r="26" spans="1:28" ht="15.75" customHeight="1" x14ac:dyDescent="0.25">
      <c r="A26" s="36" t="s">
        <v>220</v>
      </c>
      <c r="B26" s="41" t="s">
        <v>82</v>
      </c>
      <c r="C26" s="83">
        <f>VLOOKUP($B26,DATA!$A$1:$AM$533,C$2,FALSE)/1000000</f>
        <v>57.504410180000001</v>
      </c>
      <c r="D26" s="83">
        <f>VLOOKUP($B26,DATA!$A$1:$AM$533,D$2,FALSE)/1000000</f>
        <v>67.477204319999899</v>
      </c>
      <c r="E26" s="83">
        <f>VLOOKUP($B26,DATA!$A$1:$AM$533,E$2,FALSE)/1000000</f>
        <v>70.904341420000009</v>
      </c>
      <c r="F26" s="83">
        <f>VLOOKUP($B26,DATA!$A$1:$AM$533,F$2,FALSE)/1000000</f>
        <v>77.239327700000004</v>
      </c>
      <c r="G26" s="83">
        <f>VLOOKUP($B26,DATA!$A$1:$AM$533,G$2,FALSE)/1000000</f>
        <v>84.63210239</v>
      </c>
      <c r="H26" s="83">
        <f>VLOOKUP($B26,DATA!$A$1:$AM$533,H$2,FALSE)/1000000</f>
        <v>106.89574159999999</v>
      </c>
      <c r="I26" s="83">
        <f>VLOOKUP($B26,DATA!$A$1:$AM$533,I$2,FALSE)/1000000</f>
        <v>144.49973209999999</v>
      </c>
      <c r="J26" s="41"/>
      <c r="K26" s="36" t="s">
        <v>220</v>
      </c>
      <c r="L26" s="41" t="s">
        <v>88</v>
      </c>
      <c r="M26" s="83">
        <f>VLOOKUP($L26,DATA!$A$1:$AM$533,M$22,FALSE)/1000000</f>
        <v>57.504410180000001</v>
      </c>
      <c r="N26" s="83">
        <f>VLOOKUP($L26,DATA!$A$1:$AM$533,N$22,FALSE)/1000000</f>
        <v>67.484923730000006</v>
      </c>
      <c r="O26" s="83">
        <f>VLOOKUP($L26,DATA!$A$1:$AM$533,O$22,FALSE)/1000000</f>
        <v>70.933287769999993</v>
      </c>
      <c r="P26" s="83">
        <f>VLOOKUP($L26,DATA!$A$1:$AM$533,P$22,FALSE)/1000000</f>
        <v>77.275382269999994</v>
      </c>
      <c r="Q26" s="83">
        <f>VLOOKUP($L26,DATA!$A$1:$AM$533,Q$22,FALSE)/1000000</f>
        <v>84.70850990000001</v>
      </c>
      <c r="R26" s="83">
        <f>VLOOKUP($L26,DATA!$A$1:$AM$533,R$22,FALSE)/1000000</f>
        <v>106.9259418</v>
      </c>
      <c r="S26" s="83">
        <f>VLOOKUP($L26,DATA!$A$1:$AM$533,S$22,FALSE)/1000000</f>
        <v>144.5081227</v>
      </c>
      <c r="T26" s="41"/>
      <c r="U26" s="36" t="s">
        <v>220</v>
      </c>
      <c r="V26" s="44">
        <f t="shared" si="6"/>
        <v>1.1440026417663951E-4</v>
      </c>
      <c r="W26" s="44">
        <f t="shared" si="6"/>
        <v>4.0824510065640141E-4</v>
      </c>
      <c r="X26" s="44">
        <f t="shared" si="6"/>
        <v>4.6679031360841172E-4</v>
      </c>
      <c r="Y26" s="44">
        <f t="shared" si="6"/>
        <v>9.0281947207104807E-4</v>
      </c>
      <c r="Z26" s="44">
        <f t="shared" si="6"/>
        <v>2.8252014110186074E-4</v>
      </c>
      <c r="AA26" s="44">
        <f t="shared" si="6"/>
        <v>5.8066543640489243E-5</v>
      </c>
      <c r="AB26" s="44"/>
    </row>
    <row r="27" spans="1:28" ht="15.75" customHeight="1" x14ac:dyDescent="0.25">
      <c r="A27" s="36" t="s">
        <v>221</v>
      </c>
      <c r="B27" s="41" t="s">
        <v>83</v>
      </c>
      <c r="C27" s="83">
        <f>VLOOKUP($B27,DATA!$A$1:$AM$533,C$2,FALSE)/1000000</f>
        <v>6.8336132440000004</v>
      </c>
      <c r="D27" s="83">
        <f>VLOOKUP($B27,DATA!$A$1:$AM$533,D$2,FALSE)/1000000</f>
        <v>8.2182722510000001</v>
      </c>
      <c r="E27" s="83">
        <f>VLOOKUP($B27,DATA!$A$1:$AM$533,E$2,FALSE)/1000000</f>
        <v>8.7002321390000006</v>
      </c>
      <c r="F27" s="83">
        <f>VLOOKUP($B27,DATA!$A$1:$AM$533,F$2,FALSE)/1000000</f>
        <v>9.5453349549999995</v>
      </c>
      <c r="G27" s="83">
        <f>VLOOKUP($B27,DATA!$A$1:$AM$533,G$2,FALSE)/1000000</f>
        <v>10.5326369</v>
      </c>
      <c r="H27" s="83">
        <f>VLOOKUP($B27,DATA!$A$1:$AM$533,H$2,FALSE)/1000000</f>
        <v>13.291947670000001</v>
      </c>
      <c r="I27" s="83">
        <f>VLOOKUP($B27,DATA!$A$1:$AM$533,I$2,FALSE)/1000000</f>
        <v>18.200847530000001</v>
      </c>
      <c r="J27" s="41"/>
      <c r="K27" s="36" t="s">
        <v>221</v>
      </c>
      <c r="L27" s="41" t="s">
        <v>89</v>
      </c>
      <c r="M27" s="83">
        <f>VLOOKUP($L27,DATA!$A$1:$AM$533,M$22,FALSE)/1000000</f>
        <v>6.8336132440000004</v>
      </c>
      <c r="N27" s="83">
        <f>VLOOKUP($L27,DATA!$A$1:$AM$533,N$22,FALSE)/1000000</f>
        <v>8.2235142200000002</v>
      </c>
      <c r="O27" s="83">
        <f>VLOOKUP($L27,DATA!$A$1:$AM$533,O$22,FALSE)/1000000</f>
        <v>8.7207309659999996</v>
      </c>
      <c r="P27" s="83">
        <f>VLOOKUP($L27,DATA!$A$1:$AM$533,P$22,FALSE)/1000000</f>
        <v>9.5867745289999906</v>
      </c>
      <c r="Q27" s="83">
        <f>VLOOKUP($L27,DATA!$A$1:$AM$533,Q$22,FALSE)/1000000</f>
        <v>10.57987093</v>
      </c>
      <c r="R27" s="83">
        <f>VLOOKUP($L27,DATA!$A$1:$AM$533,R$22,FALSE)/1000000</f>
        <v>13.400596380000001</v>
      </c>
      <c r="S27" s="83">
        <f>VLOOKUP($L27,DATA!$A$1:$AM$533,S$22,FALSE)/1000000</f>
        <v>18.35002661</v>
      </c>
      <c r="T27" s="41"/>
      <c r="U27" s="36" t="s">
        <v>221</v>
      </c>
      <c r="V27" s="44">
        <f t="shared" si="6"/>
        <v>6.3784319135473666E-4</v>
      </c>
      <c r="W27" s="44">
        <f t="shared" si="6"/>
        <v>2.3561241438732061E-3</v>
      </c>
      <c r="X27" s="44">
        <f t="shared" si="6"/>
        <v>4.341343095381367E-3</v>
      </c>
      <c r="Y27" s="44">
        <f t="shared" si="6"/>
        <v>4.4845398591495389E-3</v>
      </c>
      <c r="Z27" s="44">
        <f t="shared" si="6"/>
        <v>8.1740248079085198E-3</v>
      </c>
      <c r="AA27" s="44">
        <f t="shared" si="6"/>
        <v>8.19627106672427E-3</v>
      </c>
      <c r="AB27" s="44"/>
    </row>
    <row r="28" spans="1:28" ht="15.75" customHeight="1" x14ac:dyDescent="0.25">
      <c r="A28" s="37" t="s">
        <v>222</v>
      </c>
      <c r="B28" s="41" t="s">
        <v>128</v>
      </c>
      <c r="C28" s="83">
        <f>VLOOKUP($B28,DATA!$A$1:$AM$533,C$2,FALSE)/1000000</f>
        <v>41.882012060000001</v>
      </c>
      <c r="D28" s="83">
        <f>VLOOKUP($B28,DATA!$A$1:$AM$533,D$2,FALSE)/1000000</f>
        <v>48.926452509999997</v>
      </c>
      <c r="E28" s="83">
        <f>VLOOKUP($B28,DATA!$A$1:$AM$533,E$2,FALSE)/1000000</f>
        <v>51.48633418</v>
      </c>
      <c r="F28" s="83">
        <f>VLOOKUP($B28,DATA!$A$1:$AM$533,F$2,FALSE)/1000000</f>
        <v>55.7465166</v>
      </c>
      <c r="G28" s="83">
        <f>VLOOKUP($B28,DATA!$A$1:$AM$533,G$2,FALSE)/1000000</f>
        <v>60.769622069999997</v>
      </c>
      <c r="H28" s="83">
        <f>VLOOKUP($B28,DATA!$A$1:$AM$533,H$2,FALSE)/1000000</f>
        <v>74.550118409999996</v>
      </c>
      <c r="I28" s="83">
        <f>VLOOKUP($B28,DATA!$A$1:$AM$533,I$2,FALSE)/1000000</f>
        <v>101.01013709999999</v>
      </c>
      <c r="J28" s="41"/>
      <c r="K28" s="37" t="s">
        <v>222</v>
      </c>
      <c r="L28" s="41" t="s">
        <v>84</v>
      </c>
      <c r="M28" s="83">
        <f>VLOOKUP($L28,DATA!$A$1:$AM$533,M$22,FALSE)/1000000</f>
        <v>41.882012060000001</v>
      </c>
      <c r="N28" s="83">
        <f>VLOOKUP($L28,DATA!$A$1:$AM$533,N$22,FALSE)/1000000</f>
        <v>48.778333350000004</v>
      </c>
      <c r="O28" s="83">
        <f>VLOOKUP($L28,DATA!$A$1:$AM$533,O$22,FALSE)/1000000</f>
        <v>51.064015549999993</v>
      </c>
      <c r="P28" s="83">
        <f>VLOOKUP($L28,DATA!$A$1:$AM$533,P$22,FALSE)/1000000</f>
        <v>54.898984390000003</v>
      </c>
      <c r="Q28" s="83">
        <f>VLOOKUP($L28,DATA!$A$1:$AM$533,Q$22,FALSE)/1000000</f>
        <v>59.245533700000003</v>
      </c>
      <c r="R28" s="83">
        <f>VLOOKUP($L28,DATA!$A$1:$AM$533,R$22,FALSE)/1000000</f>
        <v>72.514843970000001</v>
      </c>
      <c r="S28" s="83">
        <f>VLOOKUP($L28,DATA!$A$1:$AM$533,S$22,FALSE)/1000000</f>
        <v>97.416361739999999</v>
      </c>
      <c r="T28" s="41"/>
      <c r="U28" s="37" t="s">
        <v>222</v>
      </c>
      <c r="V28" s="44">
        <f t="shared" si="6"/>
        <v>-3.02738401010616E-3</v>
      </c>
      <c r="W28" s="44">
        <f t="shared" si="6"/>
        <v>-8.2025383381063577E-3</v>
      </c>
      <c r="X28" s="44">
        <f t="shared" si="6"/>
        <v>-1.5203321421521698E-2</v>
      </c>
      <c r="Y28" s="44">
        <f t="shared" si="6"/>
        <v>-2.507977371069392E-2</v>
      </c>
      <c r="Z28" s="44">
        <f t="shared" si="6"/>
        <v>-2.7300753954630719E-2</v>
      </c>
      <c r="AA28" s="44">
        <f t="shared" si="6"/>
        <v>-3.5578363352206543E-2</v>
      </c>
      <c r="AB28" s="44"/>
    </row>
    <row r="29" spans="1:28" ht="15.75" customHeight="1" x14ac:dyDescent="0.25">
      <c r="A29" s="36" t="s">
        <v>224</v>
      </c>
      <c r="B29" s="41" t="s">
        <v>126</v>
      </c>
      <c r="C29" s="83">
        <f>VLOOKUP($B29,DATA!$A$1:$AM$533,C$2,FALSE)/1000000</f>
        <v>125.9668058</v>
      </c>
      <c r="D29" s="83">
        <f>VLOOKUP($B29,DATA!$A$1:$AM$533,D$2,FALSE)/1000000</f>
        <v>126.0848957</v>
      </c>
      <c r="E29" s="83">
        <f>VLOOKUP($B29,DATA!$A$1:$AM$533,E$2,FALSE)/1000000</f>
        <v>123.39367</v>
      </c>
      <c r="F29" s="83">
        <f>VLOOKUP($B29,DATA!$A$1:$AM$533,F$2,FALSE)/1000000</f>
        <v>118.42837859999999</v>
      </c>
      <c r="G29" s="83">
        <f>VLOOKUP($B29,DATA!$A$1:$AM$533,G$2,FALSE)/1000000</f>
        <v>114.6535081</v>
      </c>
      <c r="H29" s="83">
        <f>VLOOKUP($B29,DATA!$A$1:$AM$533,H$2,FALSE)/1000000</f>
        <v>109.7176588</v>
      </c>
      <c r="I29" s="83">
        <f>VLOOKUP($B29,DATA!$A$1:$AM$533,I$2,FALSE)/1000000</f>
        <v>123.6367401</v>
      </c>
      <c r="J29" s="44"/>
      <c r="K29" s="36" t="s">
        <v>224</v>
      </c>
      <c r="L29" s="41" t="s">
        <v>85</v>
      </c>
      <c r="M29" s="83">
        <f>VLOOKUP($L29,DATA!$A$1:$AM$533,M$22,FALSE)/1000000</f>
        <v>125.9668058</v>
      </c>
      <c r="N29" s="83">
        <f>VLOOKUP($L29,DATA!$A$1:$AM$533,N$22,FALSE)/1000000</f>
        <v>119.54239790000001</v>
      </c>
      <c r="O29" s="83">
        <f>VLOOKUP($L29,DATA!$A$1:$AM$533,O$22,FALSE)/1000000</f>
        <v>105.6572961</v>
      </c>
      <c r="P29" s="83">
        <f>VLOOKUP($L29,DATA!$A$1:$AM$533,P$22,FALSE)/1000000</f>
        <v>87.182634109999995</v>
      </c>
      <c r="Q29" s="83">
        <f>VLOOKUP($L29,DATA!$A$1:$AM$533,Q$22,FALSE)/1000000</f>
        <v>67.847633239999993</v>
      </c>
      <c r="R29" s="83">
        <f>VLOOKUP($L29,DATA!$A$1:$AM$533,R$22,FALSE)/1000000</f>
        <v>46.580640039999999</v>
      </c>
      <c r="S29" s="83">
        <f>VLOOKUP($L29,DATA!$A$1:$AM$533,S$22,FALSE)/1000000</f>
        <v>31.015042649999998</v>
      </c>
      <c r="T29" s="41"/>
      <c r="U29" s="36" t="s">
        <v>224</v>
      </c>
      <c r="V29" s="44">
        <f t="shared" si="6"/>
        <v>-5.1889623762443993E-2</v>
      </c>
      <c r="W29" s="44">
        <f t="shared" si="6"/>
        <v>-0.14373811800880876</v>
      </c>
      <c r="X29" s="44">
        <f t="shared" si="6"/>
        <v>-0.26383663155209314</v>
      </c>
      <c r="Y29" s="44">
        <f t="shared" si="6"/>
        <v>-0.40823761641184364</v>
      </c>
      <c r="Z29" s="44">
        <f t="shared" si="6"/>
        <v>-0.57544992711783971</v>
      </c>
      <c r="AA29" s="44">
        <f t="shared" si="6"/>
        <v>-0.74914380122838586</v>
      </c>
      <c r="AB29" s="44"/>
    </row>
    <row r="30" spans="1:28" ht="15.75" customHeight="1" x14ac:dyDescent="0.25">
      <c r="A30" s="36" t="s">
        <v>223</v>
      </c>
      <c r="B30" s="41" t="s">
        <v>235</v>
      </c>
      <c r="C30" s="83">
        <f>VLOOKUP($B30,DATA!$A$1:$AM$533,C$2,FALSE)/1000000</f>
        <v>121.404962</v>
      </c>
      <c r="D30" s="83">
        <f>VLOOKUP($B30,DATA!$A$1:$AM$533,D$2,FALSE)/1000000</f>
        <v>143.7459254</v>
      </c>
      <c r="E30" s="83">
        <f>VLOOKUP($B30,DATA!$A$1:$AM$533,E$2,FALSE)/1000000</f>
        <v>148.75899749999999</v>
      </c>
      <c r="F30" s="83">
        <f>VLOOKUP($B30,DATA!$A$1:$AM$533,F$2,FALSE)/1000000</f>
        <v>155.186995</v>
      </c>
      <c r="G30" s="83">
        <f>VLOOKUP($B30,DATA!$A$1:$AM$533,G$2,FALSE)/1000000</f>
        <v>169.86321040000001</v>
      </c>
      <c r="H30" s="83">
        <f>VLOOKUP($B30,DATA!$A$1:$AM$533,H$2,FALSE)/1000000</f>
        <v>218.45351930000001</v>
      </c>
      <c r="I30" s="83">
        <f>VLOOKUP($B30,DATA!$A$1:$AM$533,I$2,FALSE)/1000000</f>
        <v>308.06438989999998</v>
      </c>
      <c r="J30" s="41"/>
      <c r="K30" s="36" t="s">
        <v>223</v>
      </c>
      <c r="L30" s="41" t="s">
        <v>236</v>
      </c>
      <c r="M30" s="83">
        <f>VLOOKUP($L30,DATA!$A$1:$AM$533,M$22,FALSE)/1000000</f>
        <v>121.404962</v>
      </c>
      <c r="N30" s="83">
        <f>VLOOKUP($L30,DATA!$A$1:$AM$533,N$22,FALSE)/1000000</f>
        <v>143.85788049999999</v>
      </c>
      <c r="O30" s="83">
        <f>VLOOKUP($L30,DATA!$A$1:$AM$533,O$22,FALSE)/1000000</f>
        <v>149.02130740000001</v>
      </c>
      <c r="P30" s="83">
        <f>VLOOKUP($L30,DATA!$A$1:$AM$533,P$22,FALSE)/1000000</f>
        <v>155.31982480000002</v>
      </c>
      <c r="Q30" s="83">
        <f>VLOOKUP($L30,DATA!$A$1:$AM$533,Q$22,FALSE)/1000000</f>
        <v>170.2719031</v>
      </c>
      <c r="R30" s="83">
        <f>VLOOKUP($L30,DATA!$A$1:$AM$533,R$22,FALSE)/1000000</f>
        <v>218.8324829</v>
      </c>
      <c r="S30" s="83">
        <f>VLOOKUP($L30,DATA!$A$1:$AM$533,S$22,FALSE)/1000000</f>
        <v>309.36948389999998</v>
      </c>
      <c r="T30" s="41"/>
      <c r="U30" s="36" t="s">
        <v>223</v>
      </c>
      <c r="V30" s="44">
        <f t="shared" si="6"/>
        <v>7.7884016321472238E-4</v>
      </c>
      <c r="W30" s="44">
        <f t="shared" si="6"/>
        <v>1.7633212404515319E-3</v>
      </c>
      <c r="X30" s="44">
        <f t="shared" si="6"/>
        <v>8.5593383646620502E-4</v>
      </c>
      <c r="Y30" s="44">
        <f t="shared" si="6"/>
        <v>2.4060106896459654E-3</v>
      </c>
      <c r="Z30" s="44">
        <f t="shared" si="6"/>
        <v>1.7347562136527106E-3</v>
      </c>
      <c r="AA30" s="44">
        <f t="shared" si="6"/>
        <v>4.2364325212129739E-3</v>
      </c>
      <c r="AB30" s="44"/>
    </row>
    <row r="31" spans="1:28" x14ac:dyDescent="0.25">
      <c r="A31" s="36" t="s">
        <v>78</v>
      </c>
      <c r="B31" s="41"/>
      <c r="C31" s="39">
        <f>SUM(C24:C30)</f>
        <v>430.65483914099997</v>
      </c>
      <c r="D31" s="39">
        <f>SUM(D24:D30)</f>
        <v>486.16693420099989</v>
      </c>
      <c r="E31" s="39">
        <f t="shared" ref="E31:I31" si="7">SUM(E24:E30)</f>
        <v>500.40679411899998</v>
      </c>
      <c r="F31" s="39">
        <f t="shared" si="7"/>
        <v>525.17746053499991</v>
      </c>
      <c r="G31" s="39">
        <f t="shared" si="7"/>
        <v>564.15223449000007</v>
      </c>
      <c r="H31" s="39">
        <f t="shared" si="7"/>
        <v>679.84545739999999</v>
      </c>
      <c r="I31" s="39">
        <f t="shared" si="7"/>
        <v>902.57134075999988</v>
      </c>
      <c r="J31" s="41"/>
      <c r="K31" s="36" t="s">
        <v>78</v>
      </c>
      <c r="L31" s="41"/>
      <c r="M31" s="39">
        <f>SUM(M24:M30)</f>
        <v>430.65483914099997</v>
      </c>
      <c r="N31" s="39">
        <f t="shared" ref="N31:S31" si="8">SUM(N24:N30)</f>
        <v>479.63910131</v>
      </c>
      <c r="O31" s="39">
        <f t="shared" si="8"/>
        <v>482.73096507599996</v>
      </c>
      <c r="P31" s="39">
        <f t="shared" si="8"/>
        <v>493.85477957900002</v>
      </c>
      <c r="Q31" s="39">
        <f t="shared" si="8"/>
        <v>517.29357389999996</v>
      </c>
      <c r="R31" s="39">
        <f t="shared" si="8"/>
        <v>618.29488992000006</v>
      </c>
      <c r="S31" s="39">
        <f t="shared" si="8"/>
        <v>810.54970896999998</v>
      </c>
      <c r="T31" s="41"/>
      <c r="U31" s="36" t="s">
        <v>78</v>
      </c>
      <c r="V31" s="52">
        <f t="shared" si="6"/>
        <v>-1.3427142884014032E-2</v>
      </c>
      <c r="W31" s="52">
        <f t="shared" si="6"/>
        <v>-3.5322919773940198E-2</v>
      </c>
      <c r="X31" s="52">
        <f t="shared" si="6"/>
        <v>-5.9642089217026517E-2</v>
      </c>
      <c r="Y31" s="52">
        <f t="shared" si="6"/>
        <v>-8.3060311960584277E-2</v>
      </c>
      <c r="Z31" s="52">
        <f t="shared" si="6"/>
        <v>-9.0536116421802482E-2</v>
      </c>
      <c r="AA31" s="52">
        <f t="shared" si="6"/>
        <v>-0.10195496758462785</v>
      </c>
      <c r="AB31" s="52"/>
    </row>
    <row r="32" spans="1:28" x14ac:dyDescent="0.25">
      <c r="A32" s="36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</row>
    <row r="33" spans="10:20" x14ac:dyDescent="0.25">
      <c r="J33" s="4"/>
      <c r="T33" s="4"/>
    </row>
    <row r="34" spans="10:20" x14ac:dyDescent="0.25">
      <c r="J34" s="1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workbookViewId="0">
      <selection activeCell="E37" sqref="E37"/>
    </sheetView>
  </sheetViews>
  <sheetFormatPr baseColWidth="10" defaultColWidth="11.42578125" defaultRowHeight="12.75" x14ac:dyDescent="0.2"/>
  <cols>
    <col min="1" max="1" width="17.7109375" style="42" customWidth="1"/>
    <col min="2" max="9" width="11.42578125" style="42"/>
    <col min="10" max="10" width="18.85546875" style="42" customWidth="1"/>
    <col min="11" max="18" width="11.42578125" style="42"/>
    <col min="19" max="19" width="18.7109375" style="42" customWidth="1"/>
    <col min="20" max="26" width="11.42578125" style="42"/>
    <col min="27" max="27" width="18.28515625" style="42" customWidth="1"/>
    <col min="28" max="16384" width="11.42578125" style="42"/>
  </cols>
  <sheetData>
    <row r="1" spans="1:36" s="34" customFormat="1" ht="18.75" x14ac:dyDescent="0.3">
      <c r="A1" s="11" t="s">
        <v>215</v>
      </c>
      <c r="J1" s="11" t="s">
        <v>216</v>
      </c>
      <c r="S1" s="11" t="s">
        <v>217</v>
      </c>
      <c r="AA1" s="11" t="s">
        <v>446</v>
      </c>
    </row>
    <row r="2" spans="1:36" x14ac:dyDescent="0.2">
      <c r="A2" s="40" t="s">
        <v>412</v>
      </c>
      <c r="B2" s="41"/>
      <c r="C2" s="41"/>
      <c r="D2" s="41"/>
      <c r="E2" s="41"/>
      <c r="F2" s="41"/>
      <c r="G2" s="41"/>
      <c r="H2" s="41"/>
      <c r="I2" s="41"/>
      <c r="J2" s="40" t="s">
        <v>412</v>
      </c>
      <c r="K2" s="41"/>
      <c r="L2" s="41"/>
      <c r="M2" s="41"/>
      <c r="N2" s="41"/>
      <c r="O2" s="41"/>
      <c r="P2" s="41"/>
      <c r="Q2" s="41"/>
      <c r="R2" s="41"/>
      <c r="S2" s="40" t="s">
        <v>412</v>
      </c>
      <c r="T2" s="41"/>
      <c r="U2" s="41"/>
      <c r="V2" s="41"/>
      <c r="W2" s="41"/>
      <c r="X2" s="41"/>
      <c r="Y2" s="41"/>
      <c r="Z2" s="41"/>
      <c r="AA2" s="40" t="s">
        <v>412</v>
      </c>
      <c r="AB2" s="41"/>
      <c r="AC2" s="41"/>
      <c r="AD2" s="41"/>
      <c r="AE2" s="41"/>
      <c r="AF2" s="41"/>
      <c r="AG2" s="41"/>
      <c r="AH2" s="41"/>
      <c r="AI2" s="41"/>
      <c r="AJ2" s="41"/>
    </row>
    <row r="3" spans="1:36" ht="13.5" customHeight="1" x14ac:dyDescent="0.2">
      <c r="A3" s="45"/>
      <c r="B3" s="46">
        <v>2013</v>
      </c>
      <c r="C3" s="46">
        <v>2018</v>
      </c>
      <c r="D3" s="46">
        <v>2020</v>
      </c>
      <c r="E3" s="46">
        <v>2025</v>
      </c>
      <c r="F3" s="46">
        <v>2030</v>
      </c>
      <c r="G3" s="46">
        <v>2040</v>
      </c>
      <c r="H3" s="46">
        <v>2050</v>
      </c>
      <c r="I3" s="41"/>
      <c r="J3" s="45"/>
      <c r="K3" s="46">
        <v>2013</v>
      </c>
      <c r="L3" s="46">
        <v>2018</v>
      </c>
      <c r="M3" s="46">
        <v>2020</v>
      </c>
      <c r="N3" s="46">
        <v>2025</v>
      </c>
      <c r="O3" s="46">
        <v>2030</v>
      </c>
      <c r="P3" s="46">
        <v>2040</v>
      </c>
      <c r="Q3" s="46">
        <v>2050</v>
      </c>
      <c r="R3" s="41"/>
      <c r="S3" s="45"/>
      <c r="T3" s="46">
        <v>2018</v>
      </c>
      <c r="U3" s="46">
        <v>2020</v>
      </c>
      <c r="V3" s="46">
        <v>2025</v>
      </c>
      <c r="W3" s="46">
        <v>2030</v>
      </c>
      <c r="X3" s="46">
        <v>2040</v>
      </c>
      <c r="Y3" s="46">
        <v>2050</v>
      </c>
      <c r="Z3" s="41"/>
      <c r="AA3" s="45"/>
      <c r="AB3" s="46">
        <v>2018</v>
      </c>
      <c r="AC3" s="46">
        <v>2020</v>
      </c>
      <c r="AD3" s="46">
        <v>2025</v>
      </c>
      <c r="AE3" s="46">
        <v>2030</v>
      </c>
      <c r="AF3" s="46">
        <v>2040</v>
      </c>
      <c r="AG3" s="46">
        <v>2050</v>
      </c>
      <c r="AH3" s="49"/>
      <c r="AI3" s="49"/>
    </row>
    <row r="4" spans="1:36" ht="13.5" customHeight="1" x14ac:dyDescent="0.2">
      <c r="A4" s="36" t="s">
        <v>219</v>
      </c>
      <c r="B4" s="39">
        <f>SUMIFS('DATA 2'!$C$134:$C$152,'DATA 2'!$A$134:$A$152,$A4)</f>
        <v>354446.67499999999</v>
      </c>
      <c r="C4" s="39">
        <f>SUMIFS('DATA 2'!$H$134:$H$152,'DATA 2'!$A$134:$A$152,$A4)</f>
        <v>410319.80654999998</v>
      </c>
      <c r="D4" s="39">
        <f>SUMIFS('DATA 2'!$J$134:$J$152,'DATA 2'!$A$134:$A$152,$A4)</f>
        <v>433172.11421500001</v>
      </c>
      <c r="E4" s="39">
        <f>SUMIFS('DATA 2'!$O$134:$O$152,'DATA 2'!$A$134:$A$152,$A4)</f>
        <v>492381.57765200001</v>
      </c>
      <c r="F4" s="39">
        <f>SUMIFS('DATA 2'!$T$134:$T$152,'DATA 2'!$A$134:$A$152,$A4)</f>
        <v>560520.6703</v>
      </c>
      <c r="G4" s="39">
        <f>SUMIFS('DATA 2'!$AD$134:$AD$152,'DATA 2'!$A$134:$A$152,$A4)</f>
        <v>738255.15753799991</v>
      </c>
      <c r="H4" s="39">
        <f>SUMIFS('DATA 2'!$AN$134:$AN$152,'DATA 2'!$A$134:$A$152,$A4)</f>
        <v>974019.28367300006</v>
      </c>
      <c r="I4" s="41"/>
      <c r="J4" s="36" t="s">
        <v>219</v>
      </c>
      <c r="K4" s="39">
        <f>SUMIFS('DATA 2'!$C$153:$C$171,'DATA 2'!$A$153:$A$171,$A4)</f>
        <v>354446.67499999999</v>
      </c>
      <c r="L4" s="39">
        <f>SUMIFS('DATA 2'!$H$153:$H$171,'DATA 2'!$A$153:$A$171,$A4)</f>
        <v>410317.96488600003</v>
      </c>
      <c r="M4" s="39">
        <f>SUMIFS('DATA 2'!$J$153:$J$171,'DATA 2'!$A$153:$A$171,$A4)</f>
        <v>433150.82569800003</v>
      </c>
      <c r="N4" s="39">
        <f>SUMIFS('DATA 2'!$O$153:$O$171,'DATA 2'!$A$153:$A$171,$A4)</f>
        <v>492469.643522</v>
      </c>
      <c r="O4" s="39">
        <f>SUMIFS('DATA 2'!$T$153:$T$171,'DATA 2'!$A$153:$A$171,$A4)</f>
        <v>561309.47295899992</v>
      </c>
      <c r="P4" s="39">
        <f>SUMIFS('DATA 2'!$AD$153:$AD$171,'DATA 2'!$A$153:$A$171,$A4)</f>
        <v>738344.72936200001</v>
      </c>
      <c r="Q4" s="39">
        <f>SUMIFS('DATA 2'!$AN$153:$AN$171,'DATA 2'!$A$153:$A$171,$A4)</f>
        <v>975334.33121600002</v>
      </c>
      <c r="R4" s="41"/>
      <c r="S4" s="36" t="s">
        <v>219</v>
      </c>
      <c r="T4" s="39">
        <f>L4-C4</f>
        <v>-1.8416639999486506</v>
      </c>
      <c r="U4" s="39">
        <f t="shared" ref="U4:Y4" si="0">M4-D4</f>
        <v>-21.288516999979038</v>
      </c>
      <c r="V4" s="39">
        <f t="shared" si="0"/>
        <v>88.065869999991264</v>
      </c>
      <c r="W4" s="39">
        <f t="shared" si="0"/>
        <v>788.80265899992082</v>
      </c>
      <c r="X4" s="39">
        <f t="shared" si="0"/>
        <v>89.571824000100605</v>
      </c>
      <c r="Y4" s="39">
        <f t="shared" si="0"/>
        <v>1315.0475429999642</v>
      </c>
      <c r="Z4" s="41"/>
      <c r="AA4" s="36" t="s">
        <v>219</v>
      </c>
      <c r="AB4" s="44">
        <f t="shared" ref="AB4:AG10" si="1">L4/C4-1</f>
        <v>-4.4883624200631189E-6</v>
      </c>
      <c r="AC4" s="44">
        <f t="shared" si="1"/>
        <v>-4.9145631266123146E-5</v>
      </c>
      <c r="AD4" s="44">
        <f t="shared" si="1"/>
        <v>1.7885695565600379E-4</v>
      </c>
      <c r="AE4" s="44">
        <f t="shared" si="1"/>
        <v>1.4072677437171333E-3</v>
      </c>
      <c r="AF4" s="44">
        <f t="shared" si="1"/>
        <v>1.2132908667883413E-4</v>
      </c>
      <c r="AG4" s="44">
        <f t="shared" si="1"/>
        <v>1.3501247511660264E-3</v>
      </c>
      <c r="AH4" s="44"/>
      <c r="AI4" s="44"/>
    </row>
    <row r="5" spans="1:36" ht="13.5" customHeight="1" x14ac:dyDescent="0.2">
      <c r="A5" s="36" t="s">
        <v>218</v>
      </c>
      <c r="B5" s="39">
        <f>SUMIFS('DATA 2'!$C$134:$C$152,'DATA 2'!$A$134:$A$152,$A5)</f>
        <v>5232990.3926000008</v>
      </c>
      <c r="C5" s="39">
        <f>SUMIFS('DATA 2'!$H$134:$H$152,'DATA 2'!$A$134:$A$152,$A5)</f>
        <v>6059238.4166330006</v>
      </c>
      <c r="D5" s="39">
        <f>SUMIFS('DATA 2'!$J$134:$J$152,'DATA 2'!$A$134:$A$152,$A5)</f>
        <v>6388194.3857466001</v>
      </c>
      <c r="E5" s="39">
        <f>SUMIFS('DATA 2'!$O$134:$O$152,'DATA 2'!$A$134:$A$152,$A5)</f>
        <v>7245125.4884737013</v>
      </c>
      <c r="F5" s="39">
        <f>SUMIFS('DATA 2'!$T$134:$T$152,'DATA 2'!$A$134:$A$152,$A5)</f>
        <v>8265500.9825967988</v>
      </c>
      <c r="G5" s="39">
        <f>SUMIFS('DATA 2'!$AD$134:$AD$152,'DATA 2'!$A$134:$A$152,$A5)</f>
        <v>11030130.3152069</v>
      </c>
      <c r="H5" s="39">
        <f>SUMIFS('DATA 2'!$AN$134:$AN$152,'DATA 2'!$A$134:$A$152,$A5)</f>
        <v>14833837.946812</v>
      </c>
      <c r="I5" s="41"/>
      <c r="J5" s="36" t="s">
        <v>218</v>
      </c>
      <c r="K5" s="39">
        <f>SUMIFS('DATA 2'!$C$153:$C$171,'DATA 2'!$A$153:$A$171,$A5)</f>
        <v>5232990.3926000008</v>
      </c>
      <c r="L5" s="39">
        <f>SUMIFS('DATA 2'!$H$153:$H$171,'DATA 2'!$A$153:$A$171,$A5)</f>
        <v>6059129.3351547997</v>
      </c>
      <c r="M5" s="39">
        <f>SUMIFS('DATA 2'!$J$153:$J$171,'DATA 2'!$A$153:$A$171,$A5)</f>
        <v>6387328.7451065993</v>
      </c>
      <c r="N5" s="39">
        <f>SUMIFS('DATA 2'!$O$153:$O$171,'DATA 2'!$A$153:$A$171,$A5)</f>
        <v>7244827.5087625999</v>
      </c>
      <c r="O5" s="39">
        <f>SUMIFS('DATA 2'!$T$153:$T$171,'DATA 2'!$A$153:$A$171,$A5)</f>
        <v>8277148.8430153001</v>
      </c>
      <c r="P5" s="39">
        <f>SUMIFS('DATA 2'!$AD$153:$AD$171,'DATA 2'!$A$153:$A$171,$A5)</f>
        <v>11026965.8156293</v>
      </c>
      <c r="Q5" s="39">
        <f>SUMIFS('DATA 2'!$AN$153:$AN$171,'DATA 2'!$A$153:$A$171,$A5)</f>
        <v>14866728.962613</v>
      </c>
      <c r="R5" s="41"/>
      <c r="S5" s="36" t="s">
        <v>218</v>
      </c>
      <c r="T5" s="39">
        <f t="shared" ref="T5:T10" si="2">L5-C5</f>
        <v>-109.08147820085287</v>
      </c>
      <c r="U5" s="39">
        <f t="shared" ref="U5:U10" si="3">M5-D5</f>
        <v>-865.64064000081271</v>
      </c>
      <c r="V5" s="39">
        <f t="shared" ref="V5:V10" si="4">N5-E5</f>
        <v>-297.97971110139042</v>
      </c>
      <c r="W5" s="39">
        <f t="shared" ref="W5:W10" si="5">O5-F5</f>
        <v>11647.86041850131</v>
      </c>
      <c r="X5" s="39">
        <f t="shared" ref="X5:X10" si="6">P5-G5</f>
        <v>-3164.4995776005089</v>
      </c>
      <c r="Y5" s="39">
        <f t="shared" ref="Y5:Y10" si="7">Q5-H5</f>
        <v>32891.015800999478</v>
      </c>
      <c r="Z5" s="41"/>
      <c r="AA5" s="36" t="s">
        <v>218</v>
      </c>
      <c r="AB5" s="44">
        <f t="shared" si="1"/>
        <v>-1.800250637129519E-5</v>
      </c>
      <c r="AC5" s="44">
        <f t="shared" si="1"/>
        <v>-1.3550630862646518E-4</v>
      </c>
      <c r="AD5" s="44">
        <f t="shared" si="1"/>
        <v>-4.1128302273762962E-5</v>
      </c>
      <c r="AE5" s="44">
        <f t="shared" si="1"/>
        <v>1.4092140867234537E-3</v>
      </c>
      <c r="AF5" s="44">
        <f t="shared" si="1"/>
        <v>-2.8689593750652609E-4</v>
      </c>
      <c r="AG5" s="44">
        <f t="shared" si="1"/>
        <v>2.2172964217981317E-3</v>
      </c>
      <c r="AH5" s="44"/>
      <c r="AI5" s="44"/>
    </row>
    <row r="6" spans="1:36" ht="13.5" customHeight="1" x14ac:dyDescent="0.2">
      <c r="A6" s="36" t="s">
        <v>220</v>
      </c>
      <c r="B6" s="39">
        <f>SUMIFS('DATA 2'!$C$134:$C$152,'DATA 2'!$A$134:$A$152,$A6)</f>
        <v>725910.16899999988</v>
      </c>
      <c r="C6" s="39">
        <f>SUMIFS('DATA 2'!$H$134:$H$152,'DATA 2'!$A$134:$A$152,$A6)</f>
        <v>845680.85868300009</v>
      </c>
      <c r="D6" s="39">
        <f>SUMIFS('DATA 2'!$J$134:$J$152,'DATA 2'!$A$134:$A$152,$A6)</f>
        <v>891037.12790940003</v>
      </c>
      <c r="E6" s="39">
        <f>SUMIFS('DATA 2'!$O$134:$O$152,'DATA 2'!$A$134:$A$152,$A6)</f>
        <v>996120.72537230002</v>
      </c>
      <c r="F6" s="39">
        <f>SUMIFS('DATA 2'!$T$134:$T$152,'DATA 2'!$A$134:$A$152,$A6)</f>
        <v>1121289.0805086999</v>
      </c>
      <c r="G6" s="39">
        <f>SUMIFS('DATA 2'!$AD$134:$AD$152,'DATA 2'!$A$134:$A$152,$A6)</f>
        <v>1477289.6752098</v>
      </c>
      <c r="H6" s="39">
        <f>SUMIFS('DATA 2'!$AN$134:$AN$152,'DATA 2'!$A$134:$A$152,$A6)</f>
        <v>1997240.3537473001</v>
      </c>
      <c r="I6" s="41"/>
      <c r="J6" s="36" t="s">
        <v>220</v>
      </c>
      <c r="K6" s="39">
        <f>SUMIFS('DATA 2'!$C$153:$C$171,'DATA 2'!$A$153:$A$171,$A6)</f>
        <v>725910.16899999988</v>
      </c>
      <c r="L6" s="39">
        <f>SUMIFS('DATA 2'!$H$153:$H$171,'DATA 2'!$A$153:$A$171,$A6)</f>
        <v>845742.8071315001</v>
      </c>
      <c r="M6" s="39">
        <f>SUMIFS('DATA 2'!$J$153:$J$171,'DATA 2'!$A$153:$A$171,$A6)</f>
        <v>891242.08455170004</v>
      </c>
      <c r="N6" s="39">
        <f>SUMIFS('DATA 2'!$O$153:$O$171,'DATA 2'!$A$153:$A$171,$A6)</f>
        <v>996593.0094173</v>
      </c>
      <c r="O6" s="39">
        <f>SUMIFS('DATA 2'!$T$153:$T$171,'DATA 2'!$A$153:$A$171,$A6)</f>
        <v>1123384.8389642001</v>
      </c>
      <c r="P6" s="39">
        <f>SUMIFS('DATA 2'!$AD$153:$AD$171,'DATA 2'!$A$153:$A$171,$A6)</f>
        <v>1478994.0760156</v>
      </c>
      <c r="Q6" s="39">
        <f>SUMIFS('DATA 2'!$AN$153:$AN$171,'DATA 2'!$A$153:$A$171,$A6)</f>
        <v>2003069.4924752</v>
      </c>
      <c r="R6" s="41"/>
      <c r="S6" s="36" t="s">
        <v>220</v>
      </c>
      <c r="T6" s="39">
        <f t="shared" si="2"/>
        <v>61.94844850001391</v>
      </c>
      <c r="U6" s="39">
        <f t="shared" si="3"/>
        <v>204.95664230000693</v>
      </c>
      <c r="V6" s="39">
        <f t="shared" si="4"/>
        <v>472.28404499997851</v>
      </c>
      <c r="W6" s="39">
        <f t="shared" si="5"/>
        <v>2095.7584555002395</v>
      </c>
      <c r="X6" s="39">
        <f t="shared" si="6"/>
        <v>1704.400805799989</v>
      </c>
      <c r="Y6" s="39">
        <f t="shared" si="7"/>
        <v>5829.1387278998736</v>
      </c>
      <c r="Z6" s="41"/>
      <c r="AA6" s="36" t="s">
        <v>220</v>
      </c>
      <c r="AB6" s="44">
        <f t="shared" si="1"/>
        <v>7.3252749975383225E-5</v>
      </c>
      <c r="AC6" s="44">
        <f t="shared" si="1"/>
        <v>2.3002031664032252E-4</v>
      </c>
      <c r="AD6" s="44">
        <f t="shared" si="1"/>
        <v>4.7412329948604004E-4</v>
      </c>
      <c r="AE6" s="44">
        <f t="shared" si="1"/>
        <v>1.8690616826031459E-3</v>
      </c>
      <c r="AF6" s="44">
        <f t="shared" si="1"/>
        <v>1.1537350016055381E-3</v>
      </c>
      <c r="AG6" s="44">
        <f t="shared" si="1"/>
        <v>2.918596510912197E-3</v>
      </c>
      <c r="AH6" s="44"/>
      <c r="AI6" s="44"/>
    </row>
    <row r="7" spans="1:36" ht="13.5" customHeight="1" x14ac:dyDescent="0.2">
      <c r="A7" s="36" t="s">
        <v>221</v>
      </c>
      <c r="B7" s="39">
        <f>SUMIFS('DATA 2'!$C$134:$C$152,'DATA 2'!$A$134:$A$152,$A7)</f>
        <v>4156742.693</v>
      </c>
      <c r="C7" s="39">
        <f>SUMIFS('DATA 2'!$H$134:$H$152,'DATA 2'!$A$134:$A$152,$A7)</f>
        <v>4812836.5334980004</v>
      </c>
      <c r="D7" s="39">
        <f>SUMIFS('DATA 2'!$J$134:$J$152,'DATA 2'!$A$134:$A$152,$A7)</f>
        <v>5078677.2910829997</v>
      </c>
      <c r="E7" s="39">
        <f>SUMIFS('DATA 2'!$O$134:$O$152,'DATA 2'!$A$134:$A$152,$A7)</f>
        <v>5771906.930807</v>
      </c>
      <c r="F7" s="39">
        <f>SUMIFS('DATA 2'!$T$134:$T$152,'DATA 2'!$A$134:$A$152,$A7)</f>
        <v>6567926.3010740001</v>
      </c>
      <c r="G7" s="39">
        <f>SUMIFS('DATA 2'!$AD$134:$AD$152,'DATA 2'!$A$134:$A$152,$A7)</f>
        <v>8627681.088552</v>
      </c>
      <c r="H7" s="39">
        <f>SUMIFS('DATA 2'!$AN$134:$AN$152,'DATA 2'!$A$134:$A$152,$A7)</f>
        <v>11324181.83251</v>
      </c>
      <c r="I7" s="41"/>
      <c r="J7" s="36" t="s">
        <v>221</v>
      </c>
      <c r="K7" s="39">
        <f>SUMIFS('DATA 2'!$C$153:$C$171,'DATA 2'!$A$153:$A$171,$A7)</f>
        <v>4156742.693</v>
      </c>
      <c r="L7" s="39">
        <f>SUMIFS('DATA 2'!$H$153:$H$171,'DATA 2'!$A$153:$A$171,$A7)</f>
        <v>4812760.4645499997</v>
      </c>
      <c r="M7" s="39">
        <f>SUMIFS('DATA 2'!$J$153:$J$171,'DATA 2'!$A$153:$A$171,$A7)</f>
        <v>5078017.201448</v>
      </c>
      <c r="N7" s="39">
        <f>SUMIFS('DATA 2'!$O$153:$O$171,'DATA 2'!$A$153:$A$171,$A7)</f>
        <v>5771255.5908460002</v>
      </c>
      <c r="O7" s="39">
        <f>SUMIFS('DATA 2'!$T$153:$T$171,'DATA 2'!$A$153:$A$171,$A7)</f>
        <v>6574158.1103870003</v>
      </c>
      <c r="P7" s="39">
        <f>SUMIFS('DATA 2'!$AD$153:$AD$171,'DATA 2'!$A$153:$A$171,$A7)</f>
        <v>8615188.4642290007</v>
      </c>
      <c r="Q7" s="39">
        <f>SUMIFS('DATA 2'!$AN$153:$AN$171,'DATA 2'!$A$153:$A$171,$A7)</f>
        <v>11324262.6065</v>
      </c>
      <c r="R7" s="41"/>
      <c r="S7" s="36" t="s">
        <v>221</v>
      </c>
      <c r="T7" s="39">
        <f t="shared" si="2"/>
        <v>-76.068948000669479</v>
      </c>
      <c r="U7" s="39">
        <f t="shared" si="3"/>
        <v>-660.08963499963284</v>
      </c>
      <c r="V7" s="39">
        <f t="shared" si="4"/>
        <v>-651.33996099978685</v>
      </c>
      <c r="W7" s="39">
        <f t="shared" si="5"/>
        <v>6231.8093130001798</v>
      </c>
      <c r="X7" s="39">
        <f t="shared" si="6"/>
        <v>-12492.624322999269</v>
      </c>
      <c r="Y7" s="39">
        <f t="shared" si="7"/>
        <v>80.77398999966681</v>
      </c>
      <c r="Z7" s="41"/>
      <c r="AA7" s="36" t="s">
        <v>221</v>
      </c>
      <c r="AB7" s="44">
        <f t="shared" si="1"/>
        <v>-1.5805429391058112E-5</v>
      </c>
      <c r="AC7" s="44">
        <f t="shared" si="1"/>
        <v>-1.2997274628157029E-4</v>
      </c>
      <c r="AD7" s="44">
        <f t="shared" si="1"/>
        <v>-1.1284658065491282E-4</v>
      </c>
      <c r="AE7" s="44">
        <f t="shared" si="1"/>
        <v>9.4882448848143675E-4</v>
      </c>
      <c r="AF7" s="44">
        <f t="shared" si="1"/>
        <v>-1.4479701086280716E-3</v>
      </c>
      <c r="AG7" s="44">
        <f t="shared" si="1"/>
        <v>7.1328764581490844E-6</v>
      </c>
      <c r="AH7" s="44"/>
      <c r="AI7" s="44"/>
    </row>
    <row r="8" spans="1:36" ht="13.5" customHeight="1" x14ac:dyDescent="0.2">
      <c r="A8" s="37" t="s">
        <v>410</v>
      </c>
      <c r="B8" s="39">
        <f>SUMIFS('DATA 2'!$C$134:$C$152,'DATA 2'!$A$134:$A$152,$A8)</f>
        <v>372725.1164</v>
      </c>
      <c r="C8" s="39">
        <f>SUMIFS('DATA 2'!$H$134:$H$152,'DATA 2'!$A$134:$A$152,$A8)</f>
        <v>441240.97840999998</v>
      </c>
      <c r="D8" s="39">
        <f>SUMIFS('DATA 2'!$J$134:$J$152,'DATA 2'!$A$134:$A$152,$A8)</f>
        <v>456682.34982</v>
      </c>
      <c r="E8" s="39">
        <f>SUMIFS('DATA 2'!$O$134:$O$152,'DATA 2'!$A$134:$A$152,$A8)</f>
        <v>476699.08675000002</v>
      </c>
      <c r="F8" s="39">
        <f>SUMIFS('DATA 2'!$T$134:$T$152,'DATA 2'!$A$134:$A$152,$A8)</f>
        <v>521916.69176999998</v>
      </c>
      <c r="G8" s="39">
        <f>SUMIFS('DATA 2'!$AD$134:$AD$152,'DATA 2'!$A$134:$A$152,$A8)</f>
        <v>671316.69195000001</v>
      </c>
      <c r="H8" s="39">
        <f>SUMIFS('DATA 2'!$AN$134:$AN$152,'DATA 2'!$A$134:$A$152,$A8)</f>
        <v>946351.82501000003</v>
      </c>
      <c r="I8" s="41"/>
      <c r="J8" s="37" t="s">
        <v>410</v>
      </c>
      <c r="K8" s="39">
        <f>SUMIFS('DATA 2'!$C$153:$C$171,'DATA 2'!$A$153:$A$171,$A8)</f>
        <v>372725.1164</v>
      </c>
      <c r="L8" s="39">
        <f>SUMIFS('DATA 2'!$H$153:$H$171,'DATA 2'!$A$153:$A$171,$A8)</f>
        <v>441580.46190999995</v>
      </c>
      <c r="M8" s="39">
        <f>SUMIFS('DATA 2'!$J$153:$J$171,'DATA 2'!$A$153:$A$171,$A8)</f>
        <v>457477.67508000002</v>
      </c>
      <c r="N8" s="39">
        <f>SUMIFS('DATA 2'!$O$153:$O$171,'DATA 2'!$A$153:$A$171,$A8)</f>
        <v>477107.19659000001</v>
      </c>
      <c r="O8" s="39">
        <f>SUMIFS('DATA 2'!$T$153:$T$171,'DATA 2'!$A$153:$A$171,$A8)</f>
        <v>523180.99421999999</v>
      </c>
      <c r="P8" s="39">
        <f>SUMIFS('DATA 2'!$AD$153:$AD$171,'DATA 2'!$A$153:$A$171,$A8)</f>
        <v>672473.20370000007</v>
      </c>
      <c r="Q8" s="39">
        <f>SUMIFS('DATA 2'!$AN$153:$AN$171,'DATA 2'!$A$153:$A$171,$A8)</f>
        <v>950352.99074000004</v>
      </c>
      <c r="R8" s="41"/>
      <c r="S8" s="37" t="s">
        <v>410</v>
      </c>
      <c r="T8" s="39">
        <f t="shared" si="2"/>
        <v>339.48349999997299</v>
      </c>
      <c r="U8" s="39">
        <f t="shared" si="3"/>
        <v>795.32526000001235</v>
      </c>
      <c r="V8" s="39">
        <f t="shared" si="4"/>
        <v>408.10983999999007</v>
      </c>
      <c r="W8" s="39">
        <f t="shared" si="5"/>
        <v>1264.3024500000174</v>
      </c>
      <c r="X8" s="39">
        <f t="shared" si="6"/>
        <v>1156.5117500000633</v>
      </c>
      <c r="Y8" s="39">
        <f t="shared" si="7"/>
        <v>4001.1657300000079</v>
      </c>
      <c r="Z8" s="41"/>
      <c r="AA8" s="37" t="s">
        <v>410</v>
      </c>
      <c r="AB8" s="44">
        <f t="shared" si="1"/>
        <v>7.6938343583421442E-4</v>
      </c>
      <c r="AC8" s="44">
        <f t="shared" si="1"/>
        <v>1.7415283518478208E-3</v>
      </c>
      <c r="AD8" s="44">
        <f t="shared" si="1"/>
        <v>8.5611626148129893E-4</v>
      </c>
      <c r="AE8" s="44">
        <f t="shared" si="1"/>
        <v>2.4224219495880828E-3</v>
      </c>
      <c r="AF8" s="44">
        <f t="shared" si="1"/>
        <v>1.7227513688669038E-3</v>
      </c>
      <c r="AG8" s="44">
        <f t="shared" si="1"/>
        <v>4.2279896590866617E-3</v>
      </c>
      <c r="AH8" s="44"/>
      <c r="AI8" s="44"/>
    </row>
    <row r="9" spans="1:36" ht="13.5" customHeight="1" x14ac:dyDescent="0.2">
      <c r="A9" s="36" t="s">
        <v>409</v>
      </c>
      <c r="B9" s="39">
        <f>SUMIFS('DATA 2'!$C$134:$C$152,'DATA 2'!$A$134:$A$152,$A9)</f>
        <v>37854.733</v>
      </c>
      <c r="C9" s="39">
        <f>SUMIFS('DATA 2'!$H$134:$H$152,'DATA 2'!$A$134:$A$152,$A9)</f>
        <v>39642.149960000002</v>
      </c>
      <c r="D9" s="39">
        <f>SUMIFS('DATA 2'!$J$134:$J$152,'DATA 2'!$A$134:$A$152,$A9)</f>
        <v>40684.788520000002</v>
      </c>
      <c r="E9" s="39">
        <f>SUMIFS('DATA 2'!$O$134:$O$152,'DATA 2'!$A$134:$A$152,$A9)</f>
        <v>43712.65208</v>
      </c>
      <c r="F9" s="39">
        <f>SUMIFS('DATA 2'!$T$134:$T$152,'DATA 2'!$A$134:$A$152,$A9)</f>
        <v>44776.808689999998</v>
      </c>
      <c r="G9" s="39">
        <f>SUMIFS('DATA 2'!$AD$134:$AD$152,'DATA 2'!$A$134:$A$152,$A9)</f>
        <v>60396.166830000002</v>
      </c>
      <c r="H9" s="39">
        <f>SUMIFS('DATA 2'!$AN$134:$AN$152,'DATA 2'!$A$134:$A$152,$A9)</f>
        <v>80283.772729999997</v>
      </c>
      <c r="I9" s="41"/>
      <c r="J9" s="36" t="s">
        <v>409</v>
      </c>
      <c r="K9" s="39">
        <f>SUMIFS('DATA 2'!$C$153:$C$171,'DATA 2'!$A$153:$A$171,$A9)</f>
        <v>37854.733</v>
      </c>
      <c r="L9" s="39">
        <f>SUMIFS('DATA 2'!$H$153:$H$171,'DATA 2'!$A$153:$A$171,$A9)</f>
        <v>39535.529620000001</v>
      </c>
      <c r="M9" s="39">
        <f>SUMIFS('DATA 2'!$J$153:$J$171,'DATA 2'!$A$153:$A$171,$A9)</f>
        <v>40260.067459999998</v>
      </c>
      <c r="N9" s="39">
        <f>SUMIFS('DATA 2'!$O$153:$O$171,'DATA 2'!$A$153:$A$171,$A9)</f>
        <v>42717.312339999997</v>
      </c>
      <c r="O9" s="39">
        <f>SUMIFS('DATA 2'!$T$153:$T$171,'DATA 2'!$A$153:$A$171,$A9)</f>
        <v>43760.758589999998</v>
      </c>
      <c r="P9" s="39">
        <f>SUMIFS('DATA 2'!$AD$153:$AD$171,'DATA 2'!$A$153:$A$171,$A9)</f>
        <v>54940.88925</v>
      </c>
      <c r="Q9" s="39">
        <f>SUMIFS('DATA 2'!$AN$153:$AN$171,'DATA 2'!$A$153:$A$171,$A9)</f>
        <v>77217.059789999999</v>
      </c>
      <c r="R9" s="41"/>
      <c r="S9" s="36" t="s">
        <v>409</v>
      </c>
      <c r="T9" s="39">
        <f t="shared" si="2"/>
        <v>-106.62034000000131</v>
      </c>
      <c r="U9" s="39">
        <f t="shared" si="3"/>
        <v>-424.72106000000349</v>
      </c>
      <c r="V9" s="39">
        <f t="shared" si="4"/>
        <v>-995.33974000000308</v>
      </c>
      <c r="W9" s="39">
        <f t="shared" si="5"/>
        <v>-1016.0501000000004</v>
      </c>
      <c r="X9" s="39">
        <f t="shared" si="6"/>
        <v>-5455.2775800000018</v>
      </c>
      <c r="Y9" s="39">
        <f t="shared" si="7"/>
        <v>-3066.7129399999976</v>
      </c>
      <c r="Z9" s="41"/>
      <c r="AA9" s="36" t="s">
        <v>409</v>
      </c>
      <c r="AB9" s="44">
        <f t="shared" si="1"/>
        <v>-2.6895700689186786E-3</v>
      </c>
      <c r="AC9" s="44">
        <f t="shared" si="1"/>
        <v>-1.0439308533979896E-2</v>
      </c>
      <c r="AD9" s="44">
        <f t="shared" si="1"/>
        <v>-2.2770060672100079E-2</v>
      </c>
      <c r="AE9" s="44">
        <f t="shared" si="1"/>
        <v>-2.2691436252957331E-2</v>
      </c>
      <c r="AF9" s="44">
        <f t="shared" si="1"/>
        <v>-9.0324897527938042E-2</v>
      </c>
      <c r="AG9" s="44">
        <f t="shared" si="1"/>
        <v>-3.8198415890513426E-2</v>
      </c>
      <c r="AH9" s="44"/>
      <c r="AI9" s="44"/>
    </row>
    <row r="10" spans="1:36" ht="13.5" customHeight="1" x14ac:dyDescent="0.2">
      <c r="A10" s="40" t="s">
        <v>225</v>
      </c>
      <c r="B10" s="39">
        <f>SUM(B4:B9)</f>
        <v>10880669.778999999</v>
      </c>
      <c r="C10" s="39">
        <f t="shared" ref="C10:H10" si="8">SUM(C4:C9)</f>
        <v>12608958.743734</v>
      </c>
      <c r="D10" s="39">
        <f t="shared" si="8"/>
        <v>13288448.057294</v>
      </c>
      <c r="E10" s="39">
        <f t="shared" si="8"/>
        <v>15025946.461135002</v>
      </c>
      <c r="F10" s="39">
        <f t="shared" si="8"/>
        <v>17081930.534939498</v>
      </c>
      <c r="G10" s="39">
        <f t="shared" si="8"/>
        <v>22605069.095286701</v>
      </c>
      <c r="H10" s="39">
        <f t="shared" si="8"/>
        <v>30155915.014482304</v>
      </c>
      <c r="I10" s="41"/>
      <c r="J10" s="40" t="s">
        <v>225</v>
      </c>
      <c r="K10" s="39">
        <f>SUM(K4:K9)</f>
        <v>10880669.778999999</v>
      </c>
      <c r="L10" s="39">
        <f t="shared" ref="L10:Q10" si="9">SUM(L4:L9)</f>
        <v>12609066.563252298</v>
      </c>
      <c r="M10" s="39">
        <f>SUM(M4:M9)</f>
        <v>13287476.5993443</v>
      </c>
      <c r="N10" s="39">
        <f t="shared" si="9"/>
        <v>15024970.261477901</v>
      </c>
      <c r="O10" s="39">
        <f t="shared" si="9"/>
        <v>17102943.018135503</v>
      </c>
      <c r="P10" s="39">
        <f t="shared" si="9"/>
        <v>22586907.178185899</v>
      </c>
      <c r="Q10" s="39">
        <f t="shared" si="9"/>
        <v>30196965.443334199</v>
      </c>
      <c r="R10" s="41"/>
      <c r="S10" s="40" t="s">
        <v>225</v>
      </c>
      <c r="T10" s="39">
        <f t="shared" si="2"/>
        <v>107.81951829791069</v>
      </c>
      <c r="U10" s="39">
        <f t="shared" si="3"/>
        <v>-971.45794969983399</v>
      </c>
      <c r="V10" s="39">
        <f t="shared" si="4"/>
        <v>-976.19965710118413</v>
      </c>
      <c r="W10" s="39">
        <f t="shared" si="5"/>
        <v>21012.483196005225</v>
      </c>
      <c r="X10" s="39">
        <f t="shared" si="6"/>
        <v>-18161.917100802064</v>
      </c>
      <c r="Y10" s="39">
        <f t="shared" si="7"/>
        <v>41050.428851895034</v>
      </c>
      <c r="Z10" s="41"/>
      <c r="AA10" s="40" t="s">
        <v>225</v>
      </c>
      <c r="AB10" s="53">
        <f t="shared" si="1"/>
        <v>8.5510247507247783E-6</v>
      </c>
      <c r="AC10" s="53">
        <f t="shared" si="1"/>
        <v>-7.3105448093802039E-5</v>
      </c>
      <c r="AD10" s="53">
        <f t="shared" si="1"/>
        <v>-6.4967598522036596E-5</v>
      </c>
      <c r="AE10" s="53">
        <f t="shared" si="1"/>
        <v>1.2301000260495076E-3</v>
      </c>
      <c r="AF10" s="53">
        <f t="shared" si="1"/>
        <v>-8.03444440901524E-4</v>
      </c>
      <c r="AG10" s="53">
        <f t="shared" si="1"/>
        <v>1.3612728657770301E-3</v>
      </c>
      <c r="AH10" s="52"/>
      <c r="AI10" s="52"/>
    </row>
    <row r="11" spans="1:36" x14ac:dyDescent="0.2">
      <c r="A11" s="51"/>
      <c r="B11" s="41"/>
      <c r="C11" s="39"/>
      <c r="D11" s="39"/>
      <c r="E11" s="39"/>
      <c r="F11" s="39"/>
      <c r="G11" s="39"/>
      <c r="H11" s="39"/>
      <c r="I11" s="39"/>
      <c r="J11" s="41"/>
      <c r="K11" s="51"/>
      <c r="L11" s="41"/>
      <c r="M11" s="39"/>
      <c r="N11" s="39"/>
      <c r="O11" s="39"/>
      <c r="P11" s="39"/>
      <c r="Q11" s="39"/>
      <c r="R11" s="39"/>
      <c r="S11" s="39"/>
      <c r="T11" s="41"/>
      <c r="U11" s="51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</row>
    <row r="12" spans="1:36" x14ac:dyDescent="0.2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workbookViewId="0">
      <selection activeCell="F31" sqref="F31"/>
    </sheetView>
  </sheetViews>
  <sheetFormatPr baseColWidth="10" defaultColWidth="11.42578125" defaultRowHeight="15" x14ac:dyDescent="0.25"/>
  <cols>
    <col min="1" max="1" width="26.42578125" style="33" customWidth="1"/>
    <col min="2" max="9" width="11.42578125" style="33"/>
    <col min="10" max="10" width="26.42578125" style="33" customWidth="1"/>
    <col min="11" max="18" width="11.42578125" style="33"/>
    <col min="19" max="19" width="29.140625" style="33" customWidth="1"/>
    <col min="20" max="26" width="11.42578125" style="33"/>
    <col min="27" max="27" width="26.85546875" style="33" customWidth="1"/>
    <col min="28" max="16384" width="11.42578125" style="33"/>
  </cols>
  <sheetData>
    <row r="1" spans="1:33" s="34" customFormat="1" ht="18.75" x14ac:dyDescent="0.3">
      <c r="A1" s="11" t="s">
        <v>215</v>
      </c>
      <c r="J1" s="11" t="s">
        <v>216</v>
      </c>
      <c r="S1" s="11" t="s">
        <v>217</v>
      </c>
      <c r="AA1" s="11" t="s">
        <v>446</v>
      </c>
    </row>
    <row r="2" spans="1:33" s="41" customFormat="1" ht="13.5" customHeight="1" x14ac:dyDescent="0.2">
      <c r="A2" s="40" t="s">
        <v>212</v>
      </c>
      <c r="J2" s="40" t="s">
        <v>212</v>
      </c>
      <c r="S2" s="40" t="s">
        <v>212</v>
      </c>
      <c r="AA2" s="40" t="s">
        <v>212</v>
      </c>
    </row>
    <row r="3" spans="1:33" s="42" customFormat="1" ht="13.5" customHeight="1" x14ac:dyDescent="0.2">
      <c r="A3" s="45"/>
      <c r="B3" s="46">
        <v>2013</v>
      </c>
      <c r="C3" s="46">
        <v>2018</v>
      </c>
      <c r="D3" s="46">
        <v>2020</v>
      </c>
      <c r="E3" s="46">
        <v>2025</v>
      </c>
      <c r="F3" s="46">
        <v>2030</v>
      </c>
      <c r="G3" s="46">
        <v>2040</v>
      </c>
      <c r="H3" s="46">
        <v>2050</v>
      </c>
      <c r="I3" s="41"/>
      <c r="J3" s="45"/>
      <c r="K3" s="46">
        <v>2013</v>
      </c>
      <c r="L3" s="46">
        <v>2018</v>
      </c>
      <c r="M3" s="46">
        <v>2020</v>
      </c>
      <c r="N3" s="46">
        <v>2025</v>
      </c>
      <c r="O3" s="46">
        <v>2030</v>
      </c>
      <c r="P3" s="46">
        <v>2040</v>
      </c>
      <c r="Q3" s="46">
        <v>2050</v>
      </c>
      <c r="R3" s="41"/>
      <c r="S3" s="45"/>
      <c r="T3" s="46">
        <v>2018</v>
      </c>
      <c r="U3" s="46">
        <v>2020</v>
      </c>
      <c r="V3" s="46">
        <v>2025</v>
      </c>
      <c r="W3" s="46">
        <v>2030</v>
      </c>
      <c r="X3" s="46">
        <v>2040</v>
      </c>
      <c r="Y3" s="46">
        <v>2050</v>
      </c>
      <c r="Z3" s="49"/>
      <c r="AA3" s="45"/>
      <c r="AB3" s="46">
        <v>2018</v>
      </c>
      <c r="AC3" s="46">
        <v>2020</v>
      </c>
      <c r="AD3" s="46">
        <v>2025</v>
      </c>
      <c r="AE3" s="46">
        <v>2030</v>
      </c>
      <c r="AF3" s="46">
        <v>2040</v>
      </c>
      <c r="AG3" s="46">
        <v>2050</v>
      </c>
    </row>
    <row r="4" spans="1:33" s="42" customFormat="1" ht="13.5" customHeight="1" x14ac:dyDescent="0.2">
      <c r="A4" s="36" t="s">
        <v>219</v>
      </c>
      <c r="B4" s="39">
        <f>SUMIFS('DATA 2'!$C$68:$C$100,'DATA 2'!$A$68:$A$100,$A4)</f>
        <v>48872.667999999998</v>
      </c>
      <c r="C4" s="39">
        <f>SUMIFS('DATA 2'!$H$68:$H$100,'DATA 2'!$A$68:$A$100,$A4)</f>
        <v>56458.331893579998</v>
      </c>
      <c r="D4" s="39">
        <f>SUMIFS('DATA 2'!$J$68:$J$100,'DATA 2'!$A$68:$A$100,$A4)</f>
        <v>59651.29542943</v>
      </c>
      <c r="E4" s="39">
        <f>SUMIFS('DATA 2'!$O$68:$O$100,'DATA 2'!$A$68:$A$100,$A4)</f>
        <v>68057.647955830005</v>
      </c>
      <c r="F4" s="39">
        <f>SUMIFS('DATA 2'!$T$68:$T$100,'DATA 2'!$A$68:$A$100,$A4)</f>
        <v>77457.12274151</v>
      </c>
      <c r="G4" s="39">
        <f>SUMIFS('DATA 2'!$AD$68:$AD$100,'DATA 2'!$A$68:$A$100,$A4)</f>
        <v>100596.85328313</v>
      </c>
      <c r="H4" s="39">
        <f>SUMIFS('DATA 2'!$AN$68:$AN$100,'DATA 2'!$A$68:$A$100,$A4)</f>
        <v>130629.46840016</v>
      </c>
      <c r="I4" s="41"/>
      <c r="J4" s="36" t="s">
        <v>219</v>
      </c>
      <c r="K4" s="39">
        <f>SUMIFS('DATA 2'!$C$101:$C$133,'DATA 2'!$A$101:$A$133,$J4)</f>
        <v>48872.667999999998</v>
      </c>
      <c r="L4" s="39">
        <f>SUMIFS('DATA 2'!$H$101:$H$133,'DATA 2'!$A$101:$A$133,$J4)</f>
        <v>56457.99086718</v>
      </c>
      <c r="M4" s="39">
        <f>SUMIFS('DATA 2'!$J$101:$J$133,'DATA 2'!$A$101:$A$133,$J4)</f>
        <v>59646.80041892</v>
      </c>
      <c r="N4" s="39">
        <f>SUMIFS('DATA 2'!$O$101:$O$133,'DATA 2'!$A$101:$A$133,$J4)</f>
        <v>68053.237298970009</v>
      </c>
      <c r="O4" s="39">
        <f>SUMIFS('DATA 2'!$T$101:$T$133,'DATA 2'!$A$101:$A$133,$J4)</f>
        <v>77523.083964519901</v>
      </c>
      <c r="P4" s="39">
        <f>SUMIFS('DATA 2'!AD$101:$AD$133,'DATA 2'!$A$101:$A$133,$J4)</f>
        <v>100548.97911348</v>
      </c>
      <c r="Q4" s="39">
        <f>SUMIFS('DATA 2'!$AN$101:$AN$133,'DATA 2'!$A$101:$A$133,$J4)</f>
        <v>130422.19828283</v>
      </c>
      <c r="R4" s="41"/>
      <c r="S4" s="36" t="s">
        <v>219</v>
      </c>
      <c r="T4" s="43">
        <f t="shared" ref="T4:Y4" si="0">L4-C4</f>
        <v>-0.34102639999764506</v>
      </c>
      <c r="U4" s="43">
        <f t="shared" si="0"/>
        <v>-4.4950105099997018</v>
      </c>
      <c r="V4" s="43">
        <f t="shared" si="0"/>
        <v>-4.4106568599963794</v>
      </c>
      <c r="W4" s="43">
        <f t="shared" si="0"/>
        <v>65.961223009901005</v>
      </c>
      <c r="X4" s="43">
        <f t="shared" si="0"/>
        <v>-47.874169649992837</v>
      </c>
      <c r="Y4" s="43">
        <f t="shared" si="0"/>
        <v>-207.27011733000109</v>
      </c>
      <c r="Z4" s="43"/>
      <c r="AA4" s="36" t="s">
        <v>219</v>
      </c>
      <c r="AB4" s="44">
        <f t="shared" ref="AB4:AB25" si="1">L4/C4-1</f>
        <v>-6.0403201539438456E-6</v>
      </c>
      <c r="AC4" s="44">
        <f t="shared" ref="AC4:AC25" si="2">M4/D4-1</f>
        <v>-7.535478446263344E-5</v>
      </c>
      <c r="AD4" s="44">
        <f t="shared" ref="AD4:AD25" si="3">N4/E4-1</f>
        <v>-6.4807659278187657E-5</v>
      </c>
      <c r="AE4" s="44">
        <f t="shared" ref="AE4:AE25" si="4">O4/F4-1</f>
        <v>8.5158369786109134E-4</v>
      </c>
      <c r="AF4" s="44">
        <f t="shared" ref="AF4:AF25" si="5">P4/G4-1</f>
        <v>-4.7590126418017853E-4</v>
      </c>
      <c r="AG4" s="44">
        <f t="shared" ref="AG4:AG25" si="6">Q4/H4-1</f>
        <v>-1.5867026013997032E-3</v>
      </c>
    </row>
    <row r="5" spans="1:33" s="42" customFormat="1" ht="13.5" customHeight="1" x14ac:dyDescent="0.2">
      <c r="A5" s="36" t="s">
        <v>218</v>
      </c>
      <c r="B5" s="39">
        <f>SUMIFS('DATA 2'!$C$68:$C$100,'DATA 2'!$A$68:$A$100,$A5)</f>
        <v>788945.76410999999</v>
      </c>
      <c r="C5" s="39">
        <f>SUMIFS('DATA 2'!$H$68:$H$100,'DATA 2'!$A$68:$A$100,$A5)</f>
        <v>907124.63476399996</v>
      </c>
      <c r="D5" s="39">
        <f>SUMIFS('DATA 2'!$J$68:$J$100,'DATA 2'!$A$68:$A$100,$A5)</f>
        <v>958726.66597199999</v>
      </c>
      <c r="E5" s="39">
        <f>SUMIFS('DATA 2'!$O$68:$O$100,'DATA 2'!$A$68:$A$100,$A5)</f>
        <v>1103090.8343100001</v>
      </c>
      <c r="F5" s="39">
        <f>SUMIFS('DATA 2'!$T$68:$T$100,'DATA 2'!$A$68:$A$100,$A5)</f>
        <v>1270305.2356799999</v>
      </c>
      <c r="G5" s="39">
        <f>SUMIFS('DATA 2'!$AD$68:$AD$100,'DATA 2'!$A$68:$A$100,$A5)</f>
        <v>1656382.8250499999</v>
      </c>
      <c r="H5" s="39">
        <f>SUMIFS('DATA 2'!$AN$68:$AN$100,'DATA 2'!$A$68:$A$100,$A5)</f>
        <v>2106561.4657899998</v>
      </c>
      <c r="I5" s="41"/>
      <c r="J5" s="36" t="s">
        <v>218</v>
      </c>
      <c r="K5" s="39">
        <f>SUMIFS('DATA 2'!$C$101:$C$133,'DATA 2'!$A$101:$A$133,$J5)</f>
        <v>788945.76410999999</v>
      </c>
      <c r="L5" s="39">
        <f>SUMIFS('DATA 2'!$H$101:$H$133,'DATA 2'!$A$101:$A$133,$J5)</f>
        <v>907121.19806899992</v>
      </c>
      <c r="M5" s="39">
        <f>SUMIFS('DATA 2'!$J$101:$J$133,'DATA 2'!$A$101:$A$133,$J5)</f>
        <v>958673.05226000003</v>
      </c>
      <c r="N5" s="39">
        <f>SUMIFS('DATA 2'!$O$101:$O$133,'DATA 2'!$A$101:$A$133,$J5)</f>
        <v>1103166.1103000001</v>
      </c>
      <c r="O5" s="39">
        <f>SUMIFS('DATA 2'!$T$101:$T$133,'DATA 2'!$A$101:$A$133,$J5)</f>
        <v>1271140.9662100002</v>
      </c>
      <c r="P5" s="39">
        <f>SUMIFS('DATA 2'!AD$101:$AD$133,'DATA 2'!$A$101:$A$133,$J5)</f>
        <v>1659065.5058299999</v>
      </c>
      <c r="Q5" s="39">
        <f>SUMIFS('DATA 2'!$AN$101:$AN$133,'DATA 2'!$A$101:$A$133,$J5)</f>
        <v>2104141.7674400001</v>
      </c>
      <c r="R5" s="41"/>
      <c r="S5" s="36" t="s">
        <v>218</v>
      </c>
      <c r="T5" s="43">
        <f t="shared" ref="T5:T25" si="7">L5-C5</f>
        <v>-3.4366950000403449</v>
      </c>
      <c r="U5" s="43">
        <f t="shared" ref="U5:U25" si="8">M5-D5</f>
        <v>-53.613711999962106</v>
      </c>
      <c r="V5" s="43">
        <f t="shared" ref="V5:V25" si="9">N5-E5</f>
        <v>75.275989999994636</v>
      </c>
      <c r="W5" s="43">
        <f t="shared" ref="W5:W25" si="10">O5-F5</f>
        <v>835.73053000029176</v>
      </c>
      <c r="X5" s="43">
        <f t="shared" ref="X5:X25" si="11">P5-G5</f>
        <v>2682.6807800000533</v>
      </c>
      <c r="Y5" s="43">
        <f t="shared" ref="Y5:Y25" si="12">Q5-H5</f>
        <v>-2419.6983499997295</v>
      </c>
      <c r="Z5" s="43"/>
      <c r="AA5" s="36" t="s">
        <v>218</v>
      </c>
      <c r="AB5" s="44">
        <f t="shared" si="1"/>
        <v>-3.7885587804709075E-6</v>
      </c>
      <c r="AC5" s="44">
        <f t="shared" si="2"/>
        <v>-5.5921790748980627E-5</v>
      </c>
      <c r="AD5" s="44">
        <f t="shared" si="3"/>
        <v>6.8240971331290368E-5</v>
      </c>
      <c r="AE5" s="44">
        <f t="shared" si="4"/>
        <v>6.5789741435873239E-4</v>
      </c>
      <c r="AF5" s="44">
        <f t="shared" si="5"/>
        <v>1.6196019056882172E-3</v>
      </c>
      <c r="AG5" s="44">
        <f t="shared" si="6"/>
        <v>-1.1486483491200961E-3</v>
      </c>
    </row>
    <row r="6" spans="1:33" s="42" customFormat="1" ht="13.5" customHeight="1" x14ac:dyDescent="0.2">
      <c r="A6" s="36" t="s">
        <v>220</v>
      </c>
      <c r="B6" s="39">
        <f>SUMIFS('DATA 2'!$C$68:$C$100,'DATA 2'!$A$68:$A$100,$A6)</f>
        <v>170296.54790999999</v>
      </c>
      <c r="C6" s="39">
        <f>SUMIFS('DATA 2'!$H$68:$H$100,'DATA 2'!$A$68:$A$100,$A6)</f>
        <v>196144.82766179999</v>
      </c>
      <c r="D6" s="39">
        <f>SUMIFS('DATA 2'!$J$68:$J$100,'DATA 2'!$A$68:$A$100,$A6)</f>
        <v>207667.5542096</v>
      </c>
      <c r="E6" s="39">
        <f>SUMIFS('DATA 2'!$O$68:$O$100,'DATA 2'!$A$68:$A$100,$A6)</f>
        <v>239697.635523</v>
      </c>
      <c r="F6" s="39">
        <f>SUMIFS('DATA 2'!$T$68:$T$100,'DATA 2'!$A$68:$A$100,$A6)</f>
        <v>278086.820633</v>
      </c>
      <c r="G6" s="39">
        <f>SUMIFS('DATA 2'!$AD$68:$AD$100,'DATA 2'!$A$68:$A$100,$A6)</f>
        <v>380641.28245600004</v>
      </c>
      <c r="H6" s="39">
        <f>SUMIFS('DATA 2'!$AN$68:$AN$100,'DATA 2'!$A$68:$A$100,$A6)</f>
        <v>512050.05205700005</v>
      </c>
      <c r="I6" s="41"/>
      <c r="J6" s="36" t="s">
        <v>220</v>
      </c>
      <c r="K6" s="39">
        <f>SUMIFS('DATA 2'!$C$101:$C$133,'DATA 2'!$A$101:$A$133,$J6)</f>
        <v>170296.54790999999</v>
      </c>
      <c r="L6" s="39">
        <f>SUMIFS('DATA 2'!$H$101:$H$133,'DATA 2'!$A$101:$A$133,$J6)</f>
        <v>196125.85627419999</v>
      </c>
      <c r="M6" s="39">
        <f>SUMIFS('DATA 2'!$J$101:$J$133,'DATA 2'!$A$101:$A$133,$J6)</f>
        <v>207598.8564813</v>
      </c>
      <c r="N6" s="39">
        <f>SUMIFS('DATA 2'!$O$101:$O$133,'DATA 2'!$A$101:$A$133,$J6)</f>
        <v>239528.81703599999</v>
      </c>
      <c r="O6" s="39">
        <f>SUMIFS('DATA 2'!$T$101:$T$133,'DATA 2'!$A$101:$A$133,$J6)</f>
        <v>277919.51570699987</v>
      </c>
      <c r="P6" s="39">
        <f>SUMIFS('DATA 2'!AD$101:$AD$133,'DATA 2'!$A$101:$A$133,$J6)</f>
        <v>380289.092152</v>
      </c>
      <c r="Q6" s="39">
        <f>SUMIFS('DATA 2'!$AN$101:$AN$133,'DATA 2'!$A$101:$A$133,$J6)</f>
        <v>511454.70019900007</v>
      </c>
      <c r="R6" s="41"/>
      <c r="S6" s="36" t="s">
        <v>220</v>
      </c>
      <c r="T6" s="43">
        <f t="shared" si="7"/>
        <v>-18.971387600002345</v>
      </c>
      <c r="U6" s="43">
        <f t="shared" si="8"/>
        <v>-68.697728300001472</v>
      </c>
      <c r="V6" s="43">
        <f t="shared" si="9"/>
        <v>-168.81848700001137</v>
      </c>
      <c r="W6" s="43">
        <f t="shared" si="10"/>
        <v>-167.30492600012803</v>
      </c>
      <c r="X6" s="43">
        <f t="shared" si="11"/>
        <v>-352.19030400004704</v>
      </c>
      <c r="Y6" s="43">
        <f t="shared" si="12"/>
        <v>-595.35185799997998</v>
      </c>
      <c r="Z6" s="43"/>
      <c r="AA6" s="36" t="s">
        <v>220</v>
      </c>
      <c r="AB6" s="44">
        <f t="shared" si="1"/>
        <v>-9.67213248810328E-5</v>
      </c>
      <c r="AC6" s="44">
        <f t="shared" si="2"/>
        <v>-3.3080626659021117E-4</v>
      </c>
      <c r="AD6" s="44">
        <f t="shared" si="3"/>
        <v>-7.0429767332358395E-4</v>
      </c>
      <c r="AE6" s="44">
        <f t="shared" si="4"/>
        <v>-6.0162838936161922E-4</v>
      </c>
      <c r="AF6" s="44">
        <f t="shared" si="5"/>
        <v>-9.252551423944988E-4</v>
      </c>
      <c r="AG6" s="44">
        <f t="shared" si="6"/>
        <v>-1.1626829361862656E-3</v>
      </c>
    </row>
    <row r="7" spans="1:33" s="42" customFormat="1" ht="13.5" customHeight="1" x14ac:dyDescent="0.2">
      <c r="A7" s="36" t="s">
        <v>221</v>
      </c>
      <c r="B7" s="39">
        <f>SUMIFS('DATA 2'!$C$68:$C$100,'DATA 2'!$A$68:$A$100,$A7)</f>
        <v>2039518.4877000002</v>
      </c>
      <c r="C7" s="39">
        <f>SUMIFS('DATA 2'!$H$68:$H$100,'DATA 2'!$A$68:$A$100,$A7)</f>
        <v>2348292.4515</v>
      </c>
      <c r="D7" s="39">
        <f>SUMIFS('DATA 2'!$J$68:$J$100,'DATA 2'!$A$68:$A$100,$A7)</f>
        <v>2480704.5038999999</v>
      </c>
      <c r="E7" s="39">
        <f>SUMIFS('DATA 2'!$O$68:$O$100,'DATA 2'!$A$68:$A$100,$A7)</f>
        <v>2843503.8887</v>
      </c>
      <c r="F7" s="39">
        <f>SUMIFS('DATA 2'!$T$68:$T$100,'DATA 2'!$A$68:$A$100,$A7)</f>
        <v>3267162.5008</v>
      </c>
      <c r="G7" s="39">
        <f>SUMIFS('DATA 2'!$AD$68:$AD$100,'DATA 2'!$A$68:$A$100,$A7)</f>
        <v>4320788.7056</v>
      </c>
      <c r="H7" s="39">
        <f>SUMIFS('DATA 2'!$AN$68:$AN$100,'DATA 2'!$A$68:$A$100,$A7)</f>
        <v>5679058.8939999994</v>
      </c>
      <c r="I7" s="41"/>
      <c r="J7" s="36" t="s">
        <v>221</v>
      </c>
      <c r="K7" s="39">
        <f>SUMIFS('DATA 2'!$C$101:$C$133,'DATA 2'!$A$101:$A$133,$J7)</f>
        <v>2039518.4877000002</v>
      </c>
      <c r="L7" s="39">
        <f>SUMIFS('DATA 2'!$H$101:$H$133,'DATA 2'!$A$101:$A$133,$J7)</f>
        <v>2348182.1195999999</v>
      </c>
      <c r="M7" s="39">
        <f>SUMIFS('DATA 2'!$J$101:$J$133,'DATA 2'!$A$101:$A$133,$J7)</f>
        <v>2480204.9884000001</v>
      </c>
      <c r="N7" s="39">
        <f>SUMIFS('DATA 2'!$O$101:$O$133,'DATA 2'!$A$101:$A$133,$J7)</f>
        <v>2842407.5992000001</v>
      </c>
      <c r="O7" s="39">
        <f>SUMIFS('DATA 2'!$T$101:$T$133,'DATA 2'!$A$101:$A$133,$J7)</f>
        <v>3267425.1332999999</v>
      </c>
      <c r="P7" s="39">
        <f>SUMIFS('DATA 2'!AD$101:$AD$133,'DATA 2'!$A$101:$A$133,$J7)</f>
        <v>4320528.0758999996</v>
      </c>
      <c r="Q7" s="39">
        <f>SUMIFS('DATA 2'!$AN$101:$AN$133,'DATA 2'!$A$101:$A$133,$J7)</f>
        <v>5679022.898</v>
      </c>
      <c r="R7" s="41"/>
      <c r="S7" s="36" t="s">
        <v>221</v>
      </c>
      <c r="T7" s="43">
        <f t="shared" si="7"/>
        <v>-110.33190000010654</v>
      </c>
      <c r="U7" s="43">
        <f t="shared" si="8"/>
        <v>-499.51549999974668</v>
      </c>
      <c r="V7" s="43">
        <f t="shared" si="9"/>
        <v>-1096.2894999999553</v>
      </c>
      <c r="W7" s="43">
        <f t="shared" si="10"/>
        <v>262.63249999983236</v>
      </c>
      <c r="X7" s="43">
        <f t="shared" si="11"/>
        <v>-260.62970000039786</v>
      </c>
      <c r="Y7" s="43">
        <f t="shared" si="12"/>
        <v>-35.995999999344349</v>
      </c>
      <c r="Z7" s="43"/>
      <c r="AA7" s="36" t="s">
        <v>221</v>
      </c>
      <c r="AB7" s="44">
        <f t="shared" si="1"/>
        <v>-4.6983883940754367E-5</v>
      </c>
      <c r="AC7" s="44">
        <f t="shared" si="2"/>
        <v>-2.0136033905471251E-4</v>
      </c>
      <c r="AD7" s="44">
        <f t="shared" si="3"/>
        <v>-3.8554176217464597E-4</v>
      </c>
      <c r="AE7" s="44">
        <f t="shared" si="4"/>
        <v>8.0385502690960564E-5</v>
      </c>
      <c r="AF7" s="44">
        <f t="shared" si="5"/>
        <v>-6.0319936418640197E-5</v>
      </c>
      <c r="AG7" s="44">
        <f t="shared" si="6"/>
        <v>-6.338374133996183E-6</v>
      </c>
    </row>
    <row r="8" spans="1:33" s="42" customFormat="1" ht="13.5" customHeight="1" x14ac:dyDescent="0.2">
      <c r="A8" s="37" t="s">
        <v>222</v>
      </c>
      <c r="B8" s="39">
        <f>SUMIFS('DATA 2'!$C$68:$C$100,'DATA 2'!$A$68:$A$100,$A8)</f>
        <v>375028.75852999999</v>
      </c>
      <c r="C8" s="39">
        <f>SUMIFS('DATA 2'!$H$68:$H$100,'DATA 2'!$A$68:$A$100,$A8)</f>
        <v>429517.49598000001</v>
      </c>
      <c r="D8" s="39">
        <f>SUMIFS('DATA 2'!$J$68:$J$100,'DATA 2'!$A$68:$A$100,$A8)</f>
        <v>455164.93398000003</v>
      </c>
      <c r="E8" s="39">
        <f>SUMIFS('DATA 2'!$O$68:$O$100,'DATA 2'!$A$68:$A$100,$A8)</f>
        <v>520802.15638000006</v>
      </c>
      <c r="F8" s="39">
        <f>SUMIFS('DATA 2'!$T$68:$T$100,'DATA 2'!$A$68:$A$100,$A8)</f>
        <v>593034.04830000002</v>
      </c>
      <c r="G8" s="39">
        <f>SUMIFS('DATA 2'!$AD$68:$AD$100,'DATA 2'!$A$68:$A$100,$A8)</f>
        <v>758992.49729000009</v>
      </c>
      <c r="H8" s="39">
        <f>SUMIFS('DATA 2'!$AN$68:$AN$100,'DATA 2'!$A$68:$A$100,$A8)</f>
        <v>949806.89823999989</v>
      </c>
      <c r="I8" s="41"/>
      <c r="J8" s="37" t="s">
        <v>222</v>
      </c>
      <c r="K8" s="39">
        <f>SUMIFS('DATA 2'!$C$101:$C$133,'DATA 2'!$A$101:$A$133,$J8)</f>
        <v>375028.75852999999</v>
      </c>
      <c r="L8" s="39">
        <f>SUMIFS('DATA 2'!$H$101:$H$133,'DATA 2'!$A$101:$A$133,$J8)</f>
        <v>429058.65708999999</v>
      </c>
      <c r="M8" s="39">
        <f>SUMIFS('DATA 2'!$J$101:$J$133,'DATA 2'!$A$101:$A$133,$J8)</f>
        <v>453427.21786999993</v>
      </c>
      <c r="N8" s="39">
        <f>SUMIFS('DATA 2'!$O$101:$O$133,'DATA 2'!$A$101:$A$133,$J8)</f>
        <v>515874.60605</v>
      </c>
      <c r="O8" s="39">
        <f>SUMIFS('DATA 2'!$T$101:$T$133,'DATA 2'!$A$101:$A$133,$J8)</f>
        <v>581799.36597000004</v>
      </c>
      <c r="P8" s="39">
        <f>SUMIFS('DATA 2'!AD$101:$AD$133,'DATA 2'!$A$101:$A$133,$J8)</f>
        <v>737355.38181000005</v>
      </c>
      <c r="Q8" s="39">
        <f>SUMIFS('DATA 2'!$AN$101:$AN$133,'DATA 2'!$A$101:$A$133,$J8)</f>
        <v>911952.52738999994</v>
      </c>
      <c r="R8" s="41"/>
      <c r="S8" s="37" t="s">
        <v>222</v>
      </c>
      <c r="T8" s="43">
        <f t="shared" si="7"/>
        <v>-458.83889000001363</v>
      </c>
      <c r="U8" s="43">
        <f t="shared" si="8"/>
        <v>-1737.7161100000958</v>
      </c>
      <c r="V8" s="43">
        <f t="shared" si="9"/>
        <v>-4927.5503300000564</v>
      </c>
      <c r="W8" s="43">
        <f t="shared" si="10"/>
        <v>-11234.682329999981</v>
      </c>
      <c r="X8" s="43">
        <f t="shared" si="11"/>
        <v>-21637.115480000037</v>
      </c>
      <c r="Y8" s="43">
        <f t="shared" si="12"/>
        <v>-37854.370849999948</v>
      </c>
      <c r="Z8" s="43"/>
      <c r="AA8" s="37" t="s">
        <v>222</v>
      </c>
      <c r="AB8" s="44">
        <f t="shared" si="1"/>
        <v>-1.0682658897354091E-3</v>
      </c>
      <c r="AC8" s="44">
        <f t="shared" si="2"/>
        <v>-3.817772372764705E-3</v>
      </c>
      <c r="AD8" s="44">
        <f t="shared" si="3"/>
        <v>-9.4614629944134165E-3</v>
      </c>
      <c r="AE8" s="44">
        <f t="shared" si="4"/>
        <v>-1.8944413667656201E-2</v>
      </c>
      <c r="AF8" s="44">
        <f t="shared" si="5"/>
        <v>-2.8507680322606421E-2</v>
      </c>
      <c r="AG8" s="44">
        <f t="shared" si="6"/>
        <v>-3.9854807245709001E-2</v>
      </c>
    </row>
    <row r="9" spans="1:33" s="42" customFormat="1" ht="13.5" customHeight="1" x14ac:dyDescent="0.2">
      <c r="A9" s="36" t="s">
        <v>224</v>
      </c>
      <c r="B9" s="39">
        <f>SUM(B10:B21)</f>
        <v>36641.298950162702</v>
      </c>
      <c r="C9" s="39">
        <f t="shared" ref="C9:G9" si="13">SUM(C10:C21)</f>
        <v>41964.280111499997</v>
      </c>
      <c r="D9" s="39">
        <f t="shared" si="13"/>
        <v>46279.862088300011</v>
      </c>
      <c r="E9" s="39">
        <f t="shared" si="13"/>
        <v>80054.777954717007</v>
      </c>
      <c r="F9" s="39">
        <f t="shared" si="13"/>
        <v>147419.19435835801</v>
      </c>
      <c r="G9" s="39">
        <f t="shared" si="13"/>
        <v>250173.27159131007</v>
      </c>
      <c r="H9" s="39">
        <f>SUM(H10:H21)</f>
        <v>310927.80353408743</v>
      </c>
      <c r="I9" s="41"/>
      <c r="J9" s="36" t="s">
        <v>224</v>
      </c>
      <c r="K9" s="39">
        <f>SUM(K10:K21)</f>
        <v>36641.298950162702</v>
      </c>
      <c r="L9" s="39">
        <f t="shared" ref="L9:Q9" si="14">SUM(L10:L21)</f>
        <v>42620.271923699998</v>
      </c>
      <c r="M9" s="39">
        <f t="shared" si="14"/>
        <v>48317.126443099995</v>
      </c>
      <c r="N9" s="39">
        <f t="shared" si="14"/>
        <v>94725.260046962998</v>
      </c>
      <c r="O9" s="39">
        <f t="shared" si="14"/>
        <v>181651.80364268998</v>
      </c>
      <c r="P9" s="39">
        <f t="shared" si="14"/>
        <v>351530.24914576922</v>
      </c>
      <c r="Q9" s="39">
        <f t="shared" si="14"/>
        <v>374301.23739097681</v>
      </c>
      <c r="R9" s="39"/>
      <c r="S9" s="36" t="s">
        <v>224</v>
      </c>
      <c r="T9" s="43">
        <f t="shared" si="7"/>
        <v>655.99181220000173</v>
      </c>
      <c r="U9" s="43">
        <f t="shared" si="8"/>
        <v>2037.2643547999833</v>
      </c>
      <c r="V9" s="43">
        <f t="shared" si="9"/>
        <v>14670.482092245991</v>
      </c>
      <c r="W9" s="43">
        <f t="shared" si="10"/>
        <v>34232.609284331964</v>
      </c>
      <c r="X9" s="43">
        <f t="shared" si="11"/>
        <v>101356.97755445915</v>
      </c>
      <c r="Y9" s="43">
        <f t="shared" si="12"/>
        <v>63373.433856889373</v>
      </c>
      <c r="Z9" s="43"/>
      <c r="AA9" s="36" t="s">
        <v>224</v>
      </c>
      <c r="AB9" s="44">
        <f t="shared" si="1"/>
        <v>1.5632147399097907E-2</v>
      </c>
      <c r="AC9" s="44">
        <f t="shared" si="2"/>
        <v>4.4020536424956624E-2</v>
      </c>
      <c r="AD9" s="44">
        <f t="shared" si="3"/>
        <v>0.18325554660265686</v>
      </c>
      <c r="AE9" s="44">
        <f t="shared" si="4"/>
        <v>0.23221270088558943</v>
      </c>
      <c r="AF9" s="44">
        <f t="shared" si="5"/>
        <v>0.4051471082811704</v>
      </c>
      <c r="AG9" s="44">
        <f t="shared" si="6"/>
        <v>0.20382041469617773</v>
      </c>
    </row>
    <row r="10" spans="1:33" s="42" customFormat="1" ht="13.5" customHeight="1" x14ac:dyDescent="0.2">
      <c r="A10" s="38" t="s">
        <v>425</v>
      </c>
      <c r="B10" s="39">
        <f>SUMIFS('DATA 2'!$C$68:$C$100,'DATA 2'!$A$68:$A$100,$A10)</f>
        <v>10768.83088</v>
      </c>
      <c r="C10" s="39">
        <f>SUMIFS('DATA 2'!$H$68:$H$100,'DATA 2'!$A$68:$A$100,$A10)</f>
        <v>12304.47968</v>
      </c>
      <c r="D10" s="39">
        <f>SUMIFS('DATA 2'!$J$68:$J$100,'DATA 2'!$A$68:$A$100,$A10)</f>
        <v>13156.99495</v>
      </c>
      <c r="E10" s="39">
        <f>SUMIFS('DATA 2'!$O$68:$O$100,'DATA 2'!$A$68:$A$100,$A10)</f>
        <v>12784.83461</v>
      </c>
      <c r="F10" s="39">
        <f>SUMIFS('DATA 2'!$T$68:$T$100,'DATA 2'!$A$68:$A$100,$A10)</f>
        <v>13183.56855</v>
      </c>
      <c r="G10" s="39">
        <f>SUMIFS('DATA 2'!$AD$68:$AD$100,'DATA 2'!$A$68:$A$100,$A10)</f>
        <v>15053.618210000001</v>
      </c>
      <c r="H10" s="39">
        <f>SUMIFS('DATA 2'!$AN$68:$AN$100,'DATA 2'!$A$68:$A$100,$A10)</f>
        <v>21888.159019999999</v>
      </c>
      <c r="I10" s="41"/>
      <c r="J10" s="38" t="s">
        <v>425</v>
      </c>
      <c r="K10" s="39">
        <f>SUMIFS('DATA 2'!$C$101:$C$133,'DATA 2'!$A$101:$A$133,$J10)</f>
        <v>10768.83088</v>
      </c>
      <c r="L10" s="39">
        <f>SUMIFS('DATA 2'!$H$101:$H$133,'DATA 2'!$A$101:$A$133,$J10)</f>
        <v>12563.20053</v>
      </c>
      <c r="M10" s="39">
        <f>SUMIFS('DATA 2'!$J$101:$J$133,'DATA 2'!$A$101:$A$133,$J10)</f>
        <v>13913.77347</v>
      </c>
      <c r="N10" s="39">
        <f>SUMIFS('DATA 2'!$O$101:$O$133,'DATA 2'!$A$101:$A$133,$J10)</f>
        <v>12892.11405</v>
      </c>
      <c r="O10" s="39">
        <f>SUMIFS('DATA 2'!$T$101:$T$133,'DATA 2'!$A$101:$A$133,$J10)</f>
        <v>14764.92577</v>
      </c>
      <c r="P10" s="39">
        <f>SUMIFS('DATA 2'!AD$101:$AD$133,'DATA 2'!$A$101:$A$133,$J10)</f>
        <v>18223.638889999998</v>
      </c>
      <c r="Q10" s="39">
        <f>SUMIFS('DATA 2'!$AN$101:$AN$133,'DATA 2'!$A$101:$A$133,$J10)</f>
        <v>29256.098310000001</v>
      </c>
      <c r="R10" s="41"/>
      <c r="S10" s="38" t="s">
        <v>425</v>
      </c>
      <c r="T10" s="43">
        <f t="shared" si="7"/>
        <v>258.7208499999997</v>
      </c>
      <c r="U10" s="43">
        <f t="shared" si="8"/>
        <v>756.77851999999984</v>
      </c>
      <c r="V10" s="43">
        <f t="shared" si="9"/>
        <v>107.27944000000025</v>
      </c>
      <c r="W10" s="43">
        <f t="shared" si="10"/>
        <v>1581.3572199999999</v>
      </c>
      <c r="X10" s="43">
        <f t="shared" si="11"/>
        <v>3170.0206799999978</v>
      </c>
      <c r="Y10" s="43">
        <f t="shared" si="12"/>
        <v>7367.9392900000021</v>
      </c>
      <c r="Z10" s="43"/>
      <c r="AA10" s="38" t="s">
        <v>425</v>
      </c>
      <c r="AB10" s="44">
        <f t="shared" si="1"/>
        <v>2.1026557540708701E-2</v>
      </c>
      <c r="AC10" s="44">
        <f t="shared" si="2"/>
        <v>5.751910089469181E-2</v>
      </c>
      <c r="AD10" s="44">
        <f t="shared" si="3"/>
        <v>8.3911480494309743E-3</v>
      </c>
      <c r="AE10" s="44">
        <f t="shared" si="4"/>
        <v>0.11994910285500815</v>
      </c>
      <c r="AF10" s="44">
        <f t="shared" si="5"/>
        <v>0.21058197675653667</v>
      </c>
      <c r="AG10" s="44">
        <f t="shared" si="6"/>
        <v>0.33661758776823802</v>
      </c>
    </row>
    <row r="11" spans="1:33" s="42" customFormat="1" ht="13.5" customHeight="1" x14ac:dyDescent="0.2">
      <c r="A11" s="38" t="s">
        <v>426</v>
      </c>
      <c r="B11" s="39">
        <f>SUMIFS('DATA 2'!$C$68:$C$100,'DATA 2'!$A$68:$A$100,$A11)</f>
        <v>752.27429700000005</v>
      </c>
      <c r="C11" s="39">
        <f>SUMIFS('DATA 2'!$H$68:$H$100,'DATA 2'!$A$68:$A$100,$A11)</f>
        <v>3144.9738699999998</v>
      </c>
      <c r="D11" s="39">
        <f>SUMIFS('DATA 2'!$J$68:$J$100,'DATA 2'!$A$68:$A$100,$A11)</f>
        <v>5240.3430520000002</v>
      </c>
      <c r="E11" s="39">
        <f>SUMIFS('DATA 2'!$O$68:$O$100,'DATA 2'!$A$68:$A$100,$A11)</f>
        <v>16516.87299</v>
      </c>
      <c r="F11" s="39">
        <f>SUMIFS('DATA 2'!$T$68:$T$100,'DATA 2'!$A$68:$A$100,$A11)</f>
        <v>39668.49265</v>
      </c>
      <c r="G11" s="39">
        <f>SUMIFS('DATA 2'!$AD$68:$AD$100,'DATA 2'!$A$68:$A$100,$A11)</f>
        <v>92602.840360000002</v>
      </c>
      <c r="H11" s="39">
        <f>SUMIFS('DATA 2'!$AN$68:$AN$100,'DATA 2'!$A$68:$A$100,$A11)</f>
        <v>88851.651180000001</v>
      </c>
      <c r="I11" s="41"/>
      <c r="J11" s="38" t="s">
        <v>426</v>
      </c>
      <c r="K11" s="39">
        <f>SUMIFS('DATA 2'!$C$101:$C$133,'DATA 2'!$A$101:$A$133,$J11)</f>
        <v>752.27429700000005</v>
      </c>
      <c r="L11" s="39">
        <f>SUMIFS('DATA 2'!$H$101:$H$133,'DATA 2'!$A$101:$A$133,$J11)</f>
        <v>3356.7342309999999</v>
      </c>
      <c r="M11" s="39">
        <f>SUMIFS('DATA 2'!$J$101:$J$133,'DATA 2'!$A$101:$A$133,$J11)</f>
        <v>6200.5256959999997</v>
      </c>
      <c r="N11" s="39">
        <f>SUMIFS('DATA 2'!$O$101:$O$133,'DATA 2'!$A$101:$A$133,$J11)</f>
        <v>22029.710940000001</v>
      </c>
      <c r="O11" s="39">
        <f>SUMIFS('DATA 2'!$T$101:$T$133,'DATA 2'!$A$101:$A$133,$J11)</f>
        <v>73669.783739999999</v>
      </c>
      <c r="P11" s="39">
        <f>SUMIFS('DATA 2'!AD$101:$AD$133,'DATA 2'!$A$101:$A$133,$J11)</f>
        <v>214557.5962</v>
      </c>
      <c r="Q11" s="39">
        <f>SUMIFS('DATA 2'!$AN$101:$AN$133,'DATA 2'!$A$101:$A$133,$J11)</f>
        <v>233397.8934</v>
      </c>
      <c r="R11" s="41"/>
      <c r="S11" s="38" t="s">
        <v>426</v>
      </c>
      <c r="T11" s="43">
        <f t="shared" si="7"/>
        <v>211.7603610000001</v>
      </c>
      <c r="U11" s="43">
        <f t="shared" si="8"/>
        <v>960.18264399999953</v>
      </c>
      <c r="V11" s="43">
        <f t="shared" si="9"/>
        <v>5512.837950000001</v>
      </c>
      <c r="W11" s="43">
        <f t="shared" si="10"/>
        <v>34001.291089999999</v>
      </c>
      <c r="X11" s="43">
        <f t="shared" si="11"/>
        <v>121954.75584</v>
      </c>
      <c r="Y11" s="43">
        <f t="shared" si="12"/>
        <v>144546.24222000001</v>
      </c>
      <c r="Z11" s="43"/>
      <c r="AA11" s="38" t="s">
        <v>426</v>
      </c>
      <c r="AB11" s="44">
        <f t="shared" si="1"/>
        <v>6.7332947666112197E-2</v>
      </c>
      <c r="AC11" s="44">
        <f t="shared" si="2"/>
        <v>0.18322896697259949</v>
      </c>
      <c r="AD11" s="44">
        <f t="shared" si="3"/>
        <v>0.33377007580900453</v>
      </c>
      <c r="AE11" s="44">
        <f t="shared" si="4"/>
        <v>0.8571359489254502</v>
      </c>
      <c r="AF11" s="44">
        <f t="shared" si="5"/>
        <v>1.3169656067340094</v>
      </c>
      <c r="AG11" s="44">
        <f t="shared" si="6"/>
        <v>1.6268267421071463</v>
      </c>
    </row>
    <row r="12" spans="1:33" s="42" customFormat="1" ht="13.5" customHeight="1" x14ac:dyDescent="0.2">
      <c r="A12" s="38" t="s">
        <v>427</v>
      </c>
      <c r="B12" s="39">
        <f>SUMIFS('DATA 2'!$C$68:$C$100,'DATA 2'!$A$68:$A$100,$A12)</f>
        <v>638.72549079999999</v>
      </c>
      <c r="C12" s="39">
        <f>SUMIFS('DATA 2'!$H$68:$H$100,'DATA 2'!$A$68:$A$100,$A12)</f>
        <v>670.62911269999995</v>
      </c>
      <c r="D12" s="39">
        <f>SUMIFS('DATA 2'!$J$68:$J$100,'DATA 2'!$A$68:$A$100,$A12)</f>
        <v>858.90428680000002</v>
      </c>
      <c r="E12" s="39">
        <f>SUMIFS('DATA 2'!$O$68:$O$100,'DATA 2'!$A$68:$A$100,$A12)</f>
        <v>1480.4479449999999</v>
      </c>
      <c r="F12" s="39">
        <f>SUMIFS('DATA 2'!$T$68:$T$100,'DATA 2'!$A$68:$A$100,$A12)</f>
        <v>1628.667293</v>
      </c>
      <c r="G12" s="39">
        <f>SUMIFS('DATA 2'!$AD$68:$AD$100,'DATA 2'!$A$68:$A$100,$A12)</f>
        <v>2037.538178</v>
      </c>
      <c r="H12" s="39">
        <f>SUMIFS('DATA 2'!$AN$68:$AN$100,'DATA 2'!$A$68:$A$100,$A12)</f>
        <v>2570.8076380000002</v>
      </c>
      <c r="I12" s="41"/>
      <c r="J12" s="38" t="s">
        <v>427</v>
      </c>
      <c r="K12" s="39">
        <f>SUMIFS('DATA 2'!$C$101:$C$133,'DATA 2'!$A$101:$A$133,$J12)</f>
        <v>638.72549079999999</v>
      </c>
      <c r="L12" s="39">
        <f>SUMIFS('DATA 2'!$H$101:$H$133,'DATA 2'!$A$101:$A$133,$J12)</f>
        <v>684.73210649999999</v>
      </c>
      <c r="M12" s="39">
        <f>SUMIFS('DATA 2'!$J$101:$J$133,'DATA 2'!$A$101:$A$133,$J12)</f>
        <v>908.2979302</v>
      </c>
      <c r="N12" s="39">
        <f>SUMIFS('DATA 2'!$O$101:$O$133,'DATA 2'!$A$101:$A$133,$J12)</f>
        <v>1491.6829540000001</v>
      </c>
      <c r="O12" s="39">
        <f>SUMIFS('DATA 2'!$T$101:$T$133,'DATA 2'!$A$101:$A$133,$J12)</f>
        <v>1576.7941510000001</v>
      </c>
      <c r="P12" s="39">
        <f>SUMIFS('DATA 2'!AD$101:$AD$133,'DATA 2'!$A$101:$A$133,$J12)</f>
        <v>1630.024795</v>
      </c>
      <c r="Q12" s="39">
        <f>SUMIFS('DATA 2'!$AN$101:$AN$133,'DATA 2'!$A$101:$A$133,$J12)</f>
        <v>1570.147095</v>
      </c>
      <c r="R12" s="41"/>
      <c r="S12" s="38" t="s">
        <v>427</v>
      </c>
      <c r="T12" s="43">
        <f t="shared" si="7"/>
        <v>14.102993800000036</v>
      </c>
      <c r="U12" s="43">
        <f t="shared" si="8"/>
        <v>49.393643399999974</v>
      </c>
      <c r="V12" s="43">
        <f t="shared" si="9"/>
        <v>11.235009000000218</v>
      </c>
      <c r="W12" s="43">
        <f t="shared" si="10"/>
        <v>-51.873141999999916</v>
      </c>
      <c r="X12" s="43">
        <f t="shared" si="11"/>
        <v>-407.51338299999998</v>
      </c>
      <c r="Y12" s="43">
        <f t="shared" si="12"/>
        <v>-1000.6605430000002</v>
      </c>
      <c r="Z12" s="43"/>
      <c r="AA12" s="38" t="s">
        <v>427</v>
      </c>
      <c r="AB12" s="44">
        <f t="shared" si="1"/>
        <v>2.1029498321688322E-2</v>
      </c>
      <c r="AC12" s="44">
        <f t="shared" si="2"/>
        <v>5.7507738823873833E-2</v>
      </c>
      <c r="AD12" s="44">
        <f t="shared" si="3"/>
        <v>7.5889253910919052E-3</v>
      </c>
      <c r="AE12" s="44">
        <f t="shared" si="4"/>
        <v>-3.1850054472727707E-2</v>
      </c>
      <c r="AF12" s="44">
        <f t="shared" si="5"/>
        <v>-0.20000282075696152</v>
      </c>
      <c r="AG12" s="44">
        <f t="shared" si="6"/>
        <v>-0.38923975804680577</v>
      </c>
    </row>
    <row r="13" spans="1:33" s="42" customFormat="1" ht="13.5" customHeight="1" x14ac:dyDescent="0.2">
      <c r="A13" s="38" t="s">
        <v>117</v>
      </c>
      <c r="B13" s="39">
        <f>SUMIFS('DATA 2'!$C$68:$C$100,'DATA 2'!$A$68:$A$100,$A13)</f>
        <v>4.3678165160000004</v>
      </c>
      <c r="C13" s="39">
        <f>SUMIFS('DATA 2'!$H$68:$H$100,'DATA 2'!$A$68:$A$100,$A13)</f>
        <v>185.79317330000001</v>
      </c>
      <c r="D13" s="39">
        <f>SUMIFS('DATA 2'!$J$68:$J$100,'DATA 2'!$A$68:$A$100,$A13)</f>
        <v>712.20772539999996</v>
      </c>
      <c r="E13" s="39">
        <f>SUMIFS('DATA 2'!$O$68:$O$100,'DATA 2'!$A$68:$A$100,$A13)</f>
        <v>17558.030449999998</v>
      </c>
      <c r="F13" s="39">
        <f>SUMIFS('DATA 2'!$T$68:$T$100,'DATA 2'!$A$68:$A$100,$A13)</f>
        <v>15543.252490000001</v>
      </c>
      <c r="G13" s="39">
        <f>SUMIFS('DATA 2'!$AD$68:$AD$100,'DATA 2'!$A$68:$A$100,$A13)</f>
        <v>100645.51979999999</v>
      </c>
      <c r="H13" s="39">
        <f>SUMIFS('DATA 2'!$AN$68:$AN$100,'DATA 2'!$A$68:$A$100,$A13)</f>
        <v>97144.243260000003</v>
      </c>
      <c r="I13" s="41"/>
      <c r="J13" s="38" t="s">
        <v>117</v>
      </c>
      <c r="K13" s="39">
        <f>SUMIFS('DATA 2'!$C$101:$C$133,'DATA 2'!$A$101:$A$133,$J13)</f>
        <v>4.3678165160000004</v>
      </c>
      <c r="L13" s="39">
        <f>SUMIFS('DATA 2'!$H$101:$H$133,'DATA 2'!$A$101:$A$133,$J13)</f>
        <v>203.2671608</v>
      </c>
      <c r="M13" s="39">
        <f>SUMIFS('DATA 2'!$J$101:$J$133,'DATA 2'!$A$101:$A$133,$J13)</f>
        <v>906.72199450000005</v>
      </c>
      <c r="N13" s="39">
        <f>SUMIFS('DATA 2'!$O$101:$O$133,'DATA 2'!$A$101:$A$133,$J13)</f>
        <v>28232.265029999999</v>
      </c>
      <c r="O13" s="39">
        <f>SUMIFS('DATA 2'!$T$101:$T$133,'DATA 2'!$A$101:$A$133,$J13)</f>
        <v>34688.353470000002</v>
      </c>
      <c r="P13" s="39">
        <f>SUMIFS('DATA 2'!AD$101:$AD$133,'DATA 2'!$A$101:$A$133,$J13)</f>
        <v>96127.688290000006</v>
      </c>
      <c r="Q13" s="39">
        <f>SUMIFS('DATA 2'!$AN$101:$AN$133,'DATA 2'!$A$101:$A$133,$J13)</f>
        <v>73786.549339999998</v>
      </c>
      <c r="R13" s="41"/>
      <c r="S13" s="38" t="s">
        <v>117</v>
      </c>
      <c r="T13" s="43">
        <f t="shared" si="7"/>
        <v>17.473987499999993</v>
      </c>
      <c r="U13" s="43">
        <f t="shared" si="8"/>
        <v>194.51426910000009</v>
      </c>
      <c r="V13" s="43">
        <f t="shared" si="9"/>
        <v>10674.23458</v>
      </c>
      <c r="W13" s="43">
        <f t="shared" si="10"/>
        <v>19145.100980000003</v>
      </c>
      <c r="X13" s="43">
        <f t="shared" si="11"/>
        <v>-4517.8315099999891</v>
      </c>
      <c r="Y13" s="43">
        <f t="shared" si="12"/>
        <v>-23357.693920000005</v>
      </c>
      <c r="Z13" s="43"/>
      <c r="AA13" s="38" t="s">
        <v>117</v>
      </c>
      <c r="AB13" s="44">
        <f t="shared" si="1"/>
        <v>9.405075111013228E-2</v>
      </c>
      <c r="AC13" s="44">
        <f t="shared" si="2"/>
        <v>0.27311451724390423</v>
      </c>
      <c r="AD13" s="44">
        <f t="shared" si="3"/>
        <v>0.6079403159936998</v>
      </c>
      <c r="AE13" s="44">
        <f t="shared" si="4"/>
        <v>1.2317306813562547</v>
      </c>
      <c r="AF13" s="44">
        <f t="shared" si="5"/>
        <v>-4.4888550617828815E-2</v>
      </c>
      <c r="AG13" s="44">
        <f t="shared" si="6"/>
        <v>-0.24044341832469385</v>
      </c>
    </row>
    <row r="14" spans="1:33" s="42" customFormat="1" ht="13.5" customHeight="1" x14ac:dyDescent="0.2">
      <c r="A14" s="38" t="s">
        <v>428</v>
      </c>
      <c r="B14" s="39">
        <f>SUMIFS('DATA 2'!$C$68:$C$100,'DATA 2'!$A$68:$A$100,$A14)</f>
        <v>288.43088970000002</v>
      </c>
      <c r="C14" s="39">
        <f>SUMIFS('DATA 2'!$H$68:$H$100,'DATA 2'!$A$68:$A$100,$A14)</f>
        <v>1002.4423829999999</v>
      </c>
      <c r="D14" s="39">
        <f>SUMIFS('DATA 2'!$J$68:$J$100,'DATA 2'!$A$68:$A$100,$A14)</f>
        <v>1348.906749</v>
      </c>
      <c r="E14" s="39">
        <f>SUMIFS('DATA 2'!$O$68:$O$100,'DATA 2'!$A$68:$A$100,$A14)</f>
        <v>2225.114638</v>
      </c>
      <c r="F14" s="39">
        <f>SUMIFS('DATA 2'!$T$68:$T$100,'DATA 2'!$A$68:$A$100,$A14)</f>
        <v>2508.491575</v>
      </c>
      <c r="G14" s="39">
        <f>SUMIFS('DATA 2'!$AD$68:$AD$100,'DATA 2'!$A$68:$A$100,$A14)</f>
        <v>2996.9517489999998</v>
      </c>
      <c r="H14" s="39">
        <f>SUMIFS('DATA 2'!$AN$68:$AN$100,'DATA 2'!$A$68:$A$100,$A14)</f>
        <v>1.0748096199999999</v>
      </c>
      <c r="I14" s="41"/>
      <c r="J14" s="38" t="s">
        <v>428</v>
      </c>
      <c r="K14" s="39">
        <f>SUMIFS('DATA 2'!$C$101:$C$133,'DATA 2'!$A$101:$A$133,$J14)</f>
        <v>288.43088970000002</v>
      </c>
      <c r="L14" s="39">
        <f>SUMIFS('DATA 2'!$H$101:$H$133,'DATA 2'!$A$101:$A$133,$J14)</f>
        <v>1023.559613</v>
      </c>
      <c r="M14" s="39">
        <f>SUMIFS('DATA 2'!$J$101:$J$133,'DATA 2'!$A$101:$A$133,$J14)</f>
        <v>1426.304891</v>
      </c>
      <c r="N14" s="39">
        <f>SUMIFS('DATA 2'!$O$101:$O$133,'DATA 2'!$A$101:$A$133,$J14)</f>
        <v>2235.3158800000001</v>
      </c>
      <c r="O14" s="39">
        <f>SUMIFS('DATA 2'!$T$101:$T$133,'DATA 2'!$A$101:$A$133,$J14)</f>
        <v>3421.1600699999999</v>
      </c>
      <c r="P14" s="39">
        <f>SUMIFS('DATA 2'!AD$101:$AD$133,'DATA 2'!$A$101:$A$133,$J14)</f>
        <v>4101.1935979999998</v>
      </c>
      <c r="Q14" s="39">
        <f>SUMIFS('DATA 2'!$AN$101:$AN$133,'DATA 2'!$A$101:$A$133,$J14)</f>
        <v>2959.8836889999998</v>
      </c>
      <c r="R14" s="41"/>
      <c r="S14" s="38" t="s">
        <v>428</v>
      </c>
      <c r="T14" s="43">
        <f t="shared" si="7"/>
        <v>21.117230000000063</v>
      </c>
      <c r="U14" s="43">
        <f t="shared" si="8"/>
        <v>77.398142000000007</v>
      </c>
      <c r="V14" s="43">
        <f t="shared" si="9"/>
        <v>10.201242000000093</v>
      </c>
      <c r="W14" s="43">
        <f t="shared" si="10"/>
        <v>912.66849499999989</v>
      </c>
      <c r="X14" s="43">
        <f t="shared" si="11"/>
        <v>1104.241849</v>
      </c>
      <c r="Y14" s="43">
        <f t="shared" si="12"/>
        <v>2958.8088793799998</v>
      </c>
      <c r="Z14" s="43"/>
      <c r="AA14" s="38" t="s">
        <v>428</v>
      </c>
      <c r="AB14" s="44">
        <f t="shared" si="1"/>
        <v>2.1065779298758969E-2</v>
      </c>
      <c r="AC14" s="44">
        <f t="shared" si="2"/>
        <v>5.737842297651663E-2</v>
      </c>
      <c r="AD14" s="44">
        <f t="shared" si="3"/>
        <v>4.5845916546436438E-3</v>
      </c>
      <c r="AE14" s="44">
        <f t="shared" si="4"/>
        <v>0.36383159668375598</v>
      </c>
      <c r="AF14" s="44">
        <f t="shared" si="5"/>
        <v>0.36845499743813193</v>
      </c>
      <c r="AG14" s="44">
        <f t="shared" si="6"/>
        <v>2752.8678794110533</v>
      </c>
    </row>
    <row r="15" spans="1:33" s="42" customFormat="1" ht="13.5" customHeight="1" x14ac:dyDescent="0.2">
      <c r="A15" s="38" t="s">
        <v>429</v>
      </c>
      <c r="B15" s="39">
        <f>SUMIFS('DATA 2'!$C$68:$C$100,'DATA 2'!$A$68:$A$100,$A15)</f>
        <v>514.10128280000004</v>
      </c>
      <c r="C15" s="39">
        <f>SUMIFS('DATA 2'!$H$68:$H$100,'DATA 2'!$A$68:$A$100,$A15)</f>
        <v>735.13737719999995</v>
      </c>
      <c r="D15" s="39">
        <f>SUMIFS('DATA 2'!$J$68:$J$100,'DATA 2'!$A$68:$A$100,$A15)</f>
        <v>820.39369239999996</v>
      </c>
      <c r="E15" s="39">
        <f>SUMIFS('DATA 2'!$O$68:$O$100,'DATA 2'!$A$68:$A$100,$A15)</f>
        <v>892.91793949999999</v>
      </c>
      <c r="F15" s="39">
        <f>SUMIFS('DATA 2'!$T$68:$T$100,'DATA 2'!$A$68:$A$100,$A15)</f>
        <v>845.34160180000003</v>
      </c>
      <c r="G15" s="39">
        <f>SUMIFS('DATA 2'!$AD$68:$AD$100,'DATA 2'!$A$68:$A$100,$A15)</f>
        <v>319.59816169999999</v>
      </c>
      <c r="H15" s="39">
        <f>SUMIFS('DATA 2'!$AN$68:$AN$100,'DATA 2'!$A$68:$A$100,$A15)</f>
        <v>26.646196679999999</v>
      </c>
      <c r="I15" s="41"/>
      <c r="J15" s="38" t="s">
        <v>429</v>
      </c>
      <c r="K15" s="39">
        <f>SUMIFS('DATA 2'!$C$101:$C$133,'DATA 2'!$A$101:$A$133,$J15)</f>
        <v>514.10128280000004</v>
      </c>
      <c r="L15" s="39">
        <f>SUMIFS('DATA 2'!$H$101:$H$133,'DATA 2'!$A$101:$A$133,$J15)</f>
        <v>756.73078250000003</v>
      </c>
      <c r="M15" s="39">
        <f>SUMIFS('DATA 2'!$J$101:$J$133,'DATA 2'!$A$101:$A$133,$J15)</f>
        <v>895.45935789999999</v>
      </c>
      <c r="N15" s="39">
        <f>SUMIFS('DATA 2'!$O$101:$O$133,'DATA 2'!$A$101:$A$133,$J15)</f>
        <v>996.05502339999998</v>
      </c>
      <c r="O15" s="39">
        <f>SUMIFS('DATA 2'!$T$101:$T$133,'DATA 2'!$A$101:$A$133,$J15)</f>
        <v>903.50962330000004</v>
      </c>
      <c r="P15" s="39">
        <f>SUMIFS('DATA 2'!AD$101:$AD$133,'DATA 2'!$A$101:$A$133,$J15)</f>
        <v>420.76710000000003</v>
      </c>
      <c r="Q15" s="39">
        <f>SUMIFS('DATA 2'!$AN$101:$AN$133,'DATA 2'!$A$101:$A$133,$J15)</f>
        <v>1499.2742410000001</v>
      </c>
      <c r="R15" s="41"/>
      <c r="S15" s="38" t="s">
        <v>429</v>
      </c>
      <c r="T15" s="43">
        <f t="shared" si="7"/>
        <v>21.593405300000086</v>
      </c>
      <c r="U15" s="43">
        <f t="shared" si="8"/>
        <v>75.065665500000023</v>
      </c>
      <c r="V15" s="43">
        <f t="shared" si="9"/>
        <v>103.13708389999999</v>
      </c>
      <c r="W15" s="43">
        <f t="shared" si="10"/>
        <v>58.168021500000009</v>
      </c>
      <c r="X15" s="43">
        <f t="shared" si="11"/>
        <v>101.16893830000004</v>
      </c>
      <c r="Y15" s="43">
        <f t="shared" si="12"/>
        <v>1472.6280443200001</v>
      </c>
      <c r="Z15" s="43"/>
      <c r="AA15" s="38" t="s">
        <v>429</v>
      </c>
      <c r="AB15" s="44">
        <f t="shared" si="1"/>
        <v>2.9373292624904179E-2</v>
      </c>
      <c r="AC15" s="44">
        <f t="shared" si="2"/>
        <v>9.1499564410839174E-2</v>
      </c>
      <c r="AD15" s="44">
        <f t="shared" si="3"/>
        <v>0.11550566892827008</v>
      </c>
      <c r="AE15" s="44">
        <f t="shared" si="4"/>
        <v>6.8810077933159741E-2</v>
      </c>
      <c r="AF15" s="44">
        <f t="shared" si="5"/>
        <v>0.31655043871924771</v>
      </c>
      <c r="AG15" s="44">
        <f t="shared" si="6"/>
        <v>55.265975178563458</v>
      </c>
    </row>
    <row r="16" spans="1:33" s="42" customFormat="1" ht="13.5" customHeight="1" x14ac:dyDescent="0.2">
      <c r="A16" s="38" t="s">
        <v>430</v>
      </c>
      <c r="B16" s="84">
        <f>SUMIFS('DATA 2'!$C$68:$C$100,'DATA 2'!$A$68:$A$100,$A16)</f>
        <v>0.22515454670000001</v>
      </c>
      <c r="C16" s="39">
        <f>SUMIFS('DATA 2'!$H$68:$H$100,'DATA 2'!$A$68:$A$100,$A16)</f>
        <v>526.8235201</v>
      </c>
      <c r="D16" s="39">
        <f>SUMIFS('DATA 2'!$J$68:$J$100,'DATA 2'!$A$68:$A$100,$A16)</f>
        <v>1098.028984</v>
      </c>
      <c r="E16" s="39">
        <f>SUMIFS('DATA 2'!$O$68:$O$100,'DATA 2'!$A$68:$A$100,$A16)</f>
        <v>2690.9655630000002</v>
      </c>
      <c r="F16" s="39">
        <f>SUMIFS('DATA 2'!$T$68:$T$100,'DATA 2'!$A$68:$A$100,$A16)</f>
        <v>2966.0674180000001</v>
      </c>
      <c r="G16" s="39">
        <f>SUMIFS('DATA 2'!$AD$68:$AD$100,'DATA 2'!$A$68:$A$100,$A16)</f>
        <v>1236.795318</v>
      </c>
      <c r="H16" s="39">
        <f>SUMIFS('DATA 2'!$AN$68:$AN$100,'DATA 2'!$A$68:$A$100,$A16)</f>
        <v>644.75765149999995</v>
      </c>
      <c r="I16" s="41"/>
      <c r="J16" s="38" t="s">
        <v>430</v>
      </c>
      <c r="K16" s="39">
        <f>SUMIFS('DATA 2'!$C$101:$C$133,'DATA 2'!$A$101:$A$133,$J16)</f>
        <v>0.22515454670000001</v>
      </c>
      <c r="L16" s="39">
        <f>SUMIFS('DATA 2'!$H$101:$H$133,'DATA 2'!$A$101:$A$133,$J16)</f>
        <v>537.91385149999996</v>
      </c>
      <c r="M16" s="39">
        <f>SUMIFS('DATA 2'!$J$101:$J$133,'DATA 2'!$A$101:$A$133,$J16)</f>
        <v>1158.9511480000001</v>
      </c>
      <c r="N16" s="39">
        <f>SUMIFS('DATA 2'!$O$101:$O$133,'DATA 2'!$A$101:$A$133,$J16)</f>
        <v>2681.5930490000001</v>
      </c>
      <c r="O16" s="39">
        <f>SUMIFS('DATA 2'!$T$101:$T$133,'DATA 2'!$A$101:$A$133,$J16)</f>
        <v>2872.3898319999998</v>
      </c>
      <c r="P16" s="39">
        <f>SUMIFS('DATA 2'!AD$101:$AD$133,'DATA 2'!$A$101:$A$133,$J16)</f>
        <v>997.27277019999997</v>
      </c>
      <c r="Q16" s="39">
        <f>SUMIFS('DATA 2'!$AN$101:$AN$133,'DATA 2'!$A$101:$A$133,$J16)</f>
        <v>421.46884010000002</v>
      </c>
      <c r="R16" s="41"/>
      <c r="S16" s="38" t="s">
        <v>430</v>
      </c>
      <c r="T16" s="43">
        <f t="shared" si="7"/>
        <v>11.090331399999968</v>
      </c>
      <c r="U16" s="43">
        <f t="shared" si="8"/>
        <v>60.922164000000066</v>
      </c>
      <c r="V16" s="43">
        <f t="shared" si="9"/>
        <v>-9.3725140000001375</v>
      </c>
      <c r="W16" s="43">
        <f t="shared" si="10"/>
        <v>-93.677586000000247</v>
      </c>
      <c r="X16" s="43">
        <f t="shared" si="11"/>
        <v>-239.52254779999998</v>
      </c>
      <c r="Y16" s="43">
        <f t="shared" si="12"/>
        <v>-223.28881139999993</v>
      </c>
      <c r="Z16" s="43"/>
      <c r="AA16" s="38" t="s">
        <v>430</v>
      </c>
      <c r="AB16" s="44">
        <f t="shared" si="1"/>
        <v>2.1051321698573489E-2</v>
      </c>
      <c r="AC16" s="44">
        <f t="shared" si="2"/>
        <v>5.5483202071831661E-2</v>
      </c>
      <c r="AD16" s="44">
        <f t="shared" si="3"/>
        <v>-3.4829557571711689E-3</v>
      </c>
      <c r="AE16" s="44">
        <f t="shared" si="4"/>
        <v>-3.1583093975377841E-2</v>
      </c>
      <c r="AF16" s="44">
        <f t="shared" si="5"/>
        <v>-0.19366385392477692</v>
      </c>
      <c r="AG16" s="44">
        <f t="shared" si="6"/>
        <v>-0.34631432582541433</v>
      </c>
    </row>
    <row r="17" spans="1:34" s="42" customFormat="1" ht="13.5" customHeight="1" x14ac:dyDescent="0.2">
      <c r="A17" s="38" t="s">
        <v>431</v>
      </c>
      <c r="B17" s="39">
        <f>SUMIFS('DATA 2'!$C$68:$C$100,'DATA 2'!$A$68:$A$100,$A17)</f>
        <v>2605.7253879999998</v>
      </c>
      <c r="C17" s="39">
        <f>SUMIFS('DATA 2'!$H$68:$H$100,'DATA 2'!$A$68:$A$100,$A17)</f>
        <v>2381.1136750000001</v>
      </c>
      <c r="D17" s="39">
        <f>SUMIFS('DATA 2'!$J$68:$J$100,'DATA 2'!$A$68:$A$100,$A17)</f>
        <v>2456.6557330000001</v>
      </c>
      <c r="E17" s="39">
        <f>SUMIFS('DATA 2'!$O$68:$O$100,'DATA 2'!$A$68:$A$100,$A17)</f>
        <v>2205.0041299999998</v>
      </c>
      <c r="F17" s="39">
        <f>SUMIFS('DATA 2'!$T$68:$T$100,'DATA 2'!$A$68:$A$100,$A17)</f>
        <v>1925.21533</v>
      </c>
      <c r="G17" s="39">
        <f>SUMIFS('DATA 2'!$AD$68:$AD$100,'DATA 2'!$A$68:$A$100,$A17)</f>
        <v>1828.2609110000001</v>
      </c>
      <c r="H17" s="39">
        <f>SUMIFS('DATA 2'!$AN$68:$AN$100,'DATA 2'!$A$68:$A$100,$A17)</f>
        <v>2022.655771</v>
      </c>
      <c r="I17" s="41"/>
      <c r="J17" s="38" t="s">
        <v>431</v>
      </c>
      <c r="K17" s="39">
        <f>SUMIFS('DATA 2'!$C$101:$C$133,'DATA 2'!$A$101:$A$133,$J17)</f>
        <v>2605.7253879999998</v>
      </c>
      <c r="L17" s="39">
        <f>SUMIFS('DATA 2'!$H$101:$H$133,'DATA 2'!$A$101:$A$133,$J17)</f>
        <v>2431.1766309999998</v>
      </c>
      <c r="M17" s="39">
        <f>SUMIFS('DATA 2'!$J$101:$J$133,'DATA 2'!$A$101:$A$133,$J17)</f>
        <v>2598.0102109999998</v>
      </c>
      <c r="N17" s="39">
        <f>SUMIFS('DATA 2'!$O$101:$O$133,'DATA 2'!$A$101:$A$133,$J17)</f>
        <v>2224.2912529999999</v>
      </c>
      <c r="O17" s="39">
        <f>SUMIFS('DATA 2'!$T$101:$T$133,'DATA 2'!$A$101:$A$133,$J17)</f>
        <v>1901.646137</v>
      </c>
      <c r="P17" s="39">
        <f>SUMIFS('DATA 2'!AD$101:$AD$133,'DATA 2'!$A$101:$A$133,$J17)</f>
        <v>1618.6712749999999</v>
      </c>
      <c r="Q17" s="39">
        <f>SUMIFS('DATA 2'!$AN$101:$AN$133,'DATA 2'!$A$101:$A$133,$J17)</f>
        <v>17196.655309999998</v>
      </c>
      <c r="R17" s="41"/>
      <c r="S17" s="38" t="s">
        <v>431</v>
      </c>
      <c r="T17" s="43">
        <f t="shared" si="7"/>
        <v>50.062955999999758</v>
      </c>
      <c r="U17" s="43">
        <f t="shared" si="8"/>
        <v>141.35447799999974</v>
      </c>
      <c r="V17" s="43">
        <f t="shared" si="9"/>
        <v>19.287123000000065</v>
      </c>
      <c r="W17" s="43">
        <f t="shared" si="10"/>
        <v>-23.569193000000041</v>
      </c>
      <c r="X17" s="43">
        <f t="shared" si="11"/>
        <v>-209.58963600000016</v>
      </c>
      <c r="Y17" s="43">
        <f t="shared" si="12"/>
        <v>15173.999538999999</v>
      </c>
      <c r="Z17" s="43"/>
      <c r="AA17" s="38" t="s">
        <v>431</v>
      </c>
      <c r="AB17" s="44">
        <f t="shared" si="1"/>
        <v>2.1025017211746322E-2</v>
      </c>
      <c r="AC17" s="44">
        <f t="shared" si="2"/>
        <v>5.7539392313379345E-2</v>
      </c>
      <c r="AD17" s="44">
        <f t="shared" si="3"/>
        <v>8.7469781745941333E-3</v>
      </c>
      <c r="AE17" s="44">
        <f t="shared" si="4"/>
        <v>-1.2242367195361981E-2</v>
      </c>
      <c r="AF17" s="44">
        <f t="shared" si="5"/>
        <v>-0.11463879949463085</v>
      </c>
      <c r="AG17" s="44">
        <f t="shared" si="6"/>
        <v>7.5020177711692284</v>
      </c>
    </row>
    <row r="18" spans="1:34" s="42" customFormat="1" ht="13.5" customHeight="1" x14ac:dyDescent="0.2">
      <c r="A18" s="38" t="s">
        <v>434</v>
      </c>
      <c r="B18" s="39">
        <f>SUMIFS('DATA 2'!$C$68:$C$100,'DATA 2'!$A$68:$A$100,$A18)</f>
        <v>2831.6670730000001</v>
      </c>
      <c r="C18" s="39">
        <f>SUMIFS('DATA 2'!$H$68:$H$100,'DATA 2'!$A$68:$A$100,$A18)</f>
        <v>2571.4255020000001</v>
      </c>
      <c r="D18" s="39">
        <f>SUMIFS('DATA 2'!$J$68:$J$100,'DATA 2'!$A$68:$A$100,$A18)</f>
        <v>2648.853392</v>
      </c>
      <c r="E18" s="39">
        <f>SUMIFS('DATA 2'!$O$68:$O$100,'DATA 2'!$A$68:$A$100,$A18)</f>
        <v>2483.794805</v>
      </c>
      <c r="F18" s="39">
        <f>SUMIFS('DATA 2'!$T$68:$T$100,'DATA 2'!$A$68:$A$100,$A18)</f>
        <v>1832.145663</v>
      </c>
      <c r="G18" s="39">
        <f>SUMIFS('DATA 2'!$AD$68:$AD$100,'DATA 2'!$A$68:$A$100,$A18)</f>
        <v>1252.9089469999999</v>
      </c>
      <c r="H18" s="39">
        <f>SUMIFS('DATA 2'!$AN$68:$AN$100,'DATA 2'!$A$68:$A$100,$A18)</f>
        <v>22.19977098</v>
      </c>
      <c r="I18" s="41"/>
      <c r="J18" s="38" t="s">
        <v>434</v>
      </c>
      <c r="K18" s="39">
        <f>SUMIFS('DATA 2'!$C$101:$C$133,'DATA 2'!$A$101:$A$133,$J18)</f>
        <v>2831.6670730000001</v>
      </c>
      <c r="L18" s="39">
        <f>SUMIFS('DATA 2'!$H$101:$H$133,'DATA 2'!$A$101:$A$133,$J18)</f>
        <v>2027.0769780000001</v>
      </c>
      <c r="M18" s="39">
        <f>SUMIFS('DATA 2'!$J$101:$J$133,'DATA 2'!$A$101:$A$133,$J18)</f>
        <v>1021.416111</v>
      </c>
      <c r="N18" s="39">
        <f>SUMIFS('DATA 2'!$O$101:$O$133,'DATA 2'!$A$101:$A$133,$J18)</f>
        <v>92.775701010000006</v>
      </c>
      <c r="O18" s="39">
        <f>SUMIFS('DATA 2'!$T$101:$T$133,'DATA 2'!$A$101:$A$133,$J18)</f>
        <v>19.38164858</v>
      </c>
      <c r="P18" s="39">
        <f>SUMIFS('DATA 2'!AD$101:$AD$133,'DATA 2'!$A$101:$A$133,$J18)</f>
        <v>0.2189915962</v>
      </c>
      <c r="Q18" s="39">
        <f>SUMIFS('DATA 2'!$AN$101:$AN$133,'DATA 2'!$A$101:$A$133,$J18)</f>
        <v>2.2270190499999998E-2</v>
      </c>
      <c r="R18" s="41"/>
      <c r="S18" s="38" t="s">
        <v>434</v>
      </c>
      <c r="T18" s="43">
        <f t="shared" si="7"/>
        <v>-544.348524</v>
      </c>
      <c r="U18" s="43">
        <f t="shared" si="8"/>
        <v>-1627.437281</v>
      </c>
      <c r="V18" s="43">
        <f t="shared" si="9"/>
        <v>-2391.0191039900001</v>
      </c>
      <c r="W18" s="43">
        <f t="shared" si="10"/>
        <v>-1812.76401442</v>
      </c>
      <c r="X18" s="43">
        <f t="shared" si="11"/>
        <v>-1252.6899554037998</v>
      </c>
      <c r="Y18" s="43">
        <f t="shared" si="12"/>
        <v>-22.177500789500002</v>
      </c>
      <c r="Z18" s="43"/>
      <c r="AA18" s="38" t="s">
        <v>434</v>
      </c>
      <c r="AB18" s="44">
        <f t="shared" si="1"/>
        <v>-0.21169134535556922</v>
      </c>
      <c r="AC18" s="44">
        <f t="shared" si="2"/>
        <v>-0.61439311285220422</v>
      </c>
      <c r="AD18" s="44">
        <f t="shared" si="3"/>
        <v>-0.96264759841544156</v>
      </c>
      <c r="AE18" s="44">
        <f t="shared" si="4"/>
        <v>-0.9894213386132934</v>
      </c>
      <c r="AF18" s="44">
        <f t="shared" si="5"/>
        <v>-0.99982521347882114</v>
      </c>
      <c r="AG18" s="44">
        <f t="shared" si="6"/>
        <v>-0.99899682791682565</v>
      </c>
    </row>
    <row r="19" spans="1:34" s="42" customFormat="1" ht="13.5" customHeight="1" x14ac:dyDescent="0.2">
      <c r="A19" s="38" t="s">
        <v>435</v>
      </c>
      <c r="B19" s="39">
        <f>SUMIFS('DATA 2'!$C$68:$C$100,'DATA 2'!$A$68:$A$100,$A19)</f>
        <v>11781.592780000001</v>
      </c>
      <c r="C19" s="39">
        <f>SUMIFS('DATA 2'!$H$68:$H$100,'DATA 2'!$A$68:$A$100,$A19)</f>
        <v>15002.041789999999</v>
      </c>
      <c r="D19" s="39">
        <f>SUMIFS('DATA 2'!$J$68:$J$100,'DATA 2'!$A$68:$A$100,$A19)</f>
        <v>17061.486369999999</v>
      </c>
      <c r="E19" s="39">
        <f>SUMIFS('DATA 2'!$O$68:$O$100,'DATA 2'!$A$68:$A$100,$A19)</f>
        <v>21194.48718</v>
      </c>
      <c r="F19" s="39">
        <f>SUMIFS('DATA 2'!$T$68:$T$100,'DATA 2'!$A$68:$A$100,$A19)</f>
        <v>67312.533110000004</v>
      </c>
      <c r="G19" s="39">
        <f>SUMIFS('DATA 2'!$AD$68:$AD$100,'DATA 2'!$A$68:$A$100,$A19)</f>
        <v>32195.571650000002</v>
      </c>
      <c r="H19" s="39">
        <f>SUMIFS('DATA 2'!$AN$68:$AN$100,'DATA 2'!$A$68:$A$100,$A19)</f>
        <v>97750.722559999995</v>
      </c>
      <c r="I19" s="41"/>
      <c r="J19" s="38" t="s">
        <v>435</v>
      </c>
      <c r="K19" s="39">
        <f>SUMIFS('DATA 2'!$C$101:$C$133,'DATA 2'!$A$101:$A$133,$J19)</f>
        <v>11781.592780000001</v>
      </c>
      <c r="L19" s="39">
        <f>SUMIFS('DATA 2'!$H$101:$H$133,'DATA 2'!$A$101:$A$133,$J19)</f>
        <v>15524.46248</v>
      </c>
      <c r="M19" s="39">
        <f>SUMIFS('DATA 2'!$J$101:$J$133,'DATA 2'!$A$101:$A$133,$J19)</f>
        <v>18360.508689999999</v>
      </c>
      <c r="N19" s="39">
        <f>SUMIFS('DATA 2'!$O$101:$O$133,'DATA 2'!$A$101:$A$133,$J19)</f>
        <v>21826.93418</v>
      </c>
      <c r="O19" s="39">
        <f>SUMIFS('DATA 2'!$T$101:$T$133,'DATA 2'!$A$101:$A$133,$J19)</f>
        <v>47828.59201</v>
      </c>
      <c r="P19" s="39">
        <f>SUMIFS('DATA 2'!AD$101:$AD$133,'DATA 2'!$A$101:$A$133,$J19)</f>
        <v>13849.80344</v>
      </c>
      <c r="Q19" s="39">
        <f>SUMIFS('DATA 2'!$AN$101:$AN$133,'DATA 2'!$A$101:$A$133,$J19)</f>
        <v>14208.96703</v>
      </c>
      <c r="R19" s="41"/>
      <c r="S19" s="38" t="s">
        <v>435</v>
      </c>
      <c r="T19" s="43">
        <f t="shared" si="7"/>
        <v>522.42069000000083</v>
      </c>
      <c r="U19" s="43">
        <f t="shared" si="8"/>
        <v>1299.02232</v>
      </c>
      <c r="V19" s="43">
        <f t="shared" si="9"/>
        <v>632.44700000000012</v>
      </c>
      <c r="W19" s="43">
        <f t="shared" si="10"/>
        <v>-19483.941100000004</v>
      </c>
      <c r="X19" s="43">
        <f t="shared" si="11"/>
        <v>-18345.768210000002</v>
      </c>
      <c r="Y19" s="43">
        <f t="shared" si="12"/>
        <v>-83541.755529999995</v>
      </c>
      <c r="Z19" s="43"/>
      <c r="AA19" s="38" t="s">
        <v>435</v>
      </c>
      <c r="AB19" s="44">
        <f t="shared" si="1"/>
        <v>3.4823305874819965E-2</v>
      </c>
      <c r="AC19" s="44">
        <f t="shared" si="2"/>
        <v>7.6137699367397005E-2</v>
      </c>
      <c r="AD19" s="44">
        <f t="shared" si="3"/>
        <v>2.9840165257539297E-2</v>
      </c>
      <c r="AE19" s="44">
        <f t="shared" si="4"/>
        <v>-0.28945487860574148</v>
      </c>
      <c r="AF19" s="44">
        <f t="shared" si="5"/>
        <v>-0.56982272001373213</v>
      </c>
      <c r="AG19" s="44">
        <f t="shared" si="6"/>
        <v>-0.85464079796158599</v>
      </c>
    </row>
    <row r="20" spans="1:34" s="42" customFormat="1" ht="13.5" customHeight="1" x14ac:dyDescent="0.2">
      <c r="A20" s="38" t="s">
        <v>432</v>
      </c>
      <c r="B20" s="39">
        <f>SUMIFS('DATA 2'!$C$68:$C$100,'DATA 2'!$A$68:$A$100,$A20)</f>
        <v>474.12527679999999</v>
      </c>
      <c r="C20" s="39">
        <f>SUMIFS('DATA 2'!$H$68:$H$100,'DATA 2'!$A$68:$A$100,$A20)</f>
        <v>633.33867720000001</v>
      </c>
      <c r="D20" s="39">
        <f>SUMIFS('DATA 2'!$J$68:$J$100,'DATA 2'!$A$68:$A$100,$A20)</f>
        <v>272.50378810000001</v>
      </c>
      <c r="E20" s="39">
        <f>SUMIFS('DATA 2'!$O$68:$O$100,'DATA 2'!$A$68:$A$100,$A20)</f>
        <v>16.00969383</v>
      </c>
      <c r="F20" s="39">
        <f>SUMIFS('DATA 2'!$T$68:$T$100,'DATA 2'!$A$68:$A$100,$A20)</f>
        <v>4.2852362949999998</v>
      </c>
      <c r="G20" s="39">
        <f>SUMIFS('DATA 2'!$AD$68:$AD$100,'DATA 2'!$A$68:$A$100,$A20)</f>
        <v>3.5831150919999999</v>
      </c>
      <c r="H20" s="39">
        <f>SUMIFS('DATA 2'!$AN$68:$AN$100,'DATA 2'!$A$68:$A$100,$A20)</f>
        <v>4.877033226</v>
      </c>
      <c r="I20" s="41"/>
      <c r="J20" s="38" t="s">
        <v>432</v>
      </c>
      <c r="K20" s="39">
        <f>SUMIFS('DATA 2'!$C$101:$C$133,'DATA 2'!$A$101:$A$133,$J20)</f>
        <v>474.12527679999999</v>
      </c>
      <c r="L20" s="39">
        <f>SUMIFS('DATA 2'!$H$101:$H$133,'DATA 2'!$A$101:$A$133,$J20)</f>
        <v>646.61989240000003</v>
      </c>
      <c r="M20" s="39">
        <f>SUMIFS('DATA 2'!$J$101:$J$133,'DATA 2'!$A$101:$A$133,$J20)</f>
        <v>288.1065256</v>
      </c>
      <c r="N20" s="39">
        <f>SUMIFS('DATA 2'!$O$101:$O$133,'DATA 2'!$A$101:$A$133,$J20)</f>
        <v>16.149203450000002</v>
      </c>
      <c r="O20" s="39">
        <f>SUMIFS('DATA 2'!$T$101:$T$133,'DATA 2'!$A$101:$A$133,$J20)</f>
        <v>4.1353600779999997</v>
      </c>
      <c r="P20" s="39">
        <f>SUMIFS('DATA 2'!AD$101:$AD$133,'DATA 2'!$A$101:$A$133,$J20)</f>
        <v>3.2924612980000001</v>
      </c>
      <c r="Q20" s="39">
        <f>SUMIFS('DATA 2'!$AN$101:$AN$133,'DATA 2'!$A$101:$A$133,$J20)</f>
        <v>4.2697566240000002</v>
      </c>
      <c r="R20" s="41"/>
      <c r="S20" s="38" t="s">
        <v>432</v>
      </c>
      <c r="T20" s="43">
        <f t="shared" si="7"/>
        <v>13.28121520000002</v>
      </c>
      <c r="U20" s="43">
        <f t="shared" si="8"/>
        <v>15.602737499999989</v>
      </c>
      <c r="V20" s="43">
        <f t="shared" si="9"/>
        <v>0.13950962000000189</v>
      </c>
      <c r="W20" s="43">
        <f t="shared" si="10"/>
        <v>-0.14987621700000009</v>
      </c>
      <c r="X20" s="43">
        <f t="shared" si="11"/>
        <v>-0.2906537939999998</v>
      </c>
      <c r="Y20" s="43">
        <f t="shared" si="12"/>
        <v>-0.60727660199999978</v>
      </c>
      <c r="Z20" s="43"/>
      <c r="AA20" s="38" t="s">
        <v>432</v>
      </c>
      <c r="AB20" s="44">
        <f t="shared" si="1"/>
        <v>2.0970162849861751E-2</v>
      </c>
      <c r="AC20" s="44">
        <f t="shared" si="2"/>
        <v>5.7256956348343602E-2</v>
      </c>
      <c r="AD20" s="44">
        <f t="shared" si="3"/>
        <v>8.7140717043932003E-3</v>
      </c>
      <c r="AE20" s="44">
        <f t="shared" si="4"/>
        <v>-3.4975018104573374E-2</v>
      </c>
      <c r="AF20" s="44">
        <f t="shared" si="5"/>
        <v>-8.1117627130912084E-2</v>
      </c>
      <c r="AG20" s="44">
        <f t="shared" si="6"/>
        <v>-0.12451762656906695</v>
      </c>
    </row>
    <row r="21" spans="1:34" s="42" customFormat="1" ht="13.5" customHeight="1" x14ac:dyDescent="0.2">
      <c r="A21" s="38" t="s">
        <v>433</v>
      </c>
      <c r="B21" s="39">
        <f>SUMIFS('DATA 2'!$C$68:$C$100,'DATA 2'!$A$68:$A$100,$A21)</f>
        <v>5981.2326210000001</v>
      </c>
      <c r="C21" s="39">
        <f>SUMIFS('DATA 2'!$H$68:$H$100,'DATA 2'!$A$68:$A$100,$A21)</f>
        <v>2806.0813509999998</v>
      </c>
      <c r="D21" s="39">
        <f>SUMIFS('DATA 2'!$J$68:$J$100,'DATA 2'!$A$68:$A$100,$A21)</f>
        <v>604.58336559999998</v>
      </c>
      <c r="E21" s="39">
        <f>SUMIFS('DATA 2'!$O$68:$O$100,'DATA 2'!$A$68:$A$100,$A21)</f>
        <v>6.2980103869999997</v>
      </c>
      <c r="F21" s="39">
        <f>SUMIFS('DATA 2'!$T$68:$T$100,'DATA 2'!$A$68:$A$100,$A21)</f>
        <v>1.1334412629999999</v>
      </c>
      <c r="G21" s="39">
        <f>SUMIFS('DATA 2'!$AD$68:$AD$100,'DATA 2'!$A$68:$A$100,$A21)</f>
        <v>8.5191518100000002E-2</v>
      </c>
      <c r="H21" s="39">
        <f>SUMIFS('DATA 2'!$AN$68:$AN$100,'DATA 2'!$A$68:$A$100,$A21)</f>
        <v>8.6430814200000004E-3</v>
      </c>
      <c r="I21" s="41"/>
      <c r="J21" s="38" t="s">
        <v>433</v>
      </c>
      <c r="K21" s="39">
        <f>SUMIFS('DATA 2'!$C$101:$C$133,'DATA 2'!$A$101:$A$133,$J21)</f>
        <v>5981.2326210000001</v>
      </c>
      <c r="L21" s="39">
        <f>SUMIFS('DATA 2'!$H$101:$H$133,'DATA 2'!$A$101:$A$133,$J21)</f>
        <v>2864.7976669999998</v>
      </c>
      <c r="M21" s="39">
        <f>SUMIFS('DATA 2'!$J$101:$J$133,'DATA 2'!$A$101:$A$133,$J21)</f>
        <v>639.05041789999996</v>
      </c>
      <c r="N21" s="39">
        <f>SUMIFS('DATA 2'!$O$101:$O$133,'DATA 2'!$A$101:$A$133,$J21)</f>
        <v>6.3727831029999997</v>
      </c>
      <c r="O21" s="39">
        <f>SUMIFS('DATA 2'!$T$101:$T$133,'DATA 2'!$A$101:$A$133,$J21)</f>
        <v>1.1318307320000001</v>
      </c>
      <c r="P21" s="39">
        <f>SUMIFS('DATA 2'!AD$101:$AD$133,'DATA 2'!$A$101:$A$133,$J21)</f>
        <v>8.1334675100000003E-2</v>
      </c>
      <c r="Q21" s="39">
        <f>SUMIFS('DATA 2'!$AN$101:$AN$133,'DATA 2'!$A$101:$A$133,$J21)</f>
        <v>8.1090623400000006E-3</v>
      </c>
      <c r="R21" s="41"/>
      <c r="S21" s="38" t="s">
        <v>433</v>
      </c>
      <c r="T21" s="43">
        <f t="shared" si="7"/>
        <v>58.716316000000006</v>
      </c>
      <c r="U21" s="43">
        <f t="shared" si="8"/>
        <v>34.467052299999978</v>
      </c>
      <c r="V21" s="43">
        <f t="shared" si="9"/>
        <v>7.4772716000000017E-2</v>
      </c>
      <c r="W21" s="43">
        <f t="shared" si="10"/>
        <v>-1.6105309999998596E-3</v>
      </c>
      <c r="X21" s="43">
        <f t="shared" si="11"/>
        <v>-3.8568429999999987E-3</v>
      </c>
      <c r="Y21" s="43">
        <f t="shared" si="12"/>
        <v>-5.3401907999999984E-4</v>
      </c>
      <c r="Z21" s="43"/>
      <c r="AA21" s="38" t="s">
        <v>433</v>
      </c>
      <c r="AB21" s="44">
        <f t="shared" si="1"/>
        <v>2.0924666342647225E-2</v>
      </c>
      <c r="AC21" s="44">
        <f t="shared" si="2"/>
        <v>5.7009594145538856E-2</v>
      </c>
      <c r="AD21" s="44">
        <f t="shared" si="3"/>
        <v>1.187243453175979E-2</v>
      </c>
      <c r="AE21" s="44">
        <f t="shared" si="4"/>
        <v>-1.4209214474308896E-3</v>
      </c>
      <c r="AF21" s="44">
        <f t="shared" si="5"/>
        <v>-4.5272617345223698E-2</v>
      </c>
      <c r="AG21" s="44">
        <f t="shared" si="6"/>
        <v>-6.1785728266343209E-2</v>
      </c>
    </row>
    <row r="22" spans="1:34" s="42" customFormat="1" ht="13.5" customHeight="1" x14ac:dyDescent="0.2">
      <c r="A22" s="40" t="s">
        <v>225</v>
      </c>
      <c r="B22" s="39">
        <f>SUM(B4:B8,B10:B21)</f>
        <v>3459303.525200163</v>
      </c>
      <c r="C22" s="39">
        <f t="shared" ref="C22:H22" si="15">SUM(C4:C8,C10:C21)</f>
        <v>3979502.0219108807</v>
      </c>
      <c r="D22" s="39">
        <f t="shared" si="15"/>
        <v>4208194.8155793287</v>
      </c>
      <c r="E22" s="39">
        <f t="shared" si="15"/>
        <v>4855206.9408235475</v>
      </c>
      <c r="F22" s="39">
        <f t="shared" si="15"/>
        <v>5633464.9225128684</v>
      </c>
      <c r="G22" s="39">
        <f t="shared" si="15"/>
        <v>7467575.4352704398</v>
      </c>
      <c r="H22" s="39">
        <f t="shared" si="15"/>
        <v>9689034.5820212457</v>
      </c>
      <c r="I22" s="41"/>
      <c r="J22" s="40" t="s">
        <v>225</v>
      </c>
      <c r="K22" s="39">
        <f t="shared" ref="K22:Q22" si="16">SUM(K4:K8,K10:K21)</f>
        <v>3459303.525200163</v>
      </c>
      <c r="L22" s="39">
        <f t="shared" si="16"/>
        <v>3979566.0938240797</v>
      </c>
      <c r="M22" s="39">
        <f t="shared" si="16"/>
        <v>4207868.04187332</v>
      </c>
      <c r="N22" s="39">
        <f t="shared" si="16"/>
        <v>4863755.6299319323</v>
      </c>
      <c r="O22" s="39">
        <f t="shared" si="16"/>
        <v>5657459.8687942093</v>
      </c>
      <c r="P22" s="39">
        <f t="shared" si="16"/>
        <v>7549317.2839512499</v>
      </c>
      <c r="Q22" s="39">
        <f t="shared" si="16"/>
        <v>9711295.3287028056</v>
      </c>
      <c r="R22" s="41"/>
      <c r="S22" s="40" t="s">
        <v>225</v>
      </c>
      <c r="T22" s="43">
        <f t="shared" si="7"/>
        <v>64.071913199033588</v>
      </c>
      <c r="U22" s="43">
        <f t="shared" si="8"/>
        <v>-326.77370600868016</v>
      </c>
      <c r="V22" s="43">
        <f t="shared" si="9"/>
        <v>8548.6891083847731</v>
      </c>
      <c r="W22" s="43">
        <f t="shared" si="10"/>
        <v>23994.946281340905</v>
      </c>
      <c r="X22" s="43">
        <f t="shared" si="11"/>
        <v>81741.848680810072</v>
      </c>
      <c r="Y22" s="43">
        <f t="shared" si="12"/>
        <v>22260.746681559831</v>
      </c>
      <c r="Z22" s="43"/>
      <c r="AA22" s="40" t="s">
        <v>225</v>
      </c>
      <c r="AB22" s="44">
        <f t="shared" si="1"/>
        <v>1.6100485147774179E-5</v>
      </c>
      <c r="AC22" s="44">
        <f t="shared" si="2"/>
        <v>-7.7651753383367605E-5</v>
      </c>
      <c r="AD22" s="44">
        <f t="shared" si="3"/>
        <v>1.76072600253252E-3</v>
      </c>
      <c r="AE22" s="44">
        <f t="shared" si="4"/>
        <v>4.2593584253005634E-3</v>
      </c>
      <c r="AF22" s="44">
        <f t="shared" si="5"/>
        <v>1.0946236752391147E-2</v>
      </c>
      <c r="AG22" s="44">
        <f t="shared" si="6"/>
        <v>2.2975195818648597E-3</v>
      </c>
    </row>
    <row r="23" spans="1:34" s="42" customFormat="1" ht="13.5" customHeight="1" x14ac:dyDescent="0.2">
      <c r="A23" s="40" t="s">
        <v>436</v>
      </c>
      <c r="B23" s="39">
        <f>SUM(B10:B17)</f>
        <v>15572.681199362698</v>
      </c>
      <c r="C23" s="39">
        <f t="shared" ref="C23:G23" si="17">SUM(C10:C17)</f>
        <v>20951.392791300001</v>
      </c>
      <c r="D23" s="39">
        <f t="shared" si="17"/>
        <v>25692.435172600002</v>
      </c>
      <c r="E23" s="39">
        <f t="shared" si="17"/>
        <v>56354.188265500001</v>
      </c>
      <c r="F23" s="39">
        <f t="shared" si="17"/>
        <v>78269.09690780002</v>
      </c>
      <c r="G23" s="39">
        <f t="shared" si="17"/>
        <v>216721.12268769997</v>
      </c>
      <c r="H23" s="39">
        <f>SUM(H10:H17)</f>
        <v>213149.99552680002</v>
      </c>
      <c r="I23" s="41"/>
      <c r="J23" s="40" t="s">
        <v>436</v>
      </c>
      <c r="K23" s="39">
        <f>SUM(K10:K17)</f>
        <v>15572.681199362698</v>
      </c>
      <c r="L23" s="39">
        <f t="shared" ref="L23:Q23" si="18">SUM(L10:L17)</f>
        <v>21557.314906299998</v>
      </c>
      <c r="M23" s="39">
        <f t="shared" si="18"/>
        <v>28008.044698599999</v>
      </c>
      <c r="N23" s="39">
        <f t="shared" si="18"/>
        <v>72783.028179400004</v>
      </c>
      <c r="O23" s="39">
        <f t="shared" si="18"/>
        <v>133798.56279329999</v>
      </c>
      <c r="P23" s="39">
        <f t="shared" si="18"/>
        <v>337676.85291819996</v>
      </c>
      <c r="Q23" s="39">
        <f t="shared" si="18"/>
        <v>360087.9702251</v>
      </c>
      <c r="R23" s="41"/>
      <c r="S23" s="40" t="s">
        <v>436</v>
      </c>
      <c r="T23" s="43">
        <f t="shared" si="7"/>
        <v>605.92211499999758</v>
      </c>
      <c r="U23" s="43">
        <f t="shared" si="8"/>
        <v>2315.6095259999965</v>
      </c>
      <c r="V23" s="43">
        <f t="shared" si="9"/>
        <v>16428.839913900003</v>
      </c>
      <c r="W23" s="43">
        <f t="shared" si="10"/>
        <v>55529.465885499973</v>
      </c>
      <c r="X23" s="43">
        <f t="shared" si="11"/>
        <v>120955.73023049999</v>
      </c>
      <c r="Y23" s="43">
        <f t="shared" si="12"/>
        <v>146937.97469829998</v>
      </c>
      <c r="Z23" s="43"/>
      <c r="AA23" s="40" t="s">
        <v>436</v>
      </c>
      <c r="AB23" s="44">
        <f t="shared" si="1"/>
        <v>2.8920373983518877E-2</v>
      </c>
      <c r="AC23" s="44">
        <f t="shared" si="2"/>
        <v>9.0128067286883828E-2</v>
      </c>
      <c r="AD23" s="44">
        <f t="shared" si="3"/>
        <v>0.29152828599889058</v>
      </c>
      <c r="AE23" s="44">
        <f t="shared" si="4"/>
        <v>0.70946859078894131</v>
      </c>
      <c r="AF23" s="44">
        <f t="shared" si="5"/>
        <v>0.55811694185803895</v>
      </c>
      <c r="AG23" s="44">
        <f t="shared" si="6"/>
        <v>0.68936419320649245</v>
      </c>
    </row>
    <row r="24" spans="1:34" s="42" customFormat="1" ht="13.5" customHeight="1" x14ac:dyDescent="0.2">
      <c r="A24" s="50" t="s">
        <v>439</v>
      </c>
      <c r="B24" s="39">
        <f>SUM(B10:B16)</f>
        <v>12966.955811362699</v>
      </c>
      <c r="C24" s="39">
        <f t="shared" ref="C24:G24" si="19">SUM(C10:C16)</f>
        <v>18570.2791163</v>
      </c>
      <c r="D24" s="39">
        <f t="shared" si="19"/>
        <v>23235.779439600003</v>
      </c>
      <c r="E24" s="39">
        <f t="shared" si="19"/>
        <v>54149.1841355</v>
      </c>
      <c r="F24" s="39">
        <f t="shared" si="19"/>
        <v>76343.881577800013</v>
      </c>
      <c r="G24" s="39">
        <f t="shared" si="19"/>
        <v>214892.86177669998</v>
      </c>
      <c r="H24" s="39">
        <f>SUM(H10:H16)</f>
        <v>211127.33975580003</v>
      </c>
      <c r="I24" s="41"/>
      <c r="J24" s="50" t="s">
        <v>439</v>
      </c>
      <c r="K24" s="39">
        <f>SUM(K10:K16)</f>
        <v>12966.955811362699</v>
      </c>
      <c r="L24" s="39">
        <f t="shared" ref="L24:Q24" si="20">SUM(L10:L16)</f>
        <v>19126.1382753</v>
      </c>
      <c r="M24" s="39">
        <f t="shared" si="20"/>
        <v>25410.034487599998</v>
      </c>
      <c r="N24" s="39">
        <f t="shared" si="20"/>
        <v>70558.736926400001</v>
      </c>
      <c r="O24" s="39">
        <f t="shared" si="20"/>
        <v>131896.91665629999</v>
      </c>
      <c r="P24" s="39">
        <f t="shared" si="20"/>
        <v>336058.18164319999</v>
      </c>
      <c r="Q24" s="39">
        <f t="shared" si="20"/>
        <v>342891.3149151</v>
      </c>
      <c r="R24" s="41"/>
      <c r="S24" s="50" t="s">
        <v>439</v>
      </c>
      <c r="T24" s="43">
        <f t="shared" si="7"/>
        <v>555.85915899999964</v>
      </c>
      <c r="U24" s="43">
        <f t="shared" si="8"/>
        <v>2174.2550479999954</v>
      </c>
      <c r="V24" s="43">
        <f t="shared" si="9"/>
        <v>16409.552790900001</v>
      </c>
      <c r="W24" s="43">
        <f t="shared" si="10"/>
        <v>55553.035078499975</v>
      </c>
      <c r="X24" s="43">
        <f t="shared" si="11"/>
        <v>121165.31986650001</v>
      </c>
      <c r="Y24" s="43">
        <f t="shared" si="12"/>
        <v>131763.97515929997</v>
      </c>
      <c r="Z24" s="43"/>
      <c r="AA24" s="50" t="s">
        <v>439</v>
      </c>
      <c r="AB24" s="44">
        <f t="shared" si="1"/>
        <v>2.9932730440874078E-2</v>
      </c>
      <c r="AC24" s="44">
        <f t="shared" si="2"/>
        <v>9.3573579214411007E-2</v>
      </c>
      <c r="AD24" s="44">
        <f t="shared" si="3"/>
        <v>0.30304339858265683</v>
      </c>
      <c r="AE24" s="44">
        <f t="shared" si="4"/>
        <v>0.72766846445824696</v>
      </c>
      <c r="AF24" s="44">
        <f t="shared" si="5"/>
        <v>0.56384059882084703</v>
      </c>
      <c r="AG24" s="44">
        <f t="shared" si="6"/>
        <v>0.62409716956460715</v>
      </c>
    </row>
    <row r="25" spans="1:34" s="42" customFormat="1" ht="13.5" customHeight="1" x14ac:dyDescent="0.2">
      <c r="A25" s="40" t="s">
        <v>226</v>
      </c>
      <c r="B25" s="39">
        <f>SUM(B18:B21)</f>
        <v>21068.6177508</v>
      </c>
      <c r="C25" s="39">
        <f t="shared" ref="C25:H25" si="21">SUM(C18:C21)</f>
        <v>21012.887320200003</v>
      </c>
      <c r="D25" s="39">
        <f t="shared" si="21"/>
        <v>20587.426915699998</v>
      </c>
      <c r="E25" s="39">
        <f t="shared" si="21"/>
        <v>23700.589689217002</v>
      </c>
      <c r="F25" s="39">
        <f t="shared" si="21"/>
        <v>69150.097450558009</v>
      </c>
      <c r="G25" s="39">
        <f t="shared" si="21"/>
        <v>33452.148903610097</v>
      </c>
      <c r="H25" s="39">
        <f t="shared" si="21"/>
        <v>97777.808007287429</v>
      </c>
      <c r="I25" s="41"/>
      <c r="J25" s="40" t="s">
        <v>226</v>
      </c>
      <c r="K25" s="39">
        <f t="shared" ref="K25:Q25" si="22">SUM(K18:K21)</f>
        <v>21068.6177508</v>
      </c>
      <c r="L25" s="39">
        <f t="shared" si="22"/>
        <v>21062.957017399996</v>
      </c>
      <c r="M25" s="39">
        <f t="shared" si="22"/>
        <v>20309.081744499999</v>
      </c>
      <c r="N25" s="39">
        <f t="shared" si="22"/>
        <v>21942.231867563001</v>
      </c>
      <c r="O25" s="39">
        <f t="shared" si="22"/>
        <v>47853.24084939</v>
      </c>
      <c r="P25" s="39">
        <f t="shared" si="22"/>
        <v>13853.396227569301</v>
      </c>
      <c r="Q25" s="39">
        <f t="shared" si="22"/>
        <v>14213.267165876841</v>
      </c>
      <c r="R25" s="41"/>
      <c r="S25" s="40" t="s">
        <v>226</v>
      </c>
      <c r="T25" s="43">
        <f t="shared" si="7"/>
        <v>50.069697199993243</v>
      </c>
      <c r="U25" s="43">
        <f t="shared" si="8"/>
        <v>-278.34517119999873</v>
      </c>
      <c r="V25" s="43">
        <f t="shared" si="9"/>
        <v>-1758.3578216540009</v>
      </c>
      <c r="W25" s="43">
        <f t="shared" si="10"/>
        <v>-21296.856601168009</v>
      </c>
      <c r="X25" s="43">
        <f t="shared" si="11"/>
        <v>-19598.752676040796</v>
      </c>
      <c r="Y25" s="43">
        <f t="shared" si="12"/>
        <v>-83564.540841410591</v>
      </c>
      <c r="Z25" s="41"/>
      <c r="AA25" s="40" t="s">
        <v>226</v>
      </c>
      <c r="AB25" s="44">
        <f t="shared" si="1"/>
        <v>2.38280900844412E-3</v>
      </c>
      <c r="AC25" s="44">
        <f t="shared" si="2"/>
        <v>-1.3520153457726836E-2</v>
      </c>
      <c r="AD25" s="44">
        <f t="shared" si="3"/>
        <v>-7.4190467187151721E-2</v>
      </c>
      <c r="AE25" s="44">
        <f t="shared" si="4"/>
        <v>-0.3079801386598936</v>
      </c>
      <c r="AF25" s="44">
        <f t="shared" si="5"/>
        <v>-0.58587425078470023</v>
      </c>
      <c r="AG25" s="44">
        <f t="shared" si="6"/>
        <v>-0.85463708529017635</v>
      </c>
    </row>
    <row r="26" spans="1:34" ht="15.75" customHeight="1" x14ac:dyDescent="0.25">
      <c r="A26" s="20"/>
      <c r="B26" s="35"/>
      <c r="C26" s="35"/>
      <c r="D26" s="35"/>
      <c r="E26" s="35"/>
      <c r="F26" s="35"/>
      <c r="G26" s="35"/>
      <c r="H26" s="35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</row>
    <row r="27" spans="1:34" x14ac:dyDescent="0.25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</row>
    <row r="28" spans="1:34" s="42" customFormat="1" ht="12.75" x14ac:dyDescent="0.2">
      <c r="A28" s="40" t="s">
        <v>444</v>
      </c>
      <c r="B28" s="41"/>
      <c r="C28" s="41"/>
      <c r="D28" s="41"/>
      <c r="E28" s="41"/>
      <c r="F28" s="41"/>
      <c r="G28" s="41"/>
      <c r="H28" s="41"/>
      <c r="I28" s="41"/>
      <c r="J28" s="40" t="s">
        <v>444</v>
      </c>
      <c r="L28" s="41"/>
      <c r="M28" s="41"/>
      <c r="N28" s="41"/>
      <c r="O28" s="41"/>
      <c r="P28" s="41"/>
      <c r="Q28" s="41"/>
      <c r="R28" s="41"/>
      <c r="S28" s="40" t="s">
        <v>444</v>
      </c>
      <c r="U28" s="41"/>
      <c r="V28" s="41"/>
      <c r="W28" s="41"/>
      <c r="X28" s="41"/>
      <c r="Y28" s="41"/>
      <c r="Z28" s="41"/>
      <c r="AA28" s="40" t="s">
        <v>444</v>
      </c>
      <c r="AC28" s="41"/>
      <c r="AD28" s="41"/>
      <c r="AE28" s="41"/>
      <c r="AF28" s="41"/>
      <c r="AG28" s="41"/>
      <c r="AH28" s="41"/>
    </row>
    <row r="29" spans="1:34" s="42" customFormat="1" ht="12.75" x14ac:dyDescent="0.2">
      <c r="A29" s="45"/>
      <c r="B29" s="46" t="s">
        <v>437</v>
      </c>
      <c r="C29" s="46" t="s">
        <v>445</v>
      </c>
      <c r="D29" s="46" t="s">
        <v>442</v>
      </c>
      <c r="E29" s="49"/>
      <c r="F29" s="49"/>
      <c r="G29" s="49"/>
      <c r="H29" s="49"/>
      <c r="J29" s="45"/>
      <c r="K29" s="46" t="s">
        <v>437</v>
      </c>
      <c r="L29" s="46" t="s">
        <v>445</v>
      </c>
      <c r="M29" s="46" t="s">
        <v>442</v>
      </c>
      <c r="N29" s="49"/>
      <c r="O29" s="49"/>
      <c r="P29" s="49"/>
      <c r="Q29" s="49"/>
      <c r="R29" s="41"/>
      <c r="S29" s="45"/>
      <c r="T29" s="46" t="s">
        <v>437</v>
      </c>
      <c r="U29" s="46" t="s">
        <v>445</v>
      </c>
      <c r="V29" s="46" t="s">
        <v>442</v>
      </c>
      <c r="W29" s="41"/>
      <c r="X29" s="41"/>
      <c r="Y29" s="41"/>
      <c r="Z29" s="41"/>
      <c r="AA29" s="45"/>
      <c r="AB29" s="46" t="s">
        <v>437</v>
      </c>
      <c r="AC29" s="46" t="s">
        <v>445</v>
      </c>
      <c r="AD29" s="46" t="s">
        <v>442</v>
      </c>
      <c r="AE29" s="41"/>
      <c r="AF29" s="41"/>
      <c r="AG29" s="41"/>
    </row>
    <row r="30" spans="1:34" s="42" customFormat="1" ht="12.75" x14ac:dyDescent="0.2">
      <c r="A30" s="36" t="s">
        <v>219</v>
      </c>
      <c r="B30" s="39">
        <f>AVERAGE(Inversion!H2:T2)</f>
        <v>66565.034033819233</v>
      </c>
      <c r="C30" s="39">
        <f>AVERAGE(Inversion!U2:AD2)</f>
        <v>89645.69160416699</v>
      </c>
      <c r="D30" s="39">
        <f>AVERAGE(Inversion!AE2:AN2)</f>
        <v>116498.46269008501</v>
      </c>
      <c r="E30" s="39"/>
      <c r="F30" s="39"/>
      <c r="G30" s="39"/>
      <c r="H30" s="39"/>
      <c r="I30" s="41"/>
      <c r="J30" s="36" t="s">
        <v>219</v>
      </c>
      <c r="K30" s="39">
        <f>AVERAGE(Inversion!H26:T26)</f>
        <v>66574.746976573078</v>
      </c>
      <c r="L30" s="39">
        <f>AVERAGE(Inversion!U26:AD26)</f>
        <v>89691.30711073798</v>
      </c>
      <c r="M30" s="39">
        <f>AVERAGE(Inversion!AE26:AN26)</f>
        <v>116328.237773912</v>
      </c>
      <c r="N30" s="39"/>
      <c r="O30" s="39"/>
      <c r="P30" s="39"/>
      <c r="Q30" s="41"/>
      <c r="R30" s="41"/>
      <c r="S30" s="36" t="s">
        <v>219</v>
      </c>
      <c r="T30" s="39">
        <f t="shared" ref="T30:T51" si="23">K30-B30</f>
        <v>9.7129427538457094</v>
      </c>
      <c r="U30" s="39">
        <f t="shared" ref="U30:U51" si="24">L30-C30</f>
        <v>45.615506570989965</v>
      </c>
      <c r="V30" s="39">
        <f t="shared" ref="V30:V51" si="25">M30-D30</f>
        <v>-170.22491617301421</v>
      </c>
      <c r="W30" s="41"/>
      <c r="X30" s="41"/>
      <c r="Y30" s="41"/>
      <c r="Z30" s="41"/>
      <c r="AA30" s="36" t="s">
        <v>219</v>
      </c>
      <c r="AB30" s="44">
        <f t="shared" ref="AB30:AB51" si="26">K30/B30-1</f>
        <v>1.4591658961538023E-4</v>
      </c>
      <c r="AC30" s="44">
        <f t="shared" ref="AC30:AC51" si="27">L30/C30-1</f>
        <v>5.088421513039787E-4</v>
      </c>
      <c r="AD30" s="44">
        <f t="shared" ref="AD30:AD51" si="28">M30/D30-1</f>
        <v>-1.4611773601327371E-3</v>
      </c>
      <c r="AE30" s="41"/>
      <c r="AF30" s="41"/>
      <c r="AG30" s="41"/>
    </row>
    <row r="31" spans="1:34" s="42" customFormat="1" ht="12.75" x14ac:dyDescent="0.2">
      <c r="A31" s="36" t="s">
        <v>218</v>
      </c>
      <c r="B31" s="39">
        <f>AVERAGE(Inversion!H3:T3)</f>
        <v>1078771.2179864617</v>
      </c>
      <c r="C31" s="39">
        <f>AVERAGE(Inversion!U3:AD3)</f>
        <v>1476387.9809349999</v>
      </c>
      <c r="D31" s="39">
        <f>AVERAGE(Inversion!AE3:AN3)</f>
        <v>1898592.447162</v>
      </c>
      <c r="E31" s="39"/>
      <c r="F31" s="39"/>
      <c r="G31" s="39"/>
      <c r="H31" s="39"/>
      <c r="I31" s="41"/>
      <c r="J31" s="36" t="s">
        <v>218</v>
      </c>
      <c r="K31" s="39">
        <f>AVERAGE(Inversion!H27:T27)</f>
        <v>1078953.9626950768</v>
      </c>
      <c r="L31" s="39">
        <f>AVERAGE(Inversion!U27:AD27)</f>
        <v>1478319.767057</v>
      </c>
      <c r="M31" s="39">
        <f>AVERAGE(Inversion!AE27:AN27)</f>
        <v>1898936.3547019996</v>
      </c>
      <c r="N31" s="39"/>
      <c r="O31" s="39"/>
      <c r="P31" s="39"/>
      <c r="Q31" s="41"/>
      <c r="R31" s="41"/>
      <c r="S31" s="36" t="s">
        <v>218</v>
      </c>
      <c r="T31" s="39">
        <f t="shared" si="23"/>
        <v>182.74470861512236</v>
      </c>
      <c r="U31" s="39">
        <f t="shared" si="24"/>
        <v>1931.7861220000777</v>
      </c>
      <c r="V31" s="39">
        <f t="shared" si="25"/>
        <v>343.90753999957815</v>
      </c>
      <c r="W31" s="41"/>
      <c r="X31" s="41"/>
      <c r="Y31" s="41"/>
      <c r="Z31" s="41"/>
      <c r="AA31" s="36" t="s">
        <v>218</v>
      </c>
      <c r="AB31" s="44">
        <f t="shared" si="26"/>
        <v>1.6940080117833212E-4</v>
      </c>
      <c r="AC31" s="44">
        <f t="shared" si="27"/>
        <v>1.3084542457306725E-3</v>
      </c>
      <c r="AD31" s="44">
        <f t="shared" si="28"/>
        <v>1.8113815869935657E-4</v>
      </c>
      <c r="AE31" s="41"/>
      <c r="AF31" s="41"/>
      <c r="AG31" s="41"/>
    </row>
    <row r="32" spans="1:34" s="42" customFormat="1" ht="12.75" x14ac:dyDescent="0.2">
      <c r="A32" s="36" t="s">
        <v>220</v>
      </c>
      <c r="B32" s="39">
        <f>AVERAGE(Inversion!H4:T4)</f>
        <v>234491.30244177688</v>
      </c>
      <c r="C32" s="39">
        <f>AVERAGE(Inversion!U4:AD4)</f>
        <v>331431.67672929994</v>
      </c>
      <c r="D32" s="39">
        <f>AVERAGE(Inversion!AE4:AN4)</f>
        <v>450839.82553460001</v>
      </c>
      <c r="E32" s="39"/>
      <c r="F32" s="39"/>
      <c r="G32" s="39"/>
      <c r="H32" s="39"/>
      <c r="I32" s="41"/>
      <c r="J32" s="36" t="s">
        <v>220</v>
      </c>
      <c r="K32" s="39">
        <f>AVERAGE(Inversion!H28:T28)</f>
        <v>234363.59609563072</v>
      </c>
      <c r="L32" s="39">
        <f>AVERAGE(Inversion!U28:AD28)</f>
        <v>331190.21038940002</v>
      </c>
      <c r="M32" s="39">
        <f>AVERAGE(Inversion!AE28:AN28)</f>
        <v>450360.01566040004</v>
      </c>
      <c r="N32" s="39"/>
      <c r="O32" s="39"/>
      <c r="P32" s="39"/>
      <c r="Q32" s="41"/>
      <c r="R32" s="41"/>
      <c r="S32" s="36" t="s">
        <v>220</v>
      </c>
      <c r="T32" s="39">
        <f t="shared" si="23"/>
        <v>-127.70634614615119</v>
      </c>
      <c r="U32" s="39">
        <f t="shared" si="24"/>
        <v>-241.46633989992552</v>
      </c>
      <c r="V32" s="39">
        <f t="shared" si="25"/>
        <v>-479.80987419997109</v>
      </c>
      <c r="W32" s="41"/>
      <c r="X32" s="41"/>
      <c r="Y32" s="41"/>
      <c r="Z32" s="41"/>
      <c r="AA32" s="36" t="s">
        <v>220</v>
      </c>
      <c r="AB32" s="44">
        <f t="shared" si="26"/>
        <v>-5.4461016172602239E-4</v>
      </c>
      <c r="AC32" s="44">
        <f t="shared" si="27"/>
        <v>-7.2855540629912507E-4</v>
      </c>
      <c r="AD32" s="44">
        <f t="shared" si="28"/>
        <v>-1.0642579626389814E-3</v>
      </c>
      <c r="AE32" s="41"/>
      <c r="AF32" s="41"/>
      <c r="AG32" s="41"/>
    </row>
    <row r="33" spans="1:33" s="42" customFormat="1" ht="12.75" x14ac:dyDescent="0.2">
      <c r="A33" s="36" t="s">
        <v>221</v>
      </c>
      <c r="B33" s="39">
        <f>AVERAGE(Inversion!H5:T5)</f>
        <v>2782820.302146154</v>
      </c>
      <c r="C33" s="39">
        <f>AVERAGE(Inversion!U5:AD5)</f>
        <v>3822791.0418700003</v>
      </c>
      <c r="D33" s="39">
        <f>AVERAGE(Inversion!AE5:AN5)</f>
        <v>5040603.3557599997</v>
      </c>
      <c r="E33" s="39"/>
      <c r="F33" s="39"/>
      <c r="G33" s="39"/>
      <c r="H33" s="39"/>
      <c r="I33" s="41"/>
      <c r="J33" s="36" t="s">
        <v>221</v>
      </c>
      <c r="K33" s="39">
        <f>AVERAGE(Inversion!H29:T29)</f>
        <v>2782232.5868538464</v>
      </c>
      <c r="L33" s="39">
        <f>AVERAGE(Inversion!U29:AD29)</f>
        <v>3823202.35494</v>
      </c>
      <c r="M33" s="39">
        <f>AVERAGE(Inversion!AE29:AN29)</f>
        <v>5040192.01296</v>
      </c>
      <c r="N33" s="39"/>
      <c r="O33" s="39"/>
      <c r="P33" s="39"/>
      <c r="Q33" s="41"/>
      <c r="R33" s="41"/>
      <c r="S33" s="36" t="s">
        <v>221</v>
      </c>
      <c r="T33" s="39">
        <f t="shared" si="23"/>
        <v>-587.71529230754822</v>
      </c>
      <c r="U33" s="39">
        <f t="shared" si="24"/>
        <v>411.31306999968365</v>
      </c>
      <c r="V33" s="39">
        <f t="shared" si="25"/>
        <v>-411.34279999975115</v>
      </c>
      <c r="W33" s="41"/>
      <c r="X33" s="41"/>
      <c r="Y33" s="41"/>
      <c r="Z33" s="41"/>
      <c r="AA33" s="36" t="s">
        <v>221</v>
      </c>
      <c r="AB33" s="44">
        <f t="shared" si="26"/>
        <v>-2.1119412268710835E-4</v>
      </c>
      <c r="AC33" s="44">
        <f t="shared" si="27"/>
        <v>1.0759496543100155E-4</v>
      </c>
      <c r="AD33" s="44">
        <f t="shared" si="28"/>
        <v>-8.1605865601352967E-5</v>
      </c>
      <c r="AE33" s="41"/>
      <c r="AF33" s="41"/>
      <c r="AG33" s="41"/>
    </row>
    <row r="34" spans="1:33" s="42" customFormat="1" ht="12.75" x14ac:dyDescent="0.2">
      <c r="A34" s="37" t="s">
        <v>222</v>
      </c>
      <c r="B34" s="39">
        <f>AVERAGE(Inversion!H6:T6)</f>
        <v>508917.74193615379</v>
      </c>
      <c r="C34" s="39">
        <f>AVERAGE(Inversion!U6:AD6)</f>
        <v>681915.29179599998</v>
      </c>
      <c r="D34" s="39">
        <f>AVERAGE(Inversion!AE6:AN6)</f>
        <v>860908.1712649999</v>
      </c>
      <c r="E34" s="39"/>
      <c r="F34" s="39"/>
      <c r="G34" s="39"/>
      <c r="H34" s="39"/>
      <c r="I34" s="41"/>
      <c r="J34" s="37" t="s">
        <v>222</v>
      </c>
      <c r="K34" s="39">
        <f>AVERAGE(Inversion!H30:T30)</f>
        <v>504021.80311461538</v>
      </c>
      <c r="L34" s="39">
        <f>AVERAGE(Inversion!U30:AD30)</f>
        <v>664959.46979399992</v>
      </c>
      <c r="M34" s="39">
        <f>AVERAGE(Inversion!AE30:AN30)</f>
        <v>831045.71869200002</v>
      </c>
      <c r="N34" s="39"/>
      <c r="O34" s="39"/>
      <c r="P34" s="39"/>
      <c r="Q34" s="41"/>
      <c r="R34" s="41"/>
      <c r="S34" s="37" t="s">
        <v>222</v>
      </c>
      <c r="T34" s="39">
        <f t="shared" si="23"/>
        <v>-4895.9388215384097</v>
      </c>
      <c r="U34" s="39">
        <f t="shared" si="24"/>
        <v>-16955.822002000059</v>
      </c>
      <c r="V34" s="39">
        <f t="shared" si="25"/>
        <v>-29862.452572999871</v>
      </c>
      <c r="W34" s="41"/>
      <c r="X34" s="41"/>
      <c r="Y34" s="41"/>
      <c r="Z34" s="41"/>
      <c r="AA34" s="37" t="s">
        <v>222</v>
      </c>
      <c r="AB34" s="44">
        <f t="shared" si="26"/>
        <v>-9.6202950262885834E-3</v>
      </c>
      <c r="AC34" s="44">
        <f t="shared" si="27"/>
        <v>-2.4864997465216754E-2</v>
      </c>
      <c r="AD34" s="44">
        <f t="shared" si="28"/>
        <v>-3.4687151974781005E-2</v>
      </c>
      <c r="AE34" s="41"/>
      <c r="AF34" s="41"/>
      <c r="AG34" s="41"/>
    </row>
    <row r="35" spans="1:33" s="42" customFormat="1" ht="12.75" x14ac:dyDescent="0.2">
      <c r="A35" s="36" t="s">
        <v>224</v>
      </c>
      <c r="B35" s="39">
        <f>AVERAGE(Inversion!H7:T7)</f>
        <v>78603.900429362169</v>
      </c>
      <c r="C35" s="39">
        <f>AVERAGE(Inversion!U7:AD7)</f>
        <v>187855.1181208159</v>
      </c>
      <c r="D35" s="39">
        <f>AVERAGE(Inversion!AE7:AN7)</f>
        <v>285863.4574831521</v>
      </c>
      <c r="E35" s="39"/>
      <c r="F35" s="39"/>
      <c r="G35" s="39"/>
      <c r="H35" s="39"/>
      <c r="I35" s="41"/>
      <c r="J35" s="36" t="s">
        <v>224</v>
      </c>
      <c r="K35" s="39">
        <f>AVERAGE(Inversion!H31:T31)</f>
        <v>92211.658236964533</v>
      </c>
      <c r="L35" s="39">
        <f>AVERAGE(Inversion!U31:AD31)</f>
        <v>260851.40548511076</v>
      </c>
      <c r="M35" s="39">
        <f>AVERAGE(Inversion!AE31:AN31)</f>
        <v>371756.83770163055</v>
      </c>
      <c r="N35" s="39"/>
      <c r="O35" s="39"/>
      <c r="P35" s="39"/>
      <c r="Q35" s="41"/>
      <c r="R35" s="41"/>
      <c r="S35" s="36" t="s">
        <v>224</v>
      </c>
      <c r="T35" s="39">
        <f t="shared" si="23"/>
        <v>13607.757807602364</v>
      </c>
      <c r="U35" s="39">
        <f t="shared" si="24"/>
        <v>72996.287364294869</v>
      </c>
      <c r="V35" s="39">
        <f t="shared" si="25"/>
        <v>85893.380218478444</v>
      </c>
      <c r="W35" s="41"/>
      <c r="X35" s="41"/>
      <c r="Y35" s="41"/>
      <c r="Z35" s="41"/>
      <c r="AA35" s="36" t="s">
        <v>224</v>
      </c>
      <c r="AB35" s="44">
        <f t="shared" si="26"/>
        <v>0.1731180988891392</v>
      </c>
      <c r="AC35" s="44">
        <f t="shared" si="27"/>
        <v>0.38857758092781114</v>
      </c>
      <c r="AD35" s="44">
        <f t="shared" si="28"/>
        <v>0.300469955043277</v>
      </c>
      <c r="AE35" s="41"/>
      <c r="AF35" s="41"/>
      <c r="AG35" s="41"/>
    </row>
    <row r="36" spans="1:33" s="42" customFormat="1" ht="12.75" x14ac:dyDescent="0.2">
      <c r="A36" s="38" t="s">
        <v>425</v>
      </c>
      <c r="B36" s="39">
        <f>AVERAGE(Inversion!H8:T8)</f>
        <v>13033.222861538465</v>
      </c>
      <c r="C36" s="39">
        <f>AVERAGE(Inversion!U8:AD8)</f>
        <v>14016.894306999999</v>
      </c>
      <c r="D36" s="39">
        <f>AVERAGE(Inversion!AE8:AN8)</f>
        <v>18642.318454999997</v>
      </c>
      <c r="E36" s="39"/>
      <c r="F36" s="39"/>
      <c r="G36" s="39"/>
      <c r="H36" s="39"/>
      <c r="I36" s="41"/>
      <c r="J36" s="38" t="s">
        <v>425</v>
      </c>
      <c r="K36" s="39">
        <f>AVERAGE(Inversion!H32:T32)</f>
        <v>13751.089982307692</v>
      </c>
      <c r="L36" s="39">
        <f>AVERAGE(Inversion!U32:AD32)</f>
        <v>16613.801869000003</v>
      </c>
      <c r="M36" s="39">
        <f>AVERAGE(Inversion!AE32:AN32)</f>
        <v>23736.818143999997</v>
      </c>
      <c r="N36" s="39"/>
      <c r="O36" s="39"/>
      <c r="P36" s="39"/>
      <c r="Q36" s="41"/>
      <c r="R36" s="41"/>
      <c r="S36" s="38" t="s">
        <v>425</v>
      </c>
      <c r="T36" s="39">
        <f t="shared" si="23"/>
        <v>717.86712076922777</v>
      </c>
      <c r="U36" s="39">
        <f t="shared" si="24"/>
        <v>2596.907562000004</v>
      </c>
      <c r="V36" s="39">
        <f t="shared" si="25"/>
        <v>5094.4996890000002</v>
      </c>
      <c r="W36" s="41"/>
      <c r="X36" s="41"/>
      <c r="Y36" s="41"/>
      <c r="Z36" s="41"/>
      <c r="AA36" s="38" t="s">
        <v>425</v>
      </c>
      <c r="AB36" s="44">
        <f t="shared" si="26"/>
        <v>5.5079785590690822E-2</v>
      </c>
      <c r="AC36" s="44">
        <f t="shared" si="27"/>
        <v>0.18526982547789594</v>
      </c>
      <c r="AD36" s="44">
        <f t="shared" si="28"/>
        <v>0.27327607890067029</v>
      </c>
      <c r="AE36" s="41"/>
      <c r="AF36" s="41"/>
      <c r="AG36" s="41"/>
    </row>
    <row r="37" spans="1:33" s="42" customFormat="1" ht="12.75" x14ac:dyDescent="0.2">
      <c r="A37" s="38" t="s">
        <v>426</v>
      </c>
      <c r="B37" s="39">
        <f>AVERAGE(Inversion!H9:T9)</f>
        <v>16435.560296615386</v>
      </c>
      <c r="C37" s="39">
        <f>AVERAGE(Inversion!U9:AD9)</f>
        <v>66124.498458000002</v>
      </c>
      <c r="D37" s="39">
        <f>AVERAGE(Inversion!AE9:AN9)</f>
        <v>94462.662014000001</v>
      </c>
      <c r="E37" s="39"/>
      <c r="F37" s="39"/>
      <c r="G37" s="39"/>
      <c r="H37" s="39"/>
      <c r="I37" s="41"/>
      <c r="J37" s="38" t="s">
        <v>426</v>
      </c>
      <c r="K37" s="39">
        <f>AVERAGE(Inversion!H33:T33)</f>
        <v>25511.44304253846</v>
      </c>
      <c r="L37" s="39">
        <f>AVERAGE(Inversion!U33:AD33)</f>
        <v>142842.56034999999</v>
      </c>
      <c r="M37" s="39">
        <f>AVERAGE(Inversion!AE33:AN33)</f>
        <v>233327.51407000003</v>
      </c>
      <c r="N37" s="39"/>
      <c r="O37" s="39"/>
      <c r="P37" s="39"/>
      <c r="Q37" s="41"/>
      <c r="R37" s="41"/>
      <c r="S37" s="38" t="s">
        <v>426</v>
      </c>
      <c r="T37" s="39">
        <f t="shared" si="23"/>
        <v>9075.8827459230743</v>
      </c>
      <c r="U37" s="39">
        <f t="shared" si="24"/>
        <v>76718.061891999983</v>
      </c>
      <c r="V37" s="39">
        <f t="shared" si="25"/>
        <v>138864.85205600003</v>
      </c>
      <c r="W37" s="41"/>
      <c r="X37" s="41"/>
      <c r="Y37" s="41"/>
      <c r="Z37" s="41"/>
      <c r="AA37" s="38" t="s">
        <v>426</v>
      </c>
      <c r="AB37" s="44">
        <f t="shared" si="26"/>
        <v>0.55221012135449321</v>
      </c>
      <c r="AC37" s="44">
        <f t="shared" si="27"/>
        <v>1.1602063332204877</v>
      </c>
      <c r="AD37" s="44">
        <f t="shared" si="28"/>
        <v>1.4700501668629595</v>
      </c>
      <c r="AE37" s="41"/>
      <c r="AF37" s="41"/>
      <c r="AG37" s="41"/>
    </row>
    <row r="38" spans="1:33" s="42" customFormat="1" ht="12.75" x14ac:dyDescent="0.2">
      <c r="A38" s="38" t="s">
        <v>427</v>
      </c>
      <c r="B38" s="39">
        <f>AVERAGE(Inversion!H10:T10)</f>
        <v>1260.3406422846151</v>
      </c>
      <c r="C38" s="39">
        <f>AVERAGE(Inversion!U10:AD10)</f>
        <v>1844.8028454</v>
      </c>
      <c r="D38" s="39">
        <f>AVERAGE(Inversion!AE10:AN10)</f>
        <v>2379.8954648999998</v>
      </c>
      <c r="E38" s="39"/>
      <c r="F38" s="39"/>
      <c r="G38" s="39"/>
      <c r="H38" s="39"/>
      <c r="I38" s="41"/>
      <c r="J38" s="38" t="s">
        <v>427</v>
      </c>
      <c r="K38" s="39">
        <f>AVERAGE(Inversion!H34:T34)</f>
        <v>1280.0449226769231</v>
      </c>
      <c r="L38" s="39">
        <f>AVERAGE(Inversion!U34:AD34)</f>
        <v>1627.9031602999999</v>
      </c>
      <c r="M38" s="39">
        <f>AVERAGE(Inversion!AE34:AN34)</f>
        <v>1631.3246505000002</v>
      </c>
      <c r="N38" s="39"/>
      <c r="O38" s="39"/>
      <c r="P38" s="39"/>
      <c r="Q38" s="41"/>
      <c r="R38" s="41"/>
      <c r="S38" s="38" t="s">
        <v>427</v>
      </c>
      <c r="T38" s="39">
        <f t="shared" si="23"/>
        <v>19.704280392307965</v>
      </c>
      <c r="U38" s="39">
        <f t="shared" si="24"/>
        <v>-216.89968510000017</v>
      </c>
      <c r="V38" s="39">
        <f t="shared" si="25"/>
        <v>-748.57081439999956</v>
      </c>
      <c r="W38" s="41"/>
      <c r="X38" s="41"/>
      <c r="Y38" s="41"/>
      <c r="Z38" s="41"/>
      <c r="AA38" s="38" t="s">
        <v>427</v>
      </c>
      <c r="AB38" s="44">
        <f t="shared" si="26"/>
        <v>1.56340910792101E-2</v>
      </c>
      <c r="AC38" s="44">
        <f t="shared" si="27"/>
        <v>-0.11757336868860413</v>
      </c>
      <c r="AD38" s="44">
        <f t="shared" si="28"/>
        <v>-0.3145393675648076</v>
      </c>
      <c r="AE38" s="41"/>
      <c r="AF38" s="41"/>
      <c r="AG38" s="41"/>
    </row>
    <row r="39" spans="1:33" s="42" customFormat="1" ht="12.75" x14ac:dyDescent="0.2">
      <c r="A39" s="38" t="s">
        <v>117</v>
      </c>
      <c r="B39" s="39">
        <f>AVERAGE(Inversion!H11:T11)</f>
        <v>9320.7028740692294</v>
      </c>
      <c r="C39" s="39">
        <f>AVERAGE(Inversion!U11:AD11)</f>
        <v>49873.672638999997</v>
      </c>
      <c r="D39" s="39">
        <f>AVERAGE(Inversion!AE11:AN11)</f>
        <v>103742.099235</v>
      </c>
      <c r="E39" s="39"/>
      <c r="F39" s="39"/>
      <c r="G39" s="39"/>
      <c r="H39" s="39"/>
      <c r="I39" s="41"/>
      <c r="J39" s="38" t="s">
        <v>117</v>
      </c>
      <c r="K39" s="39">
        <f>AVERAGE(Inversion!H35:T35)</f>
        <v>17165.625925984616</v>
      </c>
      <c r="L39" s="39">
        <f>AVERAGE(Inversion!U35:AD35)</f>
        <v>64637.565116999998</v>
      </c>
      <c r="M39" s="39">
        <f>AVERAGE(Inversion!AE35:AN35)</f>
        <v>86798.244632999995</v>
      </c>
      <c r="N39" s="39"/>
      <c r="O39" s="39"/>
      <c r="P39" s="39"/>
      <c r="Q39" s="41"/>
      <c r="R39" s="41"/>
      <c r="S39" s="38" t="s">
        <v>117</v>
      </c>
      <c r="T39" s="39">
        <f t="shared" si="23"/>
        <v>7844.9230519153862</v>
      </c>
      <c r="U39" s="39">
        <f t="shared" si="24"/>
        <v>14763.892478000002</v>
      </c>
      <c r="V39" s="39">
        <f t="shared" si="25"/>
        <v>-16943.854602000007</v>
      </c>
      <c r="W39" s="41"/>
      <c r="X39" s="41"/>
      <c r="Y39" s="41"/>
      <c r="Z39" s="41"/>
      <c r="AA39" s="38" t="s">
        <v>117</v>
      </c>
      <c r="AB39" s="44">
        <f t="shared" si="26"/>
        <v>0.84166646634991937</v>
      </c>
      <c r="AC39" s="44">
        <f t="shared" si="27"/>
        <v>0.29602577265294472</v>
      </c>
      <c r="AD39" s="44">
        <f t="shared" si="28"/>
        <v>-0.16332669887099771</v>
      </c>
      <c r="AE39" s="41"/>
      <c r="AF39" s="41"/>
      <c r="AG39" s="41"/>
    </row>
    <row r="40" spans="1:33" s="42" customFormat="1" ht="12.75" x14ac:dyDescent="0.2">
      <c r="A40" s="38" t="s">
        <v>428</v>
      </c>
      <c r="B40" s="39">
        <f>AVERAGE(Inversion!H12:T12)</f>
        <v>1932.7802764615383</v>
      </c>
      <c r="C40" s="39">
        <f>AVERAGE(Inversion!U12:AD12)</f>
        <v>2793.7344225000002</v>
      </c>
      <c r="D40" s="39">
        <f>AVERAGE(Inversion!AE12:AN12)</f>
        <v>368.10206624139994</v>
      </c>
      <c r="E40" s="39"/>
      <c r="F40" s="39"/>
      <c r="G40" s="39"/>
      <c r="H40" s="39"/>
      <c r="I40" s="41"/>
      <c r="J40" s="38" t="s">
        <v>428</v>
      </c>
      <c r="K40" s="39">
        <f>AVERAGE(Inversion!H36:T36)</f>
        <v>2163.3571404615382</v>
      </c>
      <c r="L40" s="39">
        <f>AVERAGE(Inversion!U36:AD36)</f>
        <v>3936.0911709000002</v>
      </c>
      <c r="M40" s="39">
        <f>AVERAGE(Inversion!AE36:AN36)</f>
        <v>3584.6867846</v>
      </c>
      <c r="N40" s="39"/>
      <c r="O40" s="39"/>
      <c r="P40" s="39"/>
      <c r="Q40" s="41"/>
      <c r="R40" s="41"/>
      <c r="S40" s="38" t="s">
        <v>428</v>
      </c>
      <c r="T40" s="39">
        <f t="shared" si="23"/>
        <v>230.57686399999989</v>
      </c>
      <c r="U40" s="39">
        <f t="shared" si="24"/>
        <v>1142.3567484</v>
      </c>
      <c r="V40" s="39">
        <f t="shared" si="25"/>
        <v>3216.5847183586002</v>
      </c>
      <c r="W40" s="41"/>
      <c r="X40" s="41"/>
      <c r="Y40" s="41"/>
      <c r="Z40" s="41"/>
      <c r="AA40" s="38" t="s">
        <v>428</v>
      </c>
      <c r="AB40" s="44">
        <f t="shared" si="26"/>
        <v>0.11929802202976303</v>
      </c>
      <c r="AC40" s="44">
        <f t="shared" si="27"/>
        <v>0.4088995500788335</v>
      </c>
      <c r="AD40" s="44">
        <f t="shared" si="28"/>
        <v>8.7382957428149179</v>
      </c>
      <c r="AE40" s="41"/>
      <c r="AF40" s="41"/>
      <c r="AG40" s="41"/>
    </row>
    <row r="41" spans="1:33" s="42" customFormat="1" ht="12.75" x14ac:dyDescent="0.2">
      <c r="A41" s="38" t="s">
        <v>429</v>
      </c>
      <c r="B41" s="39">
        <f>AVERAGE(Inversion!H13:T13)</f>
        <v>853.76446366923074</v>
      </c>
      <c r="C41" s="39">
        <f>AVERAGE(Inversion!U13:AD13)</f>
        <v>536.16937586000006</v>
      </c>
      <c r="D41" s="39">
        <f>AVERAGE(Inversion!AE13:AN13)</f>
        <v>116.14669575000001</v>
      </c>
      <c r="E41" s="39"/>
      <c r="F41" s="39"/>
      <c r="G41" s="39"/>
      <c r="H41" s="39"/>
      <c r="I41" s="41"/>
      <c r="J41" s="38" t="s">
        <v>429</v>
      </c>
      <c r="K41" s="39">
        <f>AVERAGE(Inversion!H37:T37)</f>
        <v>939.13272977692327</v>
      </c>
      <c r="L41" s="39">
        <f>AVERAGE(Inversion!U37:AD37)</f>
        <v>631.04998584999998</v>
      </c>
      <c r="M41" s="39">
        <f>AVERAGE(Inversion!AE37:AN37)</f>
        <v>850.85089234000009</v>
      </c>
      <c r="N41" s="39"/>
      <c r="O41" s="39"/>
      <c r="P41" s="39"/>
      <c r="Q41" s="41"/>
      <c r="R41" s="41"/>
      <c r="S41" s="38" t="s">
        <v>429</v>
      </c>
      <c r="T41" s="39">
        <f t="shared" si="23"/>
        <v>85.368266107692534</v>
      </c>
      <c r="U41" s="39">
        <f t="shared" si="24"/>
        <v>94.880609989999925</v>
      </c>
      <c r="V41" s="39">
        <f t="shared" si="25"/>
        <v>734.70419659000004</v>
      </c>
      <c r="W41" s="41"/>
      <c r="X41" s="41"/>
      <c r="Y41" s="41"/>
      <c r="Z41" s="41"/>
      <c r="AA41" s="38" t="s">
        <v>429</v>
      </c>
      <c r="AB41" s="44">
        <f t="shared" si="26"/>
        <v>9.9990418599533504E-2</v>
      </c>
      <c r="AC41" s="44">
        <f t="shared" si="27"/>
        <v>0.17696014405487848</v>
      </c>
      <c r="AD41" s="44">
        <f t="shared" si="28"/>
        <v>6.3256573236608844</v>
      </c>
      <c r="AE41" s="41"/>
      <c r="AF41" s="41"/>
      <c r="AG41" s="41"/>
    </row>
    <row r="42" spans="1:33" s="42" customFormat="1" ht="12.75" x14ac:dyDescent="0.2">
      <c r="A42" s="38" t="s">
        <v>430</v>
      </c>
      <c r="B42" s="39">
        <f>AVERAGE(Inversion!H14:T14)</f>
        <v>2103.7468558076921</v>
      </c>
      <c r="C42" s="39">
        <f>AVERAGE(Inversion!U14:AD14)</f>
        <v>1988.6295995</v>
      </c>
      <c r="D42" s="39">
        <f>AVERAGE(Inversion!AE14:AN14)</f>
        <v>894.11253959999999</v>
      </c>
      <c r="E42" s="39"/>
      <c r="F42" s="39"/>
      <c r="G42" s="39"/>
      <c r="H42" s="39"/>
      <c r="I42" s="41"/>
      <c r="J42" s="38" t="s">
        <v>430</v>
      </c>
      <c r="K42" s="39">
        <f>AVERAGE(Inversion!H38:T38)</f>
        <v>2117.3196557000001</v>
      </c>
      <c r="L42" s="39">
        <f>AVERAGE(Inversion!U38:AD38)</f>
        <v>1795.66370192</v>
      </c>
      <c r="M42" s="39">
        <f>AVERAGE(Inversion!AE38:AN38)</f>
        <v>646.50346633999993</v>
      </c>
      <c r="N42" s="39"/>
      <c r="O42" s="39"/>
      <c r="P42" s="39"/>
      <c r="Q42" s="41"/>
      <c r="R42" s="41"/>
      <c r="S42" s="38" t="s">
        <v>430</v>
      </c>
      <c r="T42" s="39">
        <f t="shared" si="23"/>
        <v>13.572799892308012</v>
      </c>
      <c r="U42" s="39">
        <f t="shared" si="24"/>
        <v>-192.96589758000005</v>
      </c>
      <c r="V42" s="39">
        <f t="shared" si="25"/>
        <v>-247.60907326000006</v>
      </c>
      <c r="W42" s="41"/>
      <c r="X42" s="41"/>
      <c r="Y42" s="41"/>
      <c r="Z42" s="41"/>
      <c r="AA42" s="38" t="s">
        <v>430</v>
      </c>
      <c r="AB42" s="44">
        <f t="shared" si="26"/>
        <v>6.4517267630552766E-3</v>
      </c>
      <c r="AC42" s="44">
        <f t="shared" si="27"/>
        <v>-9.703460997891078E-2</v>
      </c>
      <c r="AD42" s="44">
        <f t="shared" si="28"/>
        <v>-0.27693278227679619</v>
      </c>
      <c r="AE42" s="41"/>
      <c r="AF42" s="41"/>
      <c r="AG42" s="41"/>
    </row>
    <row r="43" spans="1:33" s="42" customFormat="1" ht="12.75" x14ac:dyDescent="0.2">
      <c r="A43" s="38" t="s">
        <v>431</v>
      </c>
      <c r="B43" s="39">
        <f>AVERAGE(Inversion!H15:T15)</f>
        <v>2249.6441499230768</v>
      </c>
      <c r="C43" s="39">
        <f>AVERAGE(Inversion!U15:AD15)</f>
        <v>1849.3350125000002</v>
      </c>
      <c r="D43" s="39">
        <f>AVERAGE(Inversion!AE15:AN15)</f>
        <v>1961.1206574000003</v>
      </c>
      <c r="E43" s="39"/>
      <c r="F43" s="39"/>
      <c r="G43" s="39"/>
      <c r="H43" s="39"/>
      <c r="I43" s="41"/>
      <c r="J43" s="38" t="s">
        <v>431</v>
      </c>
      <c r="K43" s="39">
        <f>AVERAGE(Inversion!H39:T39)</f>
        <v>2314.6409476153849</v>
      </c>
      <c r="L43" s="39">
        <f>AVERAGE(Inversion!U39:AD39)</f>
        <v>1744.1589021</v>
      </c>
      <c r="M43" s="39">
        <f>AVERAGE(Inversion!AE39:AN39)</f>
        <v>6890.5019431999999</v>
      </c>
      <c r="N43" s="39"/>
      <c r="O43" s="39"/>
      <c r="P43" s="39"/>
      <c r="Q43" s="41"/>
      <c r="R43" s="41"/>
      <c r="S43" s="38" t="s">
        <v>431</v>
      </c>
      <c r="T43" s="39">
        <f t="shared" si="23"/>
        <v>64.996797692308064</v>
      </c>
      <c r="U43" s="39">
        <f t="shared" si="24"/>
        <v>-105.1761104000002</v>
      </c>
      <c r="V43" s="39">
        <f t="shared" si="25"/>
        <v>4929.3812858000001</v>
      </c>
      <c r="W43" s="41"/>
      <c r="X43" s="41"/>
      <c r="Y43" s="41"/>
      <c r="Z43" s="41"/>
      <c r="AA43" s="38" t="s">
        <v>431</v>
      </c>
      <c r="AB43" s="44">
        <f t="shared" si="26"/>
        <v>2.8892035077872524E-2</v>
      </c>
      <c r="AC43" s="44">
        <f t="shared" si="27"/>
        <v>-5.6872394503481138E-2</v>
      </c>
      <c r="AD43" s="44">
        <f t="shared" si="28"/>
        <v>2.5135532927052218</v>
      </c>
      <c r="AE43" s="41"/>
      <c r="AF43" s="41"/>
      <c r="AG43" s="41"/>
    </row>
    <row r="44" spans="1:33" s="42" customFormat="1" ht="12.75" x14ac:dyDescent="0.2">
      <c r="A44" s="38" t="s">
        <v>434</v>
      </c>
      <c r="B44" s="39">
        <f>AVERAGE(Inversion!H16:T16)</f>
        <v>2410.2130590769234</v>
      </c>
      <c r="C44" s="39">
        <f>AVERAGE(Inversion!U16:AD16)</f>
        <v>1483.4100423</v>
      </c>
      <c r="D44" s="39">
        <f>AVERAGE(Inversion!AE16:AN16)</f>
        <v>308.64815263100002</v>
      </c>
      <c r="E44" s="39"/>
      <c r="F44" s="39"/>
      <c r="G44" s="39"/>
      <c r="H44" s="39"/>
      <c r="I44" s="41"/>
      <c r="J44" s="38" t="s">
        <v>434</v>
      </c>
      <c r="K44" s="39">
        <f>AVERAGE(Inversion!H40:T40)</f>
        <v>488.92083233384619</v>
      </c>
      <c r="L44" s="39">
        <f>AVERAGE(Inversion!U40:AD40)</f>
        <v>3.5535966873799993</v>
      </c>
      <c r="M44" s="39">
        <f>AVERAGE(Inversion!AE40:AN40)</f>
        <v>7.151925529E-2</v>
      </c>
      <c r="N44" s="39"/>
      <c r="O44" s="39"/>
      <c r="P44" s="39"/>
      <c r="Q44" s="41"/>
      <c r="R44" s="41"/>
      <c r="S44" s="38" t="s">
        <v>434</v>
      </c>
      <c r="T44" s="39">
        <f t="shared" si="23"/>
        <v>-1921.2922267430772</v>
      </c>
      <c r="U44" s="39">
        <f t="shared" si="24"/>
        <v>-1479.8564456126201</v>
      </c>
      <c r="V44" s="39">
        <f t="shared" si="25"/>
        <v>-308.57663337571</v>
      </c>
      <c r="W44" s="41"/>
      <c r="X44" s="41"/>
      <c r="Y44" s="41"/>
      <c r="Z44" s="41"/>
      <c r="AA44" s="38" t="s">
        <v>434</v>
      </c>
      <c r="AB44" s="44">
        <f t="shared" si="26"/>
        <v>-0.79714621888195403</v>
      </c>
      <c r="AC44" s="44">
        <f t="shared" si="27"/>
        <v>-0.99760444072370558</v>
      </c>
      <c r="AD44" s="44">
        <f t="shared" si="28"/>
        <v>-0.99976828225058101</v>
      </c>
      <c r="AE44" s="41"/>
      <c r="AF44" s="41"/>
      <c r="AG44" s="41"/>
    </row>
    <row r="45" spans="1:33" s="42" customFormat="1" ht="12.75" x14ac:dyDescent="0.2">
      <c r="A45" s="38" t="s">
        <v>435</v>
      </c>
      <c r="B45" s="39">
        <f>AVERAGE(Inversion!H17:T17)</f>
        <v>28470.171107692309</v>
      </c>
      <c r="C45" s="39">
        <f>AVERAGE(Inversion!U17:AD17)</f>
        <v>47340.120314</v>
      </c>
      <c r="D45" s="39">
        <f>AVERAGE(Inversion!AE17:AN17)</f>
        <v>62984.155164000011</v>
      </c>
      <c r="E45" s="39"/>
      <c r="F45" s="39"/>
      <c r="G45" s="39"/>
      <c r="H45" s="39"/>
      <c r="I45" s="41"/>
      <c r="J45" s="38" t="s">
        <v>435</v>
      </c>
      <c r="K45" s="39">
        <f>AVERAGE(Inversion!H41:T41)</f>
        <v>25927.559865384614</v>
      </c>
      <c r="L45" s="39">
        <f>AVERAGE(Inversion!U41:AD41)</f>
        <v>27015.392880999996</v>
      </c>
      <c r="M45" s="39">
        <f>AVERAGE(Inversion!AE41:AN41)</f>
        <v>14286.593862999998</v>
      </c>
      <c r="N45" s="39"/>
      <c r="O45" s="39"/>
      <c r="P45" s="39"/>
      <c r="Q45" s="41"/>
      <c r="R45" s="41"/>
      <c r="S45" s="38" t="s">
        <v>435</v>
      </c>
      <c r="T45" s="39">
        <f t="shared" si="23"/>
        <v>-2542.6112423076956</v>
      </c>
      <c r="U45" s="39">
        <f t="shared" si="24"/>
        <v>-20324.727433000004</v>
      </c>
      <c r="V45" s="39">
        <f t="shared" si="25"/>
        <v>-48697.561301000009</v>
      </c>
      <c r="W45" s="41"/>
      <c r="X45" s="41"/>
      <c r="Y45" s="41"/>
      <c r="Z45" s="41"/>
      <c r="AA45" s="38" t="s">
        <v>435</v>
      </c>
      <c r="AB45" s="44">
        <f t="shared" si="26"/>
        <v>-8.9307901687345703E-2</v>
      </c>
      <c r="AC45" s="44">
        <f t="shared" si="27"/>
        <v>-0.4293340891022055</v>
      </c>
      <c r="AD45" s="44">
        <f t="shared" si="28"/>
        <v>-0.77317162029402253</v>
      </c>
      <c r="AE45" s="41"/>
      <c r="AF45" s="41"/>
      <c r="AG45" s="41"/>
    </row>
    <row r="46" spans="1:33" s="42" customFormat="1" ht="12.75" x14ac:dyDescent="0.2">
      <c r="A46" s="38" t="s">
        <v>432</v>
      </c>
      <c r="B46" s="39">
        <f>AVERAGE(Inversion!H18:T18)</f>
        <v>133.48292663961541</v>
      </c>
      <c r="C46" s="39">
        <f>AVERAGE(Inversion!U18:AD18)</f>
        <v>3.5061180445000004</v>
      </c>
      <c r="D46" s="39">
        <f>AVERAGE(Inversion!AE18:AN18)</f>
        <v>4.1675101207000003</v>
      </c>
      <c r="E46" s="39"/>
      <c r="F46" s="39"/>
      <c r="G46" s="39"/>
      <c r="H46" s="39"/>
      <c r="I46" s="41"/>
      <c r="J46" s="38" t="s">
        <v>432</v>
      </c>
      <c r="K46" s="39">
        <f>AVERAGE(Inversion!H42:T42)</f>
        <v>138.70170347953845</v>
      </c>
      <c r="L46" s="39">
        <f>AVERAGE(Inversion!U42:AD42)</f>
        <v>3.3232909118</v>
      </c>
      <c r="M46" s="39">
        <f>AVERAGE(Inversion!AE42:AN42)</f>
        <v>3.6999519029000005</v>
      </c>
      <c r="N46" s="39"/>
      <c r="O46" s="39"/>
      <c r="P46" s="39"/>
      <c r="Q46" s="41"/>
      <c r="R46" s="41"/>
      <c r="S46" s="38" t="s">
        <v>432</v>
      </c>
      <c r="T46" s="39">
        <f t="shared" si="23"/>
        <v>5.2187768399230379</v>
      </c>
      <c r="U46" s="39">
        <f t="shared" si="24"/>
        <v>-0.18282713270000039</v>
      </c>
      <c r="V46" s="39">
        <f t="shared" si="25"/>
        <v>-0.46755821779999973</v>
      </c>
      <c r="W46" s="41"/>
      <c r="X46" s="41"/>
      <c r="Y46" s="41"/>
      <c r="Z46" s="41"/>
      <c r="AA46" s="38" t="s">
        <v>432</v>
      </c>
      <c r="AB46" s="44">
        <f t="shared" si="26"/>
        <v>3.9096961471432046E-2</v>
      </c>
      <c r="AC46" s="44">
        <f t="shared" si="27"/>
        <v>-5.2145173202824413E-2</v>
      </c>
      <c r="AD46" s="44">
        <f t="shared" si="28"/>
        <v>-0.11219126151071368</v>
      </c>
      <c r="AE46" s="41"/>
      <c r="AF46" s="41"/>
      <c r="AG46" s="41"/>
    </row>
    <row r="47" spans="1:33" s="42" customFormat="1" ht="12.75" x14ac:dyDescent="0.2">
      <c r="A47" s="38" t="s">
        <v>433</v>
      </c>
      <c r="B47" s="39">
        <f>AVERAGE(Inversion!H19:T19)</f>
        <v>400.27091558407693</v>
      </c>
      <c r="C47" s="39">
        <f>AVERAGE(Inversion!U19:AD19)</f>
        <v>0.34498671140999998</v>
      </c>
      <c r="D47" s="39">
        <f>AVERAGE(Inversion!AE19:AN19)</f>
        <v>2.9528509031999994E-2</v>
      </c>
      <c r="E47" s="39"/>
      <c r="F47" s="39"/>
      <c r="G47" s="39"/>
      <c r="H47" s="39"/>
      <c r="I47" s="41"/>
      <c r="J47" s="38" t="s">
        <v>433</v>
      </c>
      <c r="K47" s="39">
        <f>AVERAGE(Inversion!H43:T43)</f>
        <v>413.82148870500009</v>
      </c>
      <c r="L47" s="39">
        <f>AVERAGE(Inversion!U43:AD43)</f>
        <v>0.34145944160999997</v>
      </c>
      <c r="M47" s="39">
        <f>AVERAGE(Inversion!AE43:AN43)</f>
        <v>2.7783492313999993E-2</v>
      </c>
      <c r="N47" s="39"/>
      <c r="O47" s="39"/>
      <c r="P47" s="39"/>
      <c r="Q47" s="41"/>
      <c r="R47" s="41"/>
      <c r="S47" s="38" t="s">
        <v>433</v>
      </c>
      <c r="T47" s="39">
        <f t="shared" si="23"/>
        <v>13.550573120923161</v>
      </c>
      <c r="U47" s="39">
        <f t="shared" si="24"/>
        <v>-3.5272698000000102E-3</v>
      </c>
      <c r="V47" s="39">
        <f t="shared" si="25"/>
        <v>-1.7450167180000017E-3</v>
      </c>
      <c r="W47" s="41"/>
      <c r="X47" s="41"/>
      <c r="Y47" s="41"/>
      <c r="Z47" s="41"/>
      <c r="AA47" s="38" t="s">
        <v>433</v>
      </c>
      <c r="AB47" s="44">
        <f t="shared" si="26"/>
        <v>3.3853504197651096E-2</v>
      </c>
      <c r="AC47" s="44">
        <f t="shared" si="27"/>
        <v>-1.0224364253288654E-2</v>
      </c>
      <c r="AD47" s="44">
        <f t="shared" si="28"/>
        <v>-5.9095998247284731E-2</v>
      </c>
      <c r="AE47" s="41"/>
      <c r="AF47" s="41"/>
      <c r="AG47" s="41"/>
    </row>
    <row r="48" spans="1:33" s="42" customFormat="1" ht="12.75" x14ac:dyDescent="0.2">
      <c r="A48" s="40" t="s">
        <v>225</v>
      </c>
      <c r="B48" s="39">
        <f>AVERAGE(Inversion!H20:T20)</f>
        <v>4750169.4989737272</v>
      </c>
      <c r="C48" s="39">
        <f>AVERAGE(Inversion!U20:AD20)</f>
        <v>6590026.8010552833</v>
      </c>
      <c r="D48" s="39">
        <f>AVERAGE(Inversion!AE20:AN20)</f>
        <v>8653305.7198948376</v>
      </c>
      <c r="E48" s="39"/>
      <c r="F48" s="39"/>
      <c r="G48" s="39"/>
      <c r="H48" s="39"/>
      <c r="I48" s="41"/>
      <c r="J48" s="40" t="s">
        <v>225</v>
      </c>
      <c r="K48" s="39">
        <f>AVERAGE(Inversion!H44:T44)</f>
        <v>4758358.3539727069</v>
      </c>
      <c r="L48" s="39">
        <f>AVERAGE(Inversion!U44:AD44)</f>
        <v>6648214.5147762494</v>
      </c>
      <c r="M48" s="39">
        <f>AVERAGE(Inversion!AE44:AN44)</f>
        <v>8708619.1774899438</v>
      </c>
      <c r="N48" s="39"/>
      <c r="O48" s="39"/>
      <c r="P48" s="39"/>
      <c r="Q48" s="41"/>
      <c r="R48" s="41"/>
      <c r="S48" s="40" t="s">
        <v>225</v>
      </c>
      <c r="T48" s="39">
        <f t="shared" si="23"/>
        <v>8188.8549989797175</v>
      </c>
      <c r="U48" s="39">
        <f t="shared" si="24"/>
        <v>58187.71372096613</v>
      </c>
      <c r="V48" s="39">
        <f t="shared" si="25"/>
        <v>55313.457595106214</v>
      </c>
      <c r="W48" s="41"/>
      <c r="X48" s="41"/>
      <c r="Y48" s="41"/>
      <c r="Z48" s="41"/>
      <c r="AA48" s="40" t="s">
        <v>225</v>
      </c>
      <c r="AB48" s="44">
        <f t="shared" si="26"/>
        <v>1.7239079575472882E-3</v>
      </c>
      <c r="AC48" s="44">
        <f t="shared" si="27"/>
        <v>8.8296626823503033E-3</v>
      </c>
      <c r="AD48" s="44">
        <f t="shared" si="28"/>
        <v>6.3921765144545617E-3</v>
      </c>
      <c r="AE48" s="41"/>
      <c r="AF48" s="41"/>
      <c r="AG48" s="41"/>
    </row>
    <row r="49" spans="1:33" s="42" customFormat="1" ht="12.75" x14ac:dyDescent="0.2">
      <c r="A49" s="40" t="s">
        <v>438</v>
      </c>
      <c r="B49" s="39">
        <f>AVERAGE(Inversion!H21:T21)</f>
        <v>44940.118270446153</v>
      </c>
      <c r="C49" s="39">
        <f>AVERAGE(Inversion!U21:AD21)</f>
        <v>137178.40164726001</v>
      </c>
      <c r="D49" s="39">
        <f>AVERAGE(Inversion!AE21:AN21)</f>
        <v>220605.3364704914</v>
      </c>
      <c r="E49" s="39"/>
      <c r="F49" s="39"/>
      <c r="G49" s="39"/>
      <c r="H49" s="39"/>
      <c r="I49" s="41"/>
      <c r="J49" s="40" t="s">
        <v>438</v>
      </c>
      <c r="K49" s="39">
        <f>AVERAGE(Inversion!H45:T45)</f>
        <v>62928.01339944615</v>
      </c>
      <c r="L49" s="39">
        <f>AVERAGE(Inversion!U45:AD45)</f>
        <v>232084.63535496997</v>
      </c>
      <c r="M49" s="39">
        <f>AVERAGE(Inversion!AE45:AN45)</f>
        <v>350575.94264078001</v>
      </c>
      <c r="N49" s="39"/>
      <c r="O49" s="39"/>
      <c r="P49" s="39"/>
      <c r="Q49" s="41"/>
      <c r="R49" s="41"/>
      <c r="S49" s="40" t="s">
        <v>438</v>
      </c>
      <c r="T49" s="39">
        <f t="shared" si="23"/>
        <v>17987.895128999997</v>
      </c>
      <c r="U49" s="39">
        <f t="shared" si="24"/>
        <v>94906.233707709966</v>
      </c>
      <c r="V49" s="39">
        <f t="shared" si="25"/>
        <v>129970.60617028861</v>
      </c>
      <c r="W49" s="41"/>
      <c r="X49" s="41"/>
      <c r="Y49" s="41"/>
      <c r="Z49" s="41"/>
      <c r="AA49" s="40" t="s">
        <v>438</v>
      </c>
      <c r="AB49" s="44">
        <f t="shared" si="26"/>
        <v>0.40026363572855406</v>
      </c>
      <c r="AC49" s="44">
        <f t="shared" si="27"/>
        <v>0.69184530923280096</v>
      </c>
      <c r="AD49" s="44">
        <f t="shared" si="28"/>
        <v>0.58915440691378618</v>
      </c>
      <c r="AE49" s="41"/>
      <c r="AF49" s="41"/>
      <c r="AG49" s="41"/>
    </row>
    <row r="50" spans="1:33" s="42" customFormat="1" ht="12.75" x14ac:dyDescent="0.2">
      <c r="A50" s="40" t="s">
        <v>431</v>
      </c>
      <c r="B50" s="39">
        <f>AVERAGE(Inversion!H22:T22)</f>
        <v>2249.6441499230768</v>
      </c>
      <c r="C50" s="39">
        <f>AVERAGE(Inversion!U22:AD22)</f>
        <v>1849.3350125000002</v>
      </c>
      <c r="D50" s="39">
        <f>AVERAGE(Inversion!AE22:AN22)</f>
        <v>1961.1206574000003</v>
      </c>
      <c r="E50" s="39"/>
      <c r="F50" s="39"/>
      <c r="G50" s="39"/>
      <c r="H50" s="39"/>
      <c r="I50" s="41"/>
      <c r="J50" s="40" t="s">
        <v>431</v>
      </c>
      <c r="K50" s="39">
        <f>AVERAGE(Inversion!H46:T46)</f>
        <v>2314.6409476153849</v>
      </c>
      <c r="L50" s="39">
        <f>AVERAGE(Inversion!U46:AD46)</f>
        <v>1744.1589021</v>
      </c>
      <c r="M50" s="39">
        <f>AVERAGE(Inversion!AE46:AN46)</f>
        <v>6890.5019431999999</v>
      </c>
      <c r="N50" s="39"/>
      <c r="O50" s="39"/>
      <c r="P50" s="39"/>
      <c r="Q50" s="41"/>
      <c r="R50" s="41"/>
      <c r="S50" s="40" t="s">
        <v>431</v>
      </c>
      <c r="T50" s="39">
        <f t="shared" si="23"/>
        <v>64.996797692308064</v>
      </c>
      <c r="U50" s="39">
        <f t="shared" si="24"/>
        <v>-105.1761104000002</v>
      </c>
      <c r="V50" s="39">
        <f t="shared" si="25"/>
        <v>4929.3812858000001</v>
      </c>
      <c r="W50" s="41"/>
      <c r="X50" s="41"/>
      <c r="Y50" s="41"/>
      <c r="Z50" s="41"/>
      <c r="AA50" s="40" t="s">
        <v>431</v>
      </c>
      <c r="AB50" s="44">
        <f t="shared" si="26"/>
        <v>2.8892035077872524E-2</v>
      </c>
      <c r="AC50" s="44">
        <f t="shared" si="27"/>
        <v>-5.6872394503481138E-2</v>
      </c>
      <c r="AD50" s="44">
        <f t="shared" si="28"/>
        <v>2.5135532927052218</v>
      </c>
      <c r="AE50" s="41"/>
      <c r="AF50" s="41"/>
      <c r="AG50" s="41"/>
    </row>
    <row r="51" spans="1:33" s="42" customFormat="1" ht="12.75" x14ac:dyDescent="0.2">
      <c r="A51" s="40" t="s">
        <v>226</v>
      </c>
      <c r="B51" s="39">
        <f>AVERAGE(Inversion!H23:T23)</f>
        <v>31414.138008992923</v>
      </c>
      <c r="C51" s="39">
        <f>AVERAGE(Inversion!U23:AD23)</f>
        <v>48827.381461055913</v>
      </c>
      <c r="D51" s="39">
        <f>AVERAGE(Inversion!AE23:AN23)</f>
        <v>63297.000355260738</v>
      </c>
      <c r="E51" s="41"/>
      <c r="F51" s="41"/>
      <c r="G51" s="41"/>
      <c r="H51" s="41"/>
      <c r="I51" s="41"/>
      <c r="J51" s="40" t="s">
        <v>226</v>
      </c>
      <c r="K51" s="39">
        <f>AVERAGE(Inversion!H47:T47)</f>
        <v>26969.003889903001</v>
      </c>
      <c r="L51" s="39">
        <f>AVERAGE(Inversion!U47:AD47)</f>
        <v>27022.611228040787</v>
      </c>
      <c r="M51" s="39">
        <f>AVERAGE(Inversion!AE47:AN47)</f>
        <v>14290.393117650505</v>
      </c>
      <c r="N51" s="41"/>
      <c r="O51" s="41"/>
      <c r="P51" s="41"/>
      <c r="Q51" s="41"/>
      <c r="R51" s="41"/>
      <c r="S51" s="40" t="s">
        <v>226</v>
      </c>
      <c r="T51" s="39">
        <f t="shared" si="23"/>
        <v>-4445.134119089922</v>
      </c>
      <c r="U51" s="39">
        <f t="shared" si="24"/>
        <v>-21804.770233015126</v>
      </c>
      <c r="V51" s="39">
        <f t="shared" si="25"/>
        <v>-49006.607237610231</v>
      </c>
      <c r="W51" s="41"/>
      <c r="X51" s="41"/>
      <c r="Y51" s="41"/>
      <c r="Z51" s="41"/>
      <c r="AA51" s="40" t="s">
        <v>226</v>
      </c>
      <c r="AB51" s="44">
        <f t="shared" si="26"/>
        <v>-0.14150106928980233</v>
      </c>
      <c r="AC51" s="44">
        <f t="shared" si="27"/>
        <v>-0.44656849457320025</v>
      </c>
      <c r="AD51" s="44">
        <f t="shared" si="28"/>
        <v>-0.77423269606072576</v>
      </c>
      <c r="AE51" s="41"/>
      <c r="AF51" s="41"/>
      <c r="AG51" s="41"/>
    </row>
    <row r="52" spans="1:33" x14ac:dyDescent="0.25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</row>
    <row r="53" spans="1:33" x14ac:dyDescent="0.25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opLeftCell="A10" workbookViewId="0">
      <selection activeCell="X33" sqref="X33"/>
    </sheetView>
  </sheetViews>
  <sheetFormatPr baseColWidth="10" defaultColWidth="11.42578125" defaultRowHeight="15" x14ac:dyDescent="0.25"/>
  <cols>
    <col min="1" max="1" width="26.42578125" style="33" customWidth="1"/>
    <col min="2" max="9" width="11.42578125" style="33"/>
    <col min="10" max="10" width="23.7109375" style="33" customWidth="1"/>
    <col min="11" max="18" width="11.42578125" style="33"/>
    <col min="19" max="19" width="23.42578125" style="33" customWidth="1"/>
    <col min="20" max="25" width="11.42578125" style="33"/>
    <col min="26" max="26" width="11.42578125" style="47"/>
    <col min="27" max="27" width="25.85546875" style="33" customWidth="1"/>
    <col min="28" max="16384" width="11.42578125" style="33"/>
  </cols>
  <sheetData>
    <row r="1" spans="1:34" ht="18.75" x14ac:dyDescent="0.3">
      <c r="A1" s="11" t="s">
        <v>215</v>
      </c>
      <c r="B1" s="34"/>
      <c r="C1" s="34"/>
      <c r="D1" s="34"/>
      <c r="E1" s="34"/>
      <c r="F1" s="34"/>
      <c r="G1" s="34"/>
      <c r="H1" s="34"/>
      <c r="I1" s="34"/>
      <c r="J1" s="11" t="s">
        <v>216</v>
      </c>
      <c r="K1" s="34"/>
      <c r="L1" s="34"/>
      <c r="M1" s="34"/>
      <c r="N1" s="34"/>
      <c r="O1" s="34"/>
      <c r="P1" s="34"/>
      <c r="Q1" s="34"/>
      <c r="R1" s="34"/>
      <c r="S1" s="11" t="s">
        <v>217</v>
      </c>
      <c r="T1" s="34"/>
      <c r="U1" s="34"/>
      <c r="V1" s="34"/>
      <c r="W1" s="34"/>
      <c r="X1" s="34"/>
      <c r="Y1" s="34"/>
      <c r="Z1" s="34"/>
      <c r="AA1" s="11" t="s">
        <v>446</v>
      </c>
      <c r="AB1" s="34"/>
      <c r="AC1" s="34"/>
      <c r="AD1" s="34"/>
      <c r="AE1" s="34"/>
      <c r="AF1" s="34"/>
      <c r="AG1" s="34"/>
      <c r="AH1" s="34"/>
    </row>
    <row r="2" spans="1:34" s="42" customFormat="1" ht="12.75" x14ac:dyDescent="0.2">
      <c r="A2" s="40" t="s">
        <v>188</v>
      </c>
      <c r="B2" s="41"/>
      <c r="C2" s="41"/>
      <c r="D2" s="41"/>
      <c r="E2" s="41"/>
      <c r="F2" s="41"/>
      <c r="G2" s="41"/>
      <c r="H2" s="41"/>
      <c r="I2" s="41"/>
      <c r="J2" s="40" t="s">
        <v>188</v>
      </c>
      <c r="K2" s="41"/>
      <c r="L2" s="41"/>
      <c r="M2" s="41"/>
      <c r="N2" s="41"/>
      <c r="O2" s="41"/>
      <c r="P2" s="41"/>
      <c r="Q2" s="41"/>
      <c r="R2" s="41"/>
      <c r="S2" s="40" t="s">
        <v>188</v>
      </c>
      <c r="T2" s="41"/>
      <c r="U2" s="41"/>
      <c r="V2" s="41"/>
      <c r="W2" s="41"/>
      <c r="X2" s="41"/>
      <c r="Y2" s="41"/>
      <c r="Z2" s="41"/>
      <c r="AA2" s="40" t="s">
        <v>188</v>
      </c>
      <c r="AB2" s="41"/>
      <c r="AC2" s="41"/>
      <c r="AD2" s="41"/>
      <c r="AE2" s="41"/>
      <c r="AF2" s="41"/>
      <c r="AG2" s="41"/>
      <c r="AH2" s="41"/>
    </row>
    <row r="3" spans="1:34" s="42" customFormat="1" ht="15" customHeight="1" x14ac:dyDescent="0.2">
      <c r="A3" s="45"/>
      <c r="B3" s="46">
        <v>2013</v>
      </c>
      <c r="C3" s="46">
        <v>2018</v>
      </c>
      <c r="D3" s="46">
        <v>2020</v>
      </c>
      <c r="E3" s="46">
        <v>2025</v>
      </c>
      <c r="F3" s="46">
        <v>2030</v>
      </c>
      <c r="G3" s="46">
        <v>2040</v>
      </c>
      <c r="H3" s="46">
        <v>2050</v>
      </c>
      <c r="I3" s="41"/>
      <c r="J3" s="45"/>
      <c r="K3" s="46">
        <v>2013</v>
      </c>
      <c r="L3" s="46">
        <v>2018</v>
      </c>
      <c r="M3" s="46">
        <v>2020</v>
      </c>
      <c r="N3" s="46">
        <v>2025</v>
      </c>
      <c r="O3" s="46">
        <v>2030</v>
      </c>
      <c r="P3" s="46">
        <v>2040</v>
      </c>
      <c r="Q3" s="46">
        <v>2050</v>
      </c>
      <c r="R3" s="41"/>
      <c r="S3" s="45"/>
      <c r="T3" s="46">
        <v>2018</v>
      </c>
      <c r="U3" s="46">
        <v>2020</v>
      </c>
      <c r="V3" s="46">
        <v>2025</v>
      </c>
      <c r="W3" s="46">
        <v>2030</v>
      </c>
      <c r="X3" s="46">
        <v>2040</v>
      </c>
      <c r="Y3" s="46">
        <v>2050</v>
      </c>
      <c r="Z3" s="49"/>
      <c r="AA3" s="45"/>
      <c r="AB3" s="46">
        <v>2018</v>
      </c>
      <c r="AC3" s="46">
        <v>2020</v>
      </c>
      <c r="AD3" s="46">
        <v>2025</v>
      </c>
      <c r="AE3" s="46">
        <v>2030</v>
      </c>
      <c r="AF3" s="46">
        <v>2040</v>
      </c>
      <c r="AG3" s="46">
        <v>2050</v>
      </c>
      <c r="AH3" s="49"/>
    </row>
    <row r="4" spans="1:34" s="42" customFormat="1" ht="15" customHeight="1" x14ac:dyDescent="0.2">
      <c r="A4" s="36" t="s">
        <v>219</v>
      </c>
      <c r="B4" s="39">
        <f>SUMIFS('DATA 2'!C$2:C$34,'DATA 2'!$A$2:$A$34,$A4)</f>
        <v>7350210</v>
      </c>
      <c r="C4" s="39">
        <f>SUMIFS('DATA 2'!H$2:H$34,'DATA 2'!$A$2:$A$34,$A4)</f>
        <v>7765765.5373999998</v>
      </c>
      <c r="D4" s="39">
        <f>SUMIFS('DATA 2'!J$2:J$34,'DATA 2'!$A$2:$A$34,$A4)</f>
        <v>7921278.2043999992</v>
      </c>
      <c r="E4" s="39">
        <f>SUMIFS('DATA 2'!O$2:O$34,'DATA 2'!$A$2:$A$34,$A4)</f>
        <v>8280289.8183000004</v>
      </c>
      <c r="F4" s="39">
        <f>SUMIFS('DATA 2'!T$2:T$34,'DATA 2'!$A$2:$A$34,$A4)</f>
        <v>8627211.5866999999</v>
      </c>
      <c r="G4" s="39">
        <f>SUMIFS('DATA 2'!AD$2:AD$34,'DATA 2'!$A$2:$A$34,$A4)</f>
        <v>9332899.8774999902</v>
      </c>
      <c r="H4" s="39">
        <f>SUMIFS('DATA 2'!AN$2:AN$34,'DATA 2'!$A$2:$A$34,$A4)</f>
        <v>10006000.3487</v>
      </c>
      <c r="I4" s="41"/>
      <c r="J4" s="36" t="s">
        <v>219</v>
      </c>
      <c r="K4" s="39">
        <f>SUMIFS('DATA 2'!$C$35:$C$67,'DATA 2'!$A$35:$A$67,$J4)</f>
        <v>7350210</v>
      </c>
      <c r="L4" s="39">
        <f>SUMIFS('DATA 2'!$H$35:$H$67,'DATA 2'!$A$35:$A$67,$J4)</f>
        <v>7765745.9539999999</v>
      </c>
      <c r="M4" s="39">
        <f>SUMIFS('DATA 2'!$J$35:$J$67,'DATA 2'!$A$35:$A$67,$J4)</f>
        <v>7920906.1749</v>
      </c>
      <c r="N4" s="39">
        <f>SUMIFS('DATA 2'!$O$35:$O$67,'DATA 2'!$A$35:$A$67,$J4)</f>
        <v>8280385.9079999998</v>
      </c>
      <c r="O4" s="39">
        <f>SUMIFS('DATA 2'!$T$35:$T$67,'DATA 2'!$A$35:$A$67,$J4)</f>
        <v>8633594.7502000015</v>
      </c>
      <c r="P4" s="39">
        <f>SUMIFS('DATA 2'!$AD$35:$AD$67,'DATA 2'!$A$35:$A$67,$J4)</f>
        <v>9321963.841</v>
      </c>
      <c r="Q4" s="39">
        <f>SUMIFS('DATA 2'!$AN$35:$AN$67,'DATA 2'!$A$35:$A$67,$J4)</f>
        <v>9978587.8585999999</v>
      </c>
      <c r="R4" s="41"/>
      <c r="S4" s="36" t="s">
        <v>219</v>
      </c>
      <c r="T4" s="43">
        <f t="shared" ref="T4:T24" si="0">L4-C4</f>
        <v>-19.583399999886751</v>
      </c>
      <c r="U4" s="43">
        <f t="shared" ref="U4:U24" si="1">M4-D4</f>
        <v>-372.02949999924749</v>
      </c>
      <c r="V4" s="43">
        <f t="shared" ref="V4:V24" si="2">N4-E4</f>
        <v>96.089699999429286</v>
      </c>
      <c r="W4" s="43">
        <f t="shared" ref="W4:W24" si="3">O4-F4</f>
        <v>6383.163500001654</v>
      </c>
      <c r="X4" s="43">
        <f t="shared" ref="X4:X24" si="4">P4-G4</f>
        <v>-10936.03649999015</v>
      </c>
      <c r="Y4" s="43">
        <f t="shared" ref="Y4:Y24" si="5">Q4-H4</f>
        <v>-27412.490100000054</v>
      </c>
      <c r="Z4" s="43"/>
      <c r="AA4" s="36" t="s">
        <v>219</v>
      </c>
      <c r="AB4" s="44">
        <f t="shared" ref="AB4:AB22" si="6">L4/C4-1</f>
        <v>-2.5217603989435844E-6</v>
      </c>
      <c r="AC4" s="44">
        <f t="shared" ref="AC4:AC22" si="7">M4/D4-1</f>
        <v>-4.6965841925983298E-5</v>
      </c>
      <c r="AD4" s="44">
        <f t="shared" ref="AD4:AD22" si="8">N4/E4-1</f>
        <v>1.1604630044015352E-5</v>
      </c>
      <c r="AE4" s="44">
        <f t="shared" ref="AE4:AE22" si="9">O4/F4-1</f>
        <v>7.3988720872941727E-4</v>
      </c>
      <c r="AF4" s="44">
        <f t="shared" ref="AF4:AF22" si="10">P4/G4-1</f>
        <v>-1.1717726155355823E-3</v>
      </c>
      <c r="AG4" s="44">
        <f t="shared" ref="AG4:AG22" si="11">Q4/H4-1</f>
        <v>-2.7396051513791653E-3</v>
      </c>
      <c r="AH4" s="43"/>
    </row>
    <row r="5" spans="1:34" s="42" customFormat="1" ht="15" customHeight="1" x14ac:dyDescent="0.2">
      <c r="A5" s="36" t="s">
        <v>218</v>
      </c>
      <c r="B5" s="39">
        <f>SUMIFS('DATA 2'!C$2:C$34,'DATA 2'!$A$2:$A$34,$A5)</f>
        <v>14196442.501010001</v>
      </c>
      <c r="C5" s="39">
        <f>SUMIFS('DATA 2'!H$2:H$34,'DATA 2'!$A$2:$A$34,$A5)</f>
        <v>14953052.989440002</v>
      </c>
      <c r="D5" s="39">
        <f>SUMIFS('DATA 2'!J$2:J$34,'DATA 2'!$A$2:$A$34,$A5)</f>
        <v>15253880.629140001</v>
      </c>
      <c r="E5" s="39">
        <f>SUMIFS('DATA 2'!O$2:O$34,'DATA 2'!$A$2:$A$34,$A5)</f>
        <v>16057981.45011</v>
      </c>
      <c r="F5" s="39">
        <f>SUMIFS('DATA 2'!T$2:T$34,'DATA 2'!$A$2:$A$34,$A5)</f>
        <v>16943545.529720001</v>
      </c>
      <c r="G5" s="39">
        <f>SUMIFS('DATA 2'!AD$2:AD$34,'DATA 2'!$A$2:$A$34,$A5)</f>
        <v>18536627.569699999</v>
      </c>
      <c r="H5" s="39">
        <f>SUMIFS('DATA 2'!AN$2:AN$34,'DATA 2'!$A$2:$A$34,$A5)</f>
        <v>19864016.772670001</v>
      </c>
      <c r="I5" s="41"/>
      <c r="J5" s="36" t="s">
        <v>218</v>
      </c>
      <c r="K5" s="39">
        <f>SUMIFS('DATA 2'!$C$35:$C$67,'DATA 2'!$A$35:$A$67,$J5)</f>
        <v>14196442.501010001</v>
      </c>
      <c r="L5" s="39">
        <f>SUMIFS('DATA 2'!$H$35:$H$67,'DATA 2'!$A$35:$A$67,$J5)</f>
        <v>14953285.481260002</v>
      </c>
      <c r="M5" s="39">
        <f>SUMIFS('DATA 2'!$J$35:$J$67,'DATA 2'!$A$35:$A$67,$J5)</f>
        <v>15253982.547460001</v>
      </c>
      <c r="N5" s="39">
        <f>SUMIFS('DATA 2'!$O$35:$O$67,'DATA 2'!$A$35:$A$67,$J5)</f>
        <v>16072278.587139999</v>
      </c>
      <c r="O5" s="39">
        <f>SUMIFS('DATA 2'!$T$35:$T$67,'DATA 2'!$A$35:$A$67,$J5)</f>
        <v>16994022.473170001</v>
      </c>
      <c r="P5" s="39">
        <f>SUMIFS('DATA 2'!$AD$35:$AD$67,'DATA 2'!$A$35:$A$67,$J5)</f>
        <v>18654544.56047</v>
      </c>
      <c r="Q5" s="39">
        <f>SUMIFS('DATA 2'!$AN$35:$AN$67,'DATA 2'!$A$35:$A$67,$J5)</f>
        <v>19860091.818689998</v>
      </c>
      <c r="R5" s="41"/>
      <c r="S5" s="36" t="s">
        <v>218</v>
      </c>
      <c r="T5" s="43">
        <f t="shared" si="0"/>
        <v>232.49182000011206</v>
      </c>
      <c r="U5" s="43">
        <f t="shared" si="1"/>
        <v>101.91832000017166</v>
      </c>
      <c r="V5" s="43">
        <f t="shared" si="2"/>
        <v>14297.137029999867</v>
      </c>
      <c r="W5" s="43">
        <f t="shared" si="3"/>
        <v>50476.943450000137</v>
      </c>
      <c r="X5" s="43">
        <f t="shared" si="4"/>
        <v>117916.99077000096</v>
      </c>
      <c r="Y5" s="43">
        <f t="shared" si="5"/>
        <v>-3924.9539800025523</v>
      </c>
      <c r="Z5" s="43"/>
      <c r="AA5" s="36" t="s">
        <v>218</v>
      </c>
      <c r="AB5" s="44">
        <f t="shared" si="6"/>
        <v>1.5548117174857268E-5</v>
      </c>
      <c r="AC5" s="44">
        <f t="shared" si="7"/>
        <v>6.6814683081783954E-6</v>
      </c>
      <c r="AD5" s="44">
        <f t="shared" si="8"/>
        <v>8.9034459744641303E-4</v>
      </c>
      <c r="AE5" s="44">
        <f t="shared" si="9"/>
        <v>2.9791251991184708E-3</v>
      </c>
      <c r="AF5" s="44">
        <f t="shared" si="10"/>
        <v>6.3612968608566245E-3</v>
      </c>
      <c r="AG5" s="44">
        <f t="shared" si="11"/>
        <v>-1.9759115313489062E-4</v>
      </c>
      <c r="AH5" s="43"/>
    </row>
    <row r="6" spans="1:34" s="42" customFormat="1" ht="15" customHeight="1" x14ac:dyDescent="0.2">
      <c r="A6" s="36" t="s">
        <v>220</v>
      </c>
      <c r="B6" s="39">
        <f>SUMIFS('DATA 2'!C$2:C$34,'DATA 2'!$A$2:$A$34,$A6)</f>
        <v>2280098</v>
      </c>
      <c r="C6" s="39">
        <f>SUMIFS('DATA 2'!H$2:H$34,'DATA 2'!$A$2:$A$34,$A6)</f>
        <v>2410976.5189300003</v>
      </c>
      <c r="D6" s="39">
        <f>SUMIFS('DATA 2'!J$2:J$34,'DATA 2'!$A$2:$A$34,$A6)</f>
        <v>2460391.1444199998</v>
      </c>
      <c r="E6" s="39">
        <f>SUMIFS('DATA 2'!O$2:O$34,'DATA 2'!$A$2:$A$34,$A6)</f>
        <v>2573389.3858499997</v>
      </c>
      <c r="F6" s="39">
        <f>SUMIFS('DATA 2'!T$2:T$34,'DATA 2'!$A$2:$A$34,$A6)</f>
        <v>2689313.44202</v>
      </c>
      <c r="G6" s="39">
        <f>SUMIFS('DATA 2'!AD$2:AD$34,'DATA 2'!$A$2:$A$34,$A6)</f>
        <v>2937944.8167500002</v>
      </c>
      <c r="H6" s="39">
        <f>SUMIFS('DATA 2'!AN$2:AN$34,'DATA 2'!$A$2:$A$34,$A6)</f>
        <v>3177320.00832</v>
      </c>
      <c r="I6" s="41"/>
      <c r="J6" s="36" t="s">
        <v>220</v>
      </c>
      <c r="K6" s="39">
        <f>SUMIFS('DATA 2'!$C$35:$C$67,'DATA 2'!$A$35:$A$67,$J6)</f>
        <v>2280098</v>
      </c>
      <c r="L6" s="39">
        <f>SUMIFS('DATA 2'!$H$35:$H$67,'DATA 2'!$A$35:$A$67,$J6)</f>
        <v>2410859.5252899998</v>
      </c>
      <c r="M6" s="39">
        <f>SUMIFS('DATA 2'!$J$35:$J$67,'DATA 2'!$A$35:$A$67,$J6)</f>
        <v>2459878.5878099999</v>
      </c>
      <c r="N6" s="39">
        <f>SUMIFS('DATA 2'!$O$35:$O$67,'DATA 2'!$A$35:$A$67,$J6)</f>
        <v>2572213.5763400001</v>
      </c>
      <c r="O6" s="39">
        <f>SUMIFS('DATA 2'!$T$35:$T$67,'DATA 2'!$A$35:$A$67,$J6)</f>
        <v>2688442.1411099997</v>
      </c>
      <c r="P6" s="39">
        <f>SUMIFS('DATA 2'!$AD$35:$AD$67,'DATA 2'!$A$35:$A$67,$J6)</f>
        <v>2931429.6188699999</v>
      </c>
      <c r="Q6" s="39">
        <f>SUMIFS('DATA 2'!$AN$35:$AN$67,'DATA 2'!$A$35:$A$67,$J6)</f>
        <v>3166487.0870499997</v>
      </c>
      <c r="R6" s="41"/>
      <c r="S6" s="36" t="s">
        <v>220</v>
      </c>
      <c r="T6" s="43">
        <f t="shared" si="0"/>
        <v>-116.99364000046626</v>
      </c>
      <c r="U6" s="43">
        <f t="shared" si="1"/>
        <v>-512.55660999985412</v>
      </c>
      <c r="V6" s="43">
        <f t="shared" si="2"/>
        <v>-1175.8095099995844</v>
      </c>
      <c r="W6" s="43">
        <f t="shared" si="3"/>
        <v>-871.30091000022367</v>
      </c>
      <c r="X6" s="43">
        <f t="shared" si="4"/>
        <v>-6515.1978800003417</v>
      </c>
      <c r="Y6" s="43">
        <f t="shared" si="5"/>
        <v>-10832.921270000283</v>
      </c>
      <c r="Z6" s="43"/>
      <c r="AA6" s="36" t="s">
        <v>220</v>
      </c>
      <c r="AB6" s="44">
        <f t="shared" si="6"/>
        <v>-4.8525416602718252E-5</v>
      </c>
      <c r="AC6" s="44">
        <f t="shared" si="7"/>
        <v>-2.0832322176178586E-4</v>
      </c>
      <c r="AD6" s="44">
        <f t="shared" si="8"/>
        <v>-4.5691084157917228E-4</v>
      </c>
      <c r="AE6" s="44">
        <f t="shared" si="9"/>
        <v>-3.2398637376596096E-4</v>
      </c>
      <c r="AF6" s="44">
        <f t="shared" si="10"/>
        <v>-2.2176038987714586E-3</v>
      </c>
      <c r="AG6" s="44">
        <f t="shared" si="11"/>
        <v>-3.4094523817662648E-3</v>
      </c>
      <c r="AH6" s="43"/>
    </row>
    <row r="7" spans="1:34" s="42" customFormat="1" ht="15" customHeight="1" x14ac:dyDescent="0.2">
      <c r="A7" s="36" t="s">
        <v>221</v>
      </c>
      <c r="B7" s="39">
        <f>SUMIFS('DATA 2'!C$2:C$34,'DATA 2'!$A$2:$A$34,$A7)</f>
        <v>33422475</v>
      </c>
      <c r="C7" s="39">
        <f>SUMIFS('DATA 2'!H$2:H$34,'DATA 2'!$A$2:$A$34,$A7)</f>
        <v>35257758.023000002</v>
      </c>
      <c r="D7" s="39">
        <f>SUMIFS('DATA 2'!J$2:J$34,'DATA 2'!$A$2:$A$34,$A7)</f>
        <v>35959659</v>
      </c>
      <c r="E7" s="39">
        <f>SUMIFS('DATA 2'!O$2:O$34,'DATA 2'!$A$2:$A$34,$A7)</f>
        <v>37700439.57</v>
      </c>
      <c r="F7" s="39">
        <f>SUMIFS('DATA 2'!T$2:T$34,'DATA 2'!$A$2:$A$34,$A7)</f>
        <v>39519646.428000003</v>
      </c>
      <c r="G7" s="39">
        <f>SUMIFS('DATA 2'!AD$2:AD$34,'DATA 2'!$A$2:$A$34,$A7)</f>
        <v>43196270.285000004</v>
      </c>
      <c r="H7" s="39">
        <f>SUMIFS('DATA 2'!AN$2:AN$34,'DATA 2'!$A$2:$A$34,$A7)</f>
        <v>46599398.901000001</v>
      </c>
      <c r="I7" s="41"/>
      <c r="J7" s="36" t="s">
        <v>221</v>
      </c>
      <c r="K7" s="39">
        <f>SUMIFS('DATA 2'!$C$35:$C$67,'DATA 2'!$A$35:$A$67,$J7)</f>
        <v>33422475</v>
      </c>
      <c r="L7" s="39">
        <f>SUMIFS('DATA 2'!$H$35:$H$67,'DATA 2'!$A$35:$A$67,$J7)</f>
        <v>35256248.004000001</v>
      </c>
      <c r="M7" s="39">
        <f>SUMIFS('DATA 2'!$J$35:$J$67,'DATA 2'!$A$35:$A$67,$J7)</f>
        <v>35952458.075000003</v>
      </c>
      <c r="N7" s="39">
        <f>SUMIFS('DATA 2'!$O$35:$O$67,'DATA 2'!$A$35:$A$67,$J7)</f>
        <v>37686473.961000003</v>
      </c>
      <c r="O7" s="39">
        <f>SUMIFS('DATA 2'!$T$35:$T$67,'DATA 2'!$A$35:$A$67,$J7)</f>
        <v>39517595.651999995</v>
      </c>
      <c r="P7" s="39">
        <f>SUMIFS('DATA 2'!$AD$35:$AD$67,'DATA 2'!$A$35:$A$67,$J7)</f>
        <v>43131496.452</v>
      </c>
      <c r="Q7" s="39">
        <f>SUMIFS('DATA 2'!$AN$35:$AN$67,'DATA 2'!$A$35:$A$67,$J7)</f>
        <v>46482807.489</v>
      </c>
      <c r="R7" s="41"/>
      <c r="S7" s="36" t="s">
        <v>221</v>
      </c>
      <c r="T7" s="43">
        <f t="shared" si="0"/>
        <v>-1510.0190000012517</v>
      </c>
      <c r="U7" s="43">
        <f t="shared" si="1"/>
        <v>-7200.9249999970198</v>
      </c>
      <c r="V7" s="43">
        <f t="shared" si="2"/>
        <v>-13965.608999997377</v>
      </c>
      <c r="W7" s="43">
        <f t="shared" si="3"/>
        <v>-2050.776000007987</v>
      </c>
      <c r="X7" s="43">
        <f t="shared" si="4"/>
        <v>-64773.833000004292</v>
      </c>
      <c r="Y7" s="43">
        <f t="shared" si="5"/>
        <v>-116591.41200000048</v>
      </c>
      <c r="Z7" s="43"/>
      <c r="AA7" s="36" t="s">
        <v>221</v>
      </c>
      <c r="AB7" s="44">
        <f t="shared" si="6"/>
        <v>-4.2827992608462928E-5</v>
      </c>
      <c r="AC7" s="44">
        <f t="shared" si="7"/>
        <v>-2.0025009135926641E-4</v>
      </c>
      <c r="AD7" s="44">
        <f t="shared" si="8"/>
        <v>-3.7043623786048308E-4</v>
      </c>
      <c r="AE7" s="44">
        <f t="shared" si="9"/>
        <v>-5.1892569528533272E-5</v>
      </c>
      <c r="AF7" s="44">
        <f t="shared" si="10"/>
        <v>-1.499523745282616E-3</v>
      </c>
      <c r="AG7" s="44">
        <f t="shared" si="11"/>
        <v>-2.5019939044212958E-3</v>
      </c>
      <c r="AH7" s="43"/>
    </row>
    <row r="8" spans="1:34" s="42" customFormat="1" ht="15" customHeight="1" x14ac:dyDescent="0.2">
      <c r="A8" s="37" t="s">
        <v>222</v>
      </c>
      <c r="B8" s="39">
        <f>SUMIFS('DATA 2'!C$2:C$34,'DATA 2'!$A$2:$A$34,$A8)</f>
        <v>118026.5</v>
      </c>
      <c r="C8" s="39">
        <f>SUMIFS('DATA 2'!D$2:D$34,'DATA 2'!$A$2:$A$34,$A8)</f>
        <v>119111.86016</v>
      </c>
      <c r="D8" s="39">
        <f>SUMIFS('DATA 2'!E$2:E$34,'DATA 2'!$A$2:$A$34,$A8)</f>
        <v>120213.49588</v>
      </c>
      <c r="E8" s="39">
        <f>SUMIFS('DATA 2'!F$2:F$34,'DATA 2'!$A$2:$A$34,$A8)</f>
        <v>121381.25126</v>
      </c>
      <c r="F8" s="39">
        <f>SUMIFS('DATA 2'!G$2:G$34,'DATA 2'!$A$2:$A$34,$A8)</f>
        <v>122676.23444</v>
      </c>
      <c r="G8" s="39">
        <f>SUMIFS('DATA 2'!H$2:H$34,'DATA 2'!$A$2:$A$34,$A8)</f>
        <v>124195.51059999999</v>
      </c>
      <c r="H8" s="39">
        <f>SUMIFS('DATA 2'!I$2:I$34,'DATA 2'!$A$2:$A$34,$A8)</f>
        <v>125705.12592000001</v>
      </c>
      <c r="I8" s="41"/>
      <c r="J8" s="37" t="s">
        <v>222</v>
      </c>
      <c r="K8" s="39">
        <f>SUMIFS('DATA 2'!$C$35:$C$67,'DATA 2'!$A$35:$A$67,$J8)</f>
        <v>118026.5</v>
      </c>
      <c r="L8" s="39">
        <f>SUMIFS('DATA 2'!$H$35:$H$67,'DATA 2'!$A$35:$A$67,$J8)</f>
        <v>124054.63677</v>
      </c>
      <c r="M8" s="39">
        <f>SUMIFS('DATA 2'!$J$35:$J$67,'DATA 2'!$A$35:$A$67,$J8)</f>
        <v>126532.64079</v>
      </c>
      <c r="N8" s="39">
        <f>SUMIFS('DATA 2'!$O$35:$O$67,'DATA 2'!$A$35:$A$67,$J8)</f>
        <v>130137.6513</v>
      </c>
      <c r="O8" s="39">
        <f>SUMIFS('DATA 2'!$T$35:$T$67,'DATA 2'!$A$35:$A$67,$J8)</f>
        <v>132168.91285000002</v>
      </c>
      <c r="P8" s="39">
        <f>SUMIFS('DATA 2'!$AD$35:$AD$67,'DATA 2'!$A$35:$A$67,$J8)</f>
        <v>138138.35749999998</v>
      </c>
      <c r="Q8" s="39">
        <f>SUMIFS('DATA 2'!$AN$35:$AN$67,'DATA 2'!$A$35:$A$67,$J8)</f>
        <v>145150.94355</v>
      </c>
      <c r="R8" s="41"/>
      <c r="S8" s="37" t="s">
        <v>222</v>
      </c>
      <c r="T8" s="43">
        <f t="shared" si="0"/>
        <v>4942.7766100000008</v>
      </c>
      <c r="U8" s="43">
        <f t="shared" si="1"/>
        <v>6319.1449100000027</v>
      </c>
      <c r="V8" s="43">
        <f t="shared" si="2"/>
        <v>8756.4000399999932</v>
      </c>
      <c r="W8" s="43">
        <f t="shared" si="3"/>
        <v>9492.6784100000223</v>
      </c>
      <c r="X8" s="43">
        <f t="shared" si="4"/>
        <v>13942.84689999999</v>
      </c>
      <c r="Y8" s="43">
        <f t="shared" si="5"/>
        <v>19445.81762999999</v>
      </c>
      <c r="Z8" s="43"/>
      <c r="AA8" s="37" t="s">
        <v>222</v>
      </c>
      <c r="AB8" s="44">
        <f t="shared" si="6"/>
        <v>4.1496930728480708E-2</v>
      </c>
      <c r="AC8" s="44">
        <f t="shared" si="7"/>
        <v>5.2566019012606713E-2</v>
      </c>
      <c r="AD8" s="44">
        <f t="shared" si="8"/>
        <v>7.2139642235551582E-2</v>
      </c>
      <c r="AE8" s="44">
        <f t="shared" si="9"/>
        <v>7.737992980737296E-2</v>
      </c>
      <c r="AF8" s="44">
        <f t="shared" si="10"/>
        <v>0.11226530518406674</v>
      </c>
      <c r="AG8" s="44">
        <f t="shared" si="11"/>
        <v>0.15469391154641943</v>
      </c>
      <c r="AH8" s="43"/>
    </row>
    <row r="9" spans="1:34" s="42" customFormat="1" ht="15" customHeight="1" x14ac:dyDescent="0.2">
      <c r="A9" s="36" t="s">
        <v>224</v>
      </c>
      <c r="B9" s="39">
        <f>SUM(B10:B21)</f>
        <v>98310.999914312692</v>
      </c>
      <c r="C9" s="39">
        <f>SUM(C10:C21)</f>
        <v>110675.6306839</v>
      </c>
      <c r="D9" s="39">
        <f t="shared" ref="D9:H9" si="12">SUM(D10:D21)</f>
        <v>121462.0929641</v>
      </c>
      <c r="E9" s="39">
        <f t="shared" si="12"/>
        <v>192710.03501054001</v>
      </c>
      <c r="F9" s="39">
        <f t="shared" si="12"/>
        <v>229879.40030852403</v>
      </c>
      <c r="G9" s="39">
        <f t="shared" si="12"/>
        <v>364488.31961154001</v>
      </c>
      <c r="H9" s="39">
        <f t="shared" si="12"/>
        <v>414197.61789986806</v>
      </c>
      <c r="I9" s="41"/>
      <c r="J9" s="36" t="s">
        <v>224</v>
      </c>
      <c r="K9" s="39">
        <f>SUM(K10:K21)</f>
        <v>98310.999914312692</v>
      </c>
      <c r="L9" s="39">
        <f t="shared" ref="L9:Q9" si="13">SUM(L10:L21)</f>
        <v>110552.76213459999</v>
      </c>
      <c r="M9" s="39">
        <f t="shared" si="13"/>
        <v>122176.83876710001</v>
      </c>
      <c r="N9" s="39">
        <f t="shared" si="13"/>
        <v>232331.72516951998</v>
      </c>
      <c r="O9" s="39">
        <f t="shared" si="13"/>
        <v>359114.45333664899</v>
      </c>
      <c r="P9" s="39">
        <f t="shared" si="13"/>
        <v>384032.33946883999</v>
      </c>
      <c r="Q9" s="39">
        <f t="shared" si="13"/>
        <v>389809.39696081</v>
      </c>
      <c r="R9" s="41"/>
      <c r="S9" s="36" t="s">
        <v>224</v>
      </c>
      <c r="T9" s="43">
        <f t="shared" si="0"/>
        <v>-122.86854930000845</v>
      </c>
      <c r="U9" s="43">
        <f t="shared" si="1"/>
        <v>714.74580300001253</v>
      </c>
      <c r="V9" s="43">
        <f t="shared" si="2"/>
        <v>39621.690158979967</v>
      </c>
      <c r="W9" s="43">
        <f t="shared" si="3"/>
        <v>129235.05302812497</v>
      </c>
      <c r="X9" s="43">
        <f t="shared" si="4"/>
        <v>19544.01985729998</v>
      </c>
      <c r="Y9" s="43">
        <f t="shared" si="5"/>
        <v>-24388.220939058054</v>
      </c>
      <c r="Z9" s="43"/>
      <c r="AA9" s="36" t="s">
        <v>224</v>
      </c>
      <c r="AB9" s="44">
        <f t="shared" si="6"/>
        <v>-1.1101680518174062E-3</v>
      </c>
      <c r="AC9" s="44">
        <f t="shared" si="7"/>
        <v>5.8845174289172686E-3</v>
      </c>
      <c r="AD9" s="44">
        <f t="shared" si="8"/>
        <v>0.20560263069233997</v>
      </c>
      <c r="AE9" s="44">
        <f t="shared" si="9"/>
        <v>0.56218631532306507</v>
      </c>
      <c r="AF9" s="44">
        <f t="shared" si="10"/>
        <v>5.362042843548287E-2</v>
      </c>
      <c r="AG9" s="44">
        <f t="shared" si="11"/>
        <v>-5.8880640267114925E-2</v>
      </c>
      <c r="AH9" s="43"/>
    </row>
    <row r="10" spans="1:34" s="42" customFormat="1" ht="15" customHeight="1" x14ac:dyDescent="0.2">
      <c r="A10" s="38" t="s">
        <v>425</v>
      </c>
      <c r="B10" s="39">
        <f>SUMIFS('DATA 2'!C$2:C$34,'DATA 2'!$A$2:$A$34,$A10)</f>
        <v>22745.332849999999</v>
      </c>
      <c r="C10" s="39">
        <f>SUMIFS('DATA 2'!H$2:H$34,'DATA 2'!$A$2:$A$34,$A10)</f>
        <v>26201.630209999999</v>
      </c>
      <c r="D10" s="39">
        <f>SUMIFS('DATA 2'!J$2:J$34,'DATA 2'!$A$2:$A$34,$A10)</f>
        <v>27945.64978</v>
      </c>
      <c r="E10" s="39">
        <f>SUMIFS('DATA 2'!O$2:O$34,'DATA 2'!$A$2:$A$34,$A10)</f>
        <v>25660.387139999999</v>
      </c>
      <c r="F10" s="39">
        <f>SUMIFS('DATA 2'!T$2:T$34,'DATA 2'!$A$2:$A$34,$A10)</f>
        <v>23767.765090000001</v>
      </c>
      <c r="G10" s="39">
        <f>SUMIFS('DATA 2'!AD$2:AD$34,'DATA 2'!$A$2:$A$34,$A10)</f>
        <v>21029.50735</v>
      </c>
      <c r="H10" s="39">
        <f>SUMIFS('DATA 2'!AN$2:AN$34,'DATA 2'!$A$2:$A$34,$A10)</f>
        <v>19883.354630000002</v>
      </c>
      <c r="I10" s="41"/>
      <c r="J10" s="38" t="s">
        <v>425</v>
      </c>
      <c r="K10" s="39">
        <f>SUMIFS('DATA 2'!$C$35:$C$67,'DATA 2'!$A$35:$A$67,$J10)</f>
        <v>22745.332849999999</v>
      </c>
      <c r="L10" s="39">
        <f>SUMIFS('DATA 2'!$H$35:$H$67,'DATA 2'!$A$35:$A$67,$J10)</f>
        <v>26613.712189999998</v>
      </c>
      <c r="M10" s="39">
        <f>SUMIFS('DATA 2'!$J$35:$J$67,'DATA 2'!$A$35:$A$67,$J10)</f>
        <v>29303.137719999999</v>
      </c>
      <c r="N10" s="39">
        <f>SUMIFS('DATA 2'!$O$35:$O$67,'DATA 2'!$A$35:$A$67,$J10)</f>
        <v>25840.853459999998</v>
      </c>
      <c r="O10" s="39">
        <f>SUMIFS('DATA 2'!$T$35:$T$67,'DATA 2'!$A$35:$A$67,$J10)</f>
        <v>25930.308929999999</v>
      </c>
      <c r="P10" s="39">
        <f>SUMIFS('DATA 2'!$AD$35:$AD$67,'DATA 2'!$A$35:$A$67,$J10)</f>
        <v>23926.363249999999</v>
      </c>
      <c r="Q10" s="39">
        <f>SUMIFS('DATA 2'!$AN$35:$AN$67,'DATA 2'!$A$35:$A$67,$J10)</f>
        <v>23938.835439999999</v>
      </c>
      <c r="R10" s="41"/>
      <c r="S10" s="38" t="s">
        <v>425</v>
      </c>
      <c r="T10" s="43">
        <f t="shared" si="0"/>
        <v>412.08197999999902</v>
      </c>
      <c r="U10" s="43">
        <f t="shared" si="1"/>
        <v>1357.4879399999991</v>
      </c>
      <c r="V10" s="43">
        <f t="shared" si="2"/>
        <v>180.46631999999954</v>
      </c>
      <c r="W10" s="43">
        <f t="shared" si="3"/>
        <v>2162.5438399999985</v>
      </c>
      <c r="X10" s="43">
        <f t="shared" si="4"/>
        <v>2896.8558999999987</v>
      </c>
      <c r="Y10" s="43">
        <f t="shared" si="5"/>
        <v>4055.4808099999973</v>
      </c>
      <c r="Z10" s="43"/>
      <c r="AA10" s="38" t="s">
        <v>425</v>
      </c>
      <c r="AB10" s="44">
        <f t="shared" si="6"/>
        <v>1.5727341264541783E-2</v>
      </c>
      <c r="AC10" s="44">
        <f t="shared" si="7"/>
        <v>4.8576002014149688E-2</v>
      </c>
      <c r="AD10" s="44">
        <f t="shared" si="8"/>
        <v>7.0328759661886231E-3</v>
      </c>
      <c r="AE10" s="44">
        <f t="shared" si="9"/>
        <v>9.0986419287266695E-2</v>
      </c>
      <c r="AF10" s="44">
        <f t="shared" si="10"/>
        <v>0.13775196212573171</v>
      </c>
      <c r="AG10" s="44">
        <f t="shared" si="11"/>
        <v>0.20396361104383698</v>
      </c>
      <c r="AH10" s="43"/>
    </row>
    <row r="11" spans="1:34" s="42" customFormat="1" ht="15" customHeight="1" x14ac:dyDescent="0.2">
      <c r="A11" s="38" t="s">
        <v>426</v>
      </c>
      <c r="B11" s="39">
        <f>SUMIFS('DATA 2'!C$2:C$34,'DATA 2'!$A$2:$A$34,$A11)</f>
        <v>2038.2376609999999</v>
      </c>
      <c r="C11" s="39">
        <f>SUMIFS('DATA 2'!H$2:H$34,'DATA 2'!$A$2:$A$34,$A11)</f>
        <v>5346.6432699999996</v>
      </c>
      <c r="D11" s="39">
        <f>SUMIFS('DATA 2'!J$2:J$34,'DATA 2'!$A$2:$A$34,$A11)</f>
        <v>7782.7667899999997</v>
      </c>
      <c r="E11" s="39">
        <f>SUMIFS('DATA 2'!O$2:O$34,'DATA 2'!$A$2:$A$34,$A11)</f>
        <v>14730.24087</v>
      </c>
      <c r="F11" s="39">
        <f>SUMIFS('DATA 2'!T$2:T$34,'DATA 2'!$A$2:$A$34,$A11)</f>
        <v>20883.7464</v>
      </c>
      <c r="G11" s="39">
        <f>SUMIFS('DATA 2'!AD$2:AD$34,'DATA 2'!$A$2:$A$34,$A11)</f>
        <v>30346.856319999999</v>
      </c>
      <c r="H11" s="39">
        <f>SUMIFS('DATA 2'!AN$2:AN$34,'DATA 2'!$A$2:$A$34,$A11)</f>
        <v>32844.474690000003</v>
      </c>
      <c r="I11" s="41"/>
      <c r="J11" s="38" t="s">
        <v>426</v>
      </c>
      <c r="K11" s="39">
        <f>SUMIFS('DATA 2'!$C$35:$C$67,'DATA 2'!$A$35:$A$67,$J11)</f>
        <v>2038.2376609999999</v>
      </c>
      <c r="L11" s="39">
        <f>SUMIFS('DATA 2'!$H$35:$H$67,'DATA 2'!$A$35:$A$67,$J11)</f>
        <v>5532.6681339999996</v>
      </c>
      <c r="M11" s="39">
        <f>SUMIFS('DATA 2'!$J$35:$J$67,'DATA 2'!$A$35:$A$67,$J11)</f>
        <v>8841.2588250000008</v>
      </c>
      <c r="N11" s="39">
        <f>SUMIFS('DATA 2'!$O$35:$O$67,'DATA 2'!$A$35:$A$67,$J11)</f>
        <v>19328.19743</v>
      </c>
      <c r="O11" s="39">
        <f>SUMIFS('DATA 2'!$T$35:$T$67,'DATA 2'!$A$35:$A$67,$J11)</f>
        <v>36277.486779999999</v>
      </c>
      <c r="P11" s="39">
        <f>SUMIFS('DATA 2'!$AD$35:$AD$67,'DATA 2'!$A$35:$A$67,$J11)</f>
        <v>66177.995859999995</v>
      </c>
      <c r="Q11" s="39">
        <f>SUMIFS('DATA 2'!$AN$35:$AN$67,'DATA 2'!$A$35:$A$67,$J11)</f>
        <v>79909.39731</v>
      </c>
      <c r="R11" s="41"/>
      <c r="S11" s="38" t="s">
        <v>426</v>
      </c>
      <c r="T11" s="43">
        <f t="shared" si="0"/>
        <v>186.02486399999998</v>
      </c>
      <c r="U11" s="43">
        <f t="shared" si="1"/>
        <v>1058.4920350000011</v>
      </c>
      <c r="V11" s="43">
        <f t="shared" si="2"/>
        <v>4597.9565600000005</v>
      </c>
      <c r="W11" s="43">
        <f t="shared" si="3"/>
        <v>15393.740379999999</v>
      </c>
      <c r="X11" s="43">
        <f t="shared" si="4"/>
        <v>35831.139539999996</v>
      </c>
      <c r="Y11" s="43">
        <f t="shared" si="5"/>
        <v>47064.922619999998</v>
      </c>
      <c r="Z11" s="43"/>
      <c r="AA11" s="38" t="s">
        <v>426</v>
      </c>
      <c r="AB11" s="44">
        <f t="shared" si="6"/>
        <v>3.4792832550431196E-2</v>
      </c>
      <c r="AC11" s="44">
        <f t="shared" si="7"/>
        <v>0.13600459368255091</v>
      </c>
      <c r="AD11" s="44">
        <f t="shared" si="8"/>
        <v>0.31214401723493346</v>
      </c>
      <c r="AE11" s="44">
        <f t="shared" si="9"/>
        <v>0.73711584526806928</v>
      </c>
      <c r="AF11" s="44">
        <f t="shared" si="10"/>
        <v>1.1807199784442122</v>
      </c>
      <c r="AG11" s="44">
        <f t="shared" si="11"/>
        <v>1.4329631715598614</v>
      </c>
      <c r="AH11" s="43"/>
    </row>
    <row r="12" spans="1:34" s="42" customFormat="1" ht="15" customHeight="1" x14ac:dyDescent="0.2">
      <c r="A12" s="38" t="s">
        <v>427</v>
      </c>
      <c r="B12" s="39">
        <f>SUMIFS('DATA 2'!C$2:C$34,'DATA 2'!$A$2:$A$34,$A12)</f>
        <v>3008.1718510000001</v>
      </c>
      <c r="C12" s="39">
        <f>SUMIFS('DATA 2'!H$2:H$34,'DATA 2'!$A$2:$A$34,$A12)</f>
        <v>3108.559898</v>
      </c>
      <c r="D12" s="39">
        <f>SUMIFS('DATA 2'!J$2:J$34,'DATA 2'!$A$2:$A$34,$A12)</f>
        <v>3826.9075640000001</v>
      </c>
      <c r="E12" s="39">
        <f>SUMIFS('DATA 2'!O$2:O$34,'DATA 2'!$A$2:$A$34,$A12)</f>
        <v>5752.7250839999997</v>
      </c>
      <c r="F12" s="39">
        <f>SUMIFS('DATA 2'!T$2:T$34,'DATA 2'!$A$2:$A$34,$A12)</f>
        <v>5265.9420719999998</v>
      </c>
      <c r="G12" s="39">
        <f>SUMIFS('DATA 2'!AD$2:AD$34,'DATA 2'!$A$2:$A$34,$A12)</f>
        <v>4489.0525509999998</v>
      </c>
      <c r="H12" s="39">
        <f>SUMIFS('DATA 2'!AN$2:AN$34,'DATA 2'!$A$2:$A$34,$A12)</f>
        <v>4200.723422</v>
      </c>
      <c r="I12" s="41"/>
      <c r="J12" s="38" t="s">
        <v>427</v>
      </c>
      <c r="K12" s="39">
        <f>SUMIFS('DATA 2'!$C$35:$C$67,'DATA 2'!$A$35:$A$67,$J12)</f>
        <v>3008.1718510000001</v>
      </c>
      <c r="L12" s="39">
        <f>SUMIFS('DATA 2'!$H$35:$H$67,'DATA 2'!$A$35:$A$67,$J12)</f>
        <v>3157.447713</v>
      </c>
      <c r="M12" s="39">
        <f>SUMIFS('DATA 2'!$J$35:$J$67,'DATA 2'!$A$35:$A$67,$J12)</f>
        <v>4012.7968810000002</v>
      </c>
      <c r="N12" s="39">
        <f>SUMIFS('DATA 2'!$O$35:$O$67,'DATA 2'!$A$35:$A$67,$J12)</f>
        <v>5792.6212500000001</v>
      </c>
      <c r="O12" s="39">
        <f>SUMIFS('DATA 2'!$T$35:$T$67,'DATA 2'!$A$35:$A$67,$J12)</f>
        <v>5080.0523050000002</v>
      </c>
      <c r="P12" s="39">
        <f>SUMIFS('DATA 2'!$AD$35:$AD$67,'DATA 2'!$A$35:$A$67,$J12)</f>
        <v>3722.927549</v>
      </c>
      <c r="Q12" s="39">
        <f>SUMIFS('DATA 2'!$AN$35:$AN$67,'DATA 2'!$A$35:$A$67,$J12)</f>
        <v>2883.566335</v>
      </c>
      <c r="R12" s="41"/>
      <c r="S12" s="38" t="s">
        <v>427</v>
      </c>
      <c r="T12" s="43">
        <f t="shared" si="0"/>
        <v>48.887815000000046</v>
      </c>
      <c r="U12" s="43">
        <f t="shared" si="1"/>
        <v>185.88931700000012</v>
      </c>
      <c r="V12" s="43">
        <f t="shared" si="2"/>
        <v>39.896166000000449</v>
      </c>
      <c r="W12" s="43">
        <f t="shared" si="3"/>
        <v>-185.88976699999967</v>
      </c>
      <c r="X12" s="43">
        <f t="shared" si="4"/>
        <v>-766.12500199999977</v>
      </c>
      <c r="Y12" s="43">
        <f t="shared" si="5"/>
        <v>-1317.157087</v>
      </c>
      <c r="Z12" s="43"/>
      <c r="AA12" s="38" t="s">
        <v>427</v>
      </c>
      <c r="AB12" s="44">
        <f t="shared" si="6"/>
        <v>1.5726837057717269E-2</v>
      </c>
      <c r="AC12" s="44">
        <f t="shared" si="7"/>
        <v>4.8574289786530223E-2</v>
      </c>
      <c r="AD12" s="44">
        <f t="shared" si="8"/>
        <v>6.9351768800778313E-3</v>
      </c>
      <c r="AE12" s="44">
        <f t="shared" si="9"/>
        <v>-3.5300382050993395E-2</v>
      </c>
      <c r="AF12" s="44">
        <f t="shared" si="10"/>
        <v>-0.17066518898945271</v>
      </c>
      <c r="AG12" s="44">
        <f t="shared" si="11"/>
        <v>-0.31355482251028333</v>
      </c>
      <c r="AH12" s="43"/>
    </row>
    <row r="13" spans="1:34" s="42" customFormat="1" ht="15" customHeight="1" x14ac:dyDescent="0.2">
      <c r="A13" s="38" t="s">
        <v>117</v>
      </c>
      <c r="B13" s="39">
        <f>SUMIFS('DATA 2'!C$2:C$34,'DATA 2'!$A$2:$A$34,$A13)</f>
        <v>74.414284050000006</v>
      </c>
      <c r="C13" s="39">
        <f>SUMIFS('DATA 2'!H$2:H$34,'DATA 2'!$A$2:$A$34,$A13)</f>
        <v>1430.269957</v>
      </c>
      <c r="D13" s="39">
        <f>SUMIFS('DATA 2'!J$2:J$34,'DATA 2'!$A$2:$A$34,$A13)</f>
        <v>4884.1442440000001</v>
      </c>
      <c r="E13" s="39">
        <f>SUMIFS('DATA 2'!O$2:O$34,'DATA 2'!$A$2:$A$34,$A13)</f>
        <v>73265.757960000003</v>
      </c>
      <c r="F13" s="39">
        <f>SUMIFS('DATA 2'!T$2:T$34,'DATA 2'!$A$2:$A$34,$A13)</f>
        <v>113843.21</v>
      </c>
      <c r="G13" s="39">
        <f>SUMIFS('DATA 2'!AD$2:AD$34,'DATA 2'!$A$2:$A$34,$A13)</f>
        <v>257412.8204</v>
      </c>
      <c r="H13" s="39">
        <f>SUMIFS('DATA 2'!AN$2:AN$34,'DATA 2'!$A$2:$A$34,$A13)</f>
        <v>307250.13410000002</v>
      </c>
      <c r="I13" s="41"/>
      <c r="J13" s="38" t="s">
        <v>117</v>
      </c>
      <c r="K13" s="39">
        <f>SUMIFS('DATA 2'!$C$35:$C$67,'DATA 2'!$A$35:$A$67,$J13)</f>
        <v>74.414284050000006</v>
      </c>
      <c r="L13" s="39">
        <f>SUMIFS('DATA 2'!$H$35:$H$67,'DATA 2'!$A$35:$A$67,$J13)</f>
        <v>1499.5548690000001</v>
      </c>
      <c r="M13" s="39">
        <f>SUMIFS('DATA 2'!$J$35:$J$67,'DATA 2'!$A$35:$A$67,$J13)</f>
        <v>5868.8561470000004</v>
      </c>
      <c r="N13" s="39">
        <f>SUMIFS('DATA 2'!$O$35:$O$67,'DATA 2'!$A$35:$A$67,$J13)</f>
        <v>115684.6474</v>
      </c>
      <c r="O13" s="39">
        <f>SUMIFS('DATA 2'!$T$35:$T$67,'DATA 2'!$A$35:$A$67,$J13)</f>
        <v>243943.47150000001</v>
      </c>
      <c r="P13" s="39">
        <f>SUMIFS('DATA 2'!$AD$35:$AD$67,'DATA 2'!$A$35:$A$67,$J13)</f>
        <v>263979.44410000002</v>
      </c>
      <c r="Q13" s="39">
        <f>SUMIFS('DATA 2'!$AN$35:$AN$67,'DATA 2'!$A$35:$A$67,$J13)</f>
        <v>251653.9711</v>
      </c>
      <c r="R13" s="41"/>
      <c r="S13" s="38" t="s">
        <v>117</v>
      </c>
      <c r="T13" s="43">
        <f t="shared" si="0"/>
        <v>69.284912000000077</v>
      </c>
      <c r="U13" s="43">
        <f t="shared" si="1"/>
        <v>984.71190300000035</v>
      </c>
      <c r="V13" s="43">
        <f t="shared" si="2"/>
        <v>42418.889439999999</v>
      </c>
      <c r="W13" s="43">
        <f t="shared" si="3"/>
        <v>130100.26150000001</v>
      </c>
      <c r="X13" s="43">
        <f t="shared" si="4"/>
        <v>6566.6237000000256</v>
      </c>
      <c r="Y13" s="43">
        <f t="shared" si="5"/>
        <v>-55596.16300000003</v>
      </c>
      <c r="Z13" s="43"/>
      <c r="AA13" s="38" t="s">
        <v>117</v>
      </c>
      <c r="AB13" s="44">
        <f t="shared" si="6"/>
        <v>4.8441842507358279E-2</v>
      </c>
      <c r="AC13" s="44">
        <f t="shared" si="7"/>
        <v>0.20161400929337514</v>
      </c>
      <c r="AD13" s="44">
        <f t="shared" si="8"/>
        <v>0.5789729147845426</v>
      </c>
      <c r="AE13" s="44">
        <f t="shared" si="9"/>
        <v>1.1428021179304415</v>
      </c>
      <c r="AF13" s="44">
        <f t="shared" si="10"/>
        <v>2.5510087997155706E-2</v>
      </c>
      <c r="AG13" s="44">
        <f t="shared" si="11"/>
        <v>-0.18094756301035586</v>
      </c>
      <c r="AH13" s="43"/>
    </row>
    <row r="14" spans="1:34" s="42" customFormat="1" ht="15" customHeight="1" x14ac:dyDescent="0.2">
      <c r="A14" s="38" t="s">
        <v>428</v>
      </c>
      <c r="B14" s="39">
        <f>SUMIFS('DATA 2'!C$2:C$34,'DATA 2'!$A$2:$A$34,$A14)</f>
        <v>439.5071974</v>
      </c>
      <c r="C14" s="39">
        <f>SUMIFS('DATA 2'!H$2:H$34,'DATA 2'!$A$2:$A$34,$A14)</f>
        <v>1317.8922219999999</v>
      </c>
      <c r="D14" s="39">
        <f>SUMIFS('DATA 2'!J$2:J$34,'DATA 2'!$A$2:$A$34,$A14)</f>
        <v>1697.0511779999999</v>
      </c>
      <c r="E14" s="39">
        <f>SUMIFS('DATA 2'!O$2:O$34,'DATA 2'!$A$2:$A$34,$A14)</f>
        <v>2134.8925869999998</v>
      </c>
      <c r="F14" s="39">
        <f>SUMIFS('DATA 2'!T$2:T$34,'DATA 2'!$A$2:$A$34,$A14)</f>
        <v>1850.844118</v>
      </c>
      <c r="G14" s="39">
        <f>SUMIFS('DATA 2'!AD$2:AD$34,'DATA 2'!$A$2:$A$34,$A14)</f>
        <v>1540.1446579999999</v>
      </c>
      <c r="H14" s="39">
        <f>SUMIFS('DATA 2'!AN$2:AN$34,'DATA 2'!$A$2:$A$34,$A14)</f>
        <v>1.9196311580000001</v>
      </c>
      <c r="I14" s="41"/>
      <c r="J14" s="38" t="s">
        <v>428</v>
      </c>
      <c r="K14" s="39">
        <f>SUMIFS('DATA 2'!$C$35:$C$67,'DATA 2'!$A$35:$A$67,$J14)</f>
        <v>439.5071974</v>
      </c>
      <c r="L14" s="39">
        <f>SUMIFS('DATA 2'!$H$35:$H$67,'DATA 2'!$A$35:$A$67,$J14)</f>
        <v>1338.626201</v>
      </c>
      <c r="M14" s="39">
        <f>SUMIFS('DATA 2'!$J$35:$J$67,'DATA 2'!$A$35:$A$67,$J14)</f>
        <v>1779.507869</v>
      </c>
      <c r="N14" s="39">
        <f>SUMIFS('DATA 2'!$O$35:$O$67,'DATA 2'!$A$35:$A$67,$J14)</f>
        <v>2149.6732139999999</v>
      </c>
      <c r="O14" s="39">
        <f>SUMIFS('DATA 2'!$T$35:$T$67,'DATA 2'!$A$35:$A$67,$J14)</f>
        <v>2411.4193570000002</v>
      </c>
      <c r="P14" s="39">
        <f>SUMIFS('DATA 2'!$AD$35:$AD$67,'DATA 2'!$A$35:$A$67,$J14)</f>
        <v>1964.067759</v>
      </c>
      <c r="Q14" s="39">
        <f>SUMIFS('DATA 2'!$AN$35:$AN$67,'DATA 2'!$A$35:$A$67,$J14)</f>
        <v>1255.3746630000001</v>
      </c>
      <c r="R14" s="41"/>
      <c r="S14" s="38" t="s">
        <v>428</v>
      </c>
      <c r="T14" s="43">
        <f t="shared" si="0"/>
        <v>20.73397900000009</v>
      </c>
      <c r="U14" s="43">
        <f t="shared" si="1"/>
        <v>82.456691000000092</v>
      </c>
      <c r="V14" s="43">
        <f t="shared" si="2"/>
        <v>14.780627000000095</v>
      </c>
      <c r="W14" s="43">
        <f t="shared" si="3"/>
        <v>560.57523900000024</v>
      </c>
      <c r="X14" s="43">
        <f t="shared" si="4"/>
        <v>423.92310100000009</v>
      </c>
      <c r="Y14" s="43">
        <f t="shared" si="5"/>
        <v>1253.4550318420002</v>
      </c>
      <c r="Z14" s="43"/>
      <c r="AA14" s="38" t="s">
        <v>428</v>
      </c>
      <c r="AB14" s="44">
        <f t="shared" si="6"/>
        <v>1.5732681818650285E-2</v>
      </c>
      <c r="AC14" s="44">
        <f t="shared" si="7"/>
        <v>4.8588217060829386E-2</v>
      </c>
      <c r="AD14" s="44">
        <f t="shared" si="8"/>
        <v>6.9233586223511612E-3</v>
      </c>
      <c r="AE14" s="44">
        <f t="shared" si="9"/>
        <v>0.30287544669388544</v>
      </c>
      <c r="AF14" s="44">
        <f t="shared" si="10"/>
        <v>0.27524888574460138</v>
      </c>
      <c r="AG14" s="44">
        <f t="shared" si="11"/>
        <v>652.96660070257099</v>
      </c>
      <c r="AH14" s="43"/>
    </row>
    <row r="15" spans="1:34" s="42" customFormat="1" ht="15" customHeight="1" x14ac:dyDescent="0.2">
      <c r="A15" s="38" t="s">
        <v>429</v>
      </c>
      <c r="B15" s="39">
        <f>SUMIFS('DATA 2'!C$2:C$34,'DATA 2'!$A$2:$A$34,$A15)</f>
        <v>4581.1430389999996</v>
      </c>
      <c r="C15" s="39">
        <f>SUMIFS('DATA 2'!H$2:H$34,'DATA 2'!$A$2:$A$34,$A15)</f>
        <v>6381.1974060000002</v>
      </c>
      <c r="D15" s="39">
        <f>SUMIFS('DATA 2'!J$2:J$34,'DATA 2'!$A$2:$A$34,$A15)</f>
        <v>7014.6724679999998</v>
      </c>
      <c r="E15" s="39">
        <f>SUMIFS('DATA 2'!O$2:O$34,'DATA 2'!$A$2:$A$34,$A15)</f>
        <v>6820.5912879999996</v>
      </c>
      <c r="F15" s="39">
        <f>SUMIFS('DATA 2'!T$2:T$34,'DATA 2'!$A$2:$A$34,$A15)</f>
        <v>5611.5536249999996</v>
      </c>
      <c r="G15" s="39">
        <f>SUMIFS('DATA 2'!AD$2:AD$34,'DATA 2'!$A$2:$A$34,$A15)</f>
        <v>1976.8010489999999</v>
      </c>
      <c r="H15" s="39">
        <f>SUMIFS('DATA 2'!AN$2:AN$34,'DATA 2'!$A$2:$A$34,$A15)</f>
        <v>261.4770456</v>
      </c>
      <c r="I15" s="41"/>
      <c r="J15" s="38" t="s">
        <v>429</v>
      </c>
      <c r="K15" s="39">
        <f>SUMIFS('DATA 2'!$C$35:$C$67,'DATA 2'!$A$35:$A$67,$J15)</f>
        <v>4581.1430389999996</v>
      </c>
      <c r="L15" s="39">
        <f>SUMIFS('DATA 2'!$H$35:$H$67,'DATA 2'!$A$35:$A$67,$J15)</f>
        <v>6521.2370840000003</v>
      </c>
      <c r="M15" s="39">
        <f>SUMIFS('DATA 2'!$J$35:$J$67,'DATA 2'!$A$35:$A$67,$J15)</f>
        <v>7551.2814740000003</v>
      </c>
      <c r="N15" s="39">
        <f>SUMIFS('DATA 2'!$O$35:$O$67,'DATA 2'!$A$35:$A$67,$J15)</f>
        <v>7491.1567429999996</v>
      </c>
      <c r="O15" s="39">
        <f>SUMIFS('DATA 2'!$T$35:$T$67,'DATA 2'!$A$35:$A$67,$J15)</f>
        <v>5847.4426709999998</v>
      </c>
      <c r="P15" s="39">
        <f>SUMIFS('DATA 2'!$AD$35:$AD$67,'DATA 2'!$A$35:$A$67,$J15)</f>
        <v>2437.3183690000001</v>
      </c>
      <c r="Q15" s="39">
        <f>SUMIFS('DATA 2'!$AN$35:$AN$67,'DATA 2'!$A$35:$A$67,$J15)</f>
        <v>6736.652959</v>
      </c>
      <c r="R15" s="41"/>
      <c r="S15" s="38" t="s">
        <v>429</v>
      </c>
      <c r="T15" s="43">
        <f t="shared" si="0"/>
        <v>140.03967800000009</v>
      </c>
      <c r="U15" s="43">
        <f t="shared" si="1"/>
        <v>536.60900600000059</v>
      </c>
      <c r="V15" s="43">
        <f t="shared" si="2"/>
        <v>670.56545499999993</v>
      </c>
      <c r="W15" s="43">
        <f t="shared" si="3"/>
        <v>235.88904600000023</v>
      </c>
      <c r="X15" s="43">
        <f t="shared" si="4"/>
        <v>460.51732000000015</v>
      </c>
      <c r="Y15" s="43">
        <f t="shared" si="5"/>
        <v>6475.1759134000004</v>
      </c>
      <c r="Z15" s="43"/>
      <c r="AA15" s="38" t="s">
        <v>429</v>
      </c>
      <c r="AB15" s="44">
        <f t="shared" si="6"/>
        <v>2.1945673999730131E-2</v>
      </c>
      <c r="AC15" s="44">
        <f t="shared" si="7"/>
        <v>7.6498084329373883E-2</v>
      </c>
      <c r="AD15" s="44">
        <f t="shared" si="8"/>
        <v>9.8314856686952945E-2</v>
      </c>
      <c r="AE15" s="44">
        <f t="shared" si="9"/>
        <v>4.2036316814133778E-2</v>
      </c>
      <c r="AF15" s="44">
        <f t="shared" si="10"/>
        <v>0.23296088406719595</v>
      </c>
      <c r="AG15" s="44">
        <f t="shared" si="11"/>
        <v>24.763840736159825</v>
      </c>
      <c r="AH15" s="43"/>
    </row>
    <row r="16" spans="1:34" s="42" customFormat="1" ht="15" customHeight="1" x14ac:dyDescent="0.2">
      <c r="A16" s="38" t="s">
        <v>430</v>
      </c>
      <c r="B16" s="39">
        <f>SUMIFS('DATA 2'!C$2:C$34,'DATA 2'!$A$2:$A$34,$A16)</f>
        <v>0.34929036270000002</v>
      </c>
      <c r="C16" s="39">
        <f>SUMIFS('DATA 2'!H$2:H$34,'DATA 2'!$A$2:$A$34,$A16)</f>
        <v>316.54665569999997</v>
      </c>
      <c r="D16" s="39">
        <f>SUMIFS('DATA 2'!J$2:J$34,'DATA 2'!$A$2:$A$34,$A16)</f>
        <v>792.94212270000003</v>
      </c>
      <c r="E16" s="39">
        <f>SUMIFS('DATA 2'!O$2:O$34,'DATA 2'!$A$2:$A$34,$A16)</f>
        <v>1381.4093559999999</v>
      </c>
      <c r="F16" s="39">
        <f>SUMIFS('DATA 2'!T$2:T$34,'DATA 2'!$A$2:$A$34,$A16)</f>
        <v>1121.7480860000001</v>
      </c>
      <c r="G16" s="39">
        <f>SUMIFS('DATA 2'!AD$2:AD$34,'DATA 2'!$A$2:$A$34,$A16)</f>
        <v>406.22361769999998</v>
      </c>
      <c r="H16" s="39">
        <f>SUMIFS('DATA 2'!AN$2:AN$34,'DATA 2'!$A$2:$A$34,$A16)</f>
        <v>259.65798339999998</v>
      </c>
      <c r="I16" s="41"/>
      <c r="J16" s="38" t="s">
        <v>430</v>
      </c>
      <c r="K16" s="39">
        <f>SUMIFS('DATA 2'!$C$35:$C$67,'DATA 2'!$A$35:$A$67,$J16)</f>
        <v>0.34929036270000002</v>
      </c>
      <c r="L16" s="39">
        <f>SUMIFS('DATA 2'!$H$35:$H$67,'DATA 2'!$A$35:$A$67,$J16)</f>
        <v>321.52770420000002</v>
      </c>
      <c r="M16" s="39">
        <f>SUMIFS('DATA 2'!$J$35:$J$67,'DATA 2'!$A$35:$A$67,$J16)</f>
        <v>831.47661019999998</v>
      </c>
      <c r="N16" s="39">
        <f>SUMIFS('DATA 2'!$O$35:$O$67,'DATA 2'!$A$35:$A$67,$J16)</f>
        <v>1391.025697</v>
      </c>
      <c r="O16" s="39">
        <f>SUMIFS('DATA 2'!$T$35:$T$67,'DATA 2'!$A$35:$A$67,$J16)</f>
        <v>1094.6743019999999</v>
      </c>
      <c r="P16" s="39">
        <f>SUMIFS('DATA 2'!$AD$35:$AD$67,'DATA 2'!$A$35:$A$67,$J16)</f>
        <v>340.96213770000003</v>
      </c>
      <c r="Q16" s="39">
        <f>SUMIFS('DATA 2'!$AN$35:$AN$67,'DATA 2'!$A$35:$A$67,$J16)</f>
        <v>190.7033466</v>
      </c>
      <c r="R16" s="41"/>
      <c r="S16" s="38" t="s">
        <v>430</v>
      </c>
      <c r="T16" s="43">
        <f t="shared" si="0"/>
        <v>4.9810485000000426</v>
      </c>
      <c r="U16" s="43">
        <f t="shared" si="1"/>
        <v>38.534487499999955</v>
      </c>
      <c r="V16" s="43">
        <f t="shared" si="2"/>
        <v>9.6163410000001477</v>
      </c>
      <c r="W16" s="43">
        <f t="shared" si="3"/>
        <v>-27.07378400000016</v>
      </c>
      <c r="X16" s="43">
        <f t="shared" si="4"/>
        <v>-65.261479999999949</v>
      </c>
      <c r="Y16" s="43">
        <f t="shared" si="5"/>
        <v>-68.954636799999975</v>
      </c>
      <c r="Z16" s="43"/>
      <c r="AA16" s="38" t="s">
        <v>430</v>
      </c>
      <c r="AB16" s="44">
        <f t="shared" si="6"/>
        <v>1.573559034760641E-2</v>
      </c>
      <c r="AC16" s="44">
        <f t="shared" si="7"/>
        <v>4.8596847609493121E-2</v>
      </c>
      <c r="AD16" s="44">
        <f t="shared" si="8"/>
        <v>6.9612537067542668E-3</v>
      </c>
      <c r="AE16" s="44">
        <f t="shared" si="9"/>
        <v>-2.4135351187931642E-2</v>
      </c>
      <c r="AF16" s="44">
        <f t="shared" si="10"/>
        <v>-0.16065407612069516</v>
      </c>
      <c r="AG16" s="44">
        <f t="shared" si="11"/>
        <v>-0.26555947133647795</v>
      </c>
      <c r="AH16" s="43"/>
    </row>
    <row r="17" spans="1:34" s="42" customFormat="1" ht="15" customHeight="1" x14ac:dyDescent="0.2">
      <c r="A17" s="38" t="s">
        <v>431</v>
      </c>
      <c r="B17" s="39">
        <f>SUMIFS('DATA 2'!C$2:C$34,'DATA 2'!$A$2:$A$34,$A17)</f>
        <v>3813.5502799999999</v>
      </c>
      <c r="C17" s="39">
        <f>SUMIFS('DATA 2'!H$2:H$34,'DATA 2'!$A$2:$A$34,$A17)</f>
        <v>3570.1656370000001</v>
      </c>
      <c r="D17" s="39">
        <f>SUMIFS('DATA 2'!J$2:J$34,'DATA 2'!$A$2:$A$34,$A17)</f>
        <v>3684.2587119999998</v>
      </c>
      <c r="E17" s="39">
        <f>SUMIFS('DATA 2'!O$2:O$34,'DATA 2'!$A$2:$A$34,$A17)</f>
        <v>3258.935207</v>
      </c>
      <c r="F17" s="39">
        <f>SUMIFS('DATA 2'!T$2:T$34,'DATA 2'!$A$2:$A$34,$A17)</f>
        <v>2721.473532</v>
      </c>
      <c r="G17" s="39">
        <f>SUMIFS('DATA 2'!AD$2:AD$34,'DATA 2'!$A$2:$A$34,$A17)</f>
        <v>2372.0527149999998</v>
      </c>
      <c r="H17" s="39">
        <f>SUMIFS('DATA 2'!AN$2:AN$34,'DATA 2'!$A$2:$A$34,$A17)</f>
        <v>2251.7302020000002</v>
      </c>
      <c r="I17" s="41"/>
      <c r="J17" s="38" t="s">
        <v>431</v>
      </c>
      <c r="K17" s="39">
        <f>SUMIFS('DATA 2'!$C$35:$C$67,'DATA 2'!$A$35:$A$67,$J17)</f>
        <v>3813.5502799999999</v>
      </c>
      <c r="L17" s="39">
        <f>SUMIFS('DATA 2'!$H$35:$H$67,'DATA 2'!$A$35:$A$67,$J17)</f>
        <v>3626.3074259999999</v>
      </c>
      <c r="M17" s="39">
        <f>SUMIFS('DATA 2'!$J$35:$J$67,'DATA 2'!$A$35:$A$67,$J17)</f>
        <v>3863.1989450000001</v>
      </c>
      <c r="N17" s="39">
        <f>SUMIFS('DATA 2'!$O$35:$O$67,'DATA 2'!$A$35:$A$67,$J17)</f>
        <v>3281.8465769999998</v>
      </c>
      <c r="O17" s="39">
        <f>SUMIFS('DATA 2'!$T$35:$T$67,'DATA 2'!$A$35:$A$67,$J17)</f>
        <v>2665.84816</v>
      </c>
      <c r="P17" s="39">
        <f>SUMIFS('DATA 2'!$AD$35:$AD$67,'DATA 2'!$A$35:$A$67,$J17)</f>
        <v>2138.172712</v>
      </c>
      <c r="Q17" s="39">
        <f>SUMIFS('DATA 2'!$AN$35:$AN$67,'DATA 2'!$A$35:$A$67,$J17)</f>
        <v>13596.07848</v>
      </c>
      <c r="R17" s="41"/>
      <c r="S17" s="38" t="s">
        <v>431</v>
      </c>
      <c r="T17" s="43">
        <f t="shared" si="0"/>
        <v>56.14178899999979</v>
      </c>
      <c r="U17" s="43">
        <f t="shared" si="1"/>
        <v>178.94023300000026</v>
      </c>
      <c r="V17" s="43">
        <f t="shared" si="2"/>
        <v>22.911369999999806</v>
      </c>
      <c r="W17" s="43">
        <f t="shared" si="3"/>
        <v>-55.62537199999997</v>
      </c>
      <c r="X17" s="43">
        <f t="shared" si="4"/>
        <v>-233.88000299999976</v>
      </c>
      <c r="Y17" s="43">
        <f t="shared" si="5"/>
        <v>11344.348277999999</v>
      </c>
      <c r="Z17" s="43"/>
      <c r="AA17" s="38" t="s">
        <v>431</v>
      </c>
      <c r="AB17" s="44">
        <f t="shared" si="6"/>
        <v>1.572526171283628E-2</v>
      </c>
      <c r="AC17" s="44">
        <f t="shared" si="7"/>
        <v>4.8568856583598219E-2</v>
      </c>
      <c r="AD17" s="44">
        <f t="shared" si="8"/>
        <v>7.0303238771938226E-3</v>
      </c>
      <c r="AE17" s="44">
        <f t="shared" si="9"/>
        <v>-2.0439431560122956E-2</v>
      </c>
      <c r="AF17" s="44">
        <f t="shared" si="10"/>
        <v>-9.8598147301292016E-2</v>
      </c>
      <c r="AG17" s="44">
        <f t="shared" si="11"/>
        <v>5.0380584085623941</v>
      </c>
      <c r="AH17" s="43"/>
    </row>
    <row r="18" spans="1:34" s="42" customFormat="1" ht="15" customHeight="1" x14ac:dyDescent="0.2">
      <c r="A18" s="38" t="s">
        <v>434</v>
      </c>
      <c r="B18" s="39">
        <f>SUMIFS('DATA 2'!C$2:C$34,'DATA 2'!$A$2:$A$34,$A18)</f>
        <v>13033.75303</v>
      </c>
      <c r="C18" s="39">
        <f>SUMIFS('DATA 2'!H$2:H$34,'DATA 2'!$A$2:$A$34,$A18)</f>
        <v>12101.77485</v>
      </c>
      <c r="D18" s="39">
        <f>SUMIFS('DATA 2'!J$2:J$34,'DATA 2'!$A$2:$A$34,$A18)</f>
        <v>12395.085800000001</v>
      </c>
      <c r="E18" s="39">
        <f>SUMIFS('DATA 2'!O$2:O$34,'DATA 2'!$A$2:$A$34,$A18)</f>
        <v>11084.99986</v>
      </c>
      <c r="F18" s="39">
        <f>SUMIFS('DATA 2'!T$2:T$34,'DATA 2'!$A$2:$A$34,$A18)</f>
        <v>7711.5927519999996</v>
      </c>
      <c r="G18" s="39">
        <f>SUMIFS('DATA 2'!AD$2:AD$34,'DATA 2'!$A$2:$A$34,$A18)</f>
        <v>5016.2166420000003</v>
      </c>
      <c r="H18" s="39">
        <f>SUMIFS('DATA 2'!AN$2:AN$34,'DATA 2'!$A$2:$A$34,$A18)</f>
        <v>181.04416800000001</v>
      </c>
      <c r="I18" s="41"/>
      <c r="J18" s="38" t="s">
        <v>434</v>
      </c>
      <c r="K18" s="39">
        <f>SUMIFS('DATA 2'!$C$35:$C$67,'DATA 2'!$A$35:$A$67,$J18)</f>
        <v>13033.75303</v>
      </c>
      <c r="L18" s="39">
        <f>SUMIFS('DATA 2'!$H$35:$H$67,'DATA 2'!$A$35:$A$67,$J18)</f>
        <v>10125.460520000001</v>
      </c>
      <c r="M18" s="39">
        <f>SUMIFS('DATA 2'!$J$35:$J$67,'DATA 2'!$A$35:$A$67,$J18)</f>
        <v>5639.9878360000002</v>
      </c>
      <c r="N18" s="39">
        <f>SUMIFS('DATA 2'!$O$35:$O$67,'DATA 2'!$A$35:$A$67,$J18)</f>
        <v>712.44405389999997</v>
      </c>
      <c r="O18" s="39">
        <f>SUMIFS('DATA 2'!$T$35:$T$67,'DATA 2'!$A$35:$A$67,$J18)</f>
        <v>253.40753649999999</v>
      </c>
      <c r="P18" s="39">
        <f>SUMIFS('DATA 2'!$AD$35:$AD$67,'DATA 2'!$A$35:$A$67,$J18)</f>
        <v>22.44602385</v>
      </c>
      <c r="Q18" s="39">
        <f>SUMIFS('DATA 2'!$AN$35:$AN$67,'DATA 2'!$A$35:$A$67,$J18)</f>
        <v>25.553704440000001</v>
      </c>
      <c r="R18" s="41"/>
      <c r="S18" s="38" t="s">
        <v>434</v>
      </c>
      <c r="T18" s="43">
        <f t="shared" si="0"/>
        <v>-1976.3143299999992</v>
      </c>
      <c r="U18" s="43">
        <f t="shared" si="1"/>
        <v>-6755.0979640000005</v>
      </c>
      <c r="V18" s="43">
        <f t="shared" si="2"/>
        <v>-10372.555806099999</v>
      </c>
      <c r="W18" s="43">
        <f t="shared" si="3"/>
        <v>-7458.1852154999997</v>
      </c>
      <c r="X18" s="43">
        <f t="shared" si="4"/>
        <v>-4993.7706181500007</v>
      </c>
      <c r="Y18" s="43">
        <f t="shared" si="5"/>
        <v>-155.49046356000002</v>
      </c>
      <c r="Z18" s="43"/>
      <c r="AA18" s="38" t="s">
        <v>434</v>
      </c>
      <c r="AB18" s="44">
        <f t="shared" si="6"/>
        <v>-0.1633078085236398</v>
      </c>
      <c r="AC18" s="44">
        <f t="shared" si="7"/>
        <v>-0.54498194469940664</v>
      </c>
      <c r="AD18" s="44">
        <f t="shared" si="8"/>
        <v>-0.9357289974832711</v>
      </c>
      <c r="AE18" s="44">
        <f t="shared" si="9"/>
        <v>-0.9671394036680323</v>
      </c>
      <c r="AF18" s="44">
        <f t="shared" si="10"/>
        <v>-0.99552530812523865</v>
      </c>
      <c r="AG18" s="44">
        <f t="shared" si="11"/>
        <v>-0.85885375528915131</v>
      </c>
      <c r="AH18" s="43"/>
    </row>
    <row r="19" spans="1:34" s="42" customFormat="1" ht="15" customHeight="1" x14ac:dyDescent="0.2">
      <c r="A19" s="38" t="s">
        <v>435</v>
      </c>
      <c r="B19" s="39">
        <f>SUMIFS('DATA 2'!C$2:C$34,'DATA 2'!$A$2:$A$34,$A19)</f>
        <v>42001.407169999999</v>
      </c>
      <c r="C19" s="39">
        <f>SUMIFS('DATA 2'!H$2:H$34,'DATA 2'!$A$2:$A$34,$A19)</f>
        <v>46927.473669999999</v>
      </c>
      <c r="D19" s="39">
        <f>SUMIFS('DATA 2'!J$2:J$34,'DATA 2'!$A$2:$A$34,$A19)</f>
        <v>50249.890670000001</v>
      </c>
      <c r="E19" s="39">
        <f>SUMIFS('DATA 2'!O$2:O$34,'DATA 2'!$A$2:$A$34,$A19)</f>
        <v>48580.05502</v>
      </c>
      <c r="F19" s="39">
        <f>SUMIFS('DATA 2'!T$2:T$34,'DATA 2'!$A$2:$A$34,$A19)</f>
        <v>47082.94616</v>
      </c>
      <c r="G19" s="39">
        <f>SUMIFS('DATA 2'!AD$2:AD$34,'DATA 2'!$A$2:$A$34,$A19)</f>
        <v>39864.439879999998</v>
      </c>
      <c r="H19" s="39">
        <f>SUMIFS('DATA 2'!AN$2:AN$34,'DATA 2'!$A$2:$A$34,$A19)</f>
        <v>47002.682390000002</v>
      </c>
      <c r="I19" s="41"/>
      <c r="J19" s="38" t="s">
        <v>435</v>
      </c>
      <c r="K19" s="39">
        <f>SUMIFS('DATA 2'!$C$35:$C$67,'DATA 2'!$A$35:$A$67,$J19)</f>
        <v>42001.407169999999</v>
      </c>
      <c r="L19" s="39">
        <f>SUMIFS('DATA 2'!$H$35:$H$67,'DATA 2'!$A$35:$A$67,$J19)</f>
        <v>47780.271139999997</v>
      </c>
      <c r="M19" s="39">
        <f>SUMIFS('DATA 2'!$J$35:$J$67,'DATA 2'!$A$35:$A$67,$J19)</f>
        <v>53239.075989999998</v>
      </c>
      <c r="N19" s="39">
        <f>SUMIFS('DATA 2'!$O$35:$O$67,'DATA 2'!$A$35:$A$67,$J19)</f>
        <v>50619.087030000002</v>
      </c>
      <c r="O19" s="39">
        <f>SUMIFS('DATA 2'!$T$35:$T$67,'DATA 2'!$A$35:$A$67,$J19)</f>
        <v>35592.366009999998</v>
      </c>
      <c r="P19" s="39">
        <f>SUMIFS('DATA 2'!$AD$35:$AD$67,'DATA 2'!$A$35:$A$67,$J19)</f>
        <v>19290.677879999999</v>
      </c>
      <c r="Q19" s="39">
        <f>SUMIFS('DATA 2'!$AN$35:$AN$67,'DATA 2'!$A$35:$A$67,$J19)</f>
        <v>9563.3897880000004</v>
      </c>
      <c r="R19" s="41"/>
      <c r="S19" s="38" t="s">
        <v>435</v>
      </c>
      <c r="T19" s="43">
        <f t="shared" si="0"/>
        <v>852.7974699999977</v>
      </c>
      <c r="U19" s="43">
        <f t="shared" si="1"/>
        <v>2989.1853199999969</v>
      </c>
      <c r="V19" s="43">
        <f t="shared" si="2"/>
        <v>2039.0320100000026</v>
      </c>
      <c r="W19" s="43">
        <f t="shared" si="3"/>
        <v>-11490.580150000002</v>
      </c>
      <c r="X19" s="43">
        <f t="shared" si="4"/>
        <v>-20573.761999999999</v>
      </c>
      <c r="Y19" s="43">
        <f t="shared" si="5"/>
        <v>-37439.292602000001</v>
      </c>
      <c r="Z19" s="43"/>
      <c r="AA19" s="38" t="s">
        <v>435</v>
      </c>
      <c r="AB19" s="44">
        <f t="shared" si="6"/>
        <v>1.8172669511190342E-2</v>
      </c>
      <c r="AC19" s="44">
        <f t="shared" si="7"/>
        <v>5.94864044507184E-2</v>
      </c>
      <c r="AD19" s="44">
        <f t="shared" si="8"/>
        <v>4.1972616316728217E-2</v>
      </c>
      <c r="AE19" s="44">
        <f t="shared" si="9"/>
        <v>-0.24404972685761939</v>
      </c>
      <c r="AF19" s="44">
        <f t="shared" si="10"/>
        <v>-0.51609309103379286</v>
      </c>
      <c r="AG19" s="44">
        <f t="shared" si="11"/>
        <v>-0.79653523369903145</v>
      </c>
      <c r="AH19" s="43"/>
    </row>
    <row r="20" spans="1:34" s="42" customFormat="1" ht="15" customHeight="1" x14ac:dyDescent="0.2">
      <c r="A20" s="38" t="s">
        <v>432</v>
      </c>
      <c r="B20" s="39">
        <f>SUMIFS('DATA 2'!C$2:C$34,'DATA 2'!$A$2:$A$34,$A20)</f>
        <v>404.96020850000002</v>
      </c>
      <c r="C20" s="39">
        <f>SUMIFS('DATA 2'!H$2:H$34,'DATA 2'!$A$2:$A$34,$A20)</f>
        <v>549.18478519999996</v>
      </c>
      <c r="D20" s="39">
        <f>SUMIFS('DATA 2'!J$2:J$34,'DATA 2'!$A$2:$A$34,$A20)</f>
        <v>265.66978920000003</v>
      </c>
      <c r="E20" s="39">
        <f>SUMIFS('DATA 2'!O$2:O$34,'DATA 2'!$A$2:$A$34,$A20)</f>
        <v>20.70821153</v>
      </c>
      <c r="F20" s="39">
        <f>SUMIFS('DATA 2'!T$2:T$34,'DATA 2'!$A$2:$A$34,$A20)</f>
        <v>8.8261683939999998</v>
      </c>
      <c r="G20" s="39">
        <f>SUMIFS('DATA 2'!AD$2:AD$34,'DATA 2'!$A$2:$A$34,$A20)</f>
        <v>23.22268244</v>
      </c>
      <c r="H20" s="39">
        <f>SUMIFS('DATA 2'!AN$2:AN$34,'DATA 2'!$A$2:$A$34,$A20)</f>
        <v>48.898055640000003</v>
      </c>
      <c r="I20" s="41"/>
      <c r="J20" s="38" t="s">
        <v>432</v>
      </c>
      <c r="K20" s="39">
        <f>SUMIFS('DATA 2'!$C$35:$C$67,'DATA 2'!$A$35:$A$67,$J20)</f>
        <v>404.96020850000002</v>
      </c>
      <c r="L20" s="39">
        <f>SUMIFS('DATA 2'!$H$35:$H$67,'DATA 2'!$A$35:$A$67,$J20)</f>
        <v>557.81868940000004</v>
      </c>
      <c r="M20" s="39">
        <f>SUMIFS('DATA 2'!$J$35:$J$67,'DATA 2'!$A$35:$A$67,$J20)</f>
        <v>278.60003769999997</v>
      </c>
      <c r="N20" s="39">
        <f>SUMIFS('DATA 2'!$O$35:$O$67,'DATA 2'!$A$35:$A$67,$J20)</f>
        <v>20.72351527</v>
      </c>
      <c r="O20" s="39">
        <f>SUMIFS('DATA 2'!$T$35:$T$67,'DATA 2'!$A$35:$A$67,$J20)</f>
        <v>8.3906703460000003</v>
      </c>
      <c r="P20" s="39">
        <f>SUMIFS('DATA 2'!$AD$35:$AD$67,'DATA 2'!$A$35:$A$67,$J20)</f>
        <v>21.51688403</v>
      </c>
      <c r="Q20" s="39">
        <f>SUMIFS('DATA 2'!$AN$35:$AN$67,'DATA 2'!$A$35:$A$67,$J20)</f>
        <v>44.862159519999999</v>
      </c>
      <c r="R20" s="41"/>
      <c r="S20" s="38" t="s">
        <v>432</v>
      </c>
      <c r="T20" s="43">
        <f t="shared" si="0"/>
        <v>8.6339042000000745</v>
      </c>
      <c r="U20" s="43">
        <f t="shared" si="1"/>
        <v>12.930248499999948</v>
      </c>
      <c r="V20" s="43">
        <f t="shared" si="2"/>
        <v>1.5303740000000232E-2</v>
      </c>
      <c r="W20" s="43">
        <f t="shared" si="3"/>
        <v>-0.43549804799999947</v>
      </c>
      <c r="X20" s="43">
        <f t="shared" si="4"/>
        <v>-1.7057984099999999</v>
      </c>
      <c r="Y20" s="43">
        <f t="shared" si="5"/>
        <v>-4.0358961200000039</v>
      </c>
      <c r="Z20" s="43"/>
      <c r="AA20" s="38" t="s">
        <v>432</v>
      </c>
      <c r="AB20" s="44">
        <f t="shared" si="6"/>
        <v>1.5721309899100477E-2</v>
      </c>
      <c r="AC20" s="44">
        <f t="shared" si="7"/>
        <v>4.867037587877876E-2</v>
      </c>
      <c r="AD20" s="44">
        <f t="shared" si="8"/>
        <v>7.390179484032533E-4</v>
      </c>
      <c r="AE20" s="44">
        <f t="shared" si="9"/>
        <v>-4.934168809832018E-2</v>
      </c>
      <c r="AF20" s="44">
        <f t="shared" si="10"/>
        <v>-7.3453978213207649E-2</v>
      </c>
      <c r="AG20" s="44">
        <f t="shared" si="11"/>
        <v>-8.2536944816646751E-2</v>
      </c>
      <c r="AH20" s="43"/>
    </row>
    <row r="21" spans="1:34" s="42" customFormat="1" ht="15" customHeight="1" x14ac:dyDescent="0.2">
      <c r="A21" s="38" t="s">
        <v>433</v>
      </c>
      <c r="B21" s="39">
        <f>SUMIFS('DATA 2'!C$2:C$34,'DATA 2'!$A$2:$A$34,$A21)</f>
        <v>6170.1730530000004</v>
      </c>
      <c r="C21" s="39">
        <f>SUMIFS('DATA 2'!H$2:H$34,'DATA 2'!$A$2:$A$34,$A21)</f>
        <v>3424.2921230000002</v>
      </c>
      <c r="D21" s="39">
        <f>SUMIFS('DATA 2'!J$2:J$34,'DATA 2'!$A$2:$A$34,$A21)</f>
        <v>923.05384619999995</v>
      </c>
      <c r="E21" s="39">
        <f>SUMIFS('DATA 2'!O$2:O$34,'DATA 2'!$A$2:$A$34,$A21)</f>
        <v>19.33242701</v>
      </c>
      <c r="F21" s="39">
        <f>SUMIFS('DATA 2'!T$2:T$34,'DATA 2'!$A$2:$A$34,$A21)</f>
        <v>9.7523051299999999</v>
      </c>
      <c r="G21" s="39">
        <f>SUMIFS('DATA 2'!AD$2:AD$34,'DATA 2'!$A$2:$A$34,$A21)</f>
        <v>10.9817464</v>
      </c>
      <c r="H21" s="39">
        <f>SUMIFS('DATA 2'!AN$2:AN$34,'DATA 2'!$A$2:$A$34,$A21)</f>
        <v>11.521582069999999</v>
      </c>
      <c r="I21" s="41"/>
      <c r="J21" s="38" t="s">
        <v>433</v>
      </c>
      <c r="K21" s="39">
        <f>SUMIFS('DATA 2'!$C$35:$C$67,'DATA 2'!$A$35:$A$67,$J21)</f>
        <v>6170.1730530000004</v>
      </c>
      <c r="L21" s="39">
        <f>SUMIFS('DATA 2'!$H$35:$H$67,'DATA 2'!$A$35:$A$67,$J21)</f>
        <v>3478.1304639999998</v>
      </c>
      <c r="M21" s="39">
        <f>SUMIFS('DATA 2'!$J$35:$J$67,'DATA 2'!$A$35:$A$67,$J21)</f>
        <v>967.66043219999995</v>
      </c>
      <c r="N21" s="39">
        <f>SUMIFS('DATA 2'!$O$35:$O$67,'DATA 2'!$A$35:$A$67,$J21)</f>
        <v>19.448799350000002</v>
      </c>
      <c r="O21" s="39">
        <f>SUMIFS('DATA 2'!$T$35:$T$67,'DATA 2'!$A$35:$A$67,$J21)</f>
        <v>9.5851148029999997</v>
      </c>
      <c r="P21" s="39">
        <f>SUMIFS('DATA 2'!$AD$35:$AD$67,'DATA 2'!$A$35:$A$67,$J21)</f>
        <v>10.44694426</v>
      </c>
      <c r="Q21" s="39">
        <f>SUMIFS('DATA 2'!$AN$35:$AN$67,'DATA 2'!$A$35:$A$67,$J21)</f>
        <v>11.01167525</v>
      </c>
      <c r="R21" s="41"/>
      <c r="S21" s="38" t="s">
        <v>433</v>
      </c>
      <c r="T21" s="43">
        <f t="shared" si="0"/>
        <v>53.838340999999673</v>
      </c>
      <c r="U21" s="43">
        <f t="shared" si="1"/>
        <v>44.606585999999993</v>
      </c>
      <c r="V21" s="43">
        <f t="shared" si="2"/>
        <v>0.11637234000000163</v>
      </c>
      <c r="W21" s="43">
        <f t="shared" si="3"/>
        <v>-0.16719032700000014</v>
      </c>
      <c r="X21" s="43">
        <f t="shared" si="4"/>
        <v>-0.53480214000000004</v>
      </c>
      <c r="Y21" s="43">
        <f t="shared" si="5"/>
        <v>-0.50990681999999943</v>
      </c>
      <c r="Z21" s="43"/>
      <c r="AA21" s="38" t="s">
        <v>433</v>
      </c>
      <c r="AB21" s="44">
        <f t="shared" si="6"/>
        <v>1.5722473161206896E-2</v>
      </c>
      <c r="AC21" s="44">
        <f t="shared" si="7"/>
        <v>4.8325009622824266E-2</v>
      </c>
      <c r="AD21" s="44">
        <f t="shared" si="8"/>
        <v>6.0195411543417787E-3</v>
      </c>
      <c r="AE21" s="44">
        <f t="shared" si="9"/>
        <v>-1.714367267751804E-2</v>
      </c>
      <c r="AF21" s="44">
        <f t="shared" si="10"/>
        <v>-4.869918868277634E-2</v>
      </c>
      <c r="AG21" s="44">
        <f t="shared" si="11"/>
        <v>-4.4256666914494258E-2</v>
      </c>
      <c r="AH21" s="43"/>
    </row>
    <row r="22" spans="1:34" s="42" customFormat="1" ht="15" customHeight="1" x14ac:dyDescent="0.2">
      <c r="A22" s="40" t="s">
        <v>225</v>
      </c>
      <c r="B22" s="39">
        <f>SUM(B4:B8,B10:B21)</f>
        <v>57465563.000924312</v>
      </c>
      <c r="C22" s="39">
        <f t="shared" ref="C22:G22" si="14">SUM(C4:C8,C10:C21)</f>
        <v>60617340.559613906</v>
      </c>
      <c r="D22" s="39">
        <f t="shared" si="14"/>
        <v>61836884.566804104</v>
      </c>
      <c r="E22" s="39">
        <f t="shared" si="14"/>
        <v>64926191.510530531</v>
      </c>
      <c r="F22" s="39">
        <f t="shared" si="14"/>
        <v>68132272.621188536</v>
      </c>
      <c r="G22" s="39">
        <f t="shared" si="14"/>
        <v>74492426.379161537</v>
      </c>
      <c r="H22" s="39">
        <f>SUM(H4:H8,H10:H21)</f>
        <v>80186638.774509877</v>
      </c>
      <c r="I22" s="41"/>
      <c r="J22" s="40" t="s">
        <v>225</v>
      </c>
      <c r="K22" s="39">
        <f>SUM(K4:K8,K10:K21)</f>
        <v>57465563.000924312</v>
      </c>
      <c r="L22" s="39">
        <f t="shared" ref="L22:Q22" si="15">SUM(L4:L8,L10:L21)</f>
        <v>60620746.36345461</v>
      </c>
      <c r="M22" s="39">
        <f t="shared" si="15"/>
        <v>61835934.864727095</v>
      </c>
      <c r="N22" s="39">
        <f t="shared" si="15"/>
        <v>64973821.408949532</v>
      </c>
      <c r="O22" s="39">
        <f t="shared" si="15"/>
        <v>68324938.382666647</v>
      </c>
      <c r="P22" s="39">
        <f t="shared" si="15"/>
        <v>74561605.169308871</v>
      </c>
      <c r="Q22" s="39">
        <f t="shared" si="15"/>
        <v>80022934.593850821</v>
      </c>
      <c r="R22" s="41"/>
      <c r="S22" s="40" t="s">
        <v>225</v>
      </c>
      <c r="T22" s="43">
        <f t="shared" si="0"/>
        <v>3405.8038407042623</v>
      </c>
      <c r="U22" s="43">
        <f t="shared" si="1"/>
        <v>-949.70207700878382</v>
      </c>
      <c r="V22" s="43">
        <f t="shared" si="2"/>
        <v>47629.898419000208</v>
      </c>
      <c r="W22" s="43">
        <f t="shared" si="3"/>
        <v>192665.76147811115</v>
      </c>
      <c r="X22" s="43">
        <f t="shared" si="4"/>
        <v>69178.790147334337</v>
      </c>
      <c r="Y22" s="43">
        <f t="shared" si="5"/>
        <v>-163704.18065905571</v>
      </c>
      <c r="Z22" s="43"/>
      <c r="AA22" s="40" t="s">
        <v>225</v>
      </c>
      <c r="AB22" s="44">
        <f t="shared" si="6"/>
        <v>5.6185306205547292E-5</v>
      </c>
      <c r="AC22" s="44">
        <f t="shared" si="7"/>
        <v>-1.5358181183589004E-5</v>
      </c>
      <c r="AD22" s="44">
        <f t="shared" si="8"/>
        <v>7.3360068272720902E-4</v>
      </c>
      <c r="AE22" s="44">
        <f t="shared" si="9"/>
        <v>2.8278193881674518E-3</v>
      </c>
      <c r="AF22" s="44">
        <f t="shared" si="10"/>
        <v>9.286687722482867E-4</v>
      </c>
      <c r="AG22" s="44">
        <f t="shared" si="11"/>
        <v>-2.0415393781425539E-3</v>
      </c>
      <c r="AH22" s="43"/>
    </row>
    <row r="23" spans="1:34" s="42" customFormat="1" ht="15" customHeight="1" x14ac:dyDescent="0.2">
      <c r="A23" s="40" t="s">
        <v>436</v>
      </c>
      <c r="B23" s="39">
        <f>SUM(B10:B17)</f>
        <v>36700.706452812694</v>
      </c>
      <c r="C23" s="39">
        <f t="shared" ref="C23:H23" si="16">SUM(C10:C17)</f>
        <v>47672.905255699996</v>
      </c>
      <c r="D23" s="39">
        <f t="shared" si="16"/>
        <v>57628.392858700005</v>
      </c>
      <c r="E23" s="39">
        <f t="shared" si="16"/>
        <v>133004.939492</v>
      </c>
      <c r="F23" s="39">
        <f t="shared" si="16"/>
        <v>175066.28292300002</v>
      </c>
      <c r="G23" s="39">
        <f t="shared" si="16"/>
        <v>319573.45866069995</v>
      </c>
      <c r="H23" s="39">
        <f t="shared" si="16"/>
        <v>366953.47170415806</v>
      </c>
      <c r="I23" s="41"/>
      <c r="J23" s="40" t="s">
        <v>436</v>
      </c>
      <c r="K23" s="39">
        <f>SUM(K10:K17)</f>
        <v>36700.706452812694</v>
      </c>
      <c r="L23" s="39">
        <f t="shared" ref="L23:Q23" si="17">SUM(L10:L17)</f>
        <v>48611.081321199999</v>
      </c>
      <c r="M23" s="39">
        <f t="shared" si="17"/>
        <v>62051.514471200004</v>
      </c>
      <c r="N23" s="39">
        <f t="shared" si="17"/>
        <v>180960.021771</v>
      </c>
      <c r="O23" s="39">
        <f t="shared" si="17"/>
        <v>323250.70400500001</v>
      </c>
      <c r="P23" s="39">
        <f t="shared" si="17"/>
        <v>364687.25173670001</v>
      </c>
      <c r="Q23" s="39">
        <f t="shared" si="17"/>
        <v>380164.57963360002</v>
      </c>
      <c r="R23" s="41"/>
      <c r="S23" s="40" t="s">
        <v>436</v>
      </c>
      <c r="T23" s="43">
        <f t="shared" si="0"/>
        <v>938.17606550000346</v>
      </c>
      <c r="U23" s="43">
        <f t="shared" si="1"/>
        <v>4423.1216124999992</v>
      </c>
      <c r="V23" s="43">
        <f t="shared" si="2"/>
        <v>47955.082278999995</v>
      </c>
      <c r="W23" s="43">
        <f t="shared" si="3"/>
        <v>148184.42108199999</v>
      </c>
      <c r="X23" s="43">
        <f t="shared" si="4"/>
        <v>45113.79307600006</v>
      </c>
      <c r="Y23" s="43">
        <f t="shared" si="5"/>
        <v>13211.107929441961</v>
      </c>
      <c r="Z23" s="43"/>
      <c r="AA23" s="43"/>
      <c r="AB23" s="43"/>
      <c r="AC23" s="43"/>
      <c r="AD23" s="43"/>
      <c r="AE23" s="43"/>
      <c r="AF23" s="43"/>
      <c r="AG23" s="43"/>
      <c r="AH23" s="43"/>
    </row>
    <row r="24" spans="1:34" s="42" customFormat="1" ht="15" customHeight="1" x14ac:dyDescent="0.2">
      <c r="A24" s="40" t="s">
        <v>226</v>
      </c>
      <c r="B24" s="39">
        <f>SUM(B18:B21)</f>
        <v>61610.293461499998</v>
      </c>
      <c r="C24" s="39">
        <f t="shared" ref="C24:H24" si="18">SUM(C18:C21)</f>
        <v>63002.725428199999</v>
      </c>
      <c r="D24" s="39">
        <f t="shared" si="18"/>
        <v>63833.700105399999</v>
      </c>
      <c r="E24" s="39">
        <f t="shared" si="18"/>
        <v>59705.095518539994</v>
      </c>
      <c r="F24" s="39">
        <f t="shared" si="18"/>
        <v>54813.117385523998</v>
      </c>
      <c r="G24" s="39">
        <f t="shared" si="18"/>
        <v>44914.860950839997</v>
      </c>
      <c r="H24" s="39">
        <f t="shared" si="18"/>
        <v>47244.146195710004</v>
      </c>
      <c r="I24" s="41"/>
      <c r="J24" s="40" t="s">
        <v>226</v>
      </c>
      <c r="K24" s="39">
        <f>SUM(K18:K21)</f>
        <v>61610.293461499998</v>
      </c>
      <c r="L24" s="39">
        <f t="shared" ref="L24:Q24" si="19">SUM(L18:L21)</f>
        <v>61941.680813400002</v>
      </c>
      <c r="M24" s="39">
        <f t="shared" si="19"/>
        <v>60125.324295899998</v>
      </c>
      <c r="N24" s="39">
        <f t="shared" si="19"/>
        <v>51371.703398520003</v>
      </c>
      <c r="O24" s="39">
        <f t="shared" si="19"/>
        <v>35863.749331649</v>
      </c>
      <c r="P24" s="39">
        <f t="shared" si="19"/>
        <v>19345.087732139997</v>
      </c>
      <c r="Q24" s="39">
        <f t="shared" si="19"/>
        <v>9644.8173272100012</v>
      </c>
      <c r="R24" s="41"/>
      <c r="S24" s="40" t="s">
        <v>226</v>
      </c>
      <c r="T24" s="43">
        <f t="shared" si="0"/>
        <v>-1061.0446147999974</v>
      </c>
      <c r="U24" s="43">
        <f t="shared" si="1"/>
        <v>-3708.3758095000012</v>
      </c>
      <c r="V24" s="43">
        <f t="shared" si="2"/>
        <v>-8333.3921200199911</v>
      </c>
      <c r="W24" s="43">
        <f t="shared" si="3"/>
        <v>-18949.368053874998</v>
      </c>
      <c r="X24" s="43">
        <f t="shared" si="4"/>
        <v>-25569.7732187</v>
      </c>
      <c r="Y24" s="43">
        <f t="shared" si="5"/>
        <v>-37599.328868500001</v>
      </c>
      <c r="Z24" s="43"/>
      <c r="AA24" s="43"/>
      <c r="AB24" s="43"/>
      <c r="AC24" s="43"/>
      <c r="AD24" s="43"/>
      <c r="AE24" s="43"/>
      <c r="AF24" s="43"/>
      <c r="AG24" s="43"/>
      <c r="AH24" s="43"/>
    </row>
    <row r="25" spans="1:34" x14ac:dyDescent="0.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</row>
    <row r="26" spans="1:34" x14ac:dyDescent="0.25">
      <c r="R26" s="34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opLeftCell="C19" workbookViewId="0">
      <selection activeCell="K13" sqref="K13"/>
    </sheetView>
  </sheetViews>
  <sheetFormatPr baseColWidth="10" defaultRowHeight="15" x14ac:dyDescent="0.25"/>
  <cols>
    <col min="1" max="1" width="26.85546875" customWidth="1"/>
    <col min="2" max="4" width="14.85546875" customWidth="1"/>
    <col min="5" max="5" width="10.42578125" customWidth="1"/>
    <col min="8" max="8" width="13" customWidth="1"/>
  </cols>
  <sheetData>
    <row r="1" spans="1:11" ht="21" x14ac:dyDescent="0.35">
      <c r="A1" s="94" t="s">
        <v>459</v>
      </c>
    </row>
    <row r="2" spans="1:11" x14ac:dyDescent="0.25">
      <c r="B2" s="1" t="s">
        <v>456</v>
      </c>
      <c r="C2" s="1" t="s">
        <v>455</v>
      </c>
      <c r="D2" s="1" t="s">
        <v>456</v>
      </c>
      <c r="E2" s="1" t="s">
        <v>455</v>
      </c>
      <c r="F2" s="1" t="s">
        <v>456</v>
      </c>
      <c r="G2" s="1" t="s">
        <v>455</v>
      </c>
      <c r="H2" s="1" t="s">
        <v>456</v>
      </c>
      <c r="I2" s="1" t="s">
        <v>455</v>
      </c>
      <c r="J2" s="1" t="s">
        <v>456</v>
      </c>
      <c r="K2" s="1" t="s">
        <v>455</v>
      </c>
    </row>
    <row r="3" spans="1:11" x14ac:dyDescent="0.25">
      <c r="A3" s="92"/>
      <c r="B3" s="105">
        <v>2014</v>
      </c>
      <c r="C3" s="106"/>
      <c r="D3" s="103">
        <v>2025</v>
      </c>
      <c r="E3" s="104"/>
      <c r="F3" s="103">
        <v>2030</v>
      </c>
      <c r="G3" s="104"/>
      <c r="H3" s="103">
        <v>2040</v>
      </c>
      <c r="I3" s="104"/>
      <c r="J3" s="103">
        <v>2050</v>
      </c>
      <c r="K3" s="104"/>
    </row>
    <row r="4" spans="1:11" ht="12.75" customHeight="1" x14ac:dyDescent="0.25">
      <c r="A4" s="93" t="s">
        <v>114</v>
      </c>
      <c r="B4" s="96">
        <f>'[1]Main - Capital trajectory'!C96</f>
        <v>10189.077111289465</v>
      </c>
      <c r="C4" s="97">
        <f>'DATA 2'!D89</f>
        <v>11092.052739999999</v>
      </c>
      <c r="D4" s="100">
        <f>'[1]Main - Capital trajectory'!N96</f>
        <v>13774.074344116949</v>
      </c>
      <c r="E4" s="101">
        <f>'Inversiones por sectores'!E10</f>
        <v>12784.83461</v>
      </c>
      <c r="F4" s="100">
        <f>'[1]Main - Capital trajectory'!S96</f>
        <v>20896.520345735102</v>
      </c>
      <c r="G4" s="101">
        <f>'Inversiones por sectores'!F10</f>
        <v>13183.56855</v>
      </c>
      <c r="H4" s="100">
        <f>'[1]Main - Capital trajectory'!AC96</f>
        <v>21902.730995219823</v>
      </c>
      <c r="I4" s="101">
        <f>'Inversiones por sectores'!G10</f>
        <v>15053.618210000001</v>
      </c>
      <c r="J4" s="100">
        <f>'[1]Main - Capital trajectory'!AM96</f>
        <v>32210.921248774015</v>
      </c>
      <c r="K4" s="101">
        <f>'Inversiones por sectores'!H10</f>
        <v>21888.159019999999</v>
      </c>
    </row>
    <row r="5" spans="1:11" ht="12.75" customHeight="1" x14ac:dyDescent="0.25">
      <c r="A5" s="93" t="s">
        <v>151</v>
      </c>
      <c r="B5" s="96">
        <f>'[1]Main - Capital trajectory'!C97</f>
        <v>2040.3642928502904</v>
      </c>
      <c r="C5" s="97">
        <f>'DATA 2'!D90</f>
        <v>1004.121637</v>
      </c>
      <c r="D5" s="100">
        <f>'[1]Main - Capital trajectory'!N97</f>
        <v>20940.472167261898</v>
      </c>
      <c r="E5" s="101">
        <f>'Inversiones por sectores'!E11</f>
        <v>16516.87299</v>
      </c>
      <c r="F5" s="100">
        <f>'[1]Main - Capital trajectory'!S97</f>
        <v>48439.498974079273</v>
      </c>
      <c r="G5" s="101">
        <f>'Inversiones por sectores'!F11</f>
        <v>39668.49265</v>
      </c>
      <c r="H5" s="100">
        <f>'[1]Main - Capital trajectory'!AC97</f>
        <v>85199.912016860166</v>
      </c>
      <c r="I5" s="101">
        <f>'Inversiones por sectores'!G11</f>
        <v>92602.840360000002</v>
      </c>
      <c r="J5" s="100">
        <f>'[1]Main - Capital trajectory'!AM97</f>
        <v>90594.249095126725</v>
      </c>
      <c r="K5" s="101">
        <f>'Inversiones por sectores'!H11</f>
        <v>88851.651180000001</v>
      </c>
    </row>
    <row r="6" spans="1:11" ht="12.75" customHeight="1" x14ac:dyDescent="0.25">
      <c r="A6" s="93" t="s">
        <v>152</v>
      </c>
      <c r="B6" s="96">
        <f>'[1]Main - Capital trajectory'!C98</f>
        <v>814.7413307691088</v>
      </c>
      <c r="C6" s="97">
        <f>'DATA 2'!D91</f>
        <v>642.06221670000002</v>
      </c>
      <c r="D6" s="100">
        <f>'[1]Main - Capital trajectory'!N98</f>
        <v>4115.9383293566925</v>
      </c>
      <c r="E6" s="101">
        <f>'Inversiones por sectores'!E12</f>
        <v>1480.4479449999999</v>
      </c>
      <c r="F6" s="100">
        <f>'[1]Main - Capital trajectory'!S98</f>
        <v>2334.794906230848</v>
      </c>
      <c r="G6" s="101">
        <f>'Inversiones por sectores'!F12</f>
        <v>1628.667293</v>
      </c>
      <c r="H6" s="100">
        <f>'[1]Main - Capital trajectory'!AC98</f>
        <v>3492.033459329753</v>
      </c>
      <c r="I6" s="101">
        <f>'Inversiones por sectores'!G12</f>
        <v>2037.538178</v>
      </c>
      <c r="J6" s="100">
        <f>'[1]Main - Capital trajectory'!AM98</f>
        <v>4836.060048243603</v>
      </c>
      <c r="K6" s="101">
        <f>'Inversiones por sectores'!H12</f>
        <v>2570.8076380000002</v>
      </c>
    </row>
    <row r="7" spans="1:11" ht="12.75" customHeight="1" x14ac:dyDescent="0.25">
      <c r="A7" s="93" t="s">
        <v>153</v>
      </c>
      <c r="B7" s="96">
        <f>'[1]Main - Capital trajectory'!C99</f>
        <v>1405.179232978458</v>
      </c>
      <c r="C7" s="97">
        <f>'DATA 2'!D92</f>
        <v>9.2786018329999997</v>
      </c>
      <c r="D7" s="100">
        <f>'[1]Main - Capital trajectory'!N99</f>
        <v>19302.643761081323</v>
      </c>
      <c r="E7" s="101">
        <f>'Inversiones por sectores'!E13</f>
        <v>17558.030449999998</v>
      </c>
      <c r="F7" s="100">
        <f>'[1]Main - Capital trajectory'!S99</f>
        <v>17686.933719671288</v>
      </c>
      <c r="G7" s="101">
        <f>'Inversiones por sectores'!F13</f>
        <v>15543.252490000001</v>
      </c>
      <c r="H7" s="100">
        <f>'[1]Main - Capital trajectory'!AC99</f>
        <v>108832.30459387641</v>
      </c>
      <c r="I7" s="101">
        <f>'Inversiones por sectores'!G13</f>
        <v>100645.51979999999</v>
      </c>
      <c r="J7" s="100">
        <f>'[1]Main - Capital trajectory'!AM99</f>
        <v>96433.151328563312</v>
      </c>
      <c r="K7" s="101">
        <f>'Inversiones por sectores'!H13</f>
        <v>97144.243260000003</v>
      </c>
    </row>
    <row r="8" spans="1:11" ht="12.75" customHeight="1" x14ac:dyDescent="0.25">
      <c r="A8" s="93" t="s">
        <v>118</v>
      </c>
      <c r="B8" s="96">
        <f>'[1]Main - Capital trajectory'!C100</f>
        <v>648.7235100742073</v>
      </c>
      <c r="C8" s="97">
        <f>'DATA 2'!D93</f>
        <v>354.70703739999999</v>
      </c>
      <c r="D8" s="100">
        <f>'[1]Main - Capital trajectory'!N100</f>
        <v>6344.0447024477053</v>
      </c>
      <c r="E8" s="101">
        <f>'Inversiones por sectores'!E14</f>
        <v>2225.114638</v>
      </c>
      <c r="F8" s="100">
        <f>'[1]Main - Capital trajectory'!S100</f>
        <v>2694.110346778215</v>
      </c>
      <c r="G8" s="101">
        <f>'Inversiones por sectores'!F14</f>
        <v>2508.491575</v>
      </c>
      <c r="H8" s="100">
        <f>'[1]Main - Capital trajectory'!AC100</f>
        <v>4731.9067431094345</v>
      </c>
      <c r="I8" s="101">
        <f>'Inversiones por sectores'!G14</f>
        <v>2996.9517489999998</v>
      </c>
      <c r="J8" s="100">
        <f>'[1]Main - Capital trajectory'!AM100</f>
        <v>-20042.719274630032</v>
      </c>
      <c r="K8" s="101">
        <f>'Inversiones por sectores'!H14</f>
        <v>1.0748096199999999</v>
      </c>
    </row>
    <row r="9" spans="1:11" ht="12.75" customHeight="1" x14ac:dyDescent="0.25">
      <c r="A9" s="93" t="s">
        <v>119</v>
      </c>
      <c r="B9" s="96">
        <f>'[1]Main - Capital trajectory'!C101</f>
        <v>493.62032444974244</v>
      </c>
      <c r="C9" s="97">
        <f>'DATA 2'!D94</f>
        <v>549.57530499999996</v>
      </c>
      <c r="D9" s="100">
        <f>'[1]Main - Capital trajectory'!N101</f>
        <v>736.06374663342501</v>
      </c>
      <c r="E9" s="101">
        <f>'Inversiones por sectores'!E15</f>
        <v>892.91793949999999</v>
      </c>
      <c r="F9" s="100">
        <f>'[1]Main - Capital trajectory'!S101</f>
        <v>-1091.7770366230416</v>
      </c>
      <c r="G9" s="101">
        <f>'Inversiones por sectores'!F15</f>
        <v>845.34160180000003</v>
      </c>
      <c r="H9" s="100">
        <f>'[1]Main - Capital trajectory'!AC101</f>
        <v>-1232.0571234255149</v>
      </c>
      <c r="I9" s="101">
        <f>'Inversiones por sectores'!G15</f>
        <v>319.59816169999999</v>
      </c>
      <c r="J9" s="100">
        <f>'[1]Main - Capital trajectory'!AM101</f>
        <v>-1181.0827380392293</v>
      </c>
      <c r="K9" s="101">
        <f>'Inversiones por sectores'!H15</f>
        <v>26.646196679999999</v>
      </c>
    </row>
    <row r="10" spans="1:11" ht="12.75" customHeight="1" x14ac:dyDescent="0.25">
      <c r="A10" s="93" t="s">
        <v>154</v>
      </c>
      <c r="B10" s="96">
        <f>'[1]Main - Capital trajectory'!C102</f>
        <v>78.005630830326211</v>
      </c>
      <c r="C10" s="97">
        <f>'DATA 2'!D95</f>
        <v>0.81272896419999996</v>
      </c>
      <c r="D10" s="100">
        <f>'[1]Main - Capital trajectory'!N102</f>
        <v>1245.9900862514453</v>
      </c>
      <c r="E10" s="101">
        <f>'Inversiones por sectores'!E16</f>
        <v>2690.9655630000002</v>
      </c>
      <c r="F10" s="100">
        <f>'[1]Main - Capital trajectory'!S102</f>
        <v>550.33131309882958</v>
      </c>
      <c r="G10" s="101">
        <f>'Inversiones por sectores'!F16</f>
        <v>2966.0674180000001</v>
      </c>
      <c r="H10" s="100">
        <f>'[1]Main - Capital trajectory'!AC102</f>
        <v>-816.76819902244688</v>
      </c>
      <c r="I10" s="101">
        <f>'Inversiones por sectores'!G16</f>
        <v>1236.795318</v>
      </c>
      <c r="J10" s="100">
        <f>'[1]Main - Capital trajectory'!AM102</f>
        <v>29.277483244289609</v>
      </c>
      <c r="K10" s="101">
        <f>'Inversiones por sectores'!H16</f>
        <v>644.75765149999995</v>
      </c>
    </row>
    <row r="11" spans="1:11" ht="12.75" customHeight="1" x14ac:dyDescent="0.25">
      <c r="A11" s="93" t="s">
        <v>155</v>
      </c>
      <c r="B11" s="96">
        <f>'[1]Main - Capital trajectory'!C103</f>
        <v>2447.9623107119269</v>
      </c>
      <c r="C11" s="97">
        <f>'DATA 2'!D96</f>
        <v>2590.1827109999999</v>
      </c>
      <c r="D11" s="100">
        <f>'[1]Main - Capital trajectory'!N103</f>
        <v>3099.1669724876429</v>
      </c>
      <c r="E11" s="101">
        <f>'Inversiones por sectores'!E17</f>
        <v>2205.0041299999998</v>
      </c>
      <c r="F11" s="100">
        <f>'[1]Main - Capital trajectory'!S103</f>
        <v>2679.2827331037151</v>
      </c>
      <c r="G11" s="101">
        <f>'Inversiones por sectores'!F17</f>
        <v>1925.21533</v>
      </c>
      <c r="H11" s="100">
        <f>'[1]Main - Capital trajectory'!AC103</f>
        <v>4261.9556552387212</v>
      </c>
      <c r="I11" s="101">
        <f>'Inversiones por sectores'!G17</f>
        <v>1828.2609110000001</v>
      </c>
      <c r="J11" s="100">
        <f>'[1]Main - Capital trajectory'!AM103</f>
        <v>6267.7808537493611</v>
      </c>
      <c r="K11" s="101">
        <f>'Inversiones por sectores'!H17</f>
        <v>2022.655771</v>
      </c>
    </row>
    <row r="12" spans="1:11" ht="12.75" customHeight="1" x14ac:dyDescent="0.25">
      <c r="A12" s="93" t="s">
        <v>147</v>
      </c>
      <c r="B12" s="96">
        <f>'[1]Main - Capital trajectory'!C104</f>
        <v>2668.0454066812522</v>
      </c>
      <c r="C12" s="97">
        <f>'DATA 2'!D97</f>
        <v>2829.9157500000001</v>
      </c>
      <c r="D12" s="100">
        <f>'[1]Main - Capital trajectory'!N104</f>
        <v>3406.7093550491418</v>
      </c>
      <c r="E12" s="101">
        <f>'Inversiones por sectores'!E18</f>
        <v>2483.794805</v>
      </c>
      <c r="F12" s="100">
        <f>'[1]Main - Capital trajectory'!S104</f>
        <v>-4383.3931426428016</v>
      </c>
      <c r="G12" s="101">
        <f>'Inversiones por sectores'!F18</f>
        <v>1832.145663</v>
      </c>
      <c r="H12" s="100">
        <f>'[1]Main - Capital trajectory'!AC104</f>
        <v>-1635.4486981422242</v>
      </c>
      <c r="I12" s="101">
        <f>'Inversiones por sectores'!G18</f>
        <v>1252.9089469999999</v>
      </c>
      <c r="J12" s="100">
        <f>'[1]Main - Capital trajectory'!AM104</f>
        <v>-21557.458477755496</v>
      </c>
      <c r="K12" s="101">
        <f>'Inversiones por sectores'!H18</f>
        <v>22.19977098</v>
      </c>
    </row>
    <row r="13" spans="1:11" ht="12.75" customHeight="1" x14ac:dyDescent="0.25">
      <c r="A13" s="93" t="s">
        <v>156</v>
      </c>
      <c r="B13" s="96">
        <f>'[1]Main - Capital trajectory'!C105</f>
        <v>11854.069208773803</v>
      </c>
      <c r="C13" s="97">
        <f>'DATA 2'!D98</f>
        <v>12496.61493</v>
      </c>
      <c r="D13" s="100">
        <f>'[1]Main - Capital trajectory'!N105</f>
        <v>26502.992342538993</v>
      </c>
      <c r="E13" s="101">
        <f>'Inversiones por sectores'!E19</f>
        <v>21194.48718</v>
      </c>
      <c r="F13" s="100">
        <f>'[1]Main - Capital trajectory'!S105</f>
        <v>80023.840536042029</v>
      </c>
      <c r="G13" s="101">
        <f>'Inversiones por sectores'!F19</f>
        <v>67312.533110000004</v>
      </c>
      <c r="H13" s="100">
        <f>'[1]Main - Capital trajectory'!AC105</f>
        <v>27058.101418748181</v>
      </c>
      <c r="I13" s="101">
        <f>'Inversiones por sectores'!G19</f>
        <v>32195.571650000002</v>
      </c>
      <c r="J13" s="100">
        <f>'[1]Main - Capital trajectory'!AM105</f>
        <v>122396.60438751582</v>
      </c>
      <c r="K13" s="101">
        <f>'Inversiones por sectores'!H19</f>
        <v>97750.722559999995</v>
      </c>
    </row>
    <row r="14" spans="1:11" ht="12.75" customHeight="1" x14ac:dyDescent="0.25">
      <c r="A14" s="93" t="s">
        <v>124</v>
      </c>
      <c r="B14" s="96">
        <f>'[1]Main - Capital trajectory'!C106</f>
        <v>734.58343324654834</v>
      </c>
      <c r="C14" s="97">
        <f>'DATA 2'!D99</f>
        <v>530.07774099999995</v>
      </c>
      <c r="D14" s="100">
        <f>'[1]Main - Capital trajectory'!N106</f>
        <v>5051.5453798655635</v>
      </c>
      <c r="E14" s="101">
        <f>'Inversiones por sectores'!E20</f>
        <v>16.00969383</v>
      </c>
      <c r="F14" s="100">
        <f>'[1]Main - Capital trajectory'!S106</f>
        <v>-18141.366354265283</v>
      </c>
      <c r="G14" s="101">
        <f>'Inversiones por sectores'!F20</f>
        <v>4.2852362949999998</v>
      </c>
      <c r="H14" s="100">
        <f>'[1]Main - Capital trajectory'!AC106</f>
        <v>832.22950773850903</v>
      </c>
      <c r="I14" s="101">
        <f>'Inversiones por sectores'!G20</f>
        <v>3.5831150919999999</v>
      </c>
      <c r="J14" s="100">
        <f>'[1]Main - Capital trajectory'!AM106</f>
        <v>930.66042348853796</v>
      </c>
      <c r="K14" s="101">
        <f>'Inversiones por sectores'!H20</f>
        <v>4.877033226</v>
      </c>
    </row>
    <row r="15" spans="1:11" ht="12.75" customHeight="1" x14ac:dyDescent="0.25">
      <c r="A15" s="93" t="s">
        <v>150</v>
      </c>
      <c r="B15" s="96">
        <f>'[1]Main - Capital trajectory'!C107</f>
        <v>3741.0605829012488</v>
      </c>
      <c r="C15" s="97">
        <f>'DATA 2'!D100</f>
        <v>5856.3210660000004</v>
      </c>
      <c r="D15" s="100">
        <f>'[1]Main - Capital trajectory'!N107</f>
        <v>-23417.852851394906</v>
      </c>
      <c r="E15" s="101">
        <f>'Inversiones por sectores'!E21</f>
        <v>6.2980103869999997</v>
      </c>
      <c r="F15" s="100">
        <f>'[1]Main - Capital trajectory'!S107</f>
        <v>-97.75472099416217</v>
      </c>
      <c r="G15" s="101">
        <f>'Inversiones por sectores'!F21</f>
        <v>1.1334412629999999</v>
      </c>
      <c r="H15" s="100">
        <f>'[1]Main - Capital trajectory'!AC107</f>
        <v>-313.40160418146991</v>
      </c>
      <c r="I15" s="101">
        <f>'Inversiones por sectores'!G21</f>
        <v>8.5191518100000002E-2</v>
      </c>
      <c r="J15" s="100">
        <f>'[1]Main - Capital trajectory'!AM107</f>
        <v>-191.41833283177886</v>
      </c>
      <c r="K15" s="101">
        <f>'Inversiones por sectores'!H21</f>
        <v>8.6430814200000004E-3</v>
      </c>
    </row>
    <row r="16" spans="1:11" ht="12.75" customHeight="1" x14ac:dyDescent="0.25">
      <c r="A16" s="93" t="s">
        <v>225</v>
      </c>
      <c r="B16" s="98">
        <f>SUM(B4:B15)</f>
        <v>37115.432375556382</v>
      </c>
      <c r="C16" s="99">
        <f>SUM(C4:C15)</f>
        <v>37955.722464897204</v>
      </c>
      <c r="D16" s="102">
        <f t="shared" ref="D16:E16" si="0">SUM(D4:D15)</f>
        <v>81101.788335695863</v>
      </c>
      <c r="E16" s="99">
        <f t="shared" si="0"/>
        <v>80054.777954717007</v>
      </c>
      <c r="F16" s="102">
        <f t="shared" ref="F16:K16" si="1">SUM(F4:F15)</f>
        <v>151591.02162021401</v>
      </c>
      <c r="G16" s="99">
        <f t="shared" si="1"/>
        <v>147419.19435835801</v>
      </c>
      <c r="H16" s="102">
        <f t="shared" si="1"/>
        <v>252313.49876534933</v>
      </c>
      <c r="I16" s="99">
        <f t="shared" si="1"/>
        <v>250173.27159131007</v>
      </c>
      <c r="J16" s="102">
        <f t="shared" si="1"/>
        <v>310726.02604544914</v>
      </c>
      <c r="K16" s="99">
        <f t="shared" si="1"/>
        <v>310927.80353408743</v>
      </c>
    </row>
    <row r="17" spans="1:20" ht="12.75" customHeight="1" x14ac:dyDescent="0.25"/>
    <row r="18" spans="1:20" ht="12.75" customHeight="1" x14ac:dyDescent="0.25"/>
    <row r="19" spans="1:20" ht="12.75" customHeight="1" x14ac:dyDescent="0.25"/>
    <row r="21" spans="1:20" x14ac:dyDescent="0.25">
      <c r="A21" s="1" t="s">
        <v>447</v>
      </c>
      <c r="B21" s="1"/>
      <c r="C21" s="1"/>
      <c r="H21">
        <v>17</v>
      </c>
    </row>
    <row r="22" spans="1:20" ht="30" x14ac:dyDescent="0.25">
      <c r="B22" s="87" t="s">
        <v>448</v>
      </c>
      <c r="C22" s="87" t="s">
        <v>449</v>
      </c>
      <c r="D22" s="87" t="s">
        <v>450</v>
      </c>
      <c r="E22" s="87" t="s">
        <v>457</v>
      </c>
      <c r="H22" s="90" t="s">
        <v>456</v>
      </c>
      <c r="I22" s="1" t="s">
        <v>455</v>
      </c>
      <c r="J22" s="1" t="s">
        <v>458</v>
      </c>
      <c r="L22" s="90" t="s">
        <v>454</v>
      </c>
      <c r="M22" s="1" t="s">
        <v>455</v>
      </c>
      <c r="N22" s="1" t="s">
        <v>458</v>
      </c>
      <c r="P22" s="90"/>
      <c r="Q22" s="90" t="s">
        <v>456</v>
      </c>
      <c r="R22" s="90" t="s">
        <v>455</v>
      </c>
    </row>
    <row r="23" spans="1:20" x14ac:dyDescent="0.25">
      <c r="A23">
        <v>2025</v>
      </c>
      <c r="B23" s="85">
        <v>4770.6934315115213</v>
      </c>
      <c r="C23" s="85">
        <v>6357.6342924237251</v>
      </c>
      <c r="D23" s="85">
        <v>1586.9408609122038</v>
      </c>
      <c r="E23" s="88">
        <f t="shared" ref="E23:E26" si="2">D23/B23</f>
        <v>0.33264364681874053</v>
      </c>
      <c r="G23">
        <v>2025</v>
      </c>
      <c r="H23" s="85">
        <f>B23*$H$21</f>
        <v>81101.788335695863</v>
      </c>
      <c r="I23" s="85">
        <f t="array" ref="I23:I26">TRANSPOSE('Inversiones por sectores'!E9:H9)</f>
        <v>80054.777954717007</v>
      </c>
      <c r="J23" s="91">
        <f>I23/DATA!S$19</f>
        <v>3.0745239652323411E-3</v>
      </c>
      <c r="L23" s="85">
        <f>C23*$H$21</f>
        <v>108079.78297120333</v>
      </c>
      <c r="M23" s="85">
        <f t="array" ref="M23:M26">TRANSPOSE('Inversiones por sectores'!N9:Q9)</f>
        <v>94725.260046962998</v>
      </c>
      <c r="N23" s="91">
        <f>I23/DATA!N$20</f>
        <v>3.524734741531429E-3</v>
      </c>
      <c r="P23">
        <v>2025</v>
      </c>
      <c r="Q23" s="89">
        <f t="shared" ref="Q23:R26" si="3">L23/H23-1</f>
        <v>0.33264364681874059</v>
      </c>
      <c r="R23" s="88">
        <f t="shared" si="3"/>
        <v>0.18325554660265686</v>
      </c>
      <c r="T23" s="85">
        <f>M23-I23</f>
        <v>14670.482092245991</v>
      </c>
    </row>
    <row r="24" spans="1:20" x14ac:dyDescent="0.25">
      <c r="A24">
        <v>2030</v>
      </c>
      <c r="B24" s="85">
        <v>8917.1189188361168</v>
      </c>
      <c r="C24" s="85">
        <v>13465.50769919157</v>
      </c>
      <c r="D24" s="85">
        <v>4548.3887803554535</v>
      </c>
      <c r="E24" s="88">
        <f t="shared" si="2"/>
        <v>0.51007380542471448</v>
      </c>
      <c r="G24">
        <v>2030</v>
      </c>
      <c r="H24" s="85">
        <f>B24*$H$21</f>
        <v>151591.02162021399</v>
      </c>
      <c r="I24" s="85">
        <v>147419.19435835801</v>
      </c>
      <c r="J24" s="91">
        <f>I24/DATA!S$19</f>
        <v>5.6616713901373071E-3</v>
      </c>
      <c r="L24" s="85">
        <f>C24*$H$21</f>
        <v>228913.63088625669</v>
      </c>
      <c r="M24" s="85">
        <v>181651.80364268998</v>
      </c>
      <c r="N24" s="91">
        <f>I24/DATA!S$20</f>
        <v>5.6524283329598326E-3</v>
      </c>
      <c r="P24">
        <v>2030</v>
      </c>
      <c r="Q24" s="89">
        <f t="shared" si="3"/>
        <v>0.51007380542471448</v>
      </c>
      <c r="R24" s="88">
        <f t="shared" si="3"/>
        <v>0.23221270088558943</v>
      </c>
      <c r="T24" s="85">
        <f>M24-I24</f>
        <v>34232.609284331964</v>
      </c>
    </row>
    <row r="25" spans="1:20" x14ac:dyDescent="0.25">
      <c r="A25">
        <v>2040</v>
      </c>
      <c r="B25" s="85">
        <v>14841.970515608788</v>
      </c>
      <c r="C25" s="85">
        <v>21661.303845517337</v>
      </c>
      <c r="D25" s="85">
        <v>6819.3333299085498</v>
      </c>
      <c r="E25" s="88">
        <f t="shared" si="2"/>
        <v>0.45946279995212852</v>
      </c>
      <c r="G25">
        <v>2040</v>
      </c>
      <c r="H25" s="85">
        <f>B25*$H$21</f>
        <v>252313.49876534939</v>
      </c>
      <c r="I25" s="85">
        <v>250173.27159131007</v>
      </c>
      <c r="J25" s="91">
        <f>I25/DATA!AC$19</f>
        <v>7.3242245441236063E-3</v>
      </c>
      <c r="L25" s="85">
        <f>C25*$H$21</f>
        <v>368242.16537379473</v>
      </c>
      <c r="M25" s="85">
        <v>351530.24914576922</v>
      </c>
      <c r="N25" s="91">
        <f>I25/DATA!AC$20</f>
        <v>7.3214276687539057E-3</v>
      </c>
      <c r="P25">
        <v>2040</v>
      </c>
      <c r="Q25" s="89">
        <f t="shared" si="3"/>
        <v>0.45946279995212858</v>
      </c>
      <c r="R25" s="88">
        <f t="shared" si="3"/>
        <v>0.4051471082811704</v>
      </c>
      <c r="T25" s="85">
        <f>M25-I25</f>
        <v>101356.97755445915</v>
      </c>
    </row>
    <row r="26" spans="1:20" x14ac:dyDescent="0.25">
      <c r="A26">
        <v>2050</v>
      </c>
      <c r="B26" s="85">
        <v>18278.00153208524</v>
      </c>
      <c r="C26" s="85">
        <v>33383.207308873534</v>
      </c>
      <c r="D26" s="85">
        <v>15105.205776788294</v>
      </c>
      <c r="E26" s="88">
        <f t="shared" si="2"/>
        <v>0.82641451529985843</v>
      </c>
      <c r="G26">
        <v>2050</v>
      </c>
      <c r="H26" s="85">
        <f>B26*$H$21</f>
        <v>310726.02604544908</v>
      </c>
      <c r="I26" s="85">
        <v>310927.80353408743</v>
      </c>
      <c r="J26" s="91">
        <f>I26/DATA!AM$19</f>
        <v>7.0187332024504142E-3</v>
      </c>
      <c r="L26" s="85">
        <f>C26*$H$21</f>
        <v>567514.52425085008</v>
      </c>
      <c r="M26" s="85">
        <v>374301.23739097681</v>
      </c>
      <c r="N26" s="91">
        <f>M26/DATA!AM$19</f>
        <v>8.4492943144156892E-3</v>
      </c>
      <c r="P26">
        <v>2050</v>
      </c>
      <c r="Q26" s="89">
        <f t="shared" si="3"/>
        <v>0.82641451529985854</v>
      </c>
      <c r="R26" s="88">
        <f t="shared" si="3"/>
        <v>0.20382041469617773</v>
      </c>
      <c r="T26" s="85">
        <f>M26-I26</f>
        <v>63373.433856889373</v>
      </c>
    </row>
    <row r="28" spans="1:20" ht="29.25" customHeight="1" x14ac:dyDescent="0.25">
      <c r="B28" s="87" t="s">
        <v>451</v>
      </c>
      <c r="C28" s="87" t="s">
        <v>452</v>
      </c>
      <c r="D28" s="87" t="s">
        <v>453</v>
      </c>
      <c r="E28" s="87"/>
      <c r="F28" s="1"/>
    </row>
    <row r="29" spans="1:20" x14ac:dyDescent="0.25">
      <c r="A29">
        <v>2025</v>
      </c>
      <c r="B29" s="86">
        <v>404.58306298746828</v>
      </c>
      <c r="C29" s="85">
        <f t="shared" ref="C29:D32" si="4">B23/$B29</f>
        <v>11.791629131195961</v>
      </c>
      <c r="D29" s="85">
        <f t="shared" si="4"/>
        <v>15.714039647331083</v>
      </c>
      <c r="E29" s="85"/>
      <c r="F29" s="85"/>
    </row>
    <row r="30" spans="1:20" x14ac:dyDescent="0.25">
      <c r="A30">
        <v>2030</v>
      </c>
      <c r="B30" s="86">
        <v>468.88566690639658</v>
      </c>
      <c r="C30" s="85">
        <f t="shared" si="4"/>
        <v>19.017682877084482</v>
      </c>
      <c r="D30" s="85">
        <f t="shared" si="4"/>
        <v>28.718104752559398</v>
      </c>
      <c r="E30" s="85"/>
      <c r="F30" s="85"/>
    </row>
    <row r="31" spans="1:20" x14ac:dyDescent="0.25">
      <c r="A31">
        <v>2040</v>
      </c>
      <c r="B31" s="86">
        <v>556.92179576947342</v>
      </c>
      <c r="C31" s="85">
        <f t="shared" si="4"/>
        <v>26.650008364464018</v>
      </c>
      <c r="D31" s="85">
        <f t="shared" si="4"/>
        <v>38.894695826348297</v>
      </c>
      <c r="E31" s="85"/>
      <c r="F31" s="85"/>
    </row>
    <row r="32" spans="1:20" x14ac:dyDescent="0.25">
      <c r="A32">
        <v>2050</v>
      </c>
      <c r="B32" s="86">
        <v>623.04013401265797</v>
      </c>
      <c r="C32" s="85">
        <f t="shared" si="4"/>
        <v>29.33679635430018</v>
      </c>
      <c r="D32" s="85">
        <f t="shared" si="4"/>
        <v>53.581150693889818</v>
      </c>
      <c r="E32" s="85"/>
      <c r="F32" s="85"/>
    </row>
    <row r="33" spans="5:6" x14ac:dyDescent="0.25">
      <c r="E33" s="85"/>
      <c r="F33" s="85"/>
    </row>
  </sheetData>
  <mergeCells count="5">
    <mergeCell ref="D3:E3"/>
    <mergeCell ref="F3:G3"/>
    <mergeCell ref="H3:I3"/>
    <mergeCell ref="J3:K3"/>
    <mergeCell ref="B3:C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abSelected="1" workbookViewId="0">
      <selection activeCell="H26" sqref="H26"/>
    </sheetView>
  </sheetViews>
  <sheetFormatPr baseColWidth="10" defaultColWidth="11.42578125" defaultRowHeight="12.75" x14ac:dyDescent="0.2"/>
  <cols>
    <col min="1" max="1" width="31.7109375" style="42" bestFit="1" customWidth="1"/>
    <col min="2" max="3" width="8.85546875" style="42" bestFit="1" customWidth="1"/>
    <col min="4" max="4" width="9.85546875" style="42" bestFit="1" customWidth="1"/>
    <col min="5" max="7" width="8.85546875" style="42" bestFit="1" customWidth="1"/>
    <col min="8" max="8" width="8" style="42" customWidth="1"/>
    <col min="9" max="9" width="11.42578125" style="42"/>
    <col min="10" max="10" width="24.42578125" style="42" customWidth="1"/>
    <col min="11" max="12" width="8.85546875" style="42" bestFit="1" customWidth="1"/>
    <col min="13" max="13" width="9.85546875" style="42" bestFit="1" customWidth="1"/>
    <col min="14" max="16" width="8.85546875" style="42" bestFit="1" customWidth="1"/>
    <col min="17" max="16384" width="11.42578125" style="42"/>
  </cols>
  <sheetData>
    <row r="1" spans="1:24" ht="21" x14ac:dyDescent="0.35">
      <c r="A1" s="94" t="s">
        <v>466</v>
      </c>
      <c r="J1" s="118" t="s">
        <v>79</v>
      </c>
      <c r="K1" s="118"/>
      <c r="L1" s="118"/>
      <c r="M1" s="118"/>
      <c r="N1" s="119"/>
      <c r="O1" s="119"/>
      <c r="P1" s="119"/>
    </row>
    <row r="2" spans="1:24" ht="15" x14ac:dyDescent="0.25">
      <c r="A2" s="117" t="s">
        <v>455</v>
      </c>
      <c r="B2" s="54">
        <v>2013</v>
      </c>
      <c r="C2" s="54">
        <v>2020</v>
      </c>
      <c r="D2" s="54">
        <v>2025</v>
      </c>
      <c r="E2" s="54">
        <v>2030</v>
      </c>
      <c r="F2" s="54">
        <v>2040</v>
      </c>
      <c r="G2" s="54">
        <v>2050</v>
      </c>
      <c r="J2" s="110" t="s">
        <v>460</v>
      </c>
      <c r="K2" s="1">
        <v>2014</v>
      </c>
      <c r="L2" s="1">
        <v>2020</v>
      </c>
      <c r="M2" s="1">
        <v>2025</v>
      </c>
      <c r="N2" s="1">
        <v>2030</v>
      </c>
      <c r="O2" s="1">
        <v>2040</v>
      </c>
      <c r="P2" s="1">
        <v>2050</v>
      </c>
      <c r="S2" s="54" t="s">
        <v>465</v>
      </c>
      <c r="T2" s="54"/>
    </row>
    <row r="3" spans="1:24" ht="15" x14ac:dyDescent="0.25">
      <c r="A3" s="135" t="s">
        <v>51</v>
      </c>
      <c r="B3" s="55">
        <f>VLOOKUP($S5,DATA!$A$1:$AM$533,S$3,FALSE)</f>
        <v>158.6805803</v>
      </c>
      <c r="C3" s="55">
        <f>VLOOKUP($S5,DATA!$A$1:$AM$533,T$3,FALSE)</f>
        <v>190.81933269999999</v>
      </c>
      <c r="D3" s="55">
        <f>VLOOKUP($S5,DATA!$A$1:$AM$533,U$3,FALSE)</f>
        <v>211.49850960000001</v>
      </c>
      <c r="E3" s="55">
        <f>VLOOKUP($S5,DATA!$A$1:$AM$533,V$3,FALSE)</f>
        <v>233.2744907</v>
      </c>
      <c r="F3" s="55">
        <f>VLOOKUP($S5,DATA!$A$1:$AM$533,W$3,FALSE)</f>
        <v>296.8299093</v>
      </c>
      <c r="G3" s="55">
        <f>VLOOKUP($S5,DATA!$A$1:$AM$533,X$3,FALSE)</f>
        <v>391.65804159999999</v>
      </c>
      <c r="J3" s="111" t="s">
        <v>51</v>
      </c>
      <c r="K3" s="85">
        <v>159.4835896387691</v>
      </c>
      <c r="L3" s="85">
        <v>156.77090670295695</v>
      </c>
      <c r="M3" s="85">
        <v>165.89317032631428</v>
      </c>
      <c r="N3" s="85">
        <v>168.10134467458678</v>
      </c>
      <c r="O3" s="85">
        <v>165.21163507777163</v>
      </c>
      <c r="P3" s="85">
        <v>179.9794444129509</v>
      </c>
      <c r="S3" s="127">
        <v>2</v>
      </c>
      <c r="T3" s="128">
        <v>9</v>
      </c>
      <c r="U3" s="128">
        <v>14</v>
      </c>
      <c r="V3" s="128">
        <v>19</v>
      </c>
      <c r="W3" s="128">
        <v>29</v>
      </c>
      <c r="X3" s="129">
        <v>39</v>
      </c>
    </row>
    <row r="4" spans="1:24" ht="15" x14ac:dyDescent="0.25">
      <c r="A4" s="135" t="s">
        <v>52</v>
      </c>
      <c r="B4" s="55">
        <f>VLOOKUP($S6,DATA!$A$1:$AM$533,S$3,FALSE)</f>
        <v>1535.2176030000001</v>
      </c>
      <c r="C4" s="55">
        <f>VLOOKUP($S6,DATA!$A$1:$AM$533,T$3,FALSE)</f>
        <v>1870.819647</v>
      </c>
      <c r="D4" s="55">
        <f>VLOOKUP($S6,DATA!$A$1:$AM$533,U$3,FALSE)</f>
        <v>2106.3087300000002</v>
      </c>
      <c r="E4" s="55">
        <f>VLOOKUP($S6,DATA!$A$1:$AM$533,V$3,FALSE)</f>
        <v>2368.4495569999999</v>
      </c>
      <c r="F4" s="55">
        <f>VLOOKUP($S6,DATA!$A$1:$AM$533,W$3,FALSE)</f>
        <v>3009.2852290000001</v>
      </c>
      <c r="G4" s="55">
        <f>VLOOKUP($S6,DATA!$A$1:$AM$533,X$3,FALSE)</f>
        <v>3917.2100999999998</v>
      </c>
      <c r="J4" s="111" t="s">
        <v>52</v>
      </c>
      <c r="K4" s="85">
        <v>1551.7732285865659</v>
      </c>
      <c r="L4" s="85">
        <v>1781.1172185078683</v>
      </c>
      <c r="M4" s="85">
        <v>2256.1957476577304</v>
      </c>
      <c r="N4" s="85">
        <v>2520.4136461956173</v>
      </c>
      <c r="O4" s="85">
        <v>2802.7620070934922</v>
      </c>
      <c r="P4" s="85">
        <v>3456.2999892578664</v>
      </c>
      <c r="S4" s="130">
        <v>20</v>
      </c>
      <c r="T4" s="64">
        <v>21</v>
      </c>
      <c r="U4" s="64">
        <v>22</v>
      </c>
      <c r="V4" s="64"/>
      <c r="W4" s="64"/>
      <c r="X4" s="131"/>
    </row>
    <row r="5" spans="1:24" ht="15" x14ac:dyDescent="0.25">
      <c r="A5" s="135" t="s">
        <v>53</v>
      </c>
      <c r="B5" s="55">
        <f>VLOOKUP($S7,DATA!$A$1:$AM$533,S$3,FALSE)</f>
        <v>806.7662934</v>
      </c>
      <c r="C5" s="55">
        <f>VLOOKUP($S7,DATA!$A$1:$AM$533,T$3,FALSE)</f>
        <v>994.13380549999999</v>
      </c>
      <c r="D5" s="55">
        <f>VLOOKUP($S7,DATA!$A$1:$AM$533,U$3,FALSE)</f>
        <v>1082.9846789999999</v>
      </c>
      <c r="E5" s="55">
        <f>VLOOKUP($S7,DATA!$A$1:$AM$533,V$3,FALSE)</f>
        <v>1186.4412669999999</v>
      </c>
      <c r="F5" s="55">
        <f>VLOOKUP($S7,DATA!$A$1:$AM$533,W$3,FALSE)</f>
        <v>1498.6106339999999</v>
      </c>
      <c r="G5" s="55">
        <f>VLOOKUP($S7,DATA!$A$1:$AM$533,X$3,FALSE)</f>
        <v>2025.482706</v>
      </c>
      <c r="J5" s="111" t="s">
        <v>53</v>
      </c>
      <c r="K5" s="85">
        <v>1239.6847650019492</v>
      </c>
      <c r="L5" s="85">
        <v>1302.7412460939199</v>
      </c>
      <c r="M5" s="85">
        <v>1456.0968607043219</v>
      </c>
      <c r="N5" s="85">
        <v>1559.1267383251004</v>
      </c>
      <c r="O5" s="85">
        <v>1660.2392630362103</v>
      </c>
      <c r="P5" s="85">
        <v>1917.573917246491</v>
      </c>
      <c r="S5" s="130" t="s">
        <v>69</v>
      </c>
      <c r="T5" s="64"/>
      <c r="U5" s="64"/>
      <c r="V5" s="64"/>
      <c r="W5" s="64"/>
      <c r="X5" s="131"/>
    </row>
    <row r="6" spans="1:24" ht="15" x14ac:dyDescent="0.25">
      <c r="A6" s="135" t="s">
        <v>54</v>
      </c>
      <c r="B6" s="55">
        <f>VLOOKUP($S8,DATA!$A$1:$AM$533,S$3,FALSE)</f>
        <v>191.8611679</v>
      </c>
      <c r="C6" s="55">
        <f>VLOOKUP($S8,DATA!$A$1:$AM$533,T$3,FALSE)</f>
        <v>230.03366299999999</v>
      </c>
      <c r="D6" s="55">
        <f>VLOOKUP($S8,DATA!$A$1:$AM$533,U$3,FALSE)</f>
        <v>252.35338060000001</v>
      </c>
      <c r="E6" s="55">
        <f>VLOOKUP($S8,DATA!$A$1:$AM$533,V$3,FALSE)</f>
        <v>274.00742430000003</v>
      </c>
      <c r="F6" s="55">
        <f>VLOOKUP($S8,DATA!$A$1:$AM$533,W$3,FALSE)</f>
        <v>347.14639069999998</v>
      </c>
      <c r="G6" s="55">
        <f>VLOOKUP($S8,DATA!$A$1:$AM$533,X$3,FALSE)</f>
        <v>468.49332679999998</v>
      </c>
      <c r="J6" s="111" t="s">
        <v>54</v>
      </c>
      <c r="K6" s="85">
        <v>181.29774040344574</v>
      </c>
      <c r="L6" s="85">
        <v>201.50834786193687</v>
      </c>
      <c r="M6" s="85">
        <v>233.94262410529063</v>
      </c>
      <c r="N6" s="85">
        <v>246.10575132382539</v>
      </c>
      <c r="O6" s="85">
        <v>259.5622757509646</v>
      </c>
      <c r="P6" s="85">
        <v>284.51515620752696</v>
      </c>
      <c r="S6" s="130" t="s">
        <v>70</v>
      </c>
      <c r="T6" s="64"/>
      <c r="U6" s="64"/>
      <c r="V6" s="64"/>
      <c r="W6" s="64"/>
      <c r="X6" s="131"/>
    </row>
    <row r="7" spans="1:24" ht="15" x14ac:dyDescent="0.25">
      <c r="A7" s="135" t="s">
        <v>55</v>
      </c>
      <c r="B7" s="55">
        <f>VLOOKUP($S9,DATA!$A$1:$AM$533,S$3,FALSE)</f>
        <v>1941.100091</v>
      </c>
      <c r="C7" s="55">
        <f>VLOOKUP($S9,DATA!$A$1:$AM$533,T$3,FALSE)</f>
        <v>2349.024273</v>
      </c>
      <c r="D7" s="55">
        <f>VLOOKUP($S9,DATA!$A$1:$AM$533,U$3,FALSE)</f>
        <v>2457.56918</v>
      </c>
      <c r="E7" s="55">
        <f>VLOOKUP($S9,DATA!$A$1:$AM$533,V$3,FALSE)</f>
        <v>2674.3892430000001</v>
      </c>
      <c r="F7" s="55">
        <f>VLOOKUP($S9,DATA!$A$1:$AM$533,W$3,FALSE)</f>
        <v>3454.0872049999998</v>
      </c>
      <c r="G7" s="55">
        <f>VLOOKUP($S9,DATA!$A$1:$AM$533,X$3,FALSE)</f>
        <v>4845.1725120000001</v>
      </c>
      <c r="J7" s="111" t="s">
        <v>461</v>
      </c>
      <c r="K7" s="85">
        <v>1704.9895267772054</v>
      </c>
      <c r="L7" s="85">
        <v>2114.0051456267129</v>
      </c>
      <c r="M7" s="85">
        <v>3007.4706066934632</v>
      </c>
      <c r="N7" s="85">
        <v>3349.2893994836445</v>
      </c>
      <c r="O7" s="85">
        <v>3581.8126423958238</v>
      </c>
      <c r="P7" s="85">
        <v>3782.845643387971</v>
      </c>
      <c r="S7" s="130" t="s">
        <v>71</v>
      </c>
      <c r="T7" s="64"/>
      <c r="U7" s="64"/>
      <c r="V7" s="64"/>
      <c r="W7" s="64"/>
      <c r="X7" s="131"/>
    </row>
    <row r="8" spans="1:24" ht="15" x14ac:dyDescent="0.25">
      <c r="A8" s="135" t="s">
        <v>56</v>
      </c>
      <c r="B8" s="61">
        <f t="shared" ref="B8:G8" si="0">SUM(B3:B7)</f>
        <v>4633.6257355999996</v>
      </c>
      <c r="C8" s="61">
        <f t="shared" si="0"/>
        <v>5634.8307212</v>
      </c>
      <c r="D8" s="61">
        <f t="shared" si="0"/>
        <v>6110.7144791999999</v>
      </c>
      <c r="E8" s="61">
        <f t="shared" si="0"/>
        <v>6736.5619819999993</v>
      </c>
      <c r="F8" s="61">
        <f t="shared" si="0"/>
        <v>8605.9593679999998</v>
      </c>
      <c r="G8" s="61">
        <f t="shared" si="0"/>
        <v>11648.016686399998</v>
      </c>
      <c r="J8" s="112" t="s">
        <v>145</v>
      </c>
      <c r="K8" s="109">
        <f>SUM(K3:K7)</f>
        <v>4837.2288504079352</v>
      </c>
      <c r="L8" s="109">
        <f t="shared" ref="L8:P8" si="1">SUM(L3:L7)</f>
        <v>5556.1428647933953</v>
      </c>
      <c r="M8" s="109">
        <f t="shared" si="1"/>
        <v>7119.5990094871204</v>
      </c>
      <c r="N8" s="109">
        <f t="shared" si="1"/>
        <v>7843.0368800027754</v>
      </c>
      <c r="O8" s="109">
        <f t="shared" si="1"/>
        <v>8469.5878233542626</v>
      </c>
      <c r="P8" s="109">
        <f t="shared" si="1"/>
        <v>9621.2141505128056</v>
      </c>
      <c r="S8" s="130" t="s">
        <v>72</v>
      </c>
      <c r="T8" s="64"/>
      <c r="U8" s="64"/>
      <c r="V8" s="64"/>
      <c r="W8" s="64"/>
      <c r="X8" s="131"/>
    </row>
    <row r="9" spans="1:24" x14ac:dyDescent="0.2">
      <c r="A9" s="3"/>
      <c r="B9" s="57"/>
      <c r="C9" s="57"/>
      <c r="D9" s="57"/>
      <c r="E9" s="57"/>
      <c r="F9" s="57"/>
      <c r="G9" s="57"/>
      <c r="J9" s="3"/>
      <c r="K9" s="115"/>
      <c r="L9" s="115"/>
      <c r="M9" s="115"/>
      <c r="N9" s="115"/>
      <c r="O9" s="115"/>
      <c r="P9" s="115"/>
      <c r="Q9" s="48"/>
      <c r="S9" s="130" t="s">
        <v>73</v>
      </c>
      <c r="T9" s="64"/>
      <c r="U9" s="64"/>
      <c r="V9" s="64"/>
      <c r="W9" s="64"/>
      <c r="X9" s="131"/>
    </row>
    <row r="10" spans="1:24" x14ac:dyDescent="0.2">
      <c r="J10" s="3"/>
      <c r="K10" s="116"/>
      <c r="L10" s="116"/>
      <c r="M10" s="116"/>
      <c r="N10" s="116"/>
      <c r="O10" s="116"/>
      <c r="P10" s="116"/>
      <c r="Q10" s="48"/>
      <c r="S10" s="130" t="s">
        <v>49</v>
      </c>
      <c r="T10" s="64"/>
      <c r="U10" s="64"/>
      <c r="V10" s="64"/>
      <c r="W10" s="64"/>
      <c r="X10" s="131"/>
    </row>
    <row r="11" spans="1:24" x14ac:dyDescent="0.2">
      <c r="J11" s="3"/>
      <c r="K11" s="113"/>
      <c r="L11" s="113"/>
      <c r="M11" s="113"/>
      <c r="N11" s="113"/>
      <c r="O11" s="113"/>
      <c r="P11" s="113"/>
      <c r="Q11" s="48"/>
      <c r="S11" s="130" t="s">
        <v>50</v>
      </c>
      <c r="T11" s="64"/>
      <c r="U11" s="64"/>
      <c r="V11" s="64"/>
      <c r="W11" s="64"/>
      <c r="X11" s="131"/>
    </row>
    <row r="12" spans="1:24" x14ac:dyDescent="0.2">
      <c r="A12" s="3" t="s">
        <v>129</v>
      </c>
      <c r="B12" s="54">
        <v>2013</v>
      </c>
      <c r="C12" s="54">
        <v>2020</v>
      </c>
      <c r="D12" s="54">
        <v>2025</v>
      </c>
      <c r="E12" s="54">
        <v>2030</v>
      </c>
      <c r="F12" s="54">
        <v>2040</v>
      </c>
      <c r="G12" s="54">
        <v>2050</v>
      </c>
      <c r="J12" s="3"/>
      <c r="K12" s="113"/>
      <c r="L12" s="113"/>
      <c r="M12" s="113"/>
      <c r="N12" s="113"/>
      <c r="O12" s="113"/>
      <c r="P12" s="113"/>
      <c r="Q12" s="48"/>
      <c r="S12" s="130" t="s">
        <v>63</v>
      </c>
      <c r="T12" s="64"/>
      <c r="U12" s="64"/>
      <c r="V12" s="64"/>
      <c r="W12" s="64"/>
      <c r="X12" s="131"/>
    </row>
    <row r="13" spans="1:24" x14ac:dyDescent="0.2">
      <c r="A13" s="135" t="s">
        <v>467</v>
      </c>
      <c r="B13" s="59">
        <f>VLOOKUP($S10,DATA!$A$1:$AM$533,S$3,FALSE)</f>
        <v>237150.27770000001</v>
      </c>
      <c r="C13" s="59">
        <f>VLOOKUP($S10,DATA!$A$1:$AM$533,T$3,FALSE)</f>
        <v>264775.13919999998</v>
      </c>
      <c r="D13" s="59">
        <f>VLOOKUP($S10,DATA!$A$1:$AM$533,U$3,FALSE)</f>
        <v>294282.85869999998</v>
      </c>
      <c r="E13" s="59">
        <f>VLOOKUP($S10,DATA!$A$1:$AM$533,V$3,FALSE)</f>
        <v>316343.73310000001</v>
      </c>
      <c r="F13" s="59">
        <f>VLOOKUP($S10,DATA!$A$1:$AM$533,W$3,FALSE)</f>
        <v>407784.21370000002</v>
      </c>
      <c r="G13" s="59">
        <f>VLOOKUP($S10,DATA!$A$1:$AM$533,X$3,FALSE)</f>
        <v>522742.68680000002</v>
      </c>
      <c r="J13" s="3"/>
      <c r="K13" s="48"/>
      <c r="L13" s="114"/>
      <c r="M13" s="114"/>
      <c r="N13" s="114"/>
      <c r="O13" s="114"/>
      <c r="P13" s="114"/>
      <c r="Q13" s="48"/>
      <c r="S13" s="130" t="s">
        <v>64</v>
      </c>
      <c r="T13" s="64"/>
      <c r="U13" s="64"/>
      <c r="V13" s="64"/>
      <c r="W13" s="64"/>
      <c r="X13" s="131"/>
    </row>
    <row r="14" spans="1:24" x14ac:dyDescent="0.2">
      <c r="A14" s="135" t="s">
        <v>462</v>
      </c>
      <c r="B14" s="59">
        <f>VLOOKUP($S11,DATA!$A$1:$AM$533,S$3,FALSE)</f>
        <v>237150.27770000001</v>
      </c>
      <c r="C14" s="59">
        <f>VLOOKUP($S11,DATA!$A$1:$AM$533,T$3,FALSE)</f>
        <v>263207.9204</v>
      </c>
      <c r="D14" s="59">
        <f>VLOOKUP($S11,DATA!$A$1:$AM$533,U$3,FALSE)</f>
        <v>289640.56420000002</v>
      </c>
      <c r="E14" s="59">
        <f>VLOOKUP($S11,DATA!$A$1:$AM$533,V$3,FALSE)</f>
        <v>310071.05109999998</v>
      </c>
      <c r="F14" s="59">
        <f>VLOOKUP($S11,DATA!$A$1:$AM$533,W$3,FALSE)</f>
        <v>379550.83799999999</v>
      </c>
      <c r="G14" s="59">
        <f>VLOOKUP($S11,DATA!$A$1:$AM$533,X$3,FALSE)</f>
        <v>497254.39449999999</v>
      </c>
      <c r="J14" s="3"/>
      <c r="K14" s="113"/>
      <c r="L14" s="114"/>
      <c r="M14" s="114"/>
      <c r="N14" s="114"/>
      <c r="O14" s="114"/>
      <c r="P14" s="114"/>
      <c r="Q14" s="48"/>
      <c r="S14" s="130" t="s">
        <v>65</v>
      </c>
      <c r="T14" s="64"/>
      <c r="U14" s="64"/>
      <c r="V14" s="64"/>
      <c r="W14" s="64"/>
      <c r="X14" s="131"/>
    </row>
    <row r="15" spans="1:24" x14ac:dyDescent="0.2">
      <c r="A15" s="3"/>
      <c r="B15" s="55"/>
      <c r="C15" s="55"/>
      <c r="D15" s="55"/>
      <c r="E15" s="55"/>
      <c r="F15" s="55"/>
      <c r="G15" s="55"/>
      <c r="J15" s="3"/>
      <c r="K15" s="113"/>
      <c r="L15" s="113"/>
      <c r="M15" s="113"/>
      <c r="N15" s="113"/>
      <c r="O15" s="113"/>
      <c r="P15" s="113"/>
      <c r="Q15" s="48"/>
      <c r="S15" s="130" t="s">
        <v>66</v>
      </c>
      <c r="T15" s="64"/>
      <c r="U15" s="64"/>
      <c r="V15" s="64"/>
      <c r="W15" s="64"/>
      <c r="X15" s="131"/>
    </row>
    <row r="16" spans="1:24" x14ac:dyDescent="0.2">
      <c r="A16" s="3"/>
      <c r="J16" s="3" t="s">
        <v>463</v>
      </c>
      <c r="K16" s="113"/>
      <c r="L16" s="113"/>
      <c r="M16" s="113"/>
      <c r="N16" s="113"/>
      <c r="O16" s="113"/>
      <c r="P16" s="113"/>
      <c r="Q16" s="48"/>
      <c r="S16" s="132" t="s">
        <v>67</v>
      </c>
      <c r="T16" s="133"/>
      <c r="U16" s="133"/>
      <c r="V16" s="133"/>
      <c r="W16" s="133"/>
      <c r="X16" s="134"/>
    </row>
    <row r="17" spans="1:17" ht="15" x14ac:dyDescent="0.25">
      <c r="A17" s="3" t="s">
        <v>469</v>
      </c>
      <c r="B17" s="54">
        <v>2013</v>
      </c>
      <c r="C17" s="54">
        <v>2020</v>
      </c>
      <c r="D17" s="54">
        <v>2025</v>
      </c>
      <c r="E17" s="54">
        <v>2030</v>
      </c>
      <c r="F17" s="54">
        <v>2040</v>
      </c>
      <c r="G17" s="54">
        <v>2050</v>
      </c>
      <c r="H17" s="6"/>
      <c r="J17" s="110" t="s">
        <v>460</v>
      </c>
      <c r="K17" s="1">
        <v>2014</v>
      </c>
      <c r="L17" s="1">
        <v>2020</v>
      </c>
      <c r="M17" s="1">
        <v>2025</v>
      </c>
      <c r="N17" s="1">
        <v>2030</v>
      </c>
      <c r="O17" s="1">
        <v>2040</v>
      </c>
      <c r="P17" s="1">
        <v>2050</v>
      </c>
      <c r="Q17" s="48"/>
    </row>
    <row r="18" spans="1:17" ht="15" x14ac:dyDescent="0.25">
      <c r="A18" s="135" t="s">
        <v>51</v>
      </c>
      <c r="B18" s="55">
        <f>VLOOKUP(CONCATENATE($S12,$S$4,"_0"),DATA!$A$1:$AM$533,S$3,FALSE)</f>
        <v>121.58713299999999</v>
      </c>
      <c r="C18" s="55">
        <f>VLOOKUP(CONCATENATE($S12,$S$4,"_0"),DATA!$A$1:$AM$533,T$3,FALSE)</f>
        <v>149.90418539999999</v>
      </c>
      <c r="D18" s="55">
        <f>VLOOKUP(CONCATENATE($S12,$S$4,"_0"),DATA!$A$1:$AM$533,U$3,FALSE)</f>
        <v>166.29131090000001</v>
      </c>
      <c r="E18" s="55">
        <f>VLOOKUP(CONCATENATE($S12,$S$4,"_0"),DATA!$A$1:$AM$533,V$3,FALSE)</f>
        <v>185.00430990000001</v>
      </c>
      <c r="F18" s="55">
        <f>VLOOKUP(CONCATENATE($S12,$S$4,"_0"),DATA!$A$1:$AM$533,W$3,FALSE)</f>
        <v>235.15895560000001</v>
      </c>
      <c r="G18" s="55">
        <f>VLOOKUP(CONCATENATE($S12,$S$4,"_0"),DATA!$A$1:$AM$533,X$3,FALSE)</f>
        <v>312.45304779999998</v>
      </c>
      <c r="H18" s="122"/>
      <c r="J18" s="111" t="s">
        <v>51</v>
      </c>
      <c r="K18" s="120">
        <v>123.35148719296878</v>
      </c>
      <c r="L18" s="120">
        <v>120.62627782854373</v>
      </c>
      <c r="M18" s="120">
        <v>129.74190384811783</v>
      </c>
      <c r="N18" s="120">
        <v>131.9460293311146</v>
      </c>
      <c r="O18" s="120">
        <v>129.05185402451053</v>
      </c>
      <c r="P18" s="120">
        <v>143.80902935273241</v>
      </c>
    </row>
    <row r="19" spans="1:17" ht="15" x14ac:dyDescent="0.25">
      <c r="A19" s="135" t="s">
        <v>52</v>
      </c>
      <c r="B19" s="55">
        <f>VLOOKUP(CONCATENATE($S13,$S$4,"_0"),DATA!$A$1:$AM$533,S$3,FALSE)</f>
        <v>411.05060300000002</v>
      </c>
      <c r="C19" s="55">
        <f>VLOOKUP(CONCATENATE($S13,$S$4,"_0"),DATA!$A$1:$AM$533,T$3,FALSE)</f>
        <v>519.19758030000003</v>
      </c>
      <c r="D19" s="55">
        <f>VLOOKUP(CONCATENATE($S13,$S$4,"_0"),DATA!$A$1:$AM$533,U$3,FALSE)</f>
        <v>580.63935389999995</v>
      </c>
      <c r="E19" s="55">
        <f>VLOOKUP(CONCATENATE($S13,$S$4,"_0"),DATA!$A$1:$AM$533,V$3,FALSE)</f>
        <v>656.52868530000001</v>
      </c>
      <c r="F19" s="55">
        <f>VLOOKUP(CONCATENATE($S13,$S$4,"_0"),DATA!$A$1:$AM$533,W$3,FALSE)</f>
        <v>836.49115529999995</v>
      </c>
      <c r="G19" s="55">
        <f>VLOOKUP(CONCATENATE($S13,$S$4,"_0"),DATA!$A$1:$AM$533,X$3,FALSE)</f>
        <v>1098.2370269999999</v>
      </c>
      <c r="H19" s="122"/>
      <c r="J19" s="111" t="s">
        <v>52</v>
      </c>
      <c r="K19" s="120">
        <v>385.45498639315804</v>
      </c>
      <c r="L19" s="120">
        <v>387.39791508643202</v>
      </c>
      <c r="M19" s="120">
        <v>397.26597655310439</v>
      </c>
      <c r="N19" s="120">
        <v>420.00030118933608</v>
      </c>
      <c r="O19" s="120">
        <v>462.13052970283331</v>
      </c>
      <c r="P19" s="120">
        <v>559.59112663145822</v>
      </c>
    </row>
    <row r="20" spans="1:17" ht="15" x14ac:dyDescent="0.25">
      <c r="A20" s="135" t="s">
        <v>53</v>
      </c>
      <c r="B20" s="55">
        <f>VLOOKUP(CONCATENATE($S14,$S$4,"_0"),DATA!$A$1:$AM$533,S$3,FALSE)</f>
        <v>801.19622289999995</v>
      </c>
      <c r="C20" s="55">
        <f>VLOOKUP(CONCATENATE($S14,$S$4,"_0"),DATA!$A$1:$AM$533,T$3,FALSE)</f>
        <v>987.89154540000004</v>
      </c>
      <c r="D20" s="55">
        <f>VLOOKUP(CONCATENATE($S14,$S$4,"_0"),DATA!$A$1:$AM$533,U$3,FALSE)</f>
        <v>1076.0555529999999</v>
      </c>
      <c r="E20" s="55">
        <f>VLOOKUP(CONCATENATE($S14,$S$4,"_0"),DATA!$A$1:$AM$533,V$3,FALSE)</f>
        <v>1178.988619</v>
      </c>
      <c r="F20" s="55">
        <f>VLOOKUP(CONCATENATE($S14,$S$4,"_0"),DATA!$A$1:$AM$533,W$3,FALSE)</f>
        <v>1489.1364779999999</v>
      </c>
      <c r="G20" s="55">
        <f>VLOOKUP(CONCATENATE($S14,$S$4,"_0"),DATA!$A$1:$AM$533,X$3,FALSE)</f>
        <v>2013.062833</v>
      </c>
      <c r="H20" s="122"/>
      <c r="J20" s="111" t="s">
        <v>53</v>
      </c>
      <c r="K20" s="120">
        <v>1235.6654370019494</v>
      </c>
      <c r="L20" s="120">
        <v>1296.6245642393123</v>
      </c>
      <c r="M20" s="120">
        <v>1441.974353055311</v>
      </c>
      <c r="N20" s="120">
        <v>1540.4224512342651</v>
      </c>
      <c r="O20" s="120">
        <v>1635.8740173338842</v>
      </c>
      <c r="P20" s="120">
        <v>1876.3700805076637</v>
      </c>
    </row>
    <row r="21" spans="1:17" ht="15" x14ac:dyDescent="0.25">
      <c r="A21" s="135" t="s">
        <v>54</v>
      </c>
      <c r="B21" s="55">
        <f>VLOOKUP(CONCATENATE($S15,$S$4,"_0"),DATA!$A$1:$AM$533,S$3,FALSE)</f>
        <v>94.437168270000001</v>
      </c>
      <c r="C21" s="55">
        <f>VLOOKUP(CONCATENATE($S15,$S$4,"_0"),DATA!$A$1:$AM$533,T$3,FALSE)</f>
        <v>120.0934007</v>
      </c>
      <c r="D21" s="55">
        <f>VLOOKUP(CONCATENATE($S15,$S$4,"_0"),DATA!$A$1:$AM$533,U$3,FALSE)</f>
        <v>131.79836510000001</v>
      </c>
      <c r="E21" s="55">
        <f>VLOOKUP(CONCATENATE($S15,$S$4,"_0"),DATA!$A$1:$AM$533,V$3,FALSE)</f>
        <v>145.2800757</v>
      </c>
      <c r="F21" s="55">
        <f>VLOOKUP(CONCATENATE($S15,$S$4,"_0"),DATA!$A$1:$AM$533,W$3,FALSE)</f>
        <v>183.57911619999999</v>
      </c>
      <c r="G21" s="55">
        <f>VLOOKUP(CONCATENATE($S15,$S$4,"_0"),DATA!$A$1:$AM$533,X$3,FALSE)</f>
        <v>250.9475324</v>
      </c>
      <c r="H21" s="122"/>
      <c r="J21" s="111" t="s">
        <v>54</v>
      </c>
      <c r="K21" s="120">
        <v>67.826159999999987</v>
      </c>
      <c r="L21" s="120">
        <v>68.095142074627162</v>
      </c>
      <c r="M21" s="120">
        <v>66.981464787524956</v>
      </c>
      <c r="N21" s="120">
        <v>65.696987649244576</v>
      </c>
      <c r="O21" s="120">
        <v>64.077169128285348</v>
      </c>
      <c r="P21" s="120">
        <v>60.277623624157478</v>
      </c>
    </row>
    <row r="22" spans="1:17" ht="15" x14ac:dyDescent="0.25">
      <c r="A22" s="135" t="s">
        <v>55</v>
      </c>
      <c r="B22" s="55">
        <f>VLOOKUP(CONCATENATE($S16,$S$4,"_0"),DATA!$A$1:$AM$533,S$3,FALSE)</f>
        <v>1712.076548</v>
      </c>
      <c r="C22" s="55">
        <f>VLOOKUP(CONCATENATE($S16,$S$4,"_0"),DATA!$A$1:$AM$533,T$3,FALSE)</f>
        <v>2098.0154429999998</v>
      </c>
      <c r="D22" s="55">
        <f>VLOOKUP(CONCATENATE($S16,$S$4,"_0"),DATA!$A$1:$AM$533,U$3,FALSE)</f>
        <v>2186.302686</v>
      </c>
      <c r="E22" s="55">
        <f>VLOOKUP(CONCATENATE($S16,$S$4,"_0"),DATA!$A$1:$AM$533,V$3,FALSE)</f>
        <v>2391.9287859999999</v>
      </c>
      <c r="F22" s="55">
        <f>VLOOKUP(CONCATENATE($S16,$S$4,"_0"),DATA!$A$1:$AM$533,W$3,FALSE)</f>
        <v>3075.292363</v>
      </c>
      <c r="G22" s="55">
        <f>VLOOKUP(CONCATENATE($S16,$S$4,"_0"),DATA!$A$1:$AM$533,X$3,FALSE)</f>
        <v>4339.6637300000002</v>
      </c>
      <c r="H22" s="122"/>
      <c r="J22" s="111" t="s">
        <v>461</v>
      </c>
      <c r="K22" s="120">
        <v>1290.9725966159783</v>
      </c>
      <c r="L22" s="120">
        <v>1639.6414378028394</v>
      </c>
      <c r="M22" s="120">
        <v>2393.7412623956493</v>
      </c>
      <c r="N22" s="120">
        <v>2668.1357036434924</v>
      </c>
      <c r="O22" s="120">
        <v>2829.691710791365</v>
      </c>
      <c r="P22" s="120">
        <v>2879.8200120001902</v>
      </c>
    </row>
    <row r="23" spans="1:17" ht="15" x14ac:dyDescent="0.25">
      <c r="A23" s="135" t="s">
        <v>56</v>
      </c>
      <c r="B23" s="61">
        <f>SUM(B18:B22)</f>
        <v>3140.34767517</v>
      </c>
      <c r="C23" s="61">
        <f t="shared" ref="C23:G23" si="2">SUM(C18:C22)</f>
        <v>3875.1021547999999</v>
      </c>
      <c r="D23" s="61">
        <f t="shared" si="2"/>
        <v>4141.0872688999998</v>
      </c>
      <c r="E23" s="61">
        <f t="shared" si="2"/>
        <v>4557.7304758999999</v>
      </c>
      <c r="F23" s="61">
        <f t="shared" si="2"/>
        <v>5819.6580680999996</v>
      </c>
      <c r="G23" s="61">
        <f t="shared" si="2"/>
        <v>8014.3641702000004</v>
      </c>
      <c r="H23" s="122"/>
      <c r="J23" s="112" t="s">
        <v>145</v>
      </c>
      <c r="K23" s="109">
        <f>SUM(K18:K22)</f>
        <v>3103.2706672040549</v>
      </c>
      <c r="L23" s="109">
        <f t="shared" ref="L23:P23" si="3">SUM(L18:L22)</f>
        <v>3512.3853370317547</v>
      </c>
      <c r="M23" s="109">
        <f t="shared" si="3"/>
        <v>4429.7049606397077</v>
      </c>
      <c r="N23" s="109">
        <f t="shared" si="3"/>
        <v>4826.201473047453</v>
      </c>
      <c r="O23" s="109">
        <f t="shared" si="3"/>
        <v>5120.8252809808782</v>
      </c>
      <c r="P23" s="109">
        <f t="shared" si="3"/>
        <v>5519.8678721162014</v>
      </c>
    </row>
    <row r="24" spans="1:17" x14ac:dyDescent="0.2">
      <c r="A24" s="3"/>
      <c r="B24" s="57"/>
      <c r="C24" s="57"/>
      <c r="D24" s="57"/>
      <c r="E24" s="57"/>
      <c r="G24" s="121"/>
      <c r="H24" s="122"/>
      <c r="J24" s="3"/>
      <c r="K24" s="116"/>
      <c r="L24" s="116"/>
      <c r="M24" s="116"/>
      <c r="N24" s="116"/>
      <c r="O24" s="116"/>
      <c r="P24" s="48"/>
    </row>
    <row r="25" spans="1:17" x14ac:dyDescent="0.2">
      <c r="G25" s="123"/>
      <c r="H25" s="48"/>
      <c r="I25" s="48"/>
      <c r="J25" s="3" t="s">
        <v>464</v>
      </c>
      <c r="K25" s="56"/>
      <c r="L25" s="56"/>
      <c r="M25" s="56"/>
      <c r="N25" s="56"/>
      <c r="O25" s="56"/>
      <c r="Q25" s="48"/>
    </row>
    <row r="26" spans="1:17" ht="15" x14ac:dyDescent="0.25">
      <c r="A26" s="3" t="s">
        <v>470</v>
      </c>
      <c r="B26" s="54">
        <v>2013</v>
      </c>
      <c r="C26" s="54">
        <v>2020</v>
      </c>
      <c r="D26" s="54">
        <v>2025</v>
      </c>
      <c r="E26" s="54">
        <v>2030</v>
      </c>
      <c r="F26" s="54">
        <v>2040</v>
      </c>
      <c r="G26" s="54">
        <v>2050</v>
      </c>
      <c r="H26" s="48"/>
      <c r="J26" s="110" t="s">
        <v>460</v>
      </c>
      <c r="K26" s="1">
        <v>2014</v>
      </c>
      <c r="L26" s="1">
        <v>2020</v>
      </c>
      <c r="M26" s="1">
        <v>2025</v>
      </c>
      <c r="N26" s="1">
        <v>2030</v>
      </c>
      <c r="O26" s="1">
        <v>2040</v>
      </c>
      <c r="P26" s="1">
        <v>2050</v>
      </c>
    </row>
    <row r="27" spans="1:17" ht="15" x14ac:dyDescent="0.25">
      <c r="A27" s="135" t="s">
        <v>51</v>
      </c>
      <c r="B27" s="55">
        <f>VLOOKUP(CONCATENATE($S12,$T$4,"_0"),DATA!$A$1:$AM$533,S$3,FALSE)</f>
        <v>6.5447287100000001E-2</v>
      </c>
      <c r="C27" s="55">
        <f>VLOOKUP(CONCATENATE($S12,$T$4,"_0"),DATA!$A$1:$AM$533,T$3,FALSE)</f>
        <v>8.1580776499999896E-2</v>
      </c>
      <c r="D27" s="55">
        <f>VLOOKUP(CONCATENATE($S12,$T$4,"_0"),DATA!$A$1:$AM$533,U$3,FALSE)</f>
        <v>9.2211655000000003E-2</v>
      </c>
      <c r="E27" s="55">
        <f>VLOOKUP(CONCATENATE($S12,$T$4,"_0"),DATA!$A$1:$AM$533,V$3,FALSE)</f>
        <v>0.1051532379</v>
      </c>
      <c r="F27" s="55">
        <f>VLOOKUP(CONCATENATE($S12,$T$4,"_0"),DATA!$A$1:$AM$533,W$3,FALSE)</f>
        <v>0.13456227840000001</v>
      </c>
      <c r="G27" s="55">
        <f>VLOOKUP(CONCATENATE($S12,$T$4,"_0"),DATA!$A$1:$AM$533,X$3,FALSE)</f>
        <v>0.17903311129999999</v>
      </c>
      <c r="H27" s="122"/>
      <c r="J27" s="111" t="s">
        <v>51</v>
      </c>
      <c r="K27" s="120">
        <v>0</v>
      </c>
      <c r="L27" s="120">
        <v>0</v>
      </c>
      <c r="M27" s="120">
        <v>0</v>
      </c>
      <c r="N27" s="120">
        <v>0</v>
      </c>
      <c r="O27" s="120">
        <v>0</v>
      </c>
      <c r="P27" s="120">
        <v>0</v>
      </c>
    </row>
    <row r="28" spans="1:17" ht="15" x14ac:dyDescent="0.25">
      <c r="A28" s="135" t="s">
        <v>52</v>
      </c>
      <c r="B28" s="55">
        <f>VLOOKUP(CONCATENATE($S13,$T$4,"_0"),DATA!$A$1:$AM$533,S$3,FALSE)</f>
        <v>593.18299999999999</v>
      </c>
      <c r="C28" s="55">
        <f>VLOOKUP(CONCATENATE($S13,$T$4,"_0"),DATA!$A$1:$AM$533,T$3,FALSE)</f>
        <v>749.250991</v>
      </c>
      <c r="D28" s="55">
        <f>VLOOKUP(CONCATENATE($S13,$T$4,"_0"),DATA!$A$1:$AM$533,U$3,FALSE)</f>
        <v>846.72732340000005</v>
      </c>
      <c r="E28" s="55">
        <f>VLOOKUP(CONCATENATE($S13,$T$4,"_0"),DATA!$A$1:$AM$533,V$3,FALSE)</f>
        <v>968.77686510000001</v>
      </c>
      <c r="F28" s="55">
        <f>VLOOKUP(CONCATENATE($S13,$T$4,"_0"),DATA!$A$1:$AM$533,W$3,FALSE)</f>
        <v>1226.3945040000001</v>
      </c>
      <c r="G28" s="55">
        <f>VLOOKUP(CONCATENATE($S13,$T$4,"_0"),DATA!$A$1:$AM$533,X$3,FALSE)</f>
        <v>1626.214054</v>
      </c>
      <c r="H28" s="122"/>
      <c r="J28" s="111" t="s">
        <v>52</v>
      </c>
      <c r="K28" s="120">
        <v>596.55470783868668</v>
      </c>
      <c r="L28" s="120">
        <v>675.07357791228833</v>
      </c>
      <c r="M28" s="120">
        <v>839.57439581610288</v>
      </c>
      <c r="N28" s="120">
        <v>920.67278981191839</v>
      </c>
      <c r="O28" s="120">
        <v>982.0280806132414</v>
      </c>
      <c r="P28" s="120">
        <v>1116.5399459675916</v>
      </c>
    </row>
    <row r="29" spans="1:17" ht="15" x14ac:dyDescent="0.25">
      <c r="A29" s="135" t="s">
        <v>53</v>
      </c>
      <c r="B29" s="55">
        <f>VLOOKUP(CONCATENATE($S14,$T$4,"_0"),DATA!$A$1:$AM$533,S$3,FALSE)</f>
        <v>1.3886131559999999</v>
      </c>
      <c r="C29" s="55">
        <f>VLOOKUP(CONCATENATE($S14,$T$4,"_0"),DATA!$A$1:$AM$533,T$3,FALSE)</f>
        <v>1.725492834</v>
      </c>
      <c r="D29" s="55">
        <f>VLOOKUP(CONCATENATE($S14,$T$4,"_0"),DATA!$A$1:$AM$533,U$3,FALSE)</f>
        <v>1.9239444269999999</v>
      </c>
      <c r="E29" s="55">
        <f>VLOOKUP(CONCATENATE($S14,$T$4,"_0"),DATA!$A$1:$AM$533,V$3,FALSE)</f>
        <v>2.153052696</v>
      </c>
      <c r="F29" s="55">
        <f>VLOOKUP(CONCATENATE($S14,$T$4,"_0"),DATA!$A$1:$AM$533,W$3,FALSE)</f>
        <v>2.7147276749999998</v>
      </c>
      <c r="G29" s="55">
        <f>VLOOKUP(CONCATENATE($S14,$T$4,"_0"),DATA!$A$1:$AM$533,X$3,FALSE)</f>
        <v>3.6944982799999999</v>
      </c>
      <c r="H29" s="122"/>
      <c r="J29" s="111" t="s">
        <v>53</v>
      </c>
      <c r="K29" s="120">
        <v>0</v>
      </c>
      <c r="L29" s="120">
        <v>1.3154608773475005</v>
      </c>
      <c r="M29" s="120">
        <v>6.7036211185654206</v>
      </c>
      <c r="N29" s="120">
        <v>9.7710280418393811</v>
      </c>
      <c r="O29" s="120">
        <v>13.586191150444565</v>
      </c>
      <c r="P29" s="120">
        <v>25.025268913351944</v>
      </c>
    </row>
    <row r="30" spans="1:17" ht="15" x14ac:dyDescent="0.25">
      <c r="A30" s="135" t="s">
        <v>54</v>
      </c>
      <c r="B30" s="55">
        <f>VLOOKUP(CONCATENATE($S15,$T$4,"_0"),DATA!$A$1:$AM$533,S$3,FALSE)</f>
        <v>11.097</v>
      </c>
      <c r="C30" s="55">
        <f>VLOOKUP(CONCATENATE($S15,$T$4,"_0"),DATA!$A$1:$AM$533,T$3,FALSE)</f>
        <v>14.286583</v>
      </c>
      <c r="D30" s="55">
        <f>VLOOKUP(CONCATENATE($S15,$T$4,"_0"),DATA!$A$1:$AM$533,U$3,FALSE)</f>
        <v>15.629344700000001</v>
      </c>
      <c r="E30" s="55">
        <f>VLOOKUP(CONCATENATE($S15,$T$4,"_0"),DATA!$A$1:$AM$533,V$3,FALSE)</f>
        <v>17.416899099999998</v>
      </c>
      <c r="F30" s="55">
        <f>VLOOKUP(CONCATENATE($S15,$T$4,"_0"),DATA!$A$1:$AM$533,W$3,FALSE)</f>
        <v>21.708405620000001</v>
      </c>
      <c r="G30" s="55">
        <f>VLOOKUP(CONCATENATE($S15,$T$4,"_0"),DATA!$A$1:$AM$533,X$3,FALSE)</f>
        <v>30.21370392</v>
      </c>
      <c r="H30" s="122"/>
      <c r="J30" s="111" t="s">
        <v>54</v>
      </c>
      <c r="K30" s="120">
        <v>13.104683999999999</v>
      </c>
      <c r="L30" s="120">
        <v>16.193888531401843</v>
      </c>
      <c r="M30" s="120">
        <v>21.369928298008439</v>
      </c>
      <c r="N30" s="120">
        <v>23.901975620577495</v>
      </c>
      <c r="O30" s="120">
        <v>26.385031045017321</v>
      </c>
      <c r="P30" s="120">
        <v>31.26125647993058</v>
      </c>
    </row>
    <row r="31" spans="1:17" ht="15" x14ac:dyDescent="0.25">
      <c r="A31" s="135" t="s">
        <v>55</v>
      </c>
      <c r="B31" s="55">
        <f>VLOOKUP(CONCATENATE($S16,$T$4,"_0"),DATA!$A$1:$AM$533,S$3,FALSE)</f>
        <v>33.802999999999997</v>
      </c>
      <c r="C31" s="55">
        <f>VLOOKUP(CONCATENATE($S16,$T$4,"_0"),DATA!$A$1:$AM$533,T$3,FALSE)</f>
        <v>41.193417820000001</v>
      </c>
      <c r="D31" s="55">
        <f>VLOOKUP(CONCATENATE($S16,$T$4,"_0"),DATA!$A$1:$AM$533,U$3,FALSE)</f>
        <v>45.836095020000002</v>
      </c>
      <c r="E31" s="55">
        <f>VLOOKUP(CONCATENATE($S16,$T$4,"_0"),DATA!$A$1:$AM$533,V$3,FALSE)</f>
        <v>51.542097609999999</v>
      </c>
      <c r="F31" s="55">
        <f>VLOOKUP(CONCATENATE($S16,$T$4,"_0"),DATA!$A$1:$AM$533,W$3,FALSE)</f>
        <v>67.325932109999997</v>
      </c>
      <c r="G31" s="55">
        <f>VLOOKUP(CONCATENATE($S16,$T$4,"_0"),DATA!$A$1:$AM$533,X$3,FALSE)</f>
        <v>91.477554060000003</v>
      </c>
      <c r="H31" s="122"/>
      <c r="J31" s="111" t="s">
        <v>461</v>
      </c>
      <c r="K31" s="120">
        <v>34.97291015725267</v>
      </c>
      <c r="L31" s="120">
        <v>42.385228222470317</v>
      </c>
      <c r="M31" s="120">
        <v>51.675545231092109</v>
      </c>
      <c r="N31" s="120">
        <v>56.294430315579064</v>
      </c>
      <c r="O31" s="120">
        <v>60.676197303706502</v>
      </c>
      <c r="P31" s="120">
        <v>68.360166038638383</v>
      </c>
    </row>
    <row r="32" spans="1:17" ht="15" x14ac:dyDescent="0.25">
      <c r="A32" s="135" t="s">
        <v>56</v>
      </c>
      <c r="B32" s="61">
        <f>SUM(B27:B31)</f>
        <v>639.53706044310002</v>
      </c>
      <c r="C32" s="61">
        <f t="shared" ref="C32:G32" si="4">SUM(C27:C31)</f>
        <v>806.53806543049996</v>
      </c>
      <c r="D32" s="61">
        <f t="shared" si="4"/>
        <v>910.20891920200017</v>
      </c>
      <c r="E32" s="61">
        <f t="shared" si="4"/>
        <v>1039.9940677439001</v>
      </c>
      <c r="F32" s="61">
        <f t="shared" si="4"/>
        <v>1318.2781316833998</v>
      </c>
      <c r="G32" s="61">
        <f t="shared" si="4"/>
        <v>1751.7788433713001</v>
      </c>
      <c r="H32" s="122"/>
      <c r="J32" s="112" t="s">
        <v>145</v>
      </c>
      <c r="K32" s="109">
        <f>SUM(K27:K31)</f>
        <v>644.63230199593932</v>
      </c>
      <c r="L32" s="109">
        <f t="shared" ref="L32:P32" si="5">SUM(L27:L31)</f>
        <v>734.96815554350803</v>
      </c>
      <c r="M32" s="109">
        <f t="shared" si="5"/>
        <v>919.32349046376874</v>
      </c>
      <c r="N32" s="109">
        <f t="shared" si="5"/>
        <v>1010.6402237899142</v>
      </c>
      <c r="O32" s="109">
        <f t="shared" si="5"/>
        <v>1082.6755001124097</v>
      </c>
      <c r="P32" s="109">
        <f t="shared" si="5"/>
        <v>1241.1866373995126</v>
      </c>
    </row>
    <row r="33" spans="1:16" x14ac:dyDescent="0.2">
      <c r="A33" s="3"/>
      <c r="B33" s="57"/>
      <c r="C33" s="57"/>
      <c r="D33" s="57"/>
      <c r="E33" s="57"/>
      <c r="G33" s="121"/>
      <c r="H33" s="122"/>
      <c r="J33" s="3"/>
      <c r="K33" s="116"/>
      <c r="L33" s="116"/>
      <c r="M33" s="116"/>
      <c r="N33" s="116"/>
      <c r="O33" s="116"/>
    </row>
    <row r="34" spans="1:16" x14ac:dyDescent="0.2">
      <c r="G34" s="123"/>
      <c r="H34" s="48"/>
      <c r="J34" s="3" t="s">
        <v>471</v>
      </c>
      <c r="K34" s="56"/>
      <c r="L34" s="56"/>
      <c r="M34" s="56"/>
      <c r="N34" s="56"/>
      <c r="O34" s="56"/>
    </row>
    <row r="35" spans="1:16" ht="15" x14ac:dyDescent="0.25">
      <c r="A35" s="3" t="s">
        <v>472</v>
      </c>
      <c r="B35" s="54">
        <v>2013</v>
      </c>
      <c r="C35" s="54">
        <v>2020</v>
      </c>
      <c r="D35" s="54">
        <v>2025</v>
      </c>
      <c r="E35" s="54">
        <v>2030</v>
      </c>
      <c r="F35" s="54">
        <v>2040</v>
      </c>
      <c r="G35" s="54">
        <v>2050</v>
      </c>
      <c r="H35" s="48"/>
      <c r="J35" s="110" t="s">
        <v>460</v>
      </c>
      <c r="K35" s="1">
        <v>2014</v>
      </c>
      <c r="L35" s="1">
        <v>2020</v>
      </c>
      <c r="M35" s="1">
        <v>2025</v>
      </c>
      <c r="N35" s="1">
        <v>2030</v>
      </c>
      <c r="O35" s="1">
        <v>2040</v>
      </c>
      <c r="P35" s="1">
        <v>2050</v>
      </c>
    </row>
    <row r="36" spans="1:16" ht="15" x14ac:dyDescent="0.25">
      <c r="A36" s="135" t="s">
        <v>51</v>
      </c>
      <c r="B36" s="55">
        <f>VLOOKUP(CONCATENATE($S12,$U$4,"_0"),DATA!$A$1:$AM$533,S$3,FALSE)</f>
        <v>37.027999999999999</v>
      </c>
      <c r="C36" s="55">
        <f>VLOOKUP(CONCATENATE($S12,$U$4,"_0"),DATA!$A$1:$AM$533,T$3,FALSE)</f>
        <v>40.833566509999997</v>
      </c>
      <c r="D36" s="55">
        <f>VLOOKUP(CONCATENATE($S12,$U$4,"_0"),DATA!$A$1:$AM$533,U$3,FALSE)</f>
        <v>45.114987030000002</v>
      </c>
      <c r="E36" s="55">
        <f>VLOOKUP(CONCATENATE($S12,$U$4,"_0"),DATA!$A$1:$AM$533,V$3,FALSE)</f>
        <v>48.165027559999999</v>
      </c>
      <c r="F36" s="55">
        <f>VLOOKUP(CONCATENATE($S12,$U$4,"_0"),DATA!$A$1:$AM$533,W$3,FALSE)</f>
        <v>61.536391420000001</v>
      </c>
      <c r="G36" s="55">
        <f>VLOOKUP(CONCATENATE($S12,$U$4,"_0"),DATA!$A$1:$AM$533,X$3,FALSE)</f>
        <v>79.02596063</v>
      </c>
      <c r="H36" s="122"/>
      <c r="J36" s="111" t="s">
        <v>51</v>
      </c>
      <c r="K36" s="124">
        <v>36.132102445800335</v>
      </c>
      <c r="L36" s="124">
        <v>36.144628874413208</v>
      </c>
      <c r="M36" s="124">
        <v>36.151266478196455</v>
      </c>
      <c r="N36" s="124">
        <v>36.155315343472189</v>
      </c>
      <c r="O36" s="124">
        <v>36.159781053261106</v>
      </c>
      <c r="P36" s="124">
        <v>36.170415060218481</v>
      </c>
    </row>
    <row r="37" spans="1:16" ht="15" x14ac:dyDescent="0.25">
      <c r="A37" s="135" t="s">
        <v>52</v>
      </c>
      <c r="B37" s="55">
        <f>VLOOKUP(CONCATENATE($S13,$U$4,"_0"),DATA!$A$1:$AM$533,S$3,FALSE)</f>
        <v>530.98400000000004</v>
      </c>
      <c r="C37" s="55">
        <f>VLOOKUP(CONCATENATE($S13,$U$4,"_0"),DATA!$A$1:$AM$533,T$3,FALSE)</f>
        <v>602.37107590000005</v>
      </c>
      <c r="D37" s="55">
        <f>VLOOKUP(CONCATENATE($S13,$U$4,"_0"),DATA!$A$1:$AM$533,U$3,FALSE)</f>
        <v>678.94205250000005</v>
      </c>
      <c r="E37" s="55">
        <f>VLOOKUP(CONCATENATE($S13,$U$4,"_0"),DATA!$A$1:$AM$533,V$3,FALSE)</f>
        <v>743.14400639999997</v>
      </c>
      <c r="F37" s="55">
        <f>VLOOKUP(CONCATENATE($S13,$U$4,"_0"),DATA!$A$1:$AM$533,W$3,FALSE)</f>
        <v>946.39957040000002</v>
      </c>
      <c r="G37" s="55">
        <f>VLOOKUP(CONCATENATE($S13,$U$4,"_0"),DATA!$A$1:$AM$533,X$3,FALSE)</f>
        <v>1192.7590190000001</v>
      </c>
      <c r="H37" s="122"/>
      <c r="J37" s="111" t="s">
        <v>52</v>
      </c>
      <c r="K37" s="124">
        <v>531.62423008929227</v>
      </c>
      <c r="L37" s="124">
        <v>678.33829942782825</v>
      </c>
      <c r="M37" s="124">
        <v>972.00485874600304</v>
      </c>
      <c r="N37" s="124">
        <v>1128.7599793741551</v>
      </c>
      <c r="O37" s="124">
        <v>1304.0456472440237</v>
      </c>
      <c r="P37" s="124">
        <v>1718.4086712849364</v>
      </c>
    </row>
    <row r="38" spans="1:16" ht="15" x14ac:dyDescent="0.25">
      <c r="A38" s="135" t="s">
        <v>53</v>
      </c>
      <c r="B38" s="55">
        <f>VLOOKUP(CONCATENATE($S14,$U$4,"_0"),DATA!$A$1:$AM$533,S$3,FALSE)</f>
        <v>4.1814573929999996</v>
      </c>
      <c r="C38" s="55">
        <f>VLOOKUP(CONCATENATE($S14,$U$4,"_0"),DATA!$A$1:$AM$533,T$3,FALSE)</f>
        <v>4.5167672779999997</v>
      </c>
      <c r="D38" s="55">
        <f>VLOOKUP(CONCATENATE($S14,$U$4,"_0"),DATA!$A$1:$AM$533,U$3,FALSE)</f>
        <v>5.0051818509999997</v>
      </c>
      <c r="E38" s="55">
        <f>VLOOKUP(CONCATENATE($S14,$U$4,"_0"),DATA!$A$1:$AM$533,V$3,FALSE)</f>
        <v>5.2995956929999997</v>
      </c>
      <c r="F38" s="55">
        <f>VLOOKUP(CONCATENATE($S14,$U$4,"_0"),DATA!$A$1:$AM$533,W$3,FALSE)</f>
        <v>6.759428572</v>
      </c>
      <c r="G38" s="55">
        <f>VLOOKUP(CONCATENATE($S14,$U$4,"_0"),DATA!$A$1:$AM$533,X$3,FALSE)</f>
        <v>8.7253745610000006</v>
      </c>
      <c r="H38" s="122"/>
      <c r="J38" s="111" t="s">
        <v>53</v>
      </c>
      <c r="K38" s="124">
        <v>4.0193280000000007</v>
      </c>
      <c r="L38" s="124">
        <v>4.8012209772601535</v>
      </c>
      <c r="M38" s="124">
        <v>7.4188865304457199</v>
      </c>
      <c r="N38" s="124">
        <v>8.933259048996117</v>
      </c>
      <c r="O38" s="124">
        <v>10.779054551881277</v>
      </c>
      <c r="P38" s="124">
        <v>16.178567825475181</v>
      </c>
    </row>
    <row r="39" spans="1:16" ht="15" x14ac:dyDescent="0.25">
      <c r="A39" s="135" t="s">
        <v>54</v>
      </c>
      <c r="B39" s="55">
        <f>VLOOKUP(CONCATENATE($S15,$U$4,"_0"),DATA!$A$1:$AM$533,S$3,FALSE)</f>
        <v>86.326999639999997</v>
      </c>
      <c r="C39" s="55">
        <f>VLOOKUP(CONCATENATE($S15,$U$4,"_0"),DATA!$A$1:$AM$533,T$3,FALSE)</f>
        <v>95.653679330000003</v>
      </c>
      <c r="D39" s="55">
        <f>VLOOKUP(CONCATENATE($S15,$U$4,"_0"),DATA!$A$1:$AM$533,U$3,FALSE)</f>
        <v>104.9256707</v>
      </c>
      <c r="E39" s="55">
        <f>VLOOKUP(CONCATENATE($S15,$U$4,"_0"),DATA!$A$1:$AM$533,V$3,FALSE)</f>
        <v>111.3104495</v>
      </c>
      <c r="F39" s="55">
        <f>VLOOKUP(CONCATENATE($S15,$U$4,"_0"),DATA!$A$1:$AM$533,W$3,FALSE)</f>
        <v>141.8588689</v>
      </c>
      <c r="G39" s="55">
        <f>VLOOKUP(CONCATENATE($S15,$U$4,"_0"),DATA!$A$1:$AM$533,X$3,FALSE)</f>
        <v>187.33209049999999</v>
      </c>
      <c r="H39" s="122"/>
      <c r="J39" s="111" t="s">
        <v>54</v>
      </c>
      <c r="K39" s="124">
        <v>100.36689640344576</v>
      </c>
      <c r="L39" s="124">
        <v>117.21931725590788</v>
      </c>
      <c r="M39" s="124">
        <v>145.59123101975723</v>
      </c>
      <c r="N39" s="124">
        <v>156.50678805400332</v>
      </c>
      <c r="O39" s="124">
        <v>169.10007557766193</v>
      </c>
      <c r="P39" s="124">
        <v>192.97627610343889</v>
      </c>
    </row>
    <row r="40" spans="1:16" ht="15" x14ac:dyDescent="0.25">
      <c r="A40" s="135" t="s">
        <v>55</v>
      </c>
      <c r="B40" s="55">
        <f>VLOOKUP(CONCATENATE($S16,$U$4,"_0"),DATA!$A$1:$AM$533,S$3,FALSE)</f>
        <v>195.22054259999999</v>
      </c>
      <c r="C40" s="55">
        <f>VLOOKUP(CONCATENATE($S16,$U$4,"_0"),DATA!$A$1:$AM$533,T$3,FALSE)</f>
        <v>209.81541200000001</v>
      </c>
      <c r="D40" s="55">
        <f>VLOOKUP(CONCATENATE($S16,$U$4,"_0"),DATA!$A$1:$AM$533,U$3,FALSE)</f>
        <v>225.43039909999999</v>
      </c>
      <c r="E40" s="55">
        <f>VLOOKUP(CONCATENATE($S16,$U$4,"_0"),DATA!$A$1:$AM$533,V$3,FALSE)</f>
        <v>230.91835990000001</v>
      </c>
      <c r="F40" s="55">
        <f>VLOOKUP(CONCATENATE($S16,$U$4,"_0"),DATA!$A$1:$AM$533,W$3,FALSE)</f>
        <v>311.46891010000002</v>
      </c>
      <c r="G40" s="55">
        <f>VLOOKUP(CONCATENATE($S16,$U$4,"_0"),DATA!$A$1:$AM$533,X$3,FALSE)</f>
        <v>414.03122810000002</v>
      </c>
      <c r="H40" s="122"/>
      <c r="J40" s="111" t="s">
        <v>461</v>
      </c>
      <c r="K40" s="124">
        <v>199.75499444543235</v>
      </c>
      <c r="L40" s="124">
        <v>257.9981150107231</v>
      </c>
      <c r="M40" s="124">
        <v>392.37188089552723</v>
      </c>
      <c r="N40" s="124">
        <v>458.18514989993105</v>
      </c>
      <c r="O40" s="124">
        <v>527.53952958537252</v>
      </c>
      <c r="P40" s="124">
        <v>676.51034264845043</v>
      </c>
    </row>
    <row r="41" spans="1:16" ht="15" x14ac:dyDescent="0.25">
      <c r="A41" s="135" t="s">
        <v>56</v>
      </c>
      <c r="B41" s="61">
        <f>SUM(B36:B40)</f>
        <v>853.740999633</v>
      </c>
      <c r="C41" s="61">
        <f t="shared" ref="C41:G41" si="6">SUM(C36:C40)</f>
        <v>953.19050101800008</v>
      </c>
      <c r="D41" s="61">
        <f t="shared" si="6"/>
        <v>1059.4182911809999</v>
      </c>
      <c r="E41" s="61">
        <f t="shared" si="6"/>
        <v>1138.837439053</v>
      </c>
      <c r="F41" s="61">
        <f t="shared" si="6"/>
        <v>1468.023169392</v>
      </c>
      <c r="G41" s="61">
        <f t="shared" si="6"/>
        <v>1881.8736727910004</v>
      </c>
      <c r="H41" s="122"/>
      <c r="J41" s="112" t="s">
        <v>145</v>
      </c>
      <c r="K41" s="109">
        <f>SUM(K36:K40)</f>
        <v>871.89755138397061</v>
      </c>
      <c r="L41" s="109">
        <f t="shared" ref="L41:P41" si="7">SUM(L36:L40)</f>
        <v>1094.5015815461327</v>
      </c>
      <c r="M41" s="109">
        <f t="shared" si="7"/>
        <v>1553.5381236699297</v>
      </c>
      <c r="N41" s="109">
        <f t="shared" si="7"/>
        <v>1788.5404917205581</v>
      </c>
      <c r="O41" s="109">
        <f t="shared" si="7"/>
        <v>2047.6240880122007</v>
      </c>
      <c r="P41" s="109">
        <f t="shared" si="7"/>
        <v>2640.2442729225195</v>
      </c>
    </row>
    <row r="42" spans="1:16" x14ac:dyDescent="0.2">
      <c r="A42" s="3"/>
      <c r="B42" s="57"/>
      <c r="C42" s="57"/>
      <c r="D42" s="57"/>
      <c r="E42" s="57"/>
      <c r="F42" s="57"/>
      <c r="G42" s="57"/>
      <c r="H42" s="122"/>
    </row>
    <row r="43" spans="1:16" x14ac:dyDescent="0.2">
      <c r="G43" s="123"/>
      <c r="H43" s="48"/>
      <c r="J43" s="3" t="s">
        <v>464</v>
      </c>
      <c r="K43" s="56"/>
      <c r="L43" s="56"/>
      <c r="M43" s="56"/>
      <c r="N43" s="56"/>
      <c r="O43" s="56"/>
    </row>
    <row r="44" spans="1:16" ht="15" x14ac:dyDescent="0.25">
      <c r="H44" s="48"/>
      <c r="J44" s="110" t="s">
        <v>460</v>
      </c>
      <c r="K44" s="1">
        <v>2014</v>
      </c>
      <c r="L44" s="1">
        <v>2020</v>
      </c>
      <c r="M44" s="1">
        <v>2025</v>
      </c>
      <c r="N44" s="1">
        <v>2030</v>
      </c>
      <c r="O44" s="1">
        <v>2040</v>
      </c>
      <c r="P44" s="1">
        <v>2050</v>
      </c>
    </row>
    <row r="45" spans="1:16" ht="15" x14ac:dyDescent="0.25">
      <c r="H45" s="122"/>
      <c r="J45" s="111" t="s">
        <v>51</v>
      </c>
      <c r="K45" s="124">
        <v>0</v>
      </c>
      <c r="L45" s="124">
        <v>0</v>
      </c>
      <c r="M45" s="124">
        <v>0</v>
      </c>
      <c r="N45" s="124">
        <v>0</v>
      </c>
      <c r="O45" s="124">
        <v>0</v>
      </c>
      <c r="P45" s="124">
        <v>0</v>
      </c>
    </row>
    <row r="46" spans="1:16" ht="15" x14ac:dyDescent="0.25">
      <c r="H46" s="122"/>
      <c r="J46" s="111" t="s">
        <v>52</v>
      </c>
      <c r="K46" s="124">
        <v>38.139304265428535</v>
      </c>
      <c r="L46" s="124">
        <v>40.307426081319804</v>
      </c>
      <c r="M46" s="124">
        <v>47.350516542520232</v>
      </c>
      <c r="N46" s="124">
        <v>50.980575820207648</v>
      </c>
      <c r="O46" s="124">
        <v>54.557749533393945</v>
      </c>
      <c r="P46" s="124">
        <v>61.760245373879883</v>
      </c>
    </row>
    <row r="47" spans="1:16" ht="15" x14ac:dyDescent="0.25">
      <c r="H47" s="122"/>
      <c r="J47" s="111" t="s">
        <v>53</v>
      </c>
      <c r="K47" s="124">
        <v>0</v>
      </c>
      <c r="L47" s="124">
        <v>0</v>
      </c>
      <c r="M47" s="124">
        <v>0</v>
      </c>
      <c r="N47" s="124">
        <v>0</v>
      </c>
      <c r="O47" s="124">
        <v>0</v>
      </c>
      <c r="P47" s="124">
        <v>0</v>
      </c>
    </row>
    <row r="48" spans="1:16" ht="15" x14ac:dyDescent="0.25">
      <c r="H48" s="122"/>
      <c r="J48" s="111" t="s">
        <v>54</v>
      </c>
      <c r="K48" s="124">
        <v>0</v>
      </c>
      <c r="L48" s="124">
        <v>0</v>
      </c>
      <c r="M48" s="124">
        <v>0</v>
      </c>
      <c r="N48" s="124">
        <v>0</v>
      </c>
      <c r="O48" s="124">
        <v>0</v>
      </c>
      <c r="P48" s="124">
        <v>0</v>
      </c>
    </row>
    <row r="49" spans="1:16" ht="15" x14ac:dyDescent="0.25">
      <c r="H49" s="122"/>
      <c r="J49" s="111" t="s">
        <v>461</v>
      </c>
      <c r="K49" s="124">
        <v>179.28902555854191</v>
      </c>
      <c r="L49" s="124">
        <v>173.98036459068021</v>
      </c>
      <c r="M49" s="124">
        <v>169.68191817119492</v>
      </c>
      <c r="N49" s="124">
        <v>166.67411562464224</v>
      </c>
      <c r="O49" s="124">
        <v>163.90520471537957</v>
      </c>
      <c r="P49" s="124">
        <v>158.15512270069277</v>
      </c>
    </row>
    <row r="50" spans="1:16" ht="15" x14ac:dyDescent="0.25">
      <c r="H50" s="122"/>
      <c r="J50" s="112" t="s">
        <v>145</v>
      </c>
      <c r="K50" s="109">
        <f>SUM(K45:K49)</f>
        <v>217.42832982397044</v>
      </c>
      <c r="L50" s="109">
        <f t="shared" ref="L50:P50" si="8">SUM(L45:L49)</f>
        <v>214.28779067200003</v>
      </c>
      <c r="M50" s="109">
        <f t="shared" si="8"/>
        <v>217.03243471371516</v>
      </c>
      <c r="N50" s="109">
        <f t="shared" si="8"/>
        <v>217.6546914448499</v>
      </c>
      <c r="O50" s="109">
        <f t="shared" si="8"/>
        <v>218.46295424877351</v>
      </c>
      <c r="P50" s="109">
        <f t="shared" si="8"/>
        <v>219.91536807457265</v>
      </c>
    </row>
    <row r="51" spans="1:16" x14ac:dyDescent="0.2">
      <c r="H51" s="122"/>
    </row>
    <row r="52" spans="1:16" x14ac:dyDescent="0.2">
      <c r="H52" s="48"/>
      <c r="J52" s="3"/>
      <c r="K52" s="58"/>
      <c r="L52" s="58"/>
      <c r="M52" s="58"/>
      <c r="N52" s="58"/>
      <c r="O52" s="58"/>
    </row>
    <row r="53" spans="1:16" x14ac:dyDescent="0.2">
      <c r="A53" s="60"/>
      <c r="B53" s="2"/>
      <c r="C53" s="2"/>
      <c r="D53" s="2"/>
      <c r="E53" s="2"/>
      <c r="G53" s="123"/>
      <c r="H53" s="48"/>
      <c r="J53" s="48"/>
      <c r="K53" s="113"/>
      <c r="L53" s="113"/>
      <c r="M53" s="113"/>
      <c r="N53" s="113"/>
      <c r="O53" s="113"/>
      <c r="P53" s="48"/>
    </row>
    <row r="54" spans="1:16" x14ac:dyDescent="0.2">
      <c r="A54" s="60"/>
      <c r="B54" s="54"/>
      <c r="C54" s="54"/>
      <c r="D54" s="54"/>
      <c r="E54" s="54"/>
      <c r="F54" s="54"/>
      <c r="G54" s="54"/>
      <c r="H54" s="122"/>
      <c r="J54" s="125"/>
      <c r="K54" s="126"/>
      <c r="L54" s="126"/>
      <c r="M54" s="126"/>
      <c r="N54" s="126"/>
      <c r="O54" s="126"/>
      <c r="P54" s="48"/>
    </row>
    <row r="55" spans="1:16" x14ac:dyDescent="0.2">
      <c r="A55" s="3"/>
      <c r="B55" s="55"/>
      <c r="C55" s="55"/>
      <c r="D55" s="55"/>
      <c r="E55" s="61"/>
      <c r="G55" s="121"/>
      <c r="H55" s="122"/>
      <c r="J55" s="3"/>
      <c r="K55" s="113"/>
      <c r="L55" s="113"/>
      <c r="M55" s="113"/>
      <c r="N55" s="113"/>
      <c r="O55" s="113"/>
      <c r="P55" s="48"/>
    </row>
    <row r="56" spans="1:16" x14ac:dyDescent="0.2">
      <c r="A56" s="3"/>
      <c r="B56" s="55"/>
      <c r="C56" s="55"/>
      <c r="D56" s="55"/>
      <c r="E56" s="61"/>
      <c r="G56" s="121"/>
      <c r="H56" s="122"/>
      <c r="J56" s="3"/>
      <c r="K56" s="113"/>
      <c r="L56" s="113"/>
      <c r="M56" s="113"/>
      <c r="N56" s="113"/>
      <c r="O56" s="113"/>
      <c r="P56" s="48"/>
    </row>
    <row r="57" spans="1:16" x14ac:dyDescent="0.2">
      <c r="A57" s="3"/>
      <c r="B57" s="55"/>
      <c r="C57" s="55"/>
      <c r="D57" s="55"/>
      <c r="E57" s="61"/>
      <c r="G57" s="121"/>
      <c r="H57" s="122"/>
      <c r="J57" s="3"/>
      <c r="K57" s="113"/>
      <c r="L57" s="113"/>
      <c r="M57" s="113"/>
      <c r="N57" s="113"/>
      <c r="O57" s="113"/>
      <c r="P57" s="48"/>
    </row>
    <row r="58" spans="1:16" x14ac:dyDescent="0.2">
      <c r="A58" s="3"/>
      <c r="B58" s="55"/>
      <c r="C58" s="55"/>
      <c r="D58" s="55"/>
      <c r="E58" s="61"/>
      <c r="G58" s="121"/>
      <c r="H58" s="122"/>
      <c r="J58" s="3"/>
      <c r="K58" s="113"/>
      <c r="L58" s="113"/>
      <c r="M58" s="113"/>
      <c r="N58" s="113"/>
      <c r="O58" s="113"/>
      <c r="P58" s="48"/>
    </row>
    <row r="59" spans="1:16" x14ac:dyDescent="0.2">
      <c r="A59" s="3"/>
      <c r="B59" s="55"/>
      <c r="C59" s="55"/>
      <c r="D59" s="55"/>
      <c r="E59" s="61"/>
      <c r="G59" s="121"/>
      <c r="H59" s="122"/>
      <c r="J59" s="3"/>
      <c r="K59" s="113"/>
      <c r="L59" s="113"/>
      <c r="M59" s="113"/>
      <c r="N59" s="113"/>
      <c r="O59" s="113"/>
      <c r="P59" s="48"/>
    </row>
    <row r="60" spans="1:16" x14ac:dyDescent="0.2">
      <c r="A60" s="3"/>
      <c r="B60" s="61"/>
      <c r="C60" s="61"/>
      <c r="D60" s="61"/>
      <c r="E60" s="61"/>
      <c r="G60" s="121"/>
      <c r="H60" s="122"/>
      <c r="J60" s="3"/>
      <c r="K60" s="115"/>
      <c r="L60" s="115"/>
      <c r="M60" s="115"/>
      <c r="N60" s="115"/>
      <c r="O60" s="115"/>
      <c r="P60" s="48"/>
    </row>
    <row r="61" spans="1:16" x14ac:dyDescent="0.2">
      <c r="A61" s="3"/>
      <c r="B61" s="57"/>
      <c r="C61" s="57"/>
      <c r="D61" s="57"/>
      <c r="E61" s="57"/>
      <c r="G61" s="121"/>
      <c r="H61" s="48"/>
      <c r="J61" s="3"/>
      <c r="K61" s="116"/>
      <c r="L61" s="116"/>
      <c r="M61" s="116"/>
      <c r="N61" s="116"/>
      <c r="O61" s="116"/>
      <c r="P61" s="48"/>
    </row>
    <row r="62" spans="1:16" x14ac:dyDescent="0.2">
      <c r="G62" s="123"/>
      <c r="H62" s="48"/>
      <c r="J62" s="48"/>
      <c r="K62" s="113"/>
      <c r="L62" s="113"/>
      <c r="M62" s="113"/>
      <c r="N62" s="113"/>
      <c r="O62" s="113"/>
      <c r="P62" s="48"/>
    </row>
    <row r="63" spans="1:16" x14ac:dyDescent="0.2">
      <c r="A63" s="3"/>
      <c r="B63" s="55"/>
      <c r="C63" s="55"/>
      <c r="D63" s="55"/>
      <c r="E63" s="61"/>
      <c r="G63" s="121"/>
      <c r="H63" s="122"/>
      <c r="J63" s="125"/>
      <c r="K63" s="126"/>
      <c r="L63" s="126"/>
      <c r="M63" s="126"/>
      <c r="N63" s="126"/>
      <c r="O63" s="126"/>
      <c r="P63" s="48"/>
    </row>
    <row r="64" spans="1:16" x14ac:dyDescent="0.2">
      <c r="A64" s="3"/>
      <c r="B64" s="55"/>
      <c r="C64" s="55"/>
      <c r="D64" s="55"/>
      <c r="E64" s="61"/>
      <c r="G64" s="121"/>
      <c r="H64" s="122"/>
      <c r="J64" s="3"/>
      <c r="K64" s="113"/>
      <c r="L64" s="113"/>
      <c r="M64" s="113"/>
      <c r="N64" s="113"/>
      <c r="O64" s="113"/>
      <c r="P64" s="48"/>
    </row>
    <row r="65" spans="1:16" x14ac:dyDescent="0.2">
      <c r="A65" s="3"/>
      <c r="B65" s="55"/>
      <c r="C65" s="55"/>
      <c r="D65" s="55"/>
      <c r="E65" s="61"/>
      <c r="G65" s="121"/>
      <c r="H65" s="122"/>
      <c r="J65" s="3"/>
      <c r="K65" s="113"/>
      <c r="L65" s="113"/>
      <c r="M65" s="113"/>
      <c r="N65" s="113"/>
      <c r="O65" s="113"/>
      <c r="P65" s="48"/>
    </row>
    <row r="66" spans="1:16" x14ac:dyDescent="0.2">
      <c r="A66" s="3"/>
      <c r="B66" s="55"/>
      <c r="C66" s="55"/>
      <c r="D66" s="55"/>
      <c r="E66" s="61"/>
      <c r="G66" s="121"/>
      <c r="H66" s="122"/>
      <c r="J66" s="3"/>
      <c r="K66" s="113"/>
      <c r="L66" s="113"/>
      <c r="M66" s="113"/>
      <c r="N66" s="113"/>
      <c r="O66" s="113"/>
      <c r="P66" s="48"/>
    </row>
    <row r="67" spans="1:16" x14ac:dyDescent="0.2">
      <c r="A67" s="3"/>
      <c r="B67" s="55"/>
      <c r="C67" s="55"/>
      <c r="D67" s="55"/>
      <c r="E67" s="61"/>
      <c r="G67" s="121"/>
      <c r="H67" s="122"/>
      <c r="J67" s="3"/>
      <c r="K67" s="113"/>
      <c r="L67" s="113"/>
      <c r="M67" s="113"/>
      <c r="N67" s="113"/>
      <c r="O67" s="113"/>
      <c r="P67" s="48"/>
    </row>
    <row r="68" spans="1:16" x14ac:dyDescent="0.2">
      <c r="A68" s="3"/>
      <c r="B68" s="61"/>
      <c r="C68" s="61"/>
      <c r="D68" s="61"/>
      <c r="E68" s="61"/>
      <c r="G68" s="121"/>
      <c r="H68" s="122"/>
      <c r="J68" s="3"/>
      <c r="K68" s="113"/>
      <c r="L68" s="113"/>
      <c r="M68" s="113"/>
      <c r="N68" s="113"/>
      <c r="O68" s="113"/>
      <c r="P68" s="48"/>
    </row>
    <row r="69" spans="1:16" x14ac:dyDescent="0.2">
      <c r="A69" s="3"/>
      <c r="B69" s="57"/>
      <c r="C69" s="57"/>
      <c r="D69" s="57"/>
      <c r="E69" s="57"/>
      <c r="G69" s="121"/>
      <c r="H69" s="122"/>
      <c r="J69" s="3"/>
      <c r="K69" s="115"/>
      <c r="L69" s="115"/>
      <c r="M69" s="115"/>
      <c r="N69" s="115"/>
      <c r="O69" s="115"/>
      <c r="P69" s="48"/>
    </row>
    <row r="70" spans="1:16" x14ac:dyDescent="0.2">
      <c r="J70" s="3"/>
      <c r="K70" s="116"/>
      <c r="L70" s="116"/>
      <c r="M70" s="116"/>
      <c r="N70" s="116"/>
      <c r="O70" s="116"/>
      <c r="P70" s="48"/>
    </row>
    <row r="71" spans="1:16" x14ac:dyDescent="0.2">
      <c r="J71" s="48"/>
      <c r="K71" s="48"/>
      <c r="L71" s="48"/>
      <c r="M71" s="48"/>
      <c r="N71" s="48"/>
      <c r="O71" s="48"/>
      <c r="P71" s="48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opLeftCell="A4" workbookViewId="0">
      <selection activeCell="G23" sqref="G23"/>
    </sheetView>
  </sheetViews>
  <sheetFormatPr baseColWidth="10" defaultColWidth="11.42578125" defaultRowHeight="12.75" x14ac:dyDescent="0.2"/>
  <cols>
    <col min="1" max="1" width="31.7109375" style="42" bestFit="1" customWidth="1"/>
    <col min="2" max="3" width="8.85546875" style="42" bestFit="1" customWidth="1"/>
    <col min="4" max="4" width="9.85546875" style="42" bestFit="1" customWidth="1"/>
    <col min="5" max="7" width="8.85546875" style="42" bestFit="1" customWidth="1"/>
    <col min="8" max="8" width="8" style="42" customWidth="1"/>
    <col min="9" max="9" width="11.42578125" style="42"/>
    <col min="10" max="10" width="24.42578125" style="42" customWidth="1"/>
    <col min="11" max="12" width="8.85546875" style="42" bestFit="1" customWidth="1"/>
    <col min="13" max="13" width="9.85546875" style="42" bestFit="1" customWidth="1"/>
    <col min="14" max="16" width="8.85546875" style="42" bestFit="1" customWidth="1"/>
    <col min="17" max="16384" width="11.42578125" style="42"/>
  </cols>
  <sheetData>
    <row r="1" spans="1:24" ht="21" x14ac:dyDescent="0.35">
      <c r="A1" s="94" t="s">
        <v>468</v>
      </c>
      <c r="J1" s="118" t="s">
        <v>79</v>
      </c>
      <c r="K1" s="118"/>
      <c r="L1" s="118"/>
      <c r="M1" s="118"/>
      <c r="N1" s="119"/>
      <c r="O1" s="119"/>
      <c r="P1" s="119"/>
    </row>
    <row r="2" spans="1:24" ht="15" x14ac:dyDescent="0.25">
      <c r="A2" s="117" t="s">
        <v>455</v>
      </c>
      <c r="B2" s="54">
        <v>2013</v>
      </c>
      <c r="C2" s="54">
        <v>2020</v>
      </c>
      <c r="D2" s="54">
        <v>2025</v>
      </c>
      <c r="E2" s="54">
        <v>2030</v>
      </c>
      <c r="F2" s="54">
        <v>2040</v>
      </c>
      <c r="G2" s="54">
        <v>2050</v>
      </c>
      <c r="J2" s="136" t="s">
        <v>460</v>
      </c>
      <c r="K2" s="1">
        <v>2014</v>
      </c>
      <c r="L2" s="1">
        <v>2020</v>
      </c>
      <c r="M2" s="1">
        <v>2025</v>
      </c>
      <c r="N2" s="1">
        <v>2030</v>
      </c>
      <c r="O2" s="1">
        <v>2040</v>
      </c>
      <c r="P2" s="1">
        <v>2050</v>
      </c>
      <c r="S2" s="54" t="s">
        <v>465</v>
      </c>
      <c r="T2" s="54"/>
    </row>
    <row r="3" spans="1:24" ht="15" x14ac:dyDescent="0.25">
      <c r="A3" s="135" t="s">
        <v>51</v>
      </c>
      <c r="B3" s="55">
        <f>VLOOKUP($S5,DATA!$A$1:$AM$533,S$3,FALSE)</f>
        <v>158.6805803</v>
      </c>
      <c r="C3" s="55">
        <f>VLOOKUP($S5,DATA!$A$1:$AM$533,T$3,FALSE)</f>
        <v>190.7306571</v>
      </c>
      <c r="D3" s="55">
        <f>VLOOKUP($S5,DATA!$A$1:$AM$533,U$3,FALSE)</f>
        <v>211.06901809999999</v>
      </c>
      <c r="E3" s="55">
        <f>VLOOKUP($S5,DATA!$A$1:$AM$533,V$3,FALSE)</f>
        <v>232.81868840000001</v>
      </c>
      <c r="F3" s="55">
        <f>VLOOKUP($S5,DATA!$A$1:$AM$533,W$3,FALSE)</f>
        <v>293.77184799999998</v>
      </c>
      <c r="G3" s="55">
        <f>VLOOKUP($S5,DATA!$A$1:$AM$533,X$3,FALSE)</f>
        <v>388.4786919</v>
      </c>
      <c r="J3" s="137" t="s">
        <v>51</v>
      </c>
      <c r="K3" s="85">
        <v>159.4835896387691</v>
      </c>
      <c r="L3" s="85">
        <v>149.40082596864647</v>
      </c>
      <c r="M3" s="85">
        <v>140.7815555420556</v>
      </c>
      <c r="N3" s="85">
        <v>137.64716815207407</v>
      </c>
      <c r="O3" s="85">
        <v>135.84447236421195</v>
      </c>
      <c r="P3" s="85">
        <v>137.77026292010845</v>
      </c>
      <c r="S3" s="127">
        <v>2</v>
      </c>
      <c r="T3" s="128">
        <v>9</v>
      </c>
      <c r="U3" s="128">
        <v>14</v>
      </c>
      <c r="V3" s="128">
        <v>19</v>
      </c>
      <c r="W3" s="128">
        <v>29</v>
      </c>
      <c r="X3" s="129">
        <v>39</v>
      </c>
    </row>
    <row r="4" spans="1:24" ht="15" x14ac:dyDescent="0.25">
      <c r="A4" s="135" t="s">
        <v>52</v>
      </c>
      <c r="B4" s="55">
        <f>VLOOKUP($S6,DATA!$A$1:$AM$533,S$3,FALSE)</f>
        <v>1535.2176030000001</v>
      </c>
      <c r="C4" s="55">
        <f>VLOOKUP($S6,DATA!$A$1:$AM$533,T$3,FALSE)</f>
        <v>1870.3047879999999</v>
      </c>
      <c r="D4" s="55">
        <f>VLOOKUP($S6,DATA!$A$1:$AM$533,U$3,FALSE)</f>
        <v>2104.976838</v>
      </c>
      <c r="E4" s="55">
        <f>VLOOKUP($S6,DATA!$A$1:$AM$533,V$3,FALSE)</f>
        <v>2368.0306500000002</v>
      </c>
      <c r="F4" s="55">
        <f>VLOOKUP($S6,DATA!$A$1:$AM$533,W$3,FALSE)</f>
        <v>2995.4855819999998</v>
      </c>
      <c r="G4" s="55">
        <f>VLOOKUP($S6,DATA!$A$1:$AM$533,X$3,FALSE)</f>
        <v>3896.3200459999998</v>
      </c>
      <c r="J4" s="137" t="s">
        <v>52</v>
      </c>
      <c r="K4" s="85">
        <v>1551.7732285865659</v>
      </c>
      <c r="L4" s="85">
        <v>1656.9973252849827</v>
      </c>
      <c r="M4" s="85">
        <v>1815.1645513005687</v>
      </c>
      <c r="N4" s="85">
        <v>1916.2785752541345</v>
      </c>
      <c r="O4" s="85">
        <v>2015.9639289124132</v>
      </c>
      <c r="P4" s="85">
        <v>2208.2131574502509</v>
      </c>
      <c r="S4" s="130">
        <v>20</v>
      </c>
      <c r="T4" s="64">
        <v>21</v>
      </c>
      <c r="U4" s="64">
        <v>22</v>
      </c>
      <c r="V4" s="64"/>
      <c r="W4" s="64"/>
      <c r="X4" s="131"/>
    </row>
    <row r="5" spans="1:24" ht="15" x14ac:dyDescent="0.25">
      <c r="A5" s="135" t="s">
        <v>53</v>
      </c>
      <c r="B5" s="55">
        <f>VLOOKUP($S7,DATA!$A$1:$AM$533,S$3,FALSE)</f>
        <v>806.7662934</v>
      </c>
      <c r="C5" s="55">
        <f>VLOOKUP($S7,DATA!$A$1:$AM$533,T$3,FALSE)</f>
        <v>994.50189639999996</v>
      </c>
      <c r="D5" s="55">
        <f>VLOOKUP($S7,DATA!$A$1:$AM$533,U$3,FALSE)</f>
        <v>1083.3777190000001</v>
      </c>
      <c r="E5" s="55">
        <f>VLOOKUP($S7,DATA!$A$1:$AM$533,V$3,FALSE)</f>
        <v>1187.353715</v>
      </c>
      <c r="F5" s="55">
        <f>VLOOKUP($S7,DATA!$A$1:$AM$533,W$3,FALSE)</f>
        <v>1498.418015</v>
      </c>
      <c r="G5" s="55">
        <f>VLOOKUP($S7,DATA!$A$1:$AM$533,X$3,FALSE)</f>
        <v>2024.9796269999999</v>
      </c>
      <c r="J5" s="137" t="s">
        <v>53</v>
      </c>
      <c r="K5" s="85">
        <v>1239.6847650019492</v>
      </c>
      <c r="L5" s="85">
        <v>1273.5811679364851</v>
      </c>
      <c r="M5" s="85">
        <v>1344.8287283182456</v>
      </c>
      <c r="N5" s="85">
        <v>1388.555720093505</v>
      </c>
      <c r="O5" s="85">
        <v>1409.9773389182451</v>
      </c>
      <c r="P5" s="85">
        <v>1495.8025667488926</v>
      </c>
      <c r="S5" s="130" t="s">
        <v>74</v>
      </c>
      <c r="T5" s="64"/>
      <c r="U5" s="64"/>
      <c r="V5" s="64"/>
      <c r="W5" s="64"/>
      <c r="X5" s="131"/>
    </row>
    <row r="6" spans="1:24" ht="15" x14ac:dyDescent="0.25">
      <c r="A6" s="135" t="s">
        <v>54</v>
      </c>
      <c r="B6" s="55">
        <f>VLOOKUP($S8,DATA!$A$1:$AM$533,S$3,FALSE)</f>
        <v>191.8611679</v>
      </c>
      <c r="C6" s="55">
        <f>VLOOKUP($S8,DATA!$A$1:$AM$533,T$3,FALSE)</f>
        <v>229.79512800000001</v>
      </c>
      <c r="D6" s="55">
        <f>VLOOKUP($S8,DATA!$A$1:$AM$533,U$3,FALSE)</f>
        <v>251.1127649</v>
      </c>
      <c r="E6" s="55">
        <f>VLOOKUP($S8,DATA!$A$1:$AM$533,V$3,FALSE)</f>
        <v>271.92181340000002</v>
      </c>
      <c r="F6" s="55">
        <f>VLOOKUP($S8,DATA!$A$1:$AM$533,W$3,FALSE)</f>
        <v>336.97693859999998</v>
      </c>
      <c r="G6" s="55">
        <f>VLOOKUP($S8,DATA!$A$1:$AM$533,X$3,FALSE)</f>
        <v>458.97643429999999</v>
      </c>
      <c r="J6" s="137" t="s">
        <v>54</v>
      </c>
      <c r="K6" s="85">
        <v>181.26275960403501</v>
      </c>
      <c r="L6" s="85">
        <v>178.84035738168453</v>
      </c>
      <c r="M6" s="85">
        <v>154.51889665269684</v>
      </c>
      <c r="N6" s="85">
        <v>139.84491686932077</v>
      </c>
      <c r="O6" s="85">
        <v>129.64957225169294</v>
      </c>
      <c r="P6" s="85">
        <v>116.54224952023492</v>
      </c>
      <c r="S6" s="130" t="s">
        <v>75</v>
      </c>
      <c r="T6" s="64"/>
      <c r="U6" s="64"/>
      <c r="V6" s="64"/>
      <c r="W6" s="64"/>
      <c r="X6" s="131"/>
    </row>
    <row r="7" spans="1:24" ht="15" x14ac:dyDescent="0.25">
      <c r="A7" s="135" t="s">
        <v>55</v>
      </c>
      <c r="B7" s="55">
        <f>VLOOKUP($S9,DATA!$A$1:$AM$533,S$3,FALSE)</f>
        <v>1941.100091</v>
      </c>
      <c r="C7" s="55">
        <f>VLOOKUP($S9,DATA!$A$1:$AM$533,T$3,FALSE)</f>
        <v>2350.5887280000002</v>
      </c>
      <c r="D7" s="55">
        <f>VLOOKUP($S9,DATA!$A$1:$AM$533,U$3,FALSE)</f>
        <v>2454.34683</v>
      </c>
      <c r="E7" s="55">
        <f>VLOOKUP($S9,DATA!$A$1:$AM$533,V$3,FALSE)</f>
        <v>2675.043302</v>
      </c>
      <c r="F7" s="55">
        <f>VLOOKUP($S9,DATA!$A$1:$AM$533,W$3,FALSE)</f>
        <v>3431.3914479999999</v>
      </c>
      <c r="G7" s="55">
        <f>VLOOKUP($S9,DATA!$A$1:$AM$533,X$3,FALSE)</f>
        <v>4848.1154889999998</v>
      </c>
      <c r="J7" s="137" t="s">
        <v>461</v>
      </c>
      <c r="K7" s="85">
        <v>1704.9769663822342</v>
      </c>
      <c r="L7" s="85">
        <v>1819.5394382554869</v>
      </c>
      <c r="M7" s="85">
        <v>1907.5205496434669</v>
      </c>
      <c r="N7" s="85">
        <v>1902.9303998747653</v>
      </c>
      <c r="O7" s="85">
        <v>1822.0588296431752</v>
      </c>
      <c r="P7" s="85">
        <v>1522.0219336146306</v>
      </c>
      <c r="S7" s="130" t="s">
        <v>76</v>
      </c>
      <c r="T7" s="64"/>
      <c r="U7" s="64"/>
      <c r="V7" s="64"/>
      <c r="W7" s="64"/>
      <c r="X7" s="131"/>
    </row>
    <row r="8" spans="1:24" ht="15" x14ac:dyDescent="0.25">
      <c r="A8" s="135" t="s">
        <v>56</v>
      </c>
      <c r="B8" s="61">
        <f t="shared" ref="B8:G8" si="0">SUM(B3:B7)</f>
        <v>4633.6257355999996</v>
      </c>
      <c r="C8" s="61">
        <f t="shared" si="0"/>
        <v>5635.9211974999998</v>
      </c>
      <c r="D8" s="61">
        <f t="shared" si="0"/>
        <v>6104.8831700000001</v>
      </c>
      <c r="E8" s="61">
        <f t="shared" si="0"/>
        <v>6735.1681688000008</v>
      </c>
      <c r="F8" s="61">
        <f t="shared" si="0"/>
        <v>8556.0438316</v>
      </c>
      <c r="G8" s="61">
        <f t="shared" si="0"/>
        <v>11616.8702882</v>
      </c>
      <c r="J8" s="138" t="s">
        <v>145</v>
      </c>
      <c r="K8" s="109">
        <f>SUM(K3:K7)</f>
        <v>4837.1813092135535</v>
      </c>
      <c r="L8" s="109">
        <f t="shared" ref="L8:P8" si="1">SUM(L3:L7)</f>
        <v>5078.3591148272862</v>
      </c>
      <c r="M8" s="109">
        <f t="shared" si="1"/>
        <v>5362.8142814570328</v>
      </c>
      <c r="N8" s="109">
        <f t="shared" si="1"/>
        <v>5485.2567802437998</v>
      </c>
      <c r="O8" s="109">
        <f t="shared" si="1"/>
        <v>5513.4941420897385</v>
      </c>
      <c r="P8" s="109">
        <f t="shared" si="1"/>
        <v>5480.350170254118</v>
      </c>
      <c r="S8" s="130" t="s">
        <v>77</v>
      </c>
      <c r="T8" s="64"/>
      <c r="U8" s="64"/>
      <c r="V8" s="64"/>
      <c r="W8" s="64"/>
      <c r="X8" s="131"/>
    </row>
    <row r="9" spans="1:24" x14ac:dyDescent="0.2">
      <c r="A9" s="3"/>
      <c r="B9" s="57"/>
      <c r="C9" s="57"/>
      <c r="D9" s="57"/>
      <c r="E9" s="57"/>
      <c r="F9" s="57"/>
      <c r="G9" s="57"/>
      <c r="J9" s="3"/>
      <c r="K9" s="115"/>
      <c r="L9" s="115"/>
      <c r="M9" s="115"/>
      <c r="N9" s="115"/>
      <c r="O9" s="115"/>
      <c r="P9" s="115"/>
      <c r="Q9" s="48"/>
      <c r="S9" s="130" t="s">
        <v>238</v>
      </c>
      <c r="T9" s="64"/>
      <c r="U9" s="64"/>
      <c r="V9" s="64"/>
      <c r="W9" s="64"/>
      <c r="X9" s="131"/>
    </row>
    <row r="10" spans="1:24" x14ac:dyDescent="0.2">
      <c r="J10" s="3"/>
      <c r="K10" s="116"/>
      <c r="L10" s="116"/>
      <c r="M10" s="116"/>
      <c r="N10" s="116"/>
      <c r="O10" s="116"/>
      <c r="P10" s="116"/>
      <c r="Q10" s="48"/>
      <c r="S10" s="130" t="s">
        <v>49</v>
      </c>
      <c r="T10" s="64"/>
      <c r="U10" s="64"/>
      <c r="V10" s="64"/>
      <c r="W10" s="64"/>
      <c r="X10" s="131"/>
    </row>
    <row r="11" spans="1:24" x14ac:dyDescent="0.2">
      <c r="J11" s="3"/>
      <c r="K11" s="113"/>
      <c r="L11" s="113"/>
      <c r="M11" s="113"/>
      <c r="N11" s="113"/>
      <c r="O11" s="113"/>
      <c r="P11" s="113"/>
      <c r="Q11" s="48"/>
      <c r="S11" s="130" t="s">
        <v>50</v>
      </c>
      <c r="T11" s="64"/>
      <c r="U11" s="64"/>
      <c r="V11" s="64"/>
      <c r="W11" s="64"/>
      <c r="X11" s="131"/>
    </row>
    <row r="12" spans="1:24" x14ac:dyDescent="0.2">
      <c r="A12" s="3" t="s">
        <v>129</v>
      </c>
      <c r="B12" s="54">
        <v>2013</v>
      </c>
      <c r="C12" s="54">
        <v>2020</v>
      </c>
      <c r="D12" s="54">
        <v>2025</v>
      </c>
      <c r="E12" s="54">
        <v>2030</v>
      </c>
      <c r="F12" s="54">
        <v>2040</v>
      </c>
      <c r="G12" s="54">
        <v>2050</v>
      </c>
      <c r="J12" s="3"/>
      <c r="K12" s="113"/>
      <c r="L12" s="113"/>
      <c r="M12" s="113"/>
      <c r="N12" s="113"/>
      <c r="O12" s="113"/>
      <c r="P12" s="113"/>
      <c r="Q12" s="48"/>
      <c r="S12" s="130" t="s">
        <v>63</v>
      </c>
      <c r="T12" s="64"/>
      <c r="U12" s="64"/>
      <c r="V12" s="64"/>
      <c r="W12" s="64"/>
      <c r="X12" s="131"/>
    </row>
    <row r="13" spans="1:24" x14ac:dyDescent="0.2">
      <c r="A13" s="135" t="s">
        <v>467</v>
      </c>
      <c r="B13" s="59">
        <f>VLOOKUP($S10,DATA!$A$1:$AM$533,S$3,FALSE)</f>
        <v>237150.27770000001</v>
      </c>
      <c r="C13" s="59">
        <f>VLOOKUP($S10,DATA!$A$1:$AM$533,T$3,FALSE)</f>
        <v>264775.13919999998</v>
      </c>
      <c r="D13" s="59">
        <f>VLOOKUP($S10,DATA!$A$1:$AM$533,U$3,FALSE)</f>
        <v>294282.85869999998</v>
      </c>
      <c r="E13" s="59">
        <f>VLOOKUP($S10,DATA!$A$1:$AM$533,V$3,FALSE)</f>
        <v>316343.73310000001</v>
      </c>
      <c r="F13" s="59">
        <f>VLOOKUP($S10,DATA!$A$1:$AM$533,W$3,FALSE)</f>
        <v>407784.21370000002</v>
      </c>
      <c r="G13" s="59">
        <f>VLOOKUP($S10,DATA!$A$1:$AM$533,X$3,FALSE)</f>
        <v>522742.68680000002</v>
      </c>
      <c r="J13" s="3"/>
      <c r="K13" s="48"/>
      <c r="L13" s="114"/>
      <c r="M13" s="114"/>
      <c r="N13" s="114"/>
      <c r="O13" s="114"/>
      <c r="P13" s="114"/>
      <c r="Q13" s="48"/>
      <c r="S13" s="130" t="s">
        <v>64</v>
      </c>
      <c r="T13" s="64"/>
      <c r="U13" s="64"/>
      <c r="V13" s="64"/>
      <c r="W13" s="64"/>
      <c r="X13" s="131"/>
    </row>
    <row r="14" spans="1:24" x14ac:dyDescent="0.2">
      <c r="A14" s="135" t="s">
        <v>462</v>
      </c>
      <c r="B14" s="59">
        <f>VLOOKUP($S11,DATA!$A$1:$AM$533,S$3,FALSE)</f>
        <v>237150.27770000001</v>
      </c>
      <c r="C14" s="59">
        <f>VLOOKUP($S11,DATA!$A$1:$AM$533,T$3,FALSE)</f>
        <v>263207.9204</v>
      </c>
      <c r="D14" s="59">
        <f>VLOOKUP($S11,DATA!$A$1:$AM$533,U$3,FALSE)</f>
        <v>289640.56420000002</v>
      </c>
      <c r="E14" s="59">
        <f>VLOOKUP($S11,DATA!$A$1:$AM$533,V$3,FALSE)</f>
        <v>310071.05109999998</v>
      </c>
      <c r="F14" s="59">
        <f>VLOOKUP($S11,DATA!$A$1:$AM$533,W$3,FALSE)</f>
        <v>379550.83799999999</v>
      </c>
      <c r="G14" s="59">
        <f>VLOOKUP($S11,DATA!$A$1:$AM$533,X$3,FALSE)</f>
        <v>497254.39449999999</v>
      </c>
      <c r="J14" s="3"/>
      <c r="K14" s="113"/>
      <c r="L14" s="114"/>
      <c r="M14" s="114"/>
      <c r="N14" s="114"/>
      <c r="O14" s="114"/>
      <c r="P14" s="114"/>
      <c r="Q14" s="48"/>
      <c r="S14" s="130" t="s">
        <v>65</v>
      </c>
      <c r="T14" s="64"/>
      <c r="U14" s="64"/>
      <c r="V14" s="64"/>
      <c r="W14" s="64"/>
      <c r="X14" s="131"/>
    </row>
    <row r="15" spans="1:24" x14ac:dyDescent="0.2">
      <c r="A15" s="3"/>
      <c r="B15" s="55"/>
      <c r="C15" s="55"/>
      <c r="D15" s="55"/>
      <c r="E15" s="55"/>
      <c r="F15" s="55"/>
      <c r="G15" s="55"/>
      <c r="J15" s="3"/>
      <c r="K15" s="113"/>
      <c r="L15" s="113"/>
      <c r="M15" s="113"/>
      <c r="N15" s="113"/>
      <c r="O15" s="113"/>
      <c r="P15" s="113"/>
      <c r="Q15" s="48"/>
      <c r="S15" s="130" t="s">
        <v>66</v>
      </c>
      <c r="T15" s="64"/>
      <c r="U15" s="64"/>
      <c r="V15" s="64"/>
      <c r="W15" s="64"/>
      <c r="X15" s="131"/>
    </row>
    <row r="16" spans="1:24" x14ac:dyDescent="0.2">
      <c r="A16" s="3"/>
      <c r="J16" s="3" t="s">
        <v>463</v>
      </c>
      <c r="K16" s="113"/>
      <c r="L16" s="113"/>
      <c r="M16" s="113"/>
      <c r="N16" s="113"/>
      <c r="O16" s="113"/>
      <c r="P16" s="113"/>
      <c r="Q16" s="48"/>
      <c r="S16" s="132" t="s">
        <v>67</v>
      </c>
      <c r="T16" s="133"/>
      <c r="U16" s="133"/>
      <c r="V16" s="133"/>
      <c r="W16" s="133"/>
      <c r="X16" s="134"/>
    </row>
    <row r="17" spans="1:17" ht="15" x14ac:dyDescent="0.25">
      <c r="A17" s="3" t="s">
        <v>469</v>
      </c>
      <c r="B17" s="54">
        <v>2013</v>
      </c>
      <c r="C17" s="54">
        <v>2020</v>
      </c>
      <c r="D17" s="54">
        <v>2025</v>
      </c>
      <c r="E17" s="54">
        <v>2030</v>
      </c>
      <c r="F17" s="54">
        <v>2040</v>
      </c>
      <c r="G17" s="54">
        <v>2050</v>
      </c>
      <c r="H17" s="6"/>
      <c r="J17" s="136" t="s">
        <v>460</v>
      </c>
      <c r="K17" s="1">
        <v>2014</v>
      </c>
      <c r="L17" s="1">
        <v>2020</v>
      </c>
      <c r="M17" s="1">
        <v>2025</v>
      </c>
      <c r="N17" s="1">
        <v>2030</v>
      </c>
      <c r="O17" s="1">
        <v>2040</v>
      </c>
      <c r="P17" s="1">
        <v>2050</v>
      </c>
      <c r="Q17" s="48"/>
    </row>
    <row r="18" spans="1:17" ht="15" x14ac:dyDescent="0.25">
      <c r="A18" s="135" t="s">
        <v>51</v>
      </c>
      <c r="B18" s="55">
        <f>VLOOKUP(CONCATENATE($S12,$S$4,"_2"),DATA!$A$1:$AM$533,S$3,FALSE)</f>
        <v>121.58713299999999</v>
      </c>
      <c r="C18" s="55">
        <f>VLOOKUP(CONCATENATE($S12,$S$4,"_2"),DATA!$A$1:$AM$533,T$3,FALSE)</f>
        <v>150.09734030000001</v>
      </c>
      <c r="D18" s="55">
        <f>VLOOKUP(CONCATENATE($S12,$S$4,"_2"),DATA!$A$1:$AM$533,U$3,FALSE)</f>
        <v>166.73475300000001</v>
      </c>
      <c r="E18" s="55">
        <f>VLOOKUP(CONCATENATE($S12,$S$4,"_2"),DATA!$A$1:$AM$533,V$3,FALSE)</f>
        <v>185.75875619999999</v>
      </c>
      <c r="F18" s="55">
        <f>VLOOKUP(CONCATENATE($S12,$S$4,"_2"),DATA!$A$1:$AM$533,W$3,FALSE)</f>
        <v>237.12952920000001</v>
      </c>
      <c r="G18" s="55">
        <f>VLOOKUP(CONCATENATE($S12,$S$4,"_2"),DATA!$A$1:$AM$533,X$3,FALSE)</f>
        <v>314.33382280000001</v>
      </c>
      <c r="H18" s="122"/>
      <c r="J18" s="137" t="s">
        <v>51</v>
      </c>
      <c r="K18" s="120">
        <v>123.35148719296878</v>
      </c>
      <c r="L18" s="120">
        <v>113.25619709423326</v>
      </c>
      <c r="M18" s="120">
        <v>104.63028906385915</v>
      </c>
      <c r="N18" s="120">
        <v>101.49185280860188</v>
      </c>
      <c r="O18" s="120">
        <v>99.684691310950853</v>
      </c>
      <c r="P18" s="120">
        <v>101.59984785988996</v>
      </c>
    </row>
    <row r="19" spans="1:17" ht="15" x14ac:dyDescent="0.25">
      <c r="A19" s="135" t="s">
        <v>52</v>
      </c>
      <c r="B19" s="55">
        <f>VLOOKUP(CONCATENATE($S13,$S$4,"_2"),DATA!$A$1:$AM$533,S$3,FALSE)</f>
        <v>411.05060300000002</v>
      </c>
      <c r="C19" s="55">
        <f>VLOOKUP(CONCATENATE($S13,$S$4,"_2"),DATA!$A$1:$AM$533,T$3,FALSE)</f>
        <v>520.516569</v>
      </c>
      <c r="D19" s="55">
        <f>VLOOKUP(CONCATENATE($S13,$S$4,"_2"),DATA!$A$1:$AM$533,U$3,FALSE)</f>
        <v>584.29285900000002</v>
      </c>
      <c r="E19" s="55">
        <f>VLOOKUP(CONCATENATE($S13,$S$4,"_2"),DATA!$A$1:$AM$533,V$3,FALSE)</f>
        <v>662.17830800000002</v>
      </c>
      <c r="F19" s="55">
        <f>VLOOKUP(CONCATENATE($S13,$S$4,"_2"),DATA!$A$1:$AM$533,W$3,FALSE)</f>
        <v>855.85408150000001</v>
      </c>
      <c r="G19" s="55">
        <f>VLOOKUP(CONCATENATE($S13,$S$4,"_2"),DATA!$A$1:$AM$533,X$3,FALSE)</f>
        <v>1113.8583349999999</v>
      </c>
      <c r="H19" s="122"/>
      <c r="J19" s="137" t="s">
        <v>52</v>
      </c>
      <c r="K19" s="120">
        <v>385.45498639315804</v>
      </c>
      <c r="L19" s="120">
        <v>363.76934808449835</v>
      </c>
      <c r="M19" s="120">
        <v>326.09813854634649</v>
      </c>
      <c r="N19" s="120">
        <v>332.65477891460495</v>
      </c>
      <c r="O19" s="120">
        <v>354.63040392498675</v>
      </c>
      <c r="P19" s="120">
        <v>402.13701746530143</v>
      </c>
    </row>
    <row r="20" spans="1:17" ht="15" x14ac:dyDescent="0.25">
      <c r="A20" s="135" t="s">
        <v>53</v>
      </c>
      <c r="B20" s="55">
        <f>VLOOKUP(CONCATENATE($S14,$S$4,"_2"),DATA!$A$1:$AM$533,S$3,FALSE)</f>
        <v>801.19622289999995</v>
      </c>
      <c r="C20" s="55">
        <f>VLOOKUP(CONCATENATE($S14,$S$4,"_2"),DATA!$A$1:$AM$533,T$3,FALSE)</f>
        <v>988.29605270000002</v>
      </c>
      <c r="D20" s="55">
        <f>VLOOKUP(CONCATENATE($S14,$S$4,"_2"),DATA!$A$1:$AM$533,U$3,FALSE)</f>
        <v>1076.5582469999999</v>
      </c>
      <c r="E20" s="55">
        <f>VLOOKUP(CONCATENATE($S14,$S$4,"_2"),DATA!$A$1:$AM$533,V$3,FALSE)</f>
        <v>1180.0517970000001</v>
      </c>
      <c r="F20" s="55">
        <f>VLOOKUP(CONCATENATE($S14,$S$4,"_2"),DATA!$A$1:$AM$533,W$3,FALSE)</f>
        <v>1489.5571890000001</v>
      </c>
      <c r="G20" s="55">
        <f>VLOOKUP(CONCATENATE($S14,$S$4,"_2"),DATA!$A$1:$AM$533,X$3,FALSE)</f>
        <v>2013.180357</v>
      </c>
      <c r="H20" s="122"/>
      <c r="J20" s="137" t="s">
        <v>53</v>
      </c>
      <c r="K20" s="120">
        <v>1235.6654370019494</v>
      </c>
      <c r="L20" s="120">
        <v>1261.1463508977931</v>
      </c>
      <c r="M20" s="120">
        <v>1302.9321568040905</v>
      </c>
      <c r="N20" s="120">
        <v>1329.0221898488646</v>
      </c>
      <c r="O20" s="120">
        <v>1327.9561519320328</v>
      </c>
      <c r="P20" s="120">
        <v>1346.8790390140794</v>
      </c>
    </row>
    <row r="21" spans="1:17" ht="15" x14ac:dyDescent="0.25">
      <c r="A21" s="135" t="s">
        <v>54</v>
      </c>
      <c r="B21" s="55">
        <f>VLOOKUP(CONCATENATE($S15,$S$4,"_2"),DATA!$A$1:$AM$533,S$3,FALSE)</f>
        <v>94.437168270000001</v>
      </c>
      <c r="C21" s="55">
        <f>VLOOKUP(CONCATENATE($S15,$S$4,"_2"),DATA!$A$1:$AM$533,T$3,FALSE)</f>
        <v>120.3924645</v>
      </c>
      <c r="D21" s="55">
        <f>VLOOKUP(CONCATENATE($S15,$S$4,"_2"),DATA!$A$1:$AM$533,U$3,FALSE)</f>
        <v>132.37626990000001</v>
      </c>
      <c r="E21" s="55">
        <f>VLOOKUP(CONCATENATE($S15,$S$4,"_2"),DATA!$A$1:$AM$533,V$3,FALSE)</f>
        <v>145.9118028</v>
      </c>
      <c r="F21" s="55">
        <f>VLOOKUP(CONCATENATE($S15,$S$4,"_2"),DATA!$A$1:$AM$533,W$3,FALSE)</f>
        <v>185.00804719999999</v>
      </c>
      <c r="G21" s="55">
        <f>VLOOKUP(CONCATENATE($S15,$S$4,"_2"),DATA!$A$1:$AM$533,X$3,FALSE)</f>
        <v>252.91180320000001</v>
      </c>
      <c r="H21" s="122"/>
      <c r="J21" s="137" t="s">
        <v>54</v>
      </c>
      <c r="K21" s="120">
        <v>67.826159999999987</v>
      </c>
      <c r="L21" s="120">
        <v>65.223873969794525</v>
      </c>
      <c r="M21" s="120">
        <v>55.410842446567131</v>
      </c>
      <c r="N21" s="120">
        <v>50.039704211623032</v>
      </c>
      <c r="O21" s="120">
        <v>45.492332978376083</v>
      </c>
      <c r="P21" s="120">
        <v>40.332096399023833</v>
      </c>
    </row>
    <row r="22" spans="1:17" ht="15" x14ac:dyDescent="0.25">
      <c r="A22" s="135" t="s">
        <v>55</v>
      </c>
      <c r="B22" s="55">
        <f>VLOOKUP(CONCATENATE($S16,$S$4,"_2"),DATA!$A$1:$AM$533,S$3,FALSE)</f>
        <v>1712.076548</v>
      </c>
      <c r="C22" s="55">
        <f>VLOOKUP(CONCATENATE($S16,$S$4,"_2"),DATA!$A$1:$AM$533,T$3,FALSE)</f>
        <v>2101.7982200000001</v>
      </c>
      <c r="D22" s="55">
        <f>VLOOKUP(CONCATENATE($S16,$S$4,"_2"),DATA!$A$1:$AM$533,U$3,FALSE)</f>
        <v>2188.1732889999998</v>
      </c>
      <c r="E22" s="55">
        <f>VLOOKUP(CONCATENATE($S16,$S$4,"_2"),DATA!$A$1:$AM$533,V$3,FALSE)</f>
        <v>2397.6120999999998</v>
      </c>
      <c r="F22" s="55">
        <f>VLOOKUP(CONCATENATE($S16,$S$4,"_2"),DATA!$A$1:$AM$533,W$3,FALSE)</f>
        <v>3080.6947019999998</v>
      </c>
      <c r="G22" s="55">
        <f>VLOOKUP(CONCATENATE($S16,$S$4,"_2"),DATA!$A$1:$AM$533,X$3,FALSE)</f>
        <v>4358.1152970000003</v>
      </c>
      <c r="H22" s="122"/>
      <c r="J22" s="137" t="s">
        <v>461</v>
      </c>
      <c r="K22" s="120">
        <v>1290.9600362210074</v>
      </c>
      <c r="L22" s="120">
        <v>1373.9727526579004</v>
      </c>
      <c r="M22" s="120">
        <v>1407.8576644829075</v>
      </c>
      <c r="N22" s="120">
        <v>1380.0655675855314</v>
      </c>
      <c r="O22" s="120">
        <v>1283.1989750343278</v>
      </c>
      <c r="P22" s="120">
        <v>958.44313514135695</v>
      </c>
    </row>
    <row r="23" spans="1:17" ht="15" x14ac:dyDescent="0.25">
      <c r="A23" s="135" t="s">
        <v>56</v>
      </c>
      <c r="B23" s="61">
        <f>SUM(B18:B22)</f>
        <v>3140.34767517</v>
      </c>
      <c r="C23" s="61">
        <f t="shared" ref="C23:G23" si="2">SUM(C18:C22)</f>
        <v>3881.1006465</v>
      </c>
      <c r="D23" s="61">
        <f t="shared" si="2"/>
        <v>4148.1354179</v>
      </c>
      <c r="E23" s="61">
        <f t="shared" si="2"/>
        <v>4571.5127639999992</v>
      </c>
      <c r="F23" s="61">
        <f t="shared" si="2"/>
        <v>5848.2435489</v>
      </c>
      <c r="G23" s="61">
        <f t="shared" si="2"/>
        <v>8052.3996150000003</v>
      </c>
      <c r="H23" s="122"/>
      <c r="J23" s="138" t="s">
        <v>145</v>
      </c>
      <c r="K23" s="109">
        <f>SUM(K18:K22)</f>
        <v>3103.258106809084</v>
      </c>
      <c r="L23" s="109">
        <f t="shared" ref="L23:P23" si="3">SUM(L18:L22)</f>
        <v>3177.3685227042197</v>
      </c>
      <c r="M23" s="109">
        <f t="shared" si="3"/>
        <v>3196.9290913437708</v>
      </c>
      <c r="N23" s="109">
        <f t="shared" si="3"/>
        <v>3193.2740933692257</v>
      </c>
      <c r="O23" s="109">
        <f t="shared" si="3"/>
        <v>3110.9625551806739</v>
      </c>
      <c r="P23" s="109">
        <f t="shared" si="3"/>
        <v>2849.3911358796518</v>
      </c>
    </row>
    <row r="24" spans="1:17" x14ac:dyDescent="0.2">
      <c r="A24" s="3"/>
      <c r="B24" s="57"/>
      <c r="C24" s="57"/>
      <c r="D24" s="57"/>
      <c r="E24" s="57"/>
      <c r="G24" s="121"/>
      <c r="H24" s="122"/>
      <c r="J24" s="3"/>
      <c r="K24" s="116"/>
      <c r="L24" s="116"/>
      <c r="M24" s="116"/>
      <c r="N24" s="116"/>
      <c r="O24" s="116"/>
      <c r="P24" s="48"/>
    </row>
    <row r="25" spans="1:17" x14ac:dyDescent="0.2">
      <c r="G25" s="123"/>
      <c r="H25" s="48"/>
      <c r="I25" s="48"/>
      <c r="J25" s="3" t="s">
        <v>464</v>
      </c>
      <c r="K25" s="56"/>
      <c r="L25" s="56"/>
      <c r="M25" s="56"/>
      <c r="N25" s="56"/>
      <c r="O25" s="56"/>
      <c r="Q25" s="48"/>
    </row>
    <row r="26" spans="1:17" ht="15" x14ac:dyDescent="0.25">
      <c r="A26" s="3" t="s">
        <v>470</v>
      </c>
      <c r="B26" s="54">
        <v>2013</v>
      </c>
      <c r="C26" s="54">
        <v>2020</v>
      </c>
      <c r="D26" s="54">
        <v>2025</v>
      </c>
      <c r="E26" s="54">
        <v>2030</v>
      </c>
      <c r="F26" s="54">
        <v>2040</v>
      </c>
      <c r="G26" s="54">
        <v>2050</v>
      </c>
      <c r="H26" s="48"/>
      <c r="J26" s="136" t="s">
        <v>460</v>
      </c>
      <c r="K26" s="1">
        <v>2014</v>
      </c>
      <c r="L26" s="1">
        <v>2020</v>
      </c>
      <c r="M26" s="1">
        <v>2025</v>
      </c>
      <c r="N26" s="1">
        <v>2030</v>
      </c>
      <c r="O26" s="1">
        <v>2040</v>
      </c>
      <c r="P26" s="1">
        <v>2050</v>
      </c>
    </row>
    <row r="27" spans="1:17" ht="15" x14ac:dyDescent="0.25">
      <c r="A27" s="135" t="s">
        <v>51</v>
      </c>
      <c r="B27" s="55">
        <f>VLOOKUP(CONCATENATE($S12,$T$4,"_2"),DATA!$A$1:$AM$533,S$3,FALSE)</f>
        <v>6.5447287100000001E-2</v>
      </c>
      <c r="C27" s="55">
        <f>VLOOKUP(CONCATENATE($S12,$T$4,"_2"),DATA!$A$1:$AM$533,T$3,FALSE)</f>
        <v>8.1558512400000005E-2</v>
      </c>
      <c r="D27" s="55">
        <f>VLOOKUP(CONCATENATE($S12,$T$4,"_2"),DATA!$A$1:$AM$533,U$3,FALSE)</f>
        <v>9.2376509199999998E-2</v>
      </c>
      <c r="E27" s="55">
        <f>VLOOKUP(CONCATENATE($S12,$T$4,"_2"),DATA!$A$1:$AM$533,V$3,FALSE)</f>
        <v>0.10567109080000001</v>
      </c>
      <c r="F27" s="55">
        <f>VLOOKUP(CONCATENATE($S12,$T$4,"_2"),DATA!$A$1:$AM$533,W$3,FALSE)</f>
        <v>0.13573009750000001</v>
      </c>
      <c r="G27" s="55">
        <f>VLOOKUP(CONCATENATE($S12,$T$4,"_2"),DATA!$A$1:$AM$533,X$3,FALSE)</f>
        <v>0.1802793966</v>
      </c>
      <c r="H27" s="122"/>
      <c r="J27" s="137" t="s">
        <v>51</v>
      </c>
      <c r="K27" s="124">
        <v>0</v>
      </c>
      <c r="L27" s="124">
        <v>0</v>
      </c>
      <c r="M27" s="124">
        <v>0</v>
      </c>
      <c r="N27" s="124">
        <v>0</v>
      </c>
      <c r="O27" s="124">
        <v>0</v>
      </c>
      <c r="P27" s="124">
        <v>0</v>
      </c>
    </row>
    <row r="28" spans="1:17" ht="15" x14ac:dyDescent="0.25">
      <c r="A28" s="135" t="s">
        <v>52</v>
      </c>
      <c r="B28" s="55">
        <f>VLOOKUP(CONCATENATE($S13,$T$4,"_2"),DATA!$A$1:$AM$533,S$3,FALSE)</f>
        <v>593.18299999999999</v>
      </c>
      <c r="C28" s="55">
        <f>VLOOKUP(CONCATENATE($S13,$T$4,"_2"),DATA!$A$1:$AM$533,T$3,FALSE)</f>
        <v>749.99919690000002</v>
      </c>
      <c r="D28" s="55">
        <f>VLOOKUP(CONCATENATE($S13,$T$4,"_2"),DATA!$A$1:$AM$533,U$3,FALSE)</f>
        <v>850.45940819999998</v>
      </c>
      <c r="E28" s="55">
        <f>VLOOKUP(CONCATENATE($S13,$T$4,"_2"),DATA!$A$1:$AM$533,V$3,FALSE)</f>
        <v>975.86821099999997</v>
      </c>
      <c r="F28" s="55">
        <f>VLOOKUP(CONCATENATE($S13,$T$4,"_2"),DATA!$A$1:$AM$533,W$3,FALSE)</f>
        <v>1249.238184</v>
      </c>
      <c r="G28" s="55">
        <f>VLOOKUP(CONCATENATE($S13,$T$4,"_2"),DATA!$A$1:$AM$533,X$3,FALSE)</f>
        <v>1648.1267109999999</v>
      </c>
      <c r="H28" s="122"/>
      <c r="J28" s="137" t="s">
        <v>52</v>
      </c>
      <c r="K28" s="124">
        <v>596.55470783868668</v>
      </c>
      <c r="L28" s="124">
        <v>657.97523172554315</v>
      </c>
      <c r="M28" s="124">
        <v>752.34084306971374</v>
      </c>
      <c r="N28" s="124">
        <v>794.07511831669763</v>
      </c>
      <c r="O28" s="124">
        <v>819.96068954120528</v>
      </c>
      <c r="P28" s="124">
        <v>864.71938608943913</v>
      </c>
    </row>
    <row r="29" spans="1:17" ht="15" x14ac:dyDescent="0.25">
      <c r="A29" s="135" t="s">
        <v>53</v>
      </c>
      <c r="B29" s="55">
        <f>VLOOKUP(CONCATENATE($S14,$T$4,"_2"),DATA!$A$1:$AM$533,S$3,FALSE)</f>
        <v>1.3886131559999999</v>
      </c>
      <c r="C29" s="55">
        <f>VLOOKUP(CONCATENATE($S14,$T$4,"_2"),DATA!$A$1:$AM$533,T$3,FALSE)</f>
        <v>1.7239031890000001</v>
      </c>
      <c r="D29" s="55">
        <f>VLOOKUP(CONCATENATE($S14,$T$4,"_2"),DATA!$A$1:$AM$533,U$3,FALSE)</f>
        <v>1.9230285220000001</v>
      </c>
      <c r="E29" s="55">
        <f>VLOOKUP(CONCATENATE($S14,$T$4,"_2"),DATA!$A$1:$AM$533,V$3,FALSE)</f>
        <v>2.1555527099999998</v>
      </c>
      <c r="F29" s="55">
        <f>VLOOKUP(CONCATENATE($S14,$T$4,"_2"),DATA!$A$1:$AM$533,W$3,FALSE)</f>
        <v>2.714914534</v>
      </c>
      <c r="G29" s="55">
        <f>VLOOKUP(CONCATENATE($S14,$T$4,"_2"),DATA!$A$1:$AM$533,X$3,FALSE)</f>
        <v>3.6971200500000001</v>
      </c>
      <c r="H29" s="122"/>
      <c r="J29" s="137" t="s">
        <v>53</v>
      </c>
      <c r="K29" s="124">
        <v>0</v>
      </c>
      <c r="L29" s="124">
        <v>2.8080233648149817</v>
      </c>
      <c r="M29" s="124">
        <v>14.650825524080814</v>
      </c>
      <c r="N29" s="124">
        <v>21.451405131990583</v>
      </c>
      <c r="O29" s="124">
        <v>29.914605406720195</v>
      </c>
      <c r="P29" s="124">
        <v>54.99100619764036</v>
      </c>
    </row>
    <row r="30" spans="1:17" ht="15" x14ac:dyDescent="0.25">
      <c r="A30" s="135" t="s">
        <v>54</v>
      </c>
      <c r="B30" s="55">
        <f>VLOOKUP(CONCATENATE($S15,$T$4,"_2"),DATA!$A$1:$AM$533,S$3,FALSE)</f>
        <v>11.097</v>
      </c>
      <c r="C30" s="55">
        <f>VLOOKUP(CONCATENATE($S15,$T$4,"_2"),DATA!$A$1:$AM$533,T$3,FALSE)</f>
        <v>14.30195432</v>
      </c>
      <c r="D30" s="55">
        <f>VLOOKUP(CONCATENATE($S15,$T$4,"_2"),DATA!$A$1:$AM$533,U$3,FALSE)</f>
        <v>15.690699520000001</v>
      </c>
      <c r="E30" s="55">
        <f>VLOOKUP(CONCATENATE($S15,$T$4,"_2"),DATA!$A$1:$AM$533,V$3,FALSE)</f>
        <v>17.517471839999999</v>
      </c>
      <c r="F30" s="55">
        <f>VLOOKUP(CONCATENATE($S15,$T$4,"_2"),DATA!$A$1:$AM$533,W$3,FALSE)</f>
        <v>21.96719964</v>
      </c>
      <c r="G30" s="55">
        <f>VLOOKUP(CONCATENATE($S15,$T$4,"_2"),DATA!$A$1:$AM$533,X$3,FALSE)</f>
        <v>30.56643789</v>
      </c>
      <c r="H30" s="122"/>
      <c r="J30" s="137" t="s">
        <v>54</v>
      </c>
      <c r="K30" s="124">
        <v>13.104683999999999</v>
      </c>
      <c r="L30" s="124">
        <v>15.511065469923169</v>
      </c>
      <c r="M30" s="124">
        <v>17.678411086705758</v>
      </c>
      <c r="N30" s="124">
        <v>18.205522220576441</v>
      </c>
      <c r="O30" s="124">
        <v>18.732363819008665</v>
      </c>
      <c r="P30" s="124">
        <v>20.917088617477368</v>
      </c>
    </row>
    <row r="31" spans="1:17" ht="15" x14ac:dyDescent="0.25">
      <c r="A31" s="135" t="s">
        <v>55</v>
      </c>
      <c r="B31" s="55">
        <f>VLOOKUP(CONCATENATE($S16,$T$4,"_2"),DATA!$A$1:$AM$533,S$3,FALSE)</f>
        <v>33.802999999999997</v>
      </c>
      <c r="C31" s="55">
        <f>VLOOKUP(CONCATENATE($S16,$T$4,"_2"),DATA!$A$1:$AM$533,T$3,FALSE)</f>
        <v>41.165424389999998</v>
      </c>
      <c r="D31" s="55">
        <f>VLOOKUP(CONCATENATE($S16,$T$4,"_2"),DATA!$A$1:$AM$533,U$3,FALSE)</f>
        <v>45.876206760000002</v>
      </c>
      <c r="E31" s="55">
        <f>VLOOKUP(CONCATENATE($S16,$T$4,"_2"),DATA!$A$1:$AM$533,V$3,FALSE)</f>
        <v>51.752714429999997</v>
      </c>
      <c r="F31" s="55">
        <f>VLOOKUP(CONCATENATE($S16,$T$4,"_2"),DATA!$A$1:$AM$533,W$3,FALSE)</f>
        <v>67.361238099999994</v>
      </c>
      <c r="G31" s="55">
        <f>VLOOKUP(CONCATENATE($S16,$T$4,"_2"),DATA!$A$1:$AM$533,X$3,FALSE)</f>
        <v>91.78430539</v>
      </c>
      <c r="H31" s="122"/>
      <c r="J31" s="137" t="s">
        <v>461</v>
      </c>
      <c r="K31" s="124">
        <v>34.97291015725267</v>
      </c>
      <c r="L31" s="124">
        <v>42.093084675451806</v>
      </c>
      <c r="M31" s="124">
        <v>50.814912100303665</v>
      </c>
      <c r="N31" s="124">
        <v>55.177390830001386</v>
      </c>
      <c r="O31" s="124">
        <v>59.326352398603895</v>
      </c>
      <c r="P31" s="124">
        <v>66.449930023867523</v>
      </c>
    </row>
    <row r="32" spans="1:17" ht="15" x14ac:dyDescent="0.25">
      <c r="A32" s="135" t="s">
        <v>56</v>
      </c>
      <c r="B32" s="61">
        <f>SUM(B27:B31)</f>
        <v>639.53706044310002</v>
      </c>
      <c r="C32" s="61">
        <f t="shared" ref="C32:G32" si="4">SUM(C27:C31)</f>
        <v>807.27203731140003</v>
      </c>
      <c r="D32" s="61">
        <f t="shared" si="4"/>
        <v>914.04171951119997</v>
      </c>
      <c r="E32" s="61">
        <f t="shared" si="4"/>
        <v>1047.3996210708001</v>
      </c>
      <c r="F32" s="61">
        <f t="shared" si="4"/>
        <v>1341.4172663715001</v>
      </c>
      <c r="G32" s="61">
        <f t="shared" si="4"/>
        <v>1774.3548537266001</v>
      </c>
      <c r="H32" s="122"/>
      <c r="J32" s="138" t="s">
        <v>145</v>
      </c>
      <c r="K32" s="109">
        <f>SUM(K27:K31)</f>
        <v>644.63230199593932</v>
      </c>
      <c r="L32" s="109">
        <f t="shared" ref="L32:P32" si="5">SUM(L27:L31)</f>
        <v>718.38740523573313</v>
      </c>
      <c r="M32" s="109">
        <f t="shared" si="5"/>
        <v>835.48499178080397</v>
      </c>
      <c r="N32" s="109">
        <f t="shared" si="5"/>
        <v>888.90943649926601</v>
      </c>
      <c r="O32" s="109">
        <f t="shared" si="5"/>
        <v>927.9340111655381</v>
      </c>
      <c r="P32" s="109">
        <f t="shared" si="5"/>
        <v>1007.0774109284243</v>
      </c>
    </row>
    <row r="33" spans="1:16" x14ac:dyDescent="0.2">
      <c r="A33" s="3"/>
      <c r="B33" s="57"/>
      <c r="C33" s="57"/>
      <c r="D33" s="57"/>
      <c r="E33" s="57"/>
      <c r="G33" s="121"/>
      <c r="H33" s="122"/>
      <c r="J33" s="3"/>
      <c r="K33" s="116"/>
      <c r="L33" s="116"/>
      <c r="M33" s="116"/>
      <c r="N33" s="116"/>
      <c r="O33" s="116"/>
    </row>
    <row r="34" spans="1:16" x14ac:dyDescent="0.2">
      <c r="G34" s="123"/>
      <c r="H34" s="48"/>
      <c r="J34" s="3" t="s">
        <v>471</v>
      </c>
      <c r="K34" s="56"/>
      <c r="L34" s="56"/>
      <c r="M34" s="56"/>
      <c r="N34" s="56"/>
      <c r="O34" s="56"/>
    </row>
    <row r="35" spans="1:16" ht="15" x14ac:dyDescent="0.25">
      <c r="A35" s="3" t="s">
        <v>472</v>
      </c>
      <c r="B35" s="54">
        <v>2013</v>
      </c>
      <c r="C35" s="54">
        <v>2020</v>
      </c>
      <c r="D35" s="54">
        <v>2025</v>
      </c>
      <c r="E35" s="54">
        <v>2030</v>
      </c>
      <c r="F35" s="54">
        <v>2040</v>
      </c>
      <c r="G35" s="54">
        <v>2050</v>
      </c>
      <c r="H35" s="48"/>
      <c r="J35" s="136" t="s">
        <v>460</v>
      </c>
      <c r="K35" s="1">
        <v>2014</v>
      </c>
      <c r="L35" s="1">
        <v>2020</v>
      </c>
      <c r="M35" s="1">
        <v>2025</v>
      </c>
      <c r="N35" s="1">
        <v>2030</v>
      </c>
      <c r="O35" s="1">
        <v>2040</v>
      </c>
      <c r="P35" s="1">
        <v>2050</v>
      </c>
    </row>
    <row r="36" spans="1:16" ht="15" x14ac:dyDescent="0.25">
      <c r="A36" s="135" t="s">
        <v>51</v>
      </c>
      <c r="B36" s="55">
        <f>VLOOKUP(CONCATENATE($S12,$U$4,"_2"),DATA!$A$1:$AM$533,S$3,FALSE)</f>
        <v>37.027999999999999</v>
      </c>
      <c r="C36" s="55">
        <f>VLOOKUP(CONCATENATE($S12,$U$4,"_2"),DATA!$A$1:$AM$533,T$3,FALSE)</f>
        <v>40.551758270000001</v>
      </c>
      <c r="D36" s="55">
        <f>VLOOKUP(CONCATENATE($S12,$U$4,"_2"),DATA!$A$1:$AM$533,U$3,FALSE)</f>
        <v>44.241888600000003</v>
      </c>
      <c r="E36" s="55">
        <f>VLOOKUP(CONCATENATE($S12,$U$4,"_2"),DATA!$A$1:$AM$533,V$3,FALSE)</f>
        <v>46.954261129999999</v>
      </c>
      <c r="F36" s="55">
        <f>VLOOKUP(CONCATENATE($S12,$U$4,"_2"),DATA!$A$1:$AM$533,W$3,FALSE)</f>
        <v>56.506588749999999</v>
      </c>
      <c r="G36" s="55">
        <f>VLOOKUP(CONCATENATE($S12,$U$4,"_2"),DATA!$A$1:$AM$533,X$3,FALSE)</f>
        <v>73.964589649999894</v>
      </c>
      <c r="H36" s="122"/>
      <c r="J36" s="137" t="s">
        <v>51</v>
      </c>
      <c r="K36" s="124">
        <v>36.132102445800335</v>
      </c>
      <c r="L36" s="124">
        <v>36.144628874413208</v>
      </c>
      <c r="M36" s="124">
        <v>36.151266478196455</v>
      </c>
      <c r="N36" s="124">
        <v>36.155315343472189</v>
      </c>
      <c r="O36" s="124">
        <v>36.159781053261106</v>
      </c>
      <c r="P36" s="124">
        <v>36.170415060218481</v>
      </c>
    </row>
    <row r="37" spans="1:16" ht="15" x14ac:dyDescent="0.25">
      <c r="A37" s="135" t="s">
        <v>52</v>
      </c>
      <c r="B37" s="55">
        <f>VLOOKUP(CONCATENATE($S13,$U$4,"_2"),DATA!$A$1:$AM$533,S$3,FALSE)</f>
        <v>530.98400000000004</v>
      </c>
      <c r="C37" s="55">
        <f>VLOOKUP(CONCATENATE($S13,$U$4,"_2"),DATA!$A$1:$AM$533,T$3,FALSE)</f>
        <v>599.78902259999995</v>
      </c>
      <c r="D37" s="55">
        <f>VLOOKUP(CONCATENATE($S13,$U$4,"_2"),DATA!$A$1:$AM$533,U$3,FALSE)</f>
        <v>670.22457029999998</v>
      </c>
      <c r="E37" s="55">
        <f>VLOOKUP(CONCATENATE($S13,$U$4,"_2"),DATA!$A$1:$AM$533,V$3,FALSE)</f>
        <v>729.98413129999994</v>
      </c>
      <c r="F37" s="55">
        <f>VLOOKUP(CONCATENATE($S13,$U$4,"_2"),DATA!$A$1:$AM$533,W$3,FALSE)</f>
        <v>890.39331679999998</v>
      </c>
      <c r="G37" s="55">
        <f>VLOOKUP(CONCATENATE($S13,$U$4,"_2"),DATA!$A$1:$AM$533,X$3,FALSE)</f>
        <v>1134.335</v>
      </c>
      <c r="H37" s="122"/>
      <c r="J37" s="137" t="s">
        <v>52</v>
      </c>
      <c r="K37" s="124">
        <v>531.62423008929227</v>
      </c>
      <c r="L37" s="124">
        <v>583.61476958713718</v>
      </c>
      <c r="M37" s="124">
        <v>653.73295119796933</v>
      </c>
      <c r="N37" s="124">
        <v>700.70111802430188</v>
      </c>
      <c r="O37" s="124">
        <v>746.92546771758316</v>
      </c>
      <c r="P37" s="124">
        <v>836.51395940809687</v>
      </c>
    </row>
    <row r="38" spans="1:16" ht="15" x14ac:dyDescent="0.25">
      <c r="A38" s="135" t="s">
        <v>53</v>
      </c>
      <c r="B38" s="55">
        <f>VLOOKUP(CONCATENATE($S14,$U$4,"_2"),DATA!$A$1:$AM$533,S$3,FALSE)</f>
        <v>4.1814573929999996</v>
      </c>
      <c r="C38" s="55">
        <f>VLOOKUP(CONCATENATE($S14,$U$4,"_2"),DATA!$A$1:$AM$533,T$3,FALSE)</f>
        <v>4.4819405080000001</v>
      </c>
      <c r="D38" s="55">
        <f>VLOOKUP(CONCATENATE($S14,$U$4,"_2"),DATA!$A$1:$AM$533,U$3,FALSE)</f>
        <v>4.896442886</v>
      </c>
      <c r="E38" s="55">
        <f>VLOOKUP(CONCATENATE($S14,$U$4,"_2"),DATA!$A$1:$AM$533,V$3,FALSE)</f>
        <v>5.1463652</v>
      </c>
      <c r="F38" s="55">
        <f>VLOOKUP(CONCATENATE($S14,$U$4,"_2"),DATA!$A$1:$AM$533,W$3,FALSE)</f>
        <v>6.1459110299999997</v>
      </c>
      <c r="G38" s="55">
        <f>VLOOKUP(CONCATENATE($S14,$U$4,"_2"),DATA!$A$1:$AM$533,X$3,FALSE)</f>
        <v>8.102150602</v>
      </c>
      <c r="H38" s="122"/>
      <c r="J38" s="137" t="s">
        <v>53</v>
      </c>
      <c r="K38" s="124">
        <v>4.0193280000000007</v>
      </c>
      <c r="L38" s="124">
        <v>9.6267936738772431</v>
      </c>
      <c r="M38" s="124">
        <v>27.245745990074042</v>
      </c>
      <c r="N38" s="124">
        <v>38.082125112649706</v>
      </c>
      <c r="O38" s="124">
        <v>52.106581579491959</v>
      </c>
      <c r="P38" s="124">
        <v>93.93252153717259</v>
      </c>
    </row>
    <row r="39" spans="1:16" ht="15" x14ac:dyDescent="0.25">
      <c r="A39" s="135" t="s">
        <v>54</v>
      </c>
      <c r="B39" s="55">
        <f>VLOOKUP(CONCATENATE($S15,$U$4,"_2"),DATA!$A$1:$AM$533,S$3,FALSE)</f>
        <v>86.326999639999997</v>
      </c>
      <c r="C39" s="55">
        <f>VLOOKUP(CONCATENATE($S15,$U$4,"_2"),DATA!$A$1:$AM$533,T$3,FALSE)</f>
        <v>95.100709109999997</v>
      </c>
      <c r="D39" s="55">
        <f>VLOOKUP(CONCATENATE($S15,$U$4,"_2"),DATA!$A$1:$AM$533,U$3,FALSE)</f>
        <v>103.04579560000001</v>
      </c>
      <c r="E39" s="55">
        <f>VLOOKUP(CONCATENATE($S15,$U$4,"_2"),DATA!$A$1:$AM$533,V$3,FALSE)</f>
        <v>108.4925387</v>
      </c>
      <c r="F39" s="55">
        <f>VLOOKUP(CONCATENATE($S15,$U$4,"_2"),DATA!$A$1:$AM$533,W$3,FALSE)</f>
        <v>130.0016918</v>
      </c>
      <c r="G39" s="55">
        <f>VLOOKUP(CONCATENATE($S15,$U$4,"_2"),DATA!$A$1:$AM$533,X$3,FALSE)</f>
        <v>175.4981932</v>
      </c>
      <c r="H39" s="122"/>
      <c r="J39" s="137" t="s">
        <v>54</v>
      </c>
      <c r="K39" s="124">
        <v>100.33191560403503</v>
      </c>
      <c r="L39" s="124">
        <v>98.10541794196682</v>
      </c>
      <c r="M39" s="124">
        <v>81.429643119423957</v>
      </c>
      <c r="N39" s="124">
        <v>71.599690437121282</v>
      </c>
      <c r="O39" s="124">
        <v>65.424875454308193</v>
      </c>
      <c r="P39" s="124">
        <v>55.293064503733717</v>
      </c>
    </row>
    <row r="40" spans="1:16" ht="15" x14ac:dyDescent="0.25">
      <c r="A40" s="135" t="s">
        <v>55</v>
      </c>
      <c r="B40" s="55">
        <f>VLOOKUP(CONCATENATE($S16,$U$4,"_2"),DATA!$A$1:$AM$533,S$3,FALSE)</f>
        <v>195.22054259999999</v>
      </c>
      <c r="C40" s="55">
        <f>VLOOKUP(CONCATENATE($S16,$U$4,"_2"),DATA!$A$1:$AM$533,T$3,FALSE)</f>
        <v>207.6250829</v>
      </c>
      <c r="D40" s="55">
        <f>VLOOKUP(CONCATENATE($S16,$U$4,"_2"),DATA!$A$1:$AM$533,U$3,FALSE)</f>
        <v>220.2973337</v>
      </c>
      <c r="E40" s="55">
        <f>VLOOKUP(CONCATENATE($S16,$U$4,"_2"),DATA!$A$1:$AM$533,V$3,FALSE)</f>
        <v>225.67848749999999</v>
      </c>
      <c r="F40" s="55">
        <f>VLOOKUP(CONCATENATE($S16,$U$4,"_2"),DATA!$A$1:$AM$533,W$3,FALSE)</f>
        <v>283.33550860000003</v>
      </c>
      <c r="G40" s="55">
        <f>VLOOKUP(CONCATENATE($S16,$U$4,"_2"),DATA!$A$1:$AM$533,X$3,FALSE)</f>
        <v>398.21588650000001</v>
      </c>
      <c r="H40" s="122"/>
      <c r="J40" s="137" t="s">
        <v>461</v>
      </c>
      <c r="K40" s="124">
        <v>199.75499444543235</v>
      </c>
      <c r="L40" s="124">
        <v>233.6141628058453</v>
      </c>
      <c r="M40" s="124">
        <v>303.24724590105177</v>
      </c>
      <c r="N40" s="124">
        <v>337.49564298848179</v>
      </c>
      <c r="O40" s="124">
        <v>366.61128897941603</v>
      </c>
      <c r="P40" s="124">
        <v>422.45695027155335</v>
      </c>
    </row>
    <row r="41" spans="1:16" ht="15" x14ac:dyDescent="0.25">
      <c r="A41" s="135" t="s">
        <v>56</v>
      </c>
      <c r="B41" s="61">
        <f>SUM(B36:B40)</f>
        <v>853.740999633</v>
      </c>
      <c r="C41" s="61">
        <f t="shared" ref="C41:G41" si="6">SUM(C36:C40)</f>
        <v>947.54851338799995</v>
      </c>
      <c r="D41" s="61">
        <f t="shared" si="6"/>
        <v>1042.7060310860002</v>
      </c>
      <c r="E41" s="61">
        <f t="shared" si="6"/>
        <v>1116.2557838299999</v>
      </c>
      <c r="F41" s="61">
        <f t="shared" si="6"/>
        <v>1366.3830169799999</v>
      </c>
      <c r="G41" s="61">
        <f t="shared" si="6"/>
        <v>1790.115819952</v>
      </c>
      <c r="H41" s="122"/>
      <c r="J41" s="138" t="s">
        <v>145</v>
      </c>
      <c r="K41" s="109">
        <f>SUM(K36:K40)</f>
        <v>871.86257058455988</v>
      </c>
      <c r="L41" s="109">
        <f t="shared" ref="L41:P41" si="7">SUM(L36:L40)</f>
        <v>961.10577288323975</v>
      </c>
      <c r="M41" s="109">
        <f t="shared" si="7"/>
        <v>1101.8068526867155</v>
      </c>
      <c r="N41" s="109">
        <f t="shared" si="7"/>
        <v>1184.0338919060268</v>
      </c>
      <c r="O41" s="109">
        <f t="shared" si="7"/>
        <v>1267.2279947840605</v>
      </c>
      <c r="P41" s="109">
        <f t="shared" si="7"/>
        <v>1444.366910780775</v>
      </c>
    </row>
    <row r="42" spans="1:16" x14ac:dyDescent="0.2">
      <c r="A42" s="3"/>
      <c r="B42" s="57"/>
      <c r="C42" s="57"/>
      <c r="D42" s="57"/>
      <c r="E42" s="57"/>
      <c r="F42" s="57"/>
      <c r="G42" s="57"/>
      <c r="H42" s="122"/>
    </row>
    <row r="43" spans="1:16" x14ac:dyDescent="0.2">
      <c r="G43" s="123"/>
      <c r="H43" s="48"/>
      <c r="J43" s="3" t="s">
        <v>473</v>
      </c>
      <c r="K43" s="56"/>
      <c r="L43" s="56"/>
      <c r="M43" s="56"/>
      <c r="N43" s="56"/>
      <c r="O43" s="56"/>
    </row>
    <row r="44" spans="1:16" ht="15" x14ac:dyDescent="0.25">
      <c r="H44" s="48"/>
      <c r="J44" s="136" t="s">
        <v>460</v>
      </c>
      <c r="K44" s="1">
        <v>2014</v>
      </c>
      <c r="L44" s="1">
        <v>2020</v>
      </c>
      <c r="M44" s="1">
        <v>2025</v>
      </c>
      <c r="N44" s="1">
        <v>2030</v>
      </c>
      <c r="O44" s="1">
        <v>2040</v>
      </c>
      <c r="P44" s="1">
        <v>2050</v>
      </c>
    </row>
    <row r="45" spans="1:16" ht="15" x14ac:dyDescent="0.25">
      <c r="H45" s="122"/>
      <c r="J45" s="137" t="s">
        <v>51</v>
      </c>
      <c r="K45" s="124">
        <v>0</v>
      </c>
      <c r="L45" s="124">
        <v>0</v>
      </c>
      <c r="M45" s="124">
        <v>0</v>
      </c>
      <c r="N45" s="124">
        <v>0</v>
      </c>
      <c r="O45" s="124">
        <v>0</v>
      </c>
      <c r="P45" s="124">
        <v>0</v>
      </c>
    </row>
    <row r="46" spans="1:16" ht="15" x14ac:dyDescent="0.25">
      <c r="H46" s="122"/>
      <c r="J46" s="137" t="s">
        <v>52</v>
      </c>
      <c r="K46" s="124">
        <v>38.139304265428535</v>
      </c>
      <c r="L46" s="124">
        <v>51.637975887803961</v>
      </c>
      <c r="M46" s="124">
        <v>82.992618486539286</v>
      </c>
      <c r="N46" s="124">
        <v>88.847559998529761</v>
      </c>
      <c r="O46" s="124">
        <v>94.447367728637573</v>
      </c>
      <c r="P46" s="124">
        <v>104.84279448741343</v>
      </c>
    </row>
    <row r="47" spans="1:16" ht="15" x14ac:dyDescent="0.25">
      <c r="H47" s="122"/>
      <c r="J47" s="137" t="s">
        <v>53</v>
      </c>
      <c r="K47" s="124">
        <v>0</v>
      </c>
      <c r="L47" s="124">
        <v>0</v>
      </c>
      <c r="M47" s="124">
        <v>0</v>
      </c>
      <c r="N47" s="124">
        <v>0</v>
      </c>
      <c r="O47" s="124">
        <v>0</v>
      </c>
      <c r="P47" s="124">
        <v>0</v>
      </c>
    </row>
    <row r="48" spans="1:16" ht="15" x14ac:dyDescent="0.25">
      <c r="H48" s="122"/>
      <c r="J48" s="137" t="s">
        <v>54</v>
      </c>
      <c r="K48" s="124">
        <v>0</v>
      </c>
      <c r="L48" s="124">
        <v>0</v>
      </c>
      <c r="M48" s="124">
        <v>0</v>
      </c>
      <c r="N48" s="124">
        <v>0</v>
      </c>
      <c r="O48" s="124">
        <v>0</v>
      </c>
      <c r="P48" s="124">
        <v>0</v>
      </c>
    </row>
    <row r="49" spans="1:16" ht="15" x14ac:dyDescent="0.25">
      <c r="H49" s="122"/>
      <c r="J49" s="137" t="s">
        <v>461</v>
      </c>
      <c r="K49" s="124">
        <v>179.28902555854191</v>
      </c>
      <c r="L49" s="124">
        <v>169.85943811628957</v>
      </c>
      <c r="M49" s="124">
        <v>145.60072715920418</v>
      </c>
      <c r="N49" s="124">
        <v>130.19179847075054</v>
      </c>
      <c r="O49" s="124">
        <v>112.92221323082744</v>
      </c>
      <c r="P49" s="124">
        <v>74.671918177853058</v>
      </c>
    </row>
    <row r="50" spans="1:16" ht="15" x14ac:dyDescent="0.25">
      <c r="H50" s="122"/>
      <c r="J50" s="138" t="s">
        <v>145</v>
      </c>
      <c r="K50" s="109">
        <f>SUM(K45:K49)</f>
        <v>217.42832982397044</v>
      </c>
      <c r="L50" s="109">
        <f t="shared" ref="L50:P50" si="8">SUM(L45:L49)</f>
        <v>221.49741400409351</v>
      </c>
      <c r="M50" s="109">
        <f t="shared" si="8"/>
        <v>228.59334564574345</v>
      </c>
      <c r="N50" s="109">
        <f t="shared" si="8"/>
        <v>219.0393584692803</v>
      </c>
      <c r="O50" s="109">
        <f t="shared" si="8"/>
        <v>207.369580959465</v>
      </c>
      <c r="P50" s="109">
        <f t="shared" si="8"/>
        <v>179.51471266526647</v>
      </c>
    </row>
    <row r="51" spans="1:16" x14ac:dyDescent="0.2">
      <c r="H51" s="122"/>
    </row>
    <row r="52" spans="1:16" x14ac:dyDescent="0.2">
      <c r="H52" s="48"/>
      <c r="J52" s="3"/>
      <c r="K52" s="58"/>
      <c r="L52" s="58"/>
      <c r="M52" s="58"/>
      <c r="N52" s="58"/>
      <c r="O52" s="58"/>
    </row>
    <row r="53" spans="1:16" x14ac:dyDescent="0.2">
      <c r="A53" s="95"/>
      <c r="B53" s="2"/>
      <c r="C53" s="2"/>
      <c r="D53" s="2"/>
      <c r="E53" s="2"/>
      <c r="G53" s="123"/>
      <c r="H53" s="48"/>
      <c r="J53" s="48"/>
      <c r="K53" s="113"/>
      <c r="L53" s="113"/>
      <c r="M53" s="113"/>
      <c r="N53" s="113"/>
      <c r="O53" s="113"/>
      <c r="P53" s="48"/>
    </row>
    <row r="54" spans="1:16" x14ac:dyDescent="0.2">
      <c r="A54" s="95"/>
      <c r="B54" s="54"/>
      <c r="C54" s="54"/>
      <c r="D54" s="54"/>
      <c r="E54" s="54"/>
      <c r="F54" s="54"/>
      <c r="G54" s="54"/>
      <c r="H54" s="122"/>
      <c r="J54" s="125"/>
      <c r="K54" s="126"/>
      <c r="L54" s="126"/>
      <c r="M54" s="126"/>
      <c r="N54" s="126"/>
      <c r="O54" s="126"/>
      <c r="P54" s="48"/>
    </row>
    <row r="55" spans="1:16" x14ac:dyDescent="0.2">
      <c r="A55" s="3"/>
      <c r="B55" s="55"/>
      <c r="C55" s="55"/>
      <c r="D55" s="55"/>
      <c r="E55" s="61"/>
      <c r="G55" s="121"/>
      <c r="H55" s="122"/>
      <c r="J55" s="3"/>
      <c r="K55" s="113"/>
      <c r="L55" s="113"/>
      <c r="M55" s="113"/>
      <c r="N55" s="113"/>
      <c r="O55" s="113"/>
      <c r="P55" s="48"/>
    </row>
    <row r="56" spans="1:16" x14ac:dyDescent="0.2">
      <c r="A56" s="3"/>
      <c r="B56" s="55"/>
      <c r="C56" s="55"/>
      <c r="D56" s="55"/>
      <c r="E56" s="61"/>
      <c r="G56" s="121"/>
      <c r="H56" s="122"/>
      <c r="J56" s="3"/>
      <c r="K56" s="113"/>
      <c r="L56" s="113"/>
      <c r="M56" s="113"/>
      <c r="N56" s="113"/>
      <c r="O56" s="113"/>
      <c r="P56" s="48"/>
    </row>
    <row r="57" spans="1:16" x14ac:dyDescent="0.2">
      <c r="A57" s="3"/>
      <c r="B57" s="55"/>
      <c r="C57" s="55"/>
      <c r="D57" s="55"/>
      <c r="E57" s="61"/>
      <c r="G57" s="121"/>
      <c r="H57" s="122"/>
      <c r="J57" s="3"/>
      <c r="K57" s="113"/>
      <c r="L57" s="113"/>
      <c r="M57" s="113"/>
      <c r="N57" s="113"/>
      <c r="O57" s="113"/>
      <c r="P57" s="48"/>
    </row>
    <row r="58" spans="1:16" x14ac:dyDescent="0.2">
      <c r="A58" s="3"/>
      <c r="B58" s="55"/>
      <c r="C58" s="55"/>
      <c r="D58" s="55"/>
      <c r="E58" s="61"/>
      <c r="G58" s="121"/>
      <c r="H58" s="122"/>
      <c r="J58" s="3"/>
      <c r="K58" s="113"/>
      <c r="L58" s="113"/>
      <c r="M58" s="113"/>
      <c r="N58" s="113"/>
      <c r="O58" s="113"/>
      <c r="P58" s="48"/>
    </row>
    <row r="59" spans="1:16" x14ac:dyDescent="0.2">
      <c r="A59" s="3"/>
      <c r="B59" s="55"/>
      <c r="C59" s="55"/>
      <c r="D59" s="55"/>
      <c r="E59" s="61"/>
      <c r="G59" s="121"/>
      <c r="H59" s="122"/>
      <c r="J59" s="3"/>
      <c r="K59" s="113"/>
      <c r="L59" s="113"/>
      <c r="M59" s="113"/>
      <c r="N59" s="113"/>
      <c r="O59" s="113"/>
      <c r="P59" s="48"/>
    </row>
    <row r="60" spans="1:16" x14ac:dyDescent="0.2">
      <c r="A60" s="3"/>
      <c r="B60" s="61"/>
      <c r="C60" s="61"/>
      <c r="D60" s="61"/>
      <c r="E60" s="61"/>
      <c r="G60" s="121"/>
      <c r="H60" s="122"/>
      <c r="J60" s="3"/>
      <c r="K60" s="115"/>
      <c r="L60" s="115"/>
      <c r="M60" s="115"/>
      <c r="N60" s="115"/>
      <c r="O60" s="115"/>
      <c r="P60" s="48"/>
    </row>
    <row r="61" spans="1:16" x14ac:dyDescent="0.2">
      <c r="A61" s="3"/>
      <c r="B61" s="57"/>
      <c r="C61" s="57"/>
      <c r="D61" s="57"/>
      <c r="E61" s="57"/>
      <c r="G61" s="121"/>
      <c r="H61" s="48"/>
      <c r="J61" s="3"/>
      <c r="K61" s="116"/>
      <c r="L61" s="116"/>
      <c r="M61" s="116"/>
      <c r="N61" s="116"/>
      <c r="O61" s="116"/>
      <c r="P61" s="48"/>
    </row>
    <row r="62" spans="1:16" x14ac:dyDescent="0.2">
      <c r="G62" s="123"/>
      <c r="H62" s="48"/>
      <c r="J62" s="48"/>
      <c r="K62" s="113"/>
      <c r="L62" s="113"/>
      <c r="M62" s="113"/>
      <c r="N62" s="113"/>
      <c r="O62" s="113"/>
      <c r="P62" s="48"/>
    </row>
    <row r="63" spans="1:16" x14ac:dyDescent="0.2">
      <c r="A63" s="3"/>
      <c r="B63" s="55"/>
      <c r="C63" s="55"/>
      <c r="D63" s="55"/>
      <c r="E63" s="61"/>
      <c r="G63" s="121"/>
      <c r="H63" s="122"/>
      <c r="J63" s="125"/>
      <c r="K63" s="126"/>
      <c r="L63" s="126"/>
      <c r="M63" s="126"/>
      <c r="N63" s="126"/>
      <c r="O63" s="126"/>
      <c r="P63" s="48"/>
    </row>
    <row r="64" spans="1:16" x14ac:dyDescent="0.2">
      <c r="A64" s="3"/>
      <c r="B64" s="55"/>
      <c r="C64" s="55"/>
      <c r="D64" s="55"/>
      <c r="E64" s="61"/>
      <c r="G64" s="121"/>
      <c r="H64" s="122"/>
      <c r="J64" s="3"/>
      <c r="K64" s="113"/>
      <c r="L64" s="113"/>
      <c r="M64" s="113"/>
      <c r="N64" s="113"/>
      <c r="O64" s="113"/>
      <c r="P64" s="48"/>
    </row>
    <row r="65" spans="1:16" x14ac:dyDescent="0.2">
      <c r="A65" s="3"/>
      <c r="B65" s="55"/>
      <c r="C65" s="55"/>
      <c r="D65" s="55"/>
      <c r="E65" s="61"/>
      <c r="G65" s="121"/>
      <c r="H65" s="122"/>
      <c r="J65" s="3"/>
      <c r="K65" s="113"/>
      <c r="L65" s="113"/>
      <c r="M65" s="113"/>
      <c r="N65" s="113"/>
      <c r="O65" s="113"/>
      <c r="P65" s="48"/>
    </row>
    <row r="66" spans="1:16" x14ac:dyDescent="0.2">
      <c r="A66" s="3"/>
      <c r="B66" s="55"/>
      <c r="C66" s="55"/>
      <c r="D66" s="55"/>
      <c r="E66" s="61"/>
      <c r="G66" s="121"/>
      <c r="H66" s="122"/>
      <c r="J66" s="3"/>
      <c r="K66" s="113"/>
      <c r="L66" s="113"/>
      <c r="M66" s="113"/>
      <c r="N66" s="113"/>
      <c r="O66" s="113"/>
      <c r="P66" s="48"/>
    </row>
    <row r="67" spans="1:16" x14ac:dyDescent="0.2">
      <c r="A67" s="3"/>
      <c r="B67" s="55"/>
      <c r="C67" s="55"/>
      <c r="D67" s="55"/>
      <c r="E67" s="61"/>
      <c r="G67" s="121"/>
      <c r="H67" s="122"/>
      <c r="J67" s="3"/>
      <c r="K67" s="113"/>
      <c r="L67" s="113"/>
      <c r="M67" s="113"/>
      <c r="N67" s="113"/>
      <c r="O67" s="113"/>
      <c r="P67" s="48"/>
    </row>
    <row r="68" spans="1:16" x14ac:dyDescent="0.2">
      <c r="A68" s="3"/>
      <c r="B68" s="61"/>
      <c r="C68" s="61"/>
      <c r="D68" s="61"/>
      <c r="E68" s="61"/>
      <c r="G68" s="121"/>
      <c r="H68" s="122"/>
      <c r="J68" s="3"/>
      <c r="K68" s="113"/>
      <c r="L68" s="113"/>
      <c r="M68" s="113"/>
      <c r="N68" s="113"/>
      <c r="O68" s="113"/>
      <c r="P68" s="48"/>
    </row>
    <row r="69" spans="1:16" x14ac:dyDescent="0.2">
      <c r="A69" s="3"/>
      <c r="B69" s="57"/>
      <c r="C69" s="57"/>
      <c r="D69" s="57"/>
      <c r="E69" s="57"/>
      <c r="G69" s="121"/>
      <c r="H69" s="122"/>
      <c r="J69" s="3"/>
      <c r="K69" s="115"/>
      <c r="L69" s="115"/>
      <c r="M69" s="115"/>
      <c r="N69" s="115"/>
      <c r="O69" s="115"/>
      <c r="P69" s="48"/>
    </row>
    <row r="70" spans="1:16" x14ac:dyDescent="0.2">
      <c r="J70" s="3"/>
      <c r="K70" s="116"/>
      <c r="L70" s="116"/>
      <c r="M70" s="116"/>
      <c r="N70" s="116"/>
      <c r="O70" s="116"/>
      <c r="P70" s="48"/>
    </row>
    <row r="71" spans="1:16" x14ac:dyDescent="0.2">
      <c r="J71" s="48"/>
      <c r="K71" s="48"/>
      <c r="L71" s="48"/>
      <c r="M71" s="48"/>
      <c r="N71" s="48"/>
      <c r="O71" s="48"/>
      <c r="P71" s="48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J25" sqref="J2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opLeftCell="J1" workbookViewId="0">
      <selection activeCell="C15" sqref="C15:I15"/>
    </sheetView>
  </sheetViews>
  <sheetFormatPr baseColWidth="10" defaultColWidth="11.42578125" defaultRowHeight="12.75" x14ac:dyDescent="0.2"/>
  <cols>
    <col min="1" max="1" width="22.42578125" style="42" customWidth="1"/>
    <col min="2" max="2" width="35.42578125" style="42" customWidth="1"/>
    <col min="3" max="3" width="12" style="42" bestFit="1" customWidth="1"/>
    <col min="4" max="10" width="11.42578125" style="42"/>
    <col min="11" max="11" width="30.85546875" style="42" customWidth="1"/>
    <col min="12" max="18" width="10.140625" style="42" customWidth="1"/>
    <col min="19" max="19" width="11.42578125" style="48"/>
    <col min="20" max="20" width="18.7109375" style="42" customWidth="1"/>
    <col min="21" max="21" width="26" style="42" customWidth="1"/>
    <col min="22" max="22" width="12.7109375" style="42" customWidth="1"/>
    <col min="23" max="16384" width="11.42578125" style="42"/>
  </cols>
  <sheetData>
    <row r="1" spans="1:27" x14ac:dyDescent="0.2">
      <c r="C1" s="42">
        <v>2</v>
      </c>
      <c r="D1" s="42">
        <v>6</v>
      </c>
      <c r="E1" s="42">
        <v>9</v>
      </c>
      <c r="F1" s="42">
        <v>14</v>
      </c>
      <c r="G1" s="42">
        <v>19</v>
      </c>
      <c r="H1" s="42">
        <v>29</v>
      </c>
      <c r="I1" s="42">
        <v>39</v>
      </c>
      <c r="L1" s="108" t="s">
        <v>185</v>
      </c>
      <c r="M1" s="108"/>
      <c r="N1" s="107" t="s">
        <v>127</v>
      </c>
      <c r="O1" s="107"/>
      <c r="P1" s="107"/>
      <c r="Q1" s="107"/>
      <c r="R1" s="107"/>
      <c r="S1" s="63"/>
      <c r="T1" s="64"/>
    </row>
    <row r="2" spans="1:27" x14ac:dyDescent="0.2">
      <c r="C2" s="54">
        <v>2013</v>
      </c>
      <c r="D2" s="54">
        <v>2017</v>
      </c>
      <c r="E2" s="54">
        <v>2020</v>
      </c>
      <c r="F2" s="54">
        <v>2025</v>
      </c>
      <c r="G2" s="54">
        <v>2030</v>
      </c>
      <c r="H2" s="54">
        <v>2040</v>
      </c>
      <c r="I2" s="54">
        <v>2050</v>
      </c>
      <c r="J2" s="54"/>
      <c r="K2" s="65" t="s">
        <v>139</v>
      </c>
      <c r="L2" s="65">
        <v>2013</v>
      </c>
      <c r="M2" s="66">
        <v>2017</v>
      </c>
      <c r="N2" s="66" t="s">
        <v>140</v>
      </c>
      <c r="O2" s="66" t="s">
        <v>141</v>
      </c>
      <c r="P2" s="66" t="s">
        <v>142</v>
      </c>
      <c r="Q2" s="66" t="s">
        <v>143</v>
      </c>
      <c r="R2" s="66" t="s">
        <v>144</v>
      </c>
      <c r="S2" s="67"/>
      <c r="T2" s="68" t="s">
        <v>136</v>
      </c>
      <c r="V2" s="42" t="s">
        <v>137</v>
      </c>
      <c r="Z2" s="69"/>
    </row>
    <row r="3" spans="1:27" x14ac:dyDescent="0.2">
      <c r="A3" s="42" t="s">
        <v>102</v>
      </c>
      <c r="B3" s="54" t="s">
        <v>114</v>
      </c>
      <c r="C3" s="59">
        <f>VLOOKUP($A3,DATA!$A$1:$AM$533,C$1,FALSE)/1000</f>
        <v>0</v>
      </c>
      <c r="D3" s="59">
        <f>VLOOKUP($A3,DATA!$A$1:$AM$533,D$1,FALSE)/1000</f>
        <v>0</v>
      </c>
      <c r="E3" s="59">
        <f>VLOOKUP($A3,DATA!$A$1:$AM$533,E$1,FALSE)/1000</f>
        <v>0</v>
      </c>
      <c r="F3" s="59">
        <f>VLOOKUP($A3,DATA!$A$1:$AM$533,F$1,FALSE)/1000</f>
        <v>0</v>
      </c>
      <c r="G3" s="59">
        <f>VLOOKUP($A3,DATA!$A$1:$AM$533,G$1,FALSE)/1000</f>
        <v>0</v>
      </c>
      <c r="H3" s="59">
        <f>VLOOKUP($A3,DATA!$A$1:$AM$533,H$1,FALSE)/1000</f>
        <v>0</v>
      </c>
      <c r="I3" s="59">
        <f>VLOOKUP($A3,DATA!$A$1:$AM$533,I$1,FALSE)/1000</f>
        <v>0</v>
      </c>
      <c r="J3" s="59"/>
      <c r="K3" s="42" t="s">
        <v>114</v>
      </c>
      <c r="N3" s="54"/>
      <c r="O3" s="54"/>
      <c r="P3" s="54"/>
      <c r="Q3" s="54"/>
      <c r="R3" s="54"/>
      <c r="S3" s="68"/>
      <c r="T3" s="70" t="s">
        <v>138</v>
      </c>
      <c r="U3" s="59" t="s">
        <v>139</v>
      </c>
      <c r="V3" s="59" t="s">
        <v>140</v>
      </c>
      <c r="W3" s="59" t="s">
        <v>141</v>
      </c>
      <c r="X3" s="59" t="s">
        <v>142</v>
      </c>
      <c r="Y3" s="59" t="s">
        <v>143</v>
      </c>
      <c r="Z3" s="42" t="s">
        <v>144</v>
      </c>
      <c r="AA3" s="42" t="s">
        <v>145</v>
      </c>
    </row>
    <row r="4" spans="1:27" x14ac:dyDescent="0.2">
      <c r="A4" s="42" t="s">
        <v>103</v>
      </c>
      <c r="B4" s="54" t="s">
        <v>115</v>
      </c>
      <c r="C4" s="59">
        <f>VLOOKUP($A4,DATA!$A$1:$AM$533,C$1,FALSE)/1000</f>
        <v>0</v>
      </c>
      <c r="D4" s="59">
        <f>VLOOKUP($A4,DATA!$A$1:$AM$533,D$1,FALSE)/1000</f>
        <v>0</v>
      </c>
      <c r="E4" s="59">
        <f>VLOOKUP($A4,DATA!$A$1:$AM$533,E$1,FALSE)/1000</f>
        <v>0</v>
      </c>
      <c r="F4" s="59">
        <f>VLOOKUP($A4,DATA!$A$1:$AM$533,F$1,FALSE)/1000</f>
        <v>0</v>
      </c>
      <c r="G4" s="59">
        <f>VLOOKUP($A4,DATA!$A$1:$AM$533,G$1,FALSE)/1000</f>
        <v>0</v>
      </c>
      <c r="H4" s="59">
        <f>VLOOKUP($A4,DATA!$A$1:$AM$533,H$1,FALSE)/1000</f>
        <v>0</v>
      </c>
      <c r="I4" s="59">
        <f>VLOOKUP($A4,DATA!$A$1:$AM$533,I$1,FALSE)/1000</f>
        <v>0</v>
      </c>
      <c r="J4" s="59"/>
      <c r="K4" s="42" t="s">
        <v>151</v>
      </c>
      <c r="N4" s="71"/>
      <c r="O4" s="71"/>
      <c r="P4" s="71"/>
      <c r="Q4" s="71"/>
      <c r="R4" s="71"/>
      <c r="S4" s="72"/>
      <c r="T4" s="54" t="s">
        <v>146</v>
      </c>
      <c r="U4" s="59" t="s">
        <v>118</v>
      </c>
      <c r="V4" s="59">
        <v>3477.5230858922005</v>
      </c>
      <c r="W4" s="59">
        <v>3477.523093521595</v>
      </c>
      <c r="X4" s="59">
        <v>3477.4170373082161</v>
      </c>
      <c r="Y4" s="59">
        <v>3440.7789762616158</v>
      </c>
      <c r="Z4" s="59"/>
      <c r="AA4" s="59">
        <v>13873.242192983627</v>
      </c>
    </row>
    <row r="5" spans="1:27" x14ac:dyDescent="0.2">
      <c r="A5" s="42" t="s">
        <v>104</v>
      </c>
      <c r="B5" s="54" t="s">
        <v>116</v>
      </c>
      <c r="C5" s="59">
        <f>VLOOKUP($A5,DATA!$A$1:$AM$533,C$1,FALSE)/1000</f>
        <v>0</v>
      </c>
      <c r="D5" s="59">
        <f>VLOOKUP($A5,DATA!$A$1:$AM$533,D$1,FALSE)/1000</f>
        <v>0</v>
      </c>
      <c r="E5" s="59">
        <f>VLOOKUP($A5,DATA!$A$1:$AM$533,E$1,FALSE)/1000</f>
        <v>0</v>
      </c>
      <c r="F5" s="59">
        <f>VLOOKUP($A5,DATA!$A$1:$AM$533,F$1,FALSE)/1000</f>
        <v>0</v>
      </c>
      <c r="G5" s="59">
        <f>VLOOKUP($A5,DATA!$A$1:$AM$533,G$1,FALSE)/1000</f>
        <v>0</v>
      </c>
      <c r="H5" s="59">
        <f>VLOOKUP($A5,DATA!$A$1:$AM$533,H$1,FALSE)/1000</f>
        <v>0</v>
      </c>
      <c r="I5" s="59">
        <f>VLOOKUP($A5,DATA!$A$1:$AM$533,I$1,FALSE)/1000</f>
        <v>0</v>
      </c>
      <c r="J5" s="59"/>
      <c r="K5" s="42" t="s">
        <v>152</v>
      </c>
      <c r="N5" s="71"/>
      <c r="O5" s="71"/>
      <c r="P5" s="71"/>
      <c r="Q5" s="71"/>
      <c r="R5" s="71"/>
      <c r="S5" s="72"/>
      <c r="T5" s="54"/>
      <c r="U5" s="59" t="s">
        <v>147</v>
      </c>
      <c r="V5" s="59">
        <v>23319.595581054688</v>
      </c>
      <c r="W5" s="59">
        <v>47843.786149978638</v>
      </c>
      <c r="X5" s="59">
        <v>38778.447451591492</v>
      </c>
      <c r="Y5" s="59">
        <v>29632.617614746094</v>
      </c>
      <c r="Z5" s="59">
        <v>912.76922607421875</v>
      </c>
      <c r="AA5" s="59">
        <v>140487.21602344513</v>
      </c>
    </row>
    <row r="6" spans="1:27" x14ac:dyDescent="0.2">
      <c r="A6" s="42" t="s">
        <v>105</v>
      </c>
      <c r="B6" s="54" t="s">
        <v>117</v>
      </c>
      <c r="C6" s="59">
        <f>VLOOKUP($A6,DATA!$A$1:$AM$533,C$1,FALSE)/1000</f>
        <v>0</v>
      </c>
      <c r="D6" s="59">
        <f>VLOOKUP($A6,DATA!$A$1:$AM$533,D$1,FALSE)/1000</f>
        <v>0</v>
      </c>
      <c r="E6" s="59">
        <f>VLOOKUP($A6,DATA!$A$1:$AM$533,E$1,FALSE)/1000</f>
        <v>0</v>
      </c>
      <c r="F6" s="59">
        <f>VLOOKUP($A6,DATA!$A$1:$AM$533,F$1,FALSE)/1000</f>
        <v>0</v>
      </c>
      <c r="G6" s="59">
        <f>VLOOKUP($A6,DATA!$A$1:$AM$533,G$1,FALSE)/1000</f>
        <v>0</v>
      </c>
      <c r="H6" s="59">
        <f>VLOOKUP($A6,DATA!$A$1:$AM$533,H$1,FALSE)/1000</f>
        <v>0</v>
      </c>
      <c r="I6" s="59">
        <f>VLOOKUP($A6,DATA!$A$1:$AM$533,I$1,FALSE)/1000</f>
        <v>0</v>
      </c>
      <c r="J6" s="59"/>
      <c r="K6" s="42" t="s">
        <v>153</v>
      </c>
      <c r="N6" s="71"/>
      <c r="O6" s="71"/>
      <c r="P6" s="71"/>
      <c r="Q6" s="71"/>
      <c r="R6" s="71"/>
      <c r="S6" s="72"/>
      <c r="T6" s="54"/>
      <c r="U6" s="59" t="s">
        <v>148</v>
      </c>
      <c r="V6" s="59">
        <v>93366.329674243927</v>
      </c>
      <c r="W6" s="59">
        <v>94128.751389924437</v>
      </c>
      <c r="X6" s="59">
        <v>115769.26235600561</v>
      </c>
      <c r="Y6" s="59">
        <v>113686.43687944114</v>
      </c>
      <c r="Z6" s="59">
        <v>145633.78698682785</v>
      </c>
      <c r="AA6" s="59">
        <v>562584.56728644297</v>
      </c>
    </row>
    <row r="7" spans="1:27" x14ac:dyDescent="0.2">
      <c r="A7" s="42" t="s">
        <v>106</v>
      </c>
      <c r="B7" s="54" t="s">
        <v>118</v>
      </c>
      <c r="C7" s="59">
        <f>VLOOKUP($A7,DATA!$A$1:$AM$533,C$1,FALSE)/1000</f>
        <v>822.13967230000003</v>
      </c>
      <c r="D7" s="59">
        <f>VLOOKUP($A7,DATA!$A$1:$AM$533,D$1,FALSE)/1000</f>
        <v>2512.805304</v>
      </c>
      <c r="E7" s="59">
        <f>VLOOKUP($A7,DATA!$A$1:$AM$533,E$1,FALSE)/1000</f>
        <v>3573.5369920000003</v>
      </c>
      <c r="F7" s="59">
        <f>VLOOKUP($A7,DATA!$A$1:$AM$533,F$1,FALSE)/1000</f>
        <v>4588.951317</v>
      </c>
      <c r="G7" s="59">
        <f>VLOOKUP($A7,DATA!$A$1:$AM$533,G$1,FALSE)/1000</f>
        <v>4244.2660860000005</v>
      </c>
      <c r="H7" s="59">
        <f>VLOOKUP($A7,DATA!$A$1:$AM$533,H$1,FALSE)/1000</f>
        <v>4441.5735949999998</v>
      </c>
      <c r="I7" s="59">
        <f>VLOOKUP($A7,DATA!$A$1:$AM$533,I$1,FALSE)/1000</f>
        <v>5.7798183120000006</v>
      </c>
      <c r="J7" s="59"/>
      <c r="K7" s="42" t="s">
        <v>118</v>
      </c>
      <c r="M7" s="71">
        <f>2.4*1000</f>
        <v>2400</v>
      </c>
      <c r="N7" s="71">
        <f>V4</f>
        <v>3477.5230858922005</v>
      </c>
      <c r="O7" s="71">
        <f>W4</f>
        <v>3477.523093521595</v>
      </c>
      <c r="P7" s="71">
        <f>X4</f>
        <v>3477.4170373082161</v>
      </c>
      <c r="Q7" s="71">
        <f>Y4</f>
        <v>3440.7789762616158</v>
      </c>
      <c r="R7" s="71">
        <f>Z4</f>
        <v>0</v>
      </c>
      <c r="S7" s="72"/>
      <c r="T7" s="54"/>
      <c r="U7" s="59" t="s">
        <v>149</v>
      </c>
      <c r="V7" s="59">
        <v>1825.2850780487061</v>
      </c>
      <c r="W7" s="59">
        <v>2.215484693646431</v>
      </c>
      <c r="X7" s="59">
        <v>51.283796548843384</v>
      </c>
      <c r="Y7" s="59">
        <v>156.79067373275757</v>
      </c>
      <c r="Z7" s="59">
        <v>317.62527465820313</v>
      </c>
      <c r="AA7" s="59">
        <v>2353.2003076821566</v>
      </c>
    </row>
    <row r="8" spans="1:27" x14ac:dyDescent="0.2">
      <c r="A8" s="42" t="s">
        <v>107</v>
      </c>
      <c r="B8" s="54" t="s">
        <v>119</v>
      </c>
      <c r="C8" s="59">
        <f>VLOOKUP($A8,DATA!$A$1:$AM$533,C$1,FALSE)/1000</f>
        <v>483.85231530000004</v>
      </c>
      <c r="D8" s="59">
        <f>VLOOKUP($A8,DATA!$A$1:$AM$533,D$1,FALSE)/1000</f>
        <v>690.38667209999994</v>
      </c>
      <c r="E8" s="59">
        <f>VLOOKUP($A8,DATA!$A$1:$AM$533,E$1,FALSE)/1000</f>
        <v>834.14911040000004</v>
      </c>
      <c r="F8" s="59">
        <f>VLOOKUP($A8,DATA!$A$1:$AM$533,F$1,FALSE)/1000</f>
        <v>841.61227150000002</v>
      </c>
      <c r="G8" s="59">
        <f>VLOOKUP($A8,DATA!$A$1:$AM$533,G$1,FALSE)/1000</f>
        <v>755.4065832</v>
      </c>
      <c r="H8" s="59">
        <f>VLOOKUP($A8,DATA!$A$1:$AM$533,H$1,FALSE)/1000</f>
        <v>316.91517900000002</v>
      </c>
      <c r="I8" s="59">
        <f>VLOOKUP($A8,DATA!$A$1:$AM$533,I$1,FALSE)/1000</f>
        <v>50.867048329999996</v>
      </c>
      <c r="J8" s="59"/>
      <c r="K8" s="42" t="s">
        <v>119</v>
      </c>
      <c r="M8" s="42">
        <f>0.3*1000</f>
        <v>300</v>
      </c>
      <c r="N8" s="71"/>
      <c r="O8" s="71"/>
      <c r="P8" s="71"/>
      <c r="Q8" s="71"/>
      <c r="R8" s="71"/>
      <c r="S8" s="72"/>
      <c r="T8" s="54"/>
      <c r="U8" s="59" t="s">
        <v>150</v>
      </c>
      <c r="V8" s="59"/>
      <c r="W8" s="59">
        <v>0.11325220018625259</v>
      </c>
      <c r="X8" s="59">
        <v>6.0662413164973259</v>
      </c>
      <c r="Y8" s="59">
        <v>1.2313385978341103</v>
      </c>
      <c r="Z8" s="59"/>
      <c r="AA8" s="59">
        <v>7.4108321145176888</v>
      </c>
    </row>
    <row r="9" spans="1:27" x14ac:dyDescent="0.2">
      <c r="A9" s="42" t="s">
        <v>108</v>
      </c>
      <c r="B9" s="54" t="s">
        <v>120</v>
      </c>
      <c r="C9" s="59">
        <f>VLOOKUP($A9,DATA!$A$1:$AM$533,C$1,FALSE)/1000</f>
        <v>0</v>
      </c>
      <c r="D9" s="59">
        <f>VLOOKUP($A9,DATA!$A$1:$AM$533,D$1,FALSE)/1000</f>
        <v>0</v>
      </c>
      <c r="E9" s="59">
        <f>VLOOKUP($A9,DATA!$A$1:$AM$533,E$1,FALSE)/1000</f>
        <v>0</v>
      </c>
      <c r="F9" s="59">
        <f>VLOOKUP($A9,DATA!$A$1:$AM$533,F$1,FALSE)/1000</f>
        <v>0</v>
      </c>
      <c r="G9" s="59">
        <f>VLOOKUP($A9,DATA!$A$1:$AM$533,G$1,FALSE)/1000</f>
        <v>0</v>
      </c>
      <c r="H9" s="59">
        <f>VLOOKUP($A9,DATA!$A$1:$AM$533,H$1,FALSE)/1000</f>
        <v>0</v>
      </c>
      <c r="I9" s="59">
        <f>VLOOKUP($A9,DATA!$A$1:$AM$533,I$1,FALSE)/1000</f>
        <v>0</v>
      </c>
      <c r="J9" s="59"/>
      <c r="K9" s="42" t="s">
        <v>154</v>
      </c>
      <c r="N9" s="71"/>
      <c r="O9" s="71"/>
      <c r="P9" s="71"/>
      <c r="Q9" s="71"/>
      <c r="R9" s="71"/>
      <c r="S9" s="72"/>
      <c r="T9" s="54" t="s">
        <v>68</v>
      </c>
      <c r="U9" s="59"/>
      <c r="V9" s="59">
        <f>SUM(V4:V8)</f>
        <v>121988.73341923952</v>
      </c>
      <c r="W9" s="59">
        <f t="shared" ref="W9:Z9" si="0">SUM(W4:W8)</f>
        <v>145452.3893703185</v>
      </c>
      <c r="X9" s="59">
        <f t="shared" si="0"/>
        <v>158082.47688277066</v>
      </c>
      <c r="Y9" s="59">
        <f t="shared" si="0"/>
        <v>146917.85548277944</v>
      </c>
      <c r="Z9" s="59">
        <f t="shared" si="0"/>
        <v>146864.18148756027</v>
      </c>
      <c r="AA9" s="59"/>
    </row>
    <row r="10" spans="1:27" x14ac:dyDescent="0.2">
      <c r="A10" s="42" t="s">
        <v>109</v>
      </c>
      <c r="B10" s="54" t="s">
        <v>121</v>
      </c>
      <c r="C10" s="59">
        <f>VLOOKUP($A10,DATA!$A$1:$AM$533,C$1,FALSE)/1000</f>
        <v>0</v>
      </c>
      <c r="D10" s="59">
        <f>VLOOKUP($A10,DATA!$A$1:$AM$533,D$1,FALSE)/1000</f>
        <v>0</v>
      </c>
      <c r="E10" s="59">
        <f>VLOOKUP($A10,DATA!$A$1:$AM$533,E$1,FALSE)/1000</f>
        <v>0</v>
      </c>
      <c r="F10" s="59">
        <f>VLOOKUP($A10,DATA!$A$1:$AM$533,F$1,FALSE)/1000</f>
        <v>0</v>
      </c>
      <c r="G10" s="59">
        <f>VLOOKUP($A10,DATA!$A$1:$AM$533,G$1,FALSE)/1000</f>
        <v>0</v>
      </c>
      <c r="H10" s="59">
        <f>VLOOKUP($A10,DATA!$A$1:$AM$533,H$1,FALSE)/1000</f>
        <v>0</v>
      </c>
      <c r="I10" s="59">
        <f>VLOOKUP($A10,DATA!$A$1:$AM$533,I$1,FALSE)/1000</f>
        <v>0</v>
      </c>
      <c r="J10" s="59"/>
      <c r="K10" s="42" t="s">
        <v>155</v>
      </c>
      <c r="N10" s="71"/>
      <c r="O10" s="71"/>
      <c r="P10" s="71"/>
      <c r="Q10" s="71"/>
      <c r="R10" s="71"/>
      <c r="S10" s="72"/>
      <c r="T10" s="54"/>
      <c r="U10" s="59"/>
      <c r="V10" s="59"/>
      <c r="W10" s="59"/>
      <c r="X10" s="59"/>
      <c r="Y10" s="59"/>
    </row>
    <row r="11" spans="1:27" x14ac:dyDescent="0.2">
      <c r="A11" s="42" t="s">
        <v>110</v>
      </c>
      <c r="B11" s="54" t="s">
        <v>122</v>
      </c>
      <c r="C11" s="59">
        <f>VLOOKUP($A11,DATA!$A$1:$AM$533,C$1,FALSE)/1000</f>
        <v>34453.082130000003</v>
      </c>
      <c r="D11" s="59">
        <f>VLOOKUP($A11,DATA!$A$1:$AM$533,D$1,FALSE)/1000</f>
        <v>32962.721469999997</v>
      </c>
      <c r="E11" s="59">
        <f>VLOOKUP($A11,DATA!$A$1:$AM$533,E$1,FALSE)/1000</f>
        <v>37386.593780000003</v>
      </c>
      <c r="F11" s="59">
        <f>VLOOKUP($A11,DATA!$A$1:$AM$533,F$1,FALSE)/1000</f>
        <v>34845.823069999999</v>
      </c>
      <c r="G11" s="59">
        <f>VLOOKUP($A11,DATA!$A$1:$AM$533,G$1,FALSE)/1000</f>
        <v>25800.398140000001</v>
      </c>
      <c r="H11" s="59">
        <f>VLOOKUP($A11,DATA!$A$1:$AM$533,H$1,FALSE)/1000</f>
        <v>20749.7232</v>
      </c>
      <c r="I11" s="59">
        <f>VLOOKUP($A11,DATA!$A$1:$AM$533,I$1,FALSE)/1000</f>
        <v>838.38285999999994</v>
      </c>
      <c r="J11" s="59"/>
      <c r="K11" s="42" t="s">
        <v>147</v>
      </c>
      <c r="M11" s="71">
        <f>(23.6+2.7)*1000</f>
        <v>26300</v>
      </c>
      <c r="N11" s="71">
        <f t="shared" ref="N11:R14" si="1">V5</f>
        <v>23319.595581054688</v>
      </c>
      <c r="O11" s="71">
        <f t="shared" si="1"/>
        <v>47843.786149978638</v>
      </c>
      <c r="P11" s="71">
        <f t="shared" si="1"/>
        <v>38778.447451591492</v>
      </c>
      <c r="Q11" s="71">
        <f t="shared" si="1"/>
        <v>29632.617614746094</v>
      </c>
      <c r="R11" s="71">
        <f t="shared" si="1"/>
        <v>912.76922607421875</v>
      </c>
      <c r="S11" s="72"/>
      <c r="T11" s="54"/>
      <c r="U11" s="59"/>
      <c r="V11" s="59"/>
      <c r="W11" s="59"/>
      <c r="X11" s="59"/>
      <c r="Y11" s="59"/>
    </row>
    <row r="12" spans="1:27" x14ac:dyDescent="0.2">
      <c r="A12" s="42" t="s">
        <v>111</v>
      </c>
      <c r="B12" s="54" t="s">
        <v>123</v>
      </c>
      <c r="C12" s="59">
        <f>VLOOKUP($A12,DATA!$A$1:$AM$533,C$1,FALSE)/1000</f>
        <v>56591.382229999996</v>
      </c>
      <c r="D12" s="59">
        <f>VLOOKUP($A12,DATA!$A$1:$AM$533,D$1,FALSE)/1000</f>
        <v>65090.273829999998</v>
      </c>
      <c r="E12" s="59">
        <f>VLOOKUP($A12,DATA!$A$1:$AM$533,E$1,FALSE)/1000</f>
        <v>77680.544829999999</v>
      </c>
      <c r="F12" s="59">
        <f>VLOOKUP($A12,DATA!$A$1:$AM$533,F$1,FALSE)/1000</f>
        <v>78017.511480000001</v>
      </c>
      <c r="G12" s="59">
        <f>VLOOKUP($A12,DATA!$A$1:$AM$533,G$1,FALSE)/1000</f>
        <v>83747.590069999904</v>
      </c>
      <c r="H12" s="59">
        <f>VLOOKUP($A12,DATA!$A$1:$AM$533,H$1,FALSE)/1000</f>
        <v>84035.421560000003</v>
      </c>
      <c r="I12" s="59">
        <f>VLOOKUP($A12,DATA!$A$1:$AM$533,I$1,FALSE)/1000</f>
        <v>122409.3958</v>
      </c>
      <c r="J12" s="59"/>
      <c r="K12" s="42" t="s">
        <v>156</v>
      </c>
      <c r="M12" s="71">
        <f>(57.2+7.3)*1000</f>
        <v>64500</v>
      </c>
      <c r="N12" s="71">
        <f t="shared" si="1"/>
        <v>93366.329674243927</v>
      </c>
      <c r="O12" s="71">
        <f t="shared" si="1"/>
        <v>94128.751389924437</v>
      </c>
      <c r="P12" s="71">
        <f t="shared" si="1"/>
        <v>115769.26235600561</v>
      </c>
      <c r="Q12" s="71">
        <f t="shared" si="1"/>
        <v>113686.43687944114</v>
      </c>
      <c r="R12" s="71">
        <f t="shared" si="1"/>
        <v>145633.78698682785</v>
      </c>
      <c r="S12" s="72"/>
      <c r="T12" s="54"/>
      <c r="U12" s="59"/>
      <c r="V12" s="59"/>
      <c r="W12" s="59"/>
      <c r="X12" s="59"/>
      <c r="Y12" s="59"/>
    </row>
    <row r="13" spans="1:27" x14ac:dyDescent="0.2">
      <c r="A13" s="42" t="s">
        <v>112</v>
      </c>
      <c r="B13" s="54" t="s">
        <v>124</v>
      </c>
      <c r="C13" s="59">
        <f>VLOOKUP($A13,DATA!$A$1:$AM$533,C$1,FALSE)/1000</f>
        <v>1083.8480830000001</v>
      </c>
      <c r="D13" s="59">
        <f>VLOOKUP($A13,DATA!$A$1:$AM$533,D$1,FALSE)/1000</f>
        <v>1953.7273729999999</v>
      </c>
      <c r="E13" s="59">
        <f>VLOOKUP($A13,DATA!$A$1:$AM$533,E$1,FALSE)/1000</f>
        <v>575.83340520000002</v>
      </c>
      <c r="F13" s="59">
        <f>VLOOKUP($A13,DATA!$A$1:$AM$533,F$1,FALSE)/1000</f>
        <v>48.142177779999997</v>
      </c>
      <c r="G13" s="59">
        <f>VLOOKUP($A13,DATA!$A$1:$AM$533,G$1,FALSE)/1000</f>
        <v>30.20891881</v>
      </c>
      <c r="H13" s="59">
        <f>VLOOKUP($A13,DATA!$A$1:$AM$533,H$1,FALSE)/1000</f>
        <v>91.282960729999999</v>
      </c>
      <c r="I13" s="59">
        <f>VLOOKUP($A13,DATA!$A$1:$AM$533,I$1,FALSE)/1000</f>
        <v>225.16519159999999</v>
      </c>
      <c r="J13" s="59"/>
      <c r="K13" s="42" t="s">
        <v>124</v>
      </c>
      <c r="M13" s="71">
        <f>2.8*1000</f>
        <v>2800</v>
      </c>
      <c r="N13" s="71">
        <f t="shared" si="1"/>
        <v>1825.2850780487061</v>
      </c>
      <c r="O13" s="71">
        <f t="shared" si="1"/>
        <v>2.215484693646431</v>
      </c>
      <c r="P13" s="71">
        <f t="shared" si="1"/>
        <v>51.283796548843384</v>
      </c>
      <c r="Q13" s="71">
        <f t="shared" si="1"/>
        <v>156.79067373275757</v>
      </c>
      <c r="R13" s="71">
        <f t="shared" si="1"/>
        <v>317.62527465820313</v>
      </c>
      <c r="S13" s="72"/>
      <c r="T13" s="54"/>
      <c r="U13" s="59"/>
      <c r="V13" s="59"/>
      <c r="W13" s="59"/>
      <c r="X13" s="59"/>
      <c r="Y13" s="59"/>
    </row>
    <row r="14" spans="1:27" x14ac:dyDescent="0.2">
      <c r="A14" s="42" t="s">
        <v>113</v>
      </c>
      <c r="B14" s="54" t="s">
        <v>125</v>
      </c>
      <c r="C14" s="59">
        <f>VLOOKUP($A14,DATA!$A$1:$AM$533,C$1,FALSE)/1000</f>
        <v>32532.501420000001</v>
      </c>
      <c r="D14" s="59">
        <f>VLOOKUP($A14,DATA!$A$1:$AM$533,D$1,FALSE)/1000</f>
        <v>27336.463460000003</v>
      </c>
      <c r="E14" s="59">
        <f>VLOOKUP($A14,DATA!$A$1:$AM$533,E$1,FALSE)/1000</f>
        <v>3343.0118969999999</v>
      </c>
      <c r="F14" s="59">
        <f>VLOOKUP($A14,DATA!$A$1:$AM$533,F$1,FALSE)/1000</f>
        <v>86.33828591999999</v>
      </c>
      <c r="G14" s="59">
        <f>VLOOKUP($A14,DATA!$A$1:$AM$533,G$1,FALSE)/1000</f>
        <v>75.638259750000003</v>
      </c>
      <c r="H14" s="59">
        <f>VLOOKUP($A14,DATA!$A$1:$AM$533,H$1,FALSE)/1000</f>
        <v>82.742341549999992</v>
      </c>
      <c r="I14" s="59">
        <f>VLOOKUP($A14,DATA!$A$1:$AM$533,I$1,FALSE)/1000</f>
        <v>107.14937540000001</v>
      </c>
      <c r="J14" s="59"/>
      <c r="K14" s="42" t="s">
        <v>150</v>
      </c>
      <c r="M14" s="71">
        <f>29.1*1000</f>
        <v>29100</v>
      </c>
      <c r="N14" s="71">
        <f t="shared" si="1"/>
        <v>0</v>
      </c>
      <c r="O14" s="71">
        <f t="shared" si="1"/>
        <v>0.11325220018625259</v>
      </c>
      <c r="P14" s="71">
        <f t="shared" si="1"/>
        <v>6.0662413164973259</v>
      </c>
      <c r="Q14" s="71">
        <f t="shared" si="1"/>
        <v>1.2313385978341103</v>
      </c>
      <c r="R14" s="71">
        <f t="shared" si="1"/>
        <v>0</v>
      </c>
      <c r="S14" s="72"/>
      <c r="T14" s="54"/>
      <c r="U14" s="59"/>
      <c r="V14" s="59"/>
      <c r="W14" s="59"/>
      <c r="X14" s="59"/>
      <c r="Y14" s="59"/>
    </row>
    <row r="15" spans="1:27" x14ac:dyDescent="0.2">
      <c r="C15" s="57">
        <f>SUM(C3:C14)</f>
        <v>125966.80585060001</v>
      </c>
      <c r="D15" s="57">
        <f>SUM(D3:D14)</f>
        <v>130546.3781091</v>
      </c>
      <c r="E15" s="57">
        <f t="shared" ref="E15:H15" si="2">SUM(E3:E14)</f>
        <v>123393.67001460001</v>
      </c>
      <c r="F15" s="57">
        <f t="shared" si="2"/>
        <v>118428.3786022</v>
      </c>
      <c r="G15" s="57">
        <f t="shared" si="2"/>
        <v>114653.50805775991</v>
      </c>
      <c r="H15" s="57">
        <f t="shared" si="2"/>
        <v>109717.65883627998</v>
      </c>
      <c r="I15" s="57">
        <f>SUM(I3:I14)</f>
        <v>123636.74009364199</v>
      </c>
      <c r="J15" s="57"/>
      <c r="K15" s="73"/>
      <c r="L15" s="73"/>
      <c r="M15" s="73">
        <f>SUM(M3:M14)</f>
        <v>125400</v>
      </c>
      <c r="N15" s="73">
        <f t="shared" ref="N15" si="3">SUM(N3:N14)</f>
        <v>121988.73341923952</v>
      </c>
      <c r="O15" s="73">
        <f t="shared" ref="O15:R15" si="4">SUM(O3:O14)</f>
        <v>145452.3893703185</v>
      </c>
      <c r="P15" s="73">
        <f t="shared" si="4"/>
        <v>158082.47688277066</v>
      </c>
      <c r="Q15" s="73">
        <f t="shared" si="4"/>
        <v>146917.85548277944</v>
      </c>
      <c r="R15" s="73">
        <f t="shared" si="4"/>
        <v>146864.18148756027</v>
      </c>
      <c r="S15" s="74">
        <f>R15/P15-1</f>
        <v>-7.0964825554508115E-2</v>
      </c>
      <c r="T15" s="54"/>
      <c r="U15" s="59"/>
      <c r="V15" s="59"/>
      <c r="W15" s="59"/>
      <c r="X15" s="59"/>
      <c r="Y15" s="59"/>
    </row>
    <row r="16" spans="1:27" x14ac:dyDescent="0.2">
      <c r="T16" s="75"/>
      <c r="U16" s="75"/>
      <c r="V16" s="75"/>
    </row>
    <row r="17" spans="1:28" x14ac:dyDescent="0.2">
      <c r="A17" s="42" t="s">
        <v>85</v>
      </c>
      <c r="B17" s="54" t="s">
        <v>134</v>
      </c>
      <c r="C17" s="59">
        <f>VLOOKUP($A17,DATA!$A$1:$AM$533,C$1,FALSE)/1000</f>
        <v>125966.8058</v>
      </c>
      <c r="D17" s="59">
        <f>VLOOKUP($A17,DATA!$A$1:$AM$533,D$1,FALSE)/1000</f>
        <v>130546.37809999999</v>
      </c>
      <c r="E17" s="59">
        <f>VLOOKUP($A17,DATA!$A$1:$AM$533,E$1,FALSE)/1000</f>
        <v>105657.29609999999</v>
      </c>
      <c r="F17" s="59">
        <f>VLOOKUP($A17,DATA!$A$1:$AM$533,F$1,FALSE)/1000</f>
        <v>87182.634109999999</v>
      </c>
      <c r="G17" s="59">
        <f>VLOOKUP($A17,DATA!$A$1:$AM$533,G$1,FALSE)/1000</f>
        <v>67847.633239999996</v>
      </c>
      <c r="H17" s="59">
        <f>VLOOKUP($A17,DATA!$A$1:$AM$533,H$1,FALSE)/1000</f>
        <v>46580.640039999998</v>
      </c>
      <c r="I17" s="59">
        <f>VLOOKUP($A17,DATA!$A$1:$AM$533,I$1,FALSE)/1000</f>
        <v>31015.042649999999</v>
      </c>
      <c r="T17" s="68"/>
      <c r="U17" s="76"/>
      <c r="V17" s="76"/>
    </row>
    <row r="18" spans="1:28" x14ac:dyDescent="0.2">
      <c r="B18" s="54" t="s">
        <v>135</v>
      </c>
      <c r="C18" s="77">
        <f>C17/C15-1</f>
        <v>-4.0169323423100423E-10</v>
      </c>
      <c r="D18" s="77">
        <f>D17/D15-1</f>
        <v>-6.9707128957929854E-11</v>
      </c>
      <c r="E18" s="77">
        <f t="shared" ref="E18:I18" si="5">E17/E15-1</f>
        <v>-0.14373811811012216</v>
      </c>
      <c r="F18" s="77">
        <f t="shared" si="5"/>
        <v>-0.26383663156576864</v>
      </c>
      <c r="G18" s="77">
        <f t="shared" si="5"/>
        <v>-0.40823761619382937</v>
      </c>
      <c r="H18" s="77">
        <f t="shared" si="5"/>
        <v>-0.5754499272582243</v>
      </c>
      <c r="I18" s="77">
        <f t="shared" si="5"/>
        <v>-0.74914380121548563</v>
      </c>
      <c r="T18" s="75"/>
      <c r="U18" s="75"/>
      <c r="V18" s="75"/>
    </row>
    <row r="19" spans="1:28" x14ac:dyDescent="0.2">
      <c r="T19" s="75"/>
      <c r="U19" s="75"/>
      <c r="V19" s="75"/>
    </row>
    <row r="20" spans="1:28" x14ac:dyDescent="0.2">
      <c r="K20" s="42" t="s">
        <v>184</v>
      </c>
      <c r="L20" s="108" t="s">
        <v>182</v>
      </c>
      <c r="M20" s="108"/>
      <c r="T20" s="75"/>
      <c r="U20" s="75" t="s">
        <v>169</v>
      </c>
      <c r="V20" s="75"/>
    </row>
    <row r="21" spans="1:28" ht="27.75" customHeight="1" x14ac:dyDescent="0.2">
      <c r="C21" s="54">
        <v>2013</v>
      </c>
      <c r="D21" s="54">
        <v>2017</v>
      </c>
      <c r="E21" s="54">
        <v>2020</v>
      </c>
      <c r="F21" s="54">
        <v>2025</v>
      </c>
      <c r="G21" s="54">
        <v>2030</v>
      </c>
      <c r="H21" s="54">
        <v>2040</v>
      </c>
      <c r="I21" s="54">
        <v>2050</v>
      </c>
      <c r="K21" s="65" t="s">
        <v>139</v>
      </c>
      <c r="L21" s="65">
        <v>2013</v>
      </c>
      <c r="M21" s="66">
        <v>2017</v>
      </c>
      <c r="N21" s="66" t="s">
        <v>140</v>
      </c>
      <c r="O21" s="66" t="s">
        <v>141</v>
      </c>
      <c r="P21" s="66" t="s">
        <v>142</v>
      </c>
      <c r="Q21" s="66" t="s">
        <v>143</v>
      </c>
      <c r="R21" s="66" t="s">
        <v>144</v>
      </c>
      <c r="S21" s="67"/>
      <c r="U21" s="65" t="s">
        <v>139</v>
      </c>
      <c r="V21" s="78" t="s">
        <v>186</v>
      </c>
      <c r="W21" s="78" t="s">
        <v>183</v>
      </c>
      <c r="X21" s="66" t="s">
        <v>140</v>
      </c>
      <c r="Y21" s="66" t="s">
        <v>141</v>
      </c>
      <c r="Z21" s="66" t="s">
        <v>142</v>
      </c>
      <c r="AA21" s="66" t="s">
        <v>143</v>
      </c>
      <c r="AB21" s="66" t="s">
        <v>144</v>
      </c>
    </row>
    <row r="22" spans="1:28" x14ac:dyDescent="0.2">
      <c r="A22" s="42" t="s">
        <v>157</v>
      </c>
      <c r="B22" s="54" t="s">
        <v>114</v>
      </c>
      <c r="C22" s="79">
        <f>VLOOKUP($A22,DATA!$A$1:$AM$533,C$1,FALSE)/0.0036/1000</f>
        <v>22.430837305555553</v>
      </c>
      <c r="D22" s="79">
        <f>VLOOKUP($A22,DATA!$A$1:$AM$533,D$1,FALSE)/0.0036/1000</f>
        <v>24.428029991666666</v>
      </c>
      <c r="E22" s="79">
        <f>VLOOKUP($A22,DATA!$A$1:$AM$533,E$1,FALSE)/0.0036/1000</f>
        <v>27.602817994444447</v>
      </c>
      <c r="F22" s="79">
        <f>VLOOKUP($A22,DATA!$A$1:$AM$533,F$1,FALSE)/0.0036/1000</f>
        <v>25.901264008333335</v>
      </c>
      <c r="G22" s="79">
        <f>VLOOKUP($A22,DATA!$A$1:$AM$533,G$1,FALSE)/0.0036/1000</f>
        <v>27.03798086388889</v>
      </c>
      <c r="H22" s="79">
        <f>VLOOKUP($A22,DATA!$A$1:$AM$533,H$1,FALSE)/0.0036/1000</f>
        <v>29.344505027777778</v>
      </c>
      <c r="I22" s="79">
        <f>VLOOKUP($A22,DATA!$A$1:$AM$533,I$1,FALSE)/0.0036/1000</f>
        <v>33.625031861111104</v>
      </c>
      <c r="K22" s="42" t="s">
        <v>114</v>
      </c>
      <c r="L22" s="80">
        <f t="shared" ref="L22:L33" si="6">V22*(1-0.175)</f>
        <v>21.461604213180632</v>
      </c>
      <c r="M22" s="80">
        <f t="shared" ref="M22:M33" si="7">W22*(1-0.175)</f>
        <v>24.722959878391183</v>
      </c>
      <c r="N22" s="80">
        <f t="shared" ref="N22:N33" si="8">X22*(1-0.175)</f>
        <v>27.180165582543587</v>
      </c>
      <c r="O22" s="80">
        <f t="shared" ref="O22:O33" si="9">Y22*(1-0.175)</f>
        <v>29.391982430790858</v>
      </c>
      <c r="P22" s="80">
        <f t="shared" ref="P22:P33" si="10">Z22*(1-0.175)</f>
        <v>33.069024280477677</v>
      </c>
      <c r="Q22" s="80">
        <f t="shared" ref="Q22:Q33" si="11">AA22*(1-0.175)</f>
        <v>33.06902423367</v>
      </c>
      <c r="R22" s="80">
        <f t="shared" ref="R22:R33" si="12">AB22*(1-0.175)</f>
        <v>33.069024196191307</v>
      </c>
      <c r="S22" s="81"/>
      <c r="U22" s="42" t="s">
        <v>114</v>
      </c>
      <c r="V22" s="80">
        <v>26.01406571294622</v>
      </c>
      <c r="W22" s="62">
        <v>29.967224095019617</v>
      </c>
      <c r="X22" s="82">
        <v>32.945655251567985</v>
      </c>
      <c r="Y22" s="82">
        <v>35.626645370655588</v>
      </c>
      <c r="Z22" s="82">
        <v>40.083665794518396</v>
      </c>
      <c r="AA22" s="82">
        <v>40.083665737781821</v>
      </c>
      <c r="AB22" s="82">
        <v>40.083665692353101</v>
      </c>
    </row>
    <row r="23" spans="1:28" x14ac:dyDescent="0.2">
      <c r="A23" s="42" t="s">
        <v>158</v>
      </c>
      <c r="B23" s="54" t="s">
        <v>115</v>
      </c>
      <c r="C23" s="79">
        <f>VLOOKUP($A23,DATA!$A$1:$AM$533,C$1,FALSE)/0.0036/1000</f>
        <v>3.3487590138888885</v>
      </c>
      <c r="D23" s="79">
        <f>VLOOKUP($A23,DATA!$A$1:$AM$533,D$1,FALSE)/0.0036/1000</f>
        <v>8.1457447416666682</v>
      </c>
      <c r="E23" s="79">
        <f>VLOOKUP($A23,DATA!$A$1:$AM$533,E$1,FALSE)/0.0036/1000</f>
        <v>13.952578391666668</v>
      </c>
      <c r="F23" s="79">
        <f>VLOOKUP($A23,DATA!$A$1:$AM$533,F$1,FALSE)/0.0036/1000</f>
        <v>26.189055541666665</v>
      </c>
      <c r="G23" s="79">
        <f>VLOOKUP($A23,DATA!$A$1:$AM$533,G$1,FALSE)/0.0036/1000</f>
        <v>39.410815694444452</v>
      </c>
      <c r="H23" s="79">
        <f>VLOOKUP($A23,DATA!$A$1:$AM$533,H$1,FALSE)/0.0036/1000</f>
        <v>70.594763611111119</v>
      </c>
      <c r="I23" s="79">
        <f>VLOOKUP($A23,DATA!$A$1:$AM$533,I$1,FALSE)/0.0036/1000</f>
        <v>92.401932583333334</v>
      </c>
      <c r="K23" s="42" t="s">
        <v>151</v>
      </c>
      <c r="L23" s="80">
        <f t="shared" si="6"/>
        <v>3.2040596433737125</v>
      </c>
      <c r="M23" s="80">
        <f t="shared" si="7"/>
        <v>8.2439185416993954</v>
      </c>
      <c r="N23" s="80">
        <f t="shared" si="8"/>
        <v>21.712094712182104</v>
      </c>
      <c r="O23" s="80">
        <f t="shared" si="9"/>
        <v>29.71855968779219</v>
      </c>
      <c r="P23" s="80">
        <f t="shared" si="10"/>
        <v>48.201721393018673</v>
      </c>
      <c r="Q23" s="80">
        <f t="shared" si="11"/>
        <v>79.554926788128185</v>
      </c>
      <c r="R23" s="80">
        <f t="shared" si="12"/>
        <v>90.874017847153411</v>
      </c>
      <c r="S23" s="81"/>
      <c r="U23" s="42" t="s">
        <v>151</v>
      </c>
      <c r="V23" s="80">
        <v>3.8837086586348035</v>
      </c>
      <c r="W23" s="62">
        <v>9.9926285353932069</v>
      </c>
      <c r="X23" s="82">
        <v>26.317690560220733</v>
      </c>
      <c r="Y23" s="82">
        <v>36.022496591263263</v>
      </c>
      <c r="Z23" s="82">
        <v>58.426328961234759</v>
      </c>
      <c r="AA23" s="82">
        <v>96.430214288640229</v>
      </c>
      <c r="AB23" s="82">
        <v>110.15032466321625</v>
      </c>
    </row>
    <row r="24" spans="1:28" x14ac:dyDescent="0.2">
      <c r="A24" s="42" t="s">
        <v>159</v>
      </c>
      <c r="B24" s="54" t="s">
        <v>116</v>
      </c>
      <c r="C24" s="79">
        <f>VLOOKUP($A24,DATA!$A$1:$AM$533,C$1,FALSE)/0.0036/1000</f>
        <v>4.8574039916666667</v>
      </c>
      <c r="D24" s="79">
        <f>VLOOKUP($A24,DATA!$A$1:$AM$533,D$1,FALSE)/0.0036/1000</f>
        <v>4.6335634638888896</v>
      </c>
      <c r="E24" s="79">
        <f>VLOOKUP($A24,DATA!$A$1:$AM$533,E$1,FALSE)/0.0036/1000</f>
        <v>7.0021532666666673</v>
      </c>
      <c r="F24" s="79">
        <f>VLOOKUP($A24,DATA!$A$1:$AM$533,F$1,FALSE)/0.0036/1000</f>
        <v>10.666411852777777</v>
      </c>
      <c r="G24" s="79">
        <f>VLOOKUP($A24,DATA!$A$1:$AM$533,G$1,FALSE)/0.0036/1000</f>
        <v>9.8956609472222219</v>
      </c>
      <c r="H24" s="79">
        <f>VLOOKUP($A24,DATA!$A$1:$AM$533,H$1,FALSE)/0.0036/1000</f>
        <v>10.732346111111111</v>
      </c>
      <c r="I24" s="79">
        <f>VLOOKUP($A24,DATA!$A$1:$AM$533,I$1,FALSE)/0.0036/1000</f>
        <v>12.125488877777778</v>
      </c>
      <c r="K24" s="42" t="s">
        <v>152</v>
      </c>
      <c r="L24" s="80">
        <f t="shared" si="6"/>
        <v>4.6475162988913867</v>
      </c>
      <c r="M24" s="80">
        <f t="shared" si="7"/>
        <v>4.6897026981652168</v>
      </c>
      <c r="N24" s="80">
        <f t="shared" si="8"/>
        <v>5.5527930573443882</v>
      </c>
      <c r="O24" s="80">
        <f t="shared" si="9"/>
        <v>12.103926266427152</v>
      </c>
      <c r="P24" s="80">
        <f t="shared" si="10"/>
        <v>12.102969290642067</v>
      </c>
      <c r="Q24" s="80">
        <f t="shared" si="11"/>
        <v>12.094537407596908</v>
      </c>
      <c r="R24" s="80">
        <f t="shared" si="12"/>
        <v>11.92498751749299</v>
      </c>
      <c r="S24" s="81"/>
      <c r="U24" s="42" t="s">
        <v>152</v>
      </c>
      <c r="V24" s="80">
        <v>5.6333530895653174</v>
      </c>
      <c r="W24" s="62">
        <v>5.684488118988142</v>
      </c>
      <c r="X24" s="82">
        <v>6.7306582513265312</v>
      </c>
      <c r="Y24" s="82">
        <v>14.671425777487457</v>
      </c>
      <c r="Z24" s="82">
        <v>14.67026580683887</v>
      </c>
      <c r="AA24" s="82">
        <v>14.660045342541707</v>
      </c>
      <c r="AB24" s="82">
        <v>14.454530324233929</v>
      </c>
    </row>
    <row r="25" spans="1:28" x14ac:dyDescent="0.2">
      <c r="A25" s="42" t="s">
        <v>160</v>
      </c>
      <c r="B25" s="54" t="s">
        <v>117</v>
      </c>
      <c r="C25" s="79">
        <f>VLOOKUP($A25,DATA!$A$1:$AM$533,C$1,FALSE)/0.0036/1000</f>
        <v>1.5599044000000001E-2</v>
      </c>
      <c r="D25" s="79">
        <f>VLOOKUP($A25,DATA!$A$1:$AM$533,D$1,FALSE)/0.0036/1000</f>
        <v>0.26385463191666669</v>
      </c>
      <c r="E25" s="79">
        <f>VLOOKUP($A25,DATA!$A$1:$AM$533,E$1,FALSE)/0.0036/1000</f>
        <v>1.4909743869444445</v>
      </c>
      <c r="F25" s="79">
        <f>VLOOKUP($A25,DATA!$A$1:$AM$533,F$1,FALSE)/0.0036/1000</f>
        <v>20.459979366666666</v>
      </c>
      <c r="G25" s="79">
        <f>VLOOKUP($A25,DATA!$A$1:$AM$533,G$1,FALSE)/0.0036/1000</f>
        <v>23.494985399999972</v>
      </c>
      <c r="H25" s="79">
        <f>VLOOKUP($A25,DATA!$A$1:$AM$533,H$1,FALSE)/0.0036/1000</f>
        <v>80.077937250000005</v>
      </c>
      <c r="I25" s="79">
        <f>VLOOKUP($A25,DATA!$A$1:$AM$533,I$1,FALSE)/0.0036/1000</f>
        <v>114.30707202777778</v>
      </c>
      <c r="K25" s="42" t="s">
        <v>153</v>
      </c>
      <c r="L25" s="80">
        <f t="shared" si="6"/>
        <v>1.4925011673051583E-2</v>
      </c>
      <c r="M25" s="80">
        <f t="shared" si="7"/>
        <v>0.26680066144363823</v>
      </c>
      <c r="N25" s="80">
        <f t="shared" si="8"/>
        <v>9.1064951673796006</v>
      </c>
      <c r="O25" s="80">
        <f t="shared" si="9"/>
        <v>23.217374795138301</v>
      </c>
      <c r="P25" s="80">
        <f t="shared" si="10"/>
        <v>28.735734614715543</v>
      </c>
      <c r="Q25" s="80">
        <f t="shared" si="11"/>
        <v>90.241741879678244</v>
      </c>
      <c r="R25" s="80">
        <f t="shared" si="12"/>
        <v>112.41694423675845</v>
      </c>
      <c r="S25" s="81"/>
      <c r="U25" s="42" t="s">
        <v>153</v>
      </c>
      <c r="V25" s="80">
        <v>1.8090923240062527E-2</v>
      </c>
      <c r="W25" s="62">
        <v>0.32339474114380395</v>
      </c>
      <c r="X25" s="82">
        <v>11.038175960460123</v>
      </c>
      <c r="Y25" s="82">
        <v>28.142272478955519</v>
      </c>
      <c r="Z25" s="82">
        <v>34.831193472382481</v>
      </c>
      <c r="AA25" s="82">
        <v>109.38392955112515</v>
      </c>
      <c r="AB25" s="82">
        <v>136.26296271122237</v>
      </c>
    </row>
    <row r="26" spans="1:28" x14ac:dyDescent="0.2">
      <c r="A26" s="42" t="s">
        <v>161</v>
      </c>
      <c r="B26" s="54" t="s">
        <v>118</v>
      </c>
      <c r="C26" s="79">
        <f>VLOOKUP($A26,DATA!$A$1:$AM$533,C$1,FALSE)/0.0036/1000</f>
        <v>1.78117065</v>
      </c>
      <c r="D26" s="79">
        <f>VLOOKUP($A26,DATA!$A$1:$AM$533,D$1,FALSE)/0.0036/1000</f>
        <v>5.3169776416666661</v>
      </c>
      <c r="E26" s="79">
        <f>VLOOKUP($A26,DATA!$A$1:$AM$533,E$1,FALSE)/0.0036/1000</f>
        <v>7.2229774888888887</v>
      </c>
      <c r="F26" s="79">
        <f>VLOOKUP($A26,DATA!$A$1:$AM$533,F$1,FALSE)/0.0036/1000</f>
        <v>9.2128616250000022</v>
      </c>
      <c r="G26" s="79">
        <f>VLOOKUP($A26,DATA!$A$1:$AM$533,G$1,FALSE)/0.0036/1000</f>
        <v>8.5475886694444458</v>
      </c>
      <c r="H26" s="79">
        <f>VLOOKUP($A26,DATA!$A$1:$AM$533,H$1,FALSE)/0.0036/1000</f>
        <v>9.1672695416666663</v>
      </c>
      <c r="I26" s="79">
        <f>VLOOKUP($A26,DATA!$A$1:$AM$533,I$1,FALSE)/0.0036/1000</f>
        <v>8.3887117777777763E-3</v>
      </c>
      <c r="K26" s="42" t="s">
        <v>118</v>
      </c>
      <c r="L26" s="80">
        <f t="shared" si="6"/>
        <v>1.7042065351888962</v>
      </c>
      <c r="M26" s="80">
        <f t="shared" si="7"/>
        <v>5.3809667388176727</v>
      </c>
      <c r="N26" s="80">
        <f t="shared" si="8"/>
        <v>10.45448079136222</v>
      </c>
      <c r="O26" s="80">
        <f t="shared" si="9"/>
        <v>10.45448079136222</v>
      </c>
      <c r="P26" s="80">
        <f t="shared" si="10"/>
        <v>10.454198436755904</v>
      </c>
      <c r="Q26" s="80">
        <f t="shared" si="11"/>
        <v>10.330815205842917</v>
      </c>
      <c r="R26" s="80">
        <f t="shared" si="12"/>
        <v>0</v>
      </c>
      <c r="S26" s="81"/>
      <c r="U26" s="42" t="s">
        <v>118</v>
      </c>
      <c r="V26" s="80">
        <v>2.065704891138056</v>
      </c>
      <c r="W26" s="62">
        <v>6.5223839258396037</v>
      </c>
      <c r="X26" s="82">
        <v>12.672097928923904</v>
      </c>
      <c r="Y26" s="82">
        <v>12.672097928923904</v>
      </c>
      <c r="Z26" s="82">
        <v>12.671755680916249</v>
      </c>
      <c r="AA26" s="82">
        <v>12.522200249506568</v>
      </c>
      <c r="AB26" s="82"/>
    </row>
    <row r="27" spans="1:28" x14ac:dyDescent="0.2">
      <c r="A27" s="42" t="s">
        <v>162</v>
      </c>
      <c r="B27" s="54" t="s">
        <v>119</v>
      </c>
      <c r="C27" s="79">
        <f>VLOOKUP($A27,DATA!$A$1:$AM$533,C$1,FALSE)/0.0036/1000</f>
        <v>1.0482690133333334</v>
      </c>
      <c r="D27" s="79">
        <f>VLOOKUP($A27,DATA!$A$1:$AM$533,D$1,FALSE)/0.0036/1000</f>
        <v>1.4450643213888892</v>
      </c>
      <c r="E27" s="79">
        <f>VLOOKUP($A27,DATA!$A$1:$AM$533,E$1,FALSE)/0.0036/1000</f>
        <v>1.6995077655555555</v>
      </c>
      <c r="F27" s="79">
        <f>VLOOKUP($A27,DATA!$A$1:$AM$533,F$1,FALSE)/0.0036/1000</f>
        <v>1.7046779861111112</v>
      </c>
      <c r="G27" s="79">
        <f>VLOOKUP($A27,DATA!$A$1:$AM$533,G$1,FALSE)/0.0036/1000</f>
        <v>1.5395288797222222</v>
      </c>
      <c r="H27" s="79">
        <f>VLOOKUP($A27,DATA!$A$1:$AM$533,H$1,FALSE)/0.0036/1000</f>
        <v>0.65707561944444448</v>
      </c>
      <c r="I27" s="79">
        <f>VLOOKUP($A27,DATA!$A$1:$AM$533,I$1,FALSE)/0.0036/1000</f>
        <v>0.10181601583333334</v>
      </c>
      <c r="K27" s="42" t="s">
        <v>119</v>
      </c>
      <c r="L27" s="80">
        <f t="shared" si="6"/>
        <v>1.002973467525146</v>
      </c>
      <c r="M27" s="80">
        <f t="shared" si="7"/>
        <v>1.4623206491276504</v>
      </c>
      <c r="N27" s="80">
        <f t="shared" si="8"/>
        <v>1.8684425064369861</v>
      </c>
      <c r="O27" s="80">
        <f t="shared" si="9"/>
        <v>1.9344177721690357</v>
      </c>
      <c r="P27" s="80">
        <f t="shared" si="10"/>
        <v>1.882933424508701</v>
      </c>
      <c r="Q27" s="80">
        <f t="shared" si="11"/>
        <v>0.74047422404582897</v>
      </c>
      <c r="R27" s="80">
        <f t="shared" si="12"/>
        <v>0.10013243425187283</v>
      </c>
      <c r="S27" s="81"/>
      <c r="U27" s="42" t="s">
        <v>119</v>
      </c>
      <c r="V27" s="80">
        <v>1.2157254151819952</v>
      </c>
      <c r="W27" s="62">
        <v>1.7725098777304853</v>
      </c>
      <c r="X27" s="82">
        <v>2.2647787956811953</v>
      </c>
      <c r="Y27" s="82">
        <v>2.3447488147503464</v>
      </c>
      <c r="Z27" s="82">
        <v>2.2823435448590317</v>
      </c>
      <c r="AA27" s="82">
        <v>0.89754451399494428</v>
      </c>
      <c r="AB27" s="82">
        <v>0.12137264757802768</v>
      </c>
    </row>
    <row r="28" spans="1:28" x14ac:dyDescent="0.2">
      <c r="A28" s="42" t="s">
        <v>163</v>
      </c>
      <c r="B28" s="54" t="s">
        <v>120</v>
      </c>
      <c r="C28" s="79">
        <f>VLOOKUP($A28,DATA!$A$1:$AM$533,C$1,FALSE)/0.0036/1000</f>
        <v>4.5910107500000003E-4</v>
      </c>
      <c r="D28" s="79">
        <f>VLOOKUP($A28,DATA!$A$1:$AM$533,D$1,FALSE)/0.0036/1000</f>
        <v>0.64889831000000009</v>
      </c>
      <c r="E28" s="79">
        <f>VLOOKUP($A28,DATA!$A$1:$AM$533,E$1,FALSE)/0.0036/1000</f>
        <v>1.0385282205555557</v>
      </c>
      <c r="F28" s="79">
        <f>VLOOKUP($A28,DATA!$A$1:$AM$533,F$1,FALSE)/0.0036/1000</f>
        <v>1.7407923755555554</v>
      </c>
      <c r="G28" s="79">
        <f>VLOOKUP($A28,DATA!$A$1:$AM$533,G$1,FALSE)/0.0036/1000</f>
        <v>1.6151310711111111</v>
      </c>
      <c r="H28" s="79">
        <f>VLOOKUP($A28,DATA!$A$1:$AM$533,H$1,FALSE)/0.0036/1000</f>
        <v>0.83240012805555552</v>
      </c>
      <c r="I28" s="79">
        <f>VLOOKUP($A28,DATA!$A$1:$AM$533,I$1,FALSE)/0.0036/1000</f>
        <v>0.70986191333333326</v>
      </c>
      <c r="K28" s="42" t="s">
        <v>154</v>
      </c>
      <c r="L28" s="80">
        <f t="shared" si="6"/>
        <v>4.3926338650694902E-4</v>
      </c>
      <c r="M28" s="80">
        <f t="shared" si="7"/>
        <v>0.65679416823753256</v>
      </c>
      <c r="N28" s="80">
        <f t="shared" si="8"/>
        <v>2.6103924564959016</v>
      </c>
      <c r="O28" s="80">
        <f t="shared" si="9"/>
        <v>1.9753993048507255</v>
      </c>
      <c r="P28" s="80">
        <f t="shared" si="10"/>
        <v>1.9753993048507255</v>
      </c>
      <c r="Q28" s="80">
        <f t="shared" si="11"/>
        <v>0.9380516042096132</v>
      </c>
      <c r="R28" s="80">
        <f t="shared" si="12"/>
        <v>0.6981239719432778</v>
      </c>
      <c r="S28" s="81"/>
      <c r="U28" s="42" t="s">
        <v>154</v>
      </c>
      <c r="V28" s="80">
        <v>5.3244046849327154E-4</v>
      </c>
      <c r="W28" s="62">
        <v>0.79611414331822139</v>
      </c>
      <c r="X28" s="82">
        <v>3.1641120684798807</v>
      </c>
      <c r="Y28" s="82">
        <v>2.3944233998190612</v>
      </c>
      <c r="Z28" s="82">
        <v>2.3944233998190612</v>
      </c>
      <c r="AA28" s="82">
        <v>1.137032247526804</v>
      </c>
      <c r="AB28" s="82">
        <v>0.84621087508276105</v>
      </c>
    </row>
    <row r="29" spans="1:28" x14ac:dyDescent="0.2">
      <c r="A29" s="42" t="s">
        <v>164</v>
      </c>
      <c r="B29" s="54" t="s">
        <v>121</v>
      </c>
      <c r="C29" s="79">
        <f>VLOOKUP($A29,DATA!$A$1:$AM$533,C$1,FALSE)/0.0036/1000</f>
        <v>9.4430647888888881</v>
      </c>
      <c r="D29" s="79">
        <f>VLOOKUP($A29,DATA!$A$1:$AM$533,D$1,FALSE)/0.0036/1000</f>
        <v>8.347470811111112</v>
      </c>
      <c r="E29" s="79">
        <f>VLOOKUP($A29,DATA!$A$1:$AM$533,E$1,FALSE)/0.0036/1000</f>
        <v>9.2481712472222224</v>
      </c>
      <c r="F29" s="79">
        <f>VLOOKUP($A29,DATA!$A$1:$AM$533,F$1,FALSE)/0.0036/1000</f>
        <v>8.3975002861111108</v>
      </c>
      <c r="G29" s="79">
        <f>VLOOKUP($A29,DATA!$A$1:$AM$533,G$1,FALSE)/0.0036/1000</f>
        <v>7.7913160833333333</v>
      </c>
      <c r="H29" s="79">
        <f>VLOOKUP($A29,DATA!$A$1:$AM$533,H$1,FALSE)/0.0036/1000</f>
        <v>8.4559684888888889</v>
      </c>
      <c r="I29" s="79">
        <f>VLOOKUP($A29,DATA!$A$1:$AM$533,I$1,FALSE)/0.0036/1000</f>
        <v>9.6804268472222219</v>
      </c>
      <c r="K29" s="42" t="s">
        <v>155</v>
      </c>
      <c r="L29" s="80">
        <f t="shared" si="6"/>
        <v>9.0350313857878088</v>
      </c>
      <c r="M29" s="80">
        <f t="shared" si="7"/>
        <v>8.4482373008210789</v>
      </c>
      <c r="N29" s="80">
        <f t="shared" si="8"/>
        <v>9.5292330443859097</v>
      </c>
      <c r="O29" s="80">
        <f t="shared" si="9"/>
        <v>9.5292330443859097</v>
      </c>
      <c r="P29" s="80">
        <f t="shared" si="10"/>
        <v>9.5292330443859097</v>
      </c>
      <c r="Q29" s="80">
        <f t="shared" si="11"/>
        <v>9.5292330443859097</v>
      </c>
      <c r="R29" s="80">
        <f t="shared" si="12"/>
        <v>9.5203558799810697</v>
      </c>
      <c r="S29" s="81"/>
      <c r="U29" s="42" t="s">
        <v>155</v>
      </c>
      <c r="V29" s="80">
        <v>10.951553194894315</v>
      </c>
      <c r="W29" s="62">
        <v>10.240287637358884</v>
      </c>
      <c r="X29" s="82">
        <v>11.550585508346558</v>
      </c>
      <c r="Y29" s="82">
        <v>11.550585508346558</v>
      </c>
      <c r="Z29" s="82">
        <v>11.550585508346558</v>
      </c>
      <c r="AA29" s="82">
        <v>11.550585508346558</v>
      </c>
      <c r="AB29" s="82">
        <v>11.539825309067965</v>
      </c>
    </row>
    <row r="30" spans="1:28" x14ac:dyDescent="0.2">
      <c r="A30" s="42" t="s">
        <v>165</v>
      </c>
      <c r="B30" s="54" t="s">
        <v>122</v>
      </c>
      <c r="C30" s="79">
        <f>VLOOKUP($A30,DATA!$A$1:$AM$533,C$1,FALSE)/0.0036/1000</f>
        <v>28.722205277777778</v>
      </c>
      <c r="D30" s="79">
        <f>VLOOKUP($A30,DATA!$A$1:$AM$533,D$1,FALSE)/0.0036/1000</f>
        <v>26.758234561111109</v>
      </c>
      <c r="E30" s="79">
        <f>VLOOKUP($A30,DATA!$A$1:$AM$533,E$1,FALSE)/0.0036/1000</f>
        <v>30.190229805555553</v>
      </c>
      <c r="F30" s="79">
        <f>VLOOKUP($A30,DATA!$A$1:$AM$533,F$1,FALSE)/0.0036/1000</f>
        <v>28.25794641666667</v>
      </c>
      <c r="G30" s="79">
        <f>VLOOKUP($A30,DATA!$A$1:$AM$533,G$1,FALSE)/0.0036/1000</f>
        <v>21.146404908333334</v>
      </c>
      <c r="H30" s="79">
        <f>VLOOKUP($A30,DATA!$A$1:$AM$533,H$1,FALSE)/0.0036/1000</f>
        <v>17.472232044444446</v>
      </c>
      <c r="I30" s="79">
        <f>VLOOKUP($A30,DATA!$A$1:$AM$533,I$1,FALSE)/0.0036/1000</f>
        <v>0.62688546249999999</v>
      </c>
      <c r="K30" s="42" t="s">
        <v>147</v>
      </c>
      <c r="L30" s="80">
        <f t="shared" si="6"/>
        <v>27.481123124822805</v>
      </c>
      <c r="M30" s="80">
        <f t="shared" si="7"/>
        <v>27.081329566430846</v>
      </c>
      <c r="N30" s="80">
        <f t="shared" si="8"/>
        <v>15.750954825518601</v>
      </c>
      <c r="O30" s="80">
        <f t="shared" si="9"/>
        <v>32.066275379031687</v>
      </c>
      <c r="P30" s="80">
        <f t="shared" si="10"/>
        <v>25.863283980487903</v>
      </c>
      <c r="Q30" s="80">
        <f t="shared" si="11"/>
        <v>19.689875993952047</v>
      </c>
      <c r="R30" s="80">
        <f t="shared" si="12"/>
        <v>0.61651958043803456</v>
      </c>
      <c r="S30" s="81"/>
      <c r="U30" s="42" t="s">
        <v>147</v>
      </c>
      <c r="V30" s="80">
        <v>33.310452272512492</v>
      </c>
      <c r="W30" s="62">
        <v>32.825854019916179</v>
      </c>
      <c r="X30" s="82">
        <v>19.092066455174063</v>
      </c>
      <c r="Y30" s="82">
        <v>38.868212580644467</v>
      </c>
      <c r="Z30" s="82">
        <v>31.349435127864126</v>
      </c>
      <c r="AA30" s="82">
        <v>23.86651635630551</v>
      </c>
      <c r="AB30" s="82">
        <v>0.74729646113701165</v>
      </c>
    </row>
    <row r="31" spans="1:28" x14ac:dyDescent="0.2">
      <c r="A31" s="42" t="s">
        <v>166</v>
      </c>
      <c r="B31" s="54" t="s">
        <v>123</v>
      </c>
      <c r="C31" s="79">
        <f>VLOOKUP($A31,DATA!$A$1:$AM$533,C$1,FALSE)/0.0036/1000</f>
        <v>122.60557630555556</v>
      </c>
      <c r="D31" s="79">
        <f>VLOOKUP($A31,DATA!$A$1:$AM$533,D$1,FALSE)/0.0036/1000</f>
        <v>136.60153144444445</v>
      </c>
      <c r="E31" s="79">
        <f>VLOOKUP($A31,DATA!$A$1:$AM$533,E$1,FALSE)/0.0036/1000</f>
        <v>160.82740066666668</v>
      </c>
      <c r="F31" s="79">
        <f>VLOOKUP($A31,DATA!$A$1:$AM$533,F$1,FALSE)/0.0036/1000</f>
        <v>161.60696530555555</v>
      </c>
      <c r="G31" s="79">
        <f>VLOOKUP($A31,DATA!$A$1:$AM$533,G$1,FALSE)/0.0036/1000</f>
        <v>175.74633797222222</v>
      </c>
      <c r="H31" s="79">
        <f>VLOOKUP($A31,DATA!$A$1:$AM$533,H$1,FALSE)/0.0036/1000</f>
        <v>180.20846311111112</v>
      </c>
      <c r="I31" s="79">
        <f>VLOOKUP($A31,DATA!$A$1:$AM$533,I$1,FALSE)/0.0036/1000</f>
        <v>258.68095513888886</v>
      </c>
      <c r="K31" s="42" t="s">
        <v>156</v>
      </c>
      <c r="L31" s="80">
        <f t="shared" si="6"/>
        <v>117.30780786454316</v>
      </c>
      <c r="M31" s="80">
        <f t="shared" si="7"/>
        <v>138.2522025641058</v>
      </c>
      <c r="N31" s="80">
        <f t="shared" si="8"/>
        <v>181.78214144471008</v>
      </c>
      <c r="O31" s="80">
        <f t="shared" si="9"/>
        <v>183.38676768294212</v>
      </c>
      <c r="P31" s="80">
        <f t="shared" si="10"/>
        <v>214.94800024619587</v>
      </c>
      <c r="Q31" s="80">
        <f t="shared" si="11"/>
        <v>203.08122524410081</v>
      </c>
      <c r="R31" s="80">
        <f t="shared" si="12"/>
        <v>254.40352899858448</v>
      </c>
      <c r="S31" s="81"/>
      <c r="U31" s="42" t="s">
        <v>156</v>
      </c>
      <c r="V31" s="80">
        <v>142.19128226005233</v>
      </c>
      <c r="W31" s="62">
        <v>167.57842735043127</v>
      </c>
      <c r="X31" s="82">
        <v>220.34198962995163</v>
      </c>
      <c r="Y31" s="82">
        <v>222.28699113083894</v>
      </c>
      <c r="Z31" s="82">
        <v>260.54303060144957</v>
      </c>
      <c r="AA31" s="82">
        <v>246.15906090194039</v>
      </c>
      <c r="AB31" s="82">
        <v>308.36791393767817</v>
      </c>
    </row>
    <row r="32" spans="1:28" x14ac:dyDescent="0.2">
      <c r="A32" s="42" t="s">
        <v>167</v>
      </c>
      <c r="B32" s="54" t="s">
        <v>124</v>
      </c>
      <c r="C32" s="79">
        <f>VLOOKUP($A32,DATA!$A$1:$AM$533,C$1,FALSE)/0.0036/1000</f>
        <v>1.7817837558333336</v>
      </c>
      <c r="D32" s="79">
        <f>VLOOKUP($A32,DATA!$A$1:$AM$533,D$1,FALSE)/0.0036/1000</f>
        <v>3.0726792305555555</v>
      </c>
      <c r="E32" s="79">
        <f>VLOOKUP($A32,DATA!$A$1:$AM$533,E$1,FALSE)/0.0036/1000</f>
        <v>0.83426843194444433</v>
      </c>
      <c r="F32" s="79">
        <f>VLOOKUP($A32,DATA!$A$1:$AM$533,F$1,FALSE)/0.0036/1000</f>
        <v>7.2701944666666657E-2</v>
      </c>
      <c r="G32" s="79">
        <f>VLOOKUP($A32,DATA!$A$1:$AM$533,G$1,FALSE)/0.0036/1000</f>
        <v>5.052874422222222E-2</v>
      </c>
      <c r="H32" s="79">
        <f>VLOOKUP($A32,DATA!$A$1:$AM$533,H$1,FALSE)/0.0036/1000</f>
        <v>0.16804466672222221</v>
      </c>
      <c r="I32" s="79">
        <f>VLOOKUP($A32,DATA!$A$1:$AM$533,I$1,FALSE)/0.0036/1000</f>
        <v>0.39094030194444446</v>
      </c>
      <c r="K32" s="42" t="s">
        <v>124</v>
      </c>
      <c r="L32" s="80">
        <f t="shared" si="6"/>
        <v>1.7047931488168995</v>
      </c>
      <c r="M32" s="80">
        <f t="shared" si="7"/>
        <v>3.1095479758815947</v>
      </c>
      <c r="N32" s="80">
        <f t="shared" si="8"/>
        <v>1.7211715807698225</v>
      </c>
      <c r="O32" s="80">
        <f t="shared" si="9"/>
        <v>2.5088010523177215E-3</v>
      </c>
      <c r="P32" s="80">
        <f t="shared" si="10"/>
        <v>6.1799595085221877E-2</v>
      </c>
      <c r="Q32" s="80">
        <f t="shared" si="11"/>
        <v>0.18937355230812045</v>
      </c>
      <c r="R32" s="80">
        <f t="shared" si="12"/>
        <v>0.38447589764787721</v>
      </c>
      <c r="S32" s="81"/>
      <c r="U32" s="42" t="s">
        <v>124</v>
      </c>
      <c r="V32" s="80">
        <v>2.0664159379598783</v>
      </c>
      <c r="W32" s="62">
        <v>3.7691490616746606</v>
      </c>
      <c r="X32" s="82">
        <v>2.0862685827513001</v>
      </c>
      <c r="Y32" s="82">
        <v>3.0409709725063294E-3</v>
      </c>
      <c r="Z32" s="82">
        <v>7.490860010329925E-2</v>
      </c>
      <c r="AA32" s="82">
        <v>0.22954369976741873</v>
      </c>
      <c r="AB32" s="82">
        <v>0.46603139108833602</v>
      </c>
    </row>
    <row r="33" spans="1:28" x14ac:dyDescent="0.2">
      <c r="A33" s="42" t="s">
        <v>168</v>
      </c>
      <c r="B33" s="54" t="s">
        <v>125</v>
      </c>
      <c r="C33" s="79">
        <f>VLOOKUP($A33,DATA!$A$1:$AM$533,C$1,FALSE)/0.0036/1000</f>
        <v>41.115149444444441</v>
      </c>
      <c r="D33" s="79">
        <f>VLOOKUP($A33,DATA!$A$1:$AM$533,D$1,FALSE)/0.0036/1000</f>
        <v>32.813084750000002</v>
      </c>
      <c r="E33" s="79">
        <f>VLOOKUP($A33,DATA!$A$1:$AM$533,E$1,FALSE)/0.0036/1000</f>
        <v>3.6655315138888893</v>
      </c>
      <c r="F33" s="79">
        <f>VLOOKUP($A33,DATA!$A$1:$AM$533,F$1,FALSE)/0.0036/1000</f>
        <v>7.2701944666666657E-2</v>
      </c>
      <c r="G33" s="79">
        <f>VLOOKUP($A33,DATA!$A$1:$AM$533,G$1,FALSE)/0.0036/1000</f>
        <v>6.745386263888889E-2</v>
      </c>
      <c r="H33" s="79">
        <f>VLOOKUP($A33,DATA!$A$1:$AM$533,H$1,FALSE)/0.0036/1000</f>
        <v>7.3208137222222219E-2</v>
      </c>
      <c r="I33" s="79">
        <f>VLOOKUP($A33,DATA!$A$1:$AM$533,I$1,FALSE)/0.0036/1000</f>
        <v>8.3887117777777784E-2</v>
      </c>
      <c r="K33" s="42" t="s">
        <v>150</v>
      </c>
      <c r="L33" s="80">
        <f t="shared" si="6"/>
        <v>39.338570042809998</v>
      </c>
      <c r="M33" s="80">
        <f t="shared" si="7"/>
        <v>33.209994256878339</v>
      </c>
      <c r="N33" s="80">
        <f t="shared" si="8"/>
        <v>0</v>
      </c>
      <c r="O33" s="80">
        <f t="shared" si="9"/>
        <v>1.0100871882059436E-4</v>
      </c>
      <c r="P33" s="80">
        <f t="shared" si="10"/>
        <v>6.3775866529340412E-3</v>
      </c>
      <c r="Q33" s="80">
        <f t="shared" si="11"/>
        <v>1.2023318970022956E-3</v>
      </c>
      <c r="R33" s="80">
        <f t="shared" si="12"/>
        <v>0</v>
      </c>
      <c r="S33" s="81"/>
      <c r="U33" s="42" t="s">
        <v>150</v>
      </c>
      <c r="V33" s="80">
        <v>47.683115203406061</v>
      </c>
      <c r="W33" s="62">
        <v>40.254538493185869</v>
      </c>
      <c r="X33" s="82"/>
      <c r="Y33" s="82">
        <v>1.2243481069162954E-4</v>
      </c>
      <c r="Z33" s="82">
        <v>7.7304080641624751E-3</v>
      </c>
      <c r="AA33" s="82">
        <v>1.4573719963664189E-3</v>
      </c>
      <c r="AB33" s="82"/>
    </row>
    <row r="34" spans="1:28" x14ac:dyDescent="0.2">
      <c r="C34" s="79">
        <f>SUM(C22:C33)</f>
        <v>237.15027769201947</v>
      </c>
      <c r="D34" s="79">
        <f>SUM(D22:D33)</f>
        <v>252.47513389941668</v>
      </c>
      <c r="E34" s="79">
        <f t="shared" ref="E34:I34" si="13">SUM(E22:E33)</f>
        <v>264.77513918</v>
      </c>
      <c r="F34" s="79">
        <f t="shared" si="13"/>
        <v>294.28285865377779</v>
      </c>
      <c r="G34" s="79">
        <f t="shared" si="13"/>
        <v>316.34373309658332</v>
      </c>
      <c r="H34" s="79">
        <f t="shared" si="13"/>
        <v>407.78421373755549</v>
      </c>
      <c r="I34" s="79">
        <f t="shared" si="13"/>
        <v>522.74268685927757</v>
      </c>
      <c r="L34" s="80">
        <f>SUM(L22:L33)</f>
        <v>226.90305000000001</v>
      </c>
      <c r="M34" s="80">
        <f>SUM(M22:M33)</f>
        <v>255.52477499999995</v>
      </c>
      <c r="N34" s="80">
        <f>SUM(N22:N33)</f>
        <v>287.2683651691292</v>
      </c>
      <c r="O34" s="80">
        <f t="shared" ref="O34:R34" si="14">SUM(O22:O33)</f>
        <v>333.78102696466141</v>
      </c>
      <c r="P34" s="80">
        <f t="shared" si="14"/>
        <v>386.83067519777717</v>
      </c>
      <c r="Q34" s="80">
        <f t="shared" si="14"/>
        <v>459.46048150981557</v>
      </c>
      <c r="R34" s="80">
        <f t="shared" si="14"/>
        <v>514.00811056044279</v>
      </c>
      <c r="S34" s="81"/>
      <c r="V34" s="80">
        <f>SUM(V22:V33)</f>
        <v>275.03399999999999</v>
      </c>
      <c r="W34" s="80">
        <f>SUM(W22:W33)</f>
        <v>309.72699999999998</v>
      </c>
      <c r="X34" s="82">
        <f>SUM(X22:X33)</f>
        <v>348.20407899288392</v>
      </c>
      <c r="Y34" s="82">
        <f t="shared" ref="Y34:AB34" si="15">SUM(Y22:Y33)</f>
        <v>404.58306298746828</v>
      </c>
      <c r="Z34" s="82">
        <f t="shared" si="15"/>
        <v>468.88566690639658</v>
      </c>
      <c r="AA34" s="82">
        <f t="shared" si="15"/>
        <v>556.92179576947342</v>
      </c>
      <c r="AB34" s="82">
        <f t="shared" si="15"/>
        <v>623.04013401265797</v>
      </c>
    </row>
  </sheetData>
  <mergeCells count="3">
    <mergeCell ref="N1:R1"/>
    <mergeCell ref="L20:M20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14</vt:i4>
      </vt:variant>
      <vt:variant>
        <vt:lpstr>Graphiques</vt:lpstr>
      </vt:variant>
      <vt:variant>
        <vt:i4>1</vt:i4>
      </vt:variant>
    </vt:vector>
  </HeadingPairs>
  <TitlesOfParts>
    <vt:vector size="15" baseType="lpstr">
      <vt:lpstr>DATA</vt:lpstr>
      <vt:lpstr>DATA 2</vt:lpstr>
      <vt:lpstr>DATA PIB por componente</vt:lpstr>
      <vt:lpstr>Inversion</vt:lpstr>
      <vt:lpstr>Resultados Macroeconomicos</vt:lpstr>
      <vt:lpstr>Energia-emisiones por Sectores</vt:lpstr>
      <vt:lpstr>Consumo por sectores</vt:lpstr>
      <vt:lpstr>Inversiones por sectores</vt:lpstr>
      <vt:lpstr>Empleo por sectores</vt:lpstr>
      <vt:lpstr>compare Balmorel-ThreeME </vt:lpstr>
      <vt:lpstr>ENER-baseline</vt:lpstr>
      <vt:lpstr>ENER-EE </vt:lpstr>
      <vt:lpstr>GRAPH</vt:lpstr>
      <vt:lpstr>ENR_EMS_ELEC</vt:lpstr>
      <vt:lpstr>Graph-PIB Componente</vt:lpstr>
    </vt:vector>
  </TitlesOfParts>
  <Company>OFCE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Gissela Landa</dc:creator>
  <cp:lastModifiedBy>SCIENCES.PO</cp:lastModifiedBy>
  <dcterms:created xsi:type="dcterms:W3CDTF">2018-09-15T15:14:02Z</dcterms:created>
  <dcterms:modified xsi:type="dcterms:W3CDTF">2019-04-17T13:34:41Z</dcterms:modified>
</cp:coreProperties>
</file>