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Results\"/>
    </mc:Choice>
  </mc:AlternateContent>
  <bookViews>
    <workbookView xWindow="3525" yWindow="2520" windowWidth="16740" windowHeight="4755" firstSheet="9" activeTab="12"/>
  </bookViews>
  <sheets>
    <sheet name="DATA" sheetId="1" r:id="rId1"/>
    <sheet name="DATA 2" sheetId="12" r:id="rId2"/>
    <sheet name="DATA PIB por componente" sheetId="8" r:id="rId3"/>
    <sheet name="Inversion" sheetId="14" r:id="rId4"/>
    <sheet name="Resultados Macroeconomicos" sheetId="7" r:id="rId5"/>
    <sheet name="Graph-PIB Componente" sheetId="9" r:id="rId6"/>
    <sheet name="Energia-emisiones por Sectores" sheetId="11" r:id="rId7"/>
    <sheet name="Consumo por sectores" sheetId="17" r:id="rId8"/>
    <sheet name="Inversiones por sectores" sheetId="16" r:id="rId9"/>
    <sheet name="Empleo por sectores" sheetId="15" r:id="rId10"/>
    <sheet name="compare Balmorel-ThreeME " sheetId="18" r:id="rId11"/>
    <sheet name="ENER-baseline" sheetId="2" r:id="rId12"/>
    <sheet name="ENER-EE " sheetId="19" r:id="rId13"/>
    <sheet name="GRAPH" sheetId="5" r:id="rId14"/>
    <sheet name="ENR_EMS_ELEC" sheetId="4" r:id="rId15"/>
  </sheets>
  <externalReferences>
    <externalReference r:id="rId16"/>
  </externalReferences>
  <calcPr calcId="162913"/>
</workbook>
</file>

<file path=xl/calcChain.xml><?xml version="1.0" encoding="utf-8"?>
<calcChain xmlns="http://schemas.openxmlformats.org/spreadsheetml/2006/main">
  <c r="G42" i="19" l="1"/>
  <c r="D42" i="19"/>
  <c r="E42" i="19"/>
  <c r="F42" i="19"/>
  <c r="C42" i="19"/>
  <c r="D33" i="19"/>
  <c r="E33" i="19"/>
  <c r="F33" i="19"/>
  <c r="G33" i="19"/>
  <c r="C33" i="19"/>
  <c r="C24" i="19"/>
  <c r="D24" i="19"/>
  <c r="E24" i="19"/>
  <c r="F24" i="19"/>
  <c r="G24" i="19"/>
  <c r="Q22" i="19" l="1"/>
  <c r="L42" i="19"/>
  <c r="M42" i="19"/>
  <c r="N42" i="19"/>
  <c r="O42" i="19"/>
  <c r="P42" i="19"/>
  <c r="L33" i="19"/>
  <c r="M33" i="19"/>
  <c r="N33" i="19"/>
  <c r="O33" i="19"/>
  <c r="P33" i="19"/>
  <c r="L24" i="19"/>
  <c r="M24" i="19"/>
  <c r="N24" i="19"/>
  <c r="O24" i="19"/>
  <c r="P24" i="19"/>
  <c r="L9" i="19"/>
  <c r="M9" i="19"/>
  <c r="N9" i="19"/>
  <c r="O9" i="19"/>
  <c r="P9" i="19"/>
  <c r="H23" i="18" l="1"/>
  <c r="L13" i="19" l="1"/>
  <c r="M13" i="19"/>
  <c r="N13" i="19"/>
  <c r="O13" i="19"/>
  <c r="P13" i="19"/>
  <c r="K13" i="19"/>
  <c r="L13" i="2"/>
  <c r="M13" i="2"/>
  <c r="N13" i="2"/>
  <c r="O13" i="2"/>
  <c r="P13" i="2"/>
  <c r="K13" i="2"/>
  <c r="B18" i="2" l="1"/>
  <c r="B40" i="2" l="1"/>
  <c r="C36" i="19" l="1"/>
  <c r="D36" i="19"/>
  <c r="E36" i="19"/>
  <c r="F36" i="19"/>
  <c r="G36" i="19"/>
  <c r="C37" i="19"/>
  <c r="D37" i="19"/>
  <c r="E37" i="19"/>
  <c r="F37" i="19"/>
  <c r="G37" i="19"/>
  <c r="C38" i="19"/>
  <c r="D38" i="19"/>
  <c r="E38" i="19"/>
  <c r="F38" i="19"/>
  <c r="G38" i="19"/>
  <c r="C39" i="19"/>
  <c r="D39" i="19"/>
  <c r="E39" i="19"/>
  <c r="F39" i="19"/>
  <c r="G39" i="19"/>
  <c r="C40" i="19"/>
  <c r="D40" i="19"/>
  <c r="E40" i="19"/>
  <c r="F40" i="19"/>
  <c r="G40" i="19"/>
  <c r="B37" i="19"/>
  <c r="B38" i="19"/>
  <c r="B39" i="19"/>
  <c r="B40" i="19"/>
  <c r="B36" i="19"/>
  <c r="C27" i="19"/>
  <c r="D27" i="19"/>
  <c r="E27" i="19"/>
  <c r="F27" i="19"/>
  <c r="G27" i="19"/>
  <c r="C28" i="19"/>
  <c r="D28" i="19"/>
  <c r="E28" i="19"/>
  <c r="F28" i="19"/>
  <c r="G28" i="19"/>
  <c r="C29" i="19"/>
  <c r="D29" i="19"/>
  <c r="E29" i="19"/>
  <c r="F29" i="19"/>
  <c r="G29" i="19"/>
  <c r="C30" i="19"/>
  <c r="D30" i="19"/>
  <c r="E30" i="19"/>
  <c r="F30" i="19"/>
  <c r="G30" i="19"/>
  <c r="C31" i="19"/>
  <c r="D31" i="19"/>
  <c r="E31" i="19"/>
  <c r="F31" i="19"/>
  <c r="G31" i="19"/>
  <c r="B28" i="19"/>
  <c r="B29" i="19"/>
  <c r="B30" i="19"/>
  <c r="B31" i="19"/>
  <c r="B27" i="19"/>
  <c r="C18" i="19"/>
  <c r="D18" i="19"/>
  <c r="E18" i="19"/>
  <c r="F18" i="19"/>
  <c r="G18" i="19"/>
  <c r="C19" i="19"/>
  <c r="D19" i="19"/>
  <c r="E19" i="19"/>
  <c r="F19" i="19"/>
  <c r="G19" i="19"/>
  <c r="C20" i="19"/>
  <c r="D20" i="19"/>
  <c r="E20" i="19"/>
  <c r="F20" i="19"/>
  <c r="G20" i="19"/>
  <c r="C21" i="19"/>
  <c r="D21" i="19"/>
  <c r="E21" i="19"/>
  <c r="F21" i="19"/>
  <c r="G21" i="19"/>
  <c r="C22" i="19"/>
  <c r="D22" i="19"/>
  <c r="E22" i="19"/>
  <c r="F22" i="19"/>
  <c r="G22" i="19"/>
  <c r="B19" i="19"/>
  <c r="B20" i="19"/>
  <c r="B21" i="19"/>
  <c r="B22" i="19"/>
  <c r="B18" i="19"/>
  <c r="B13" i="2"/>
  <c r="G3" i="2"/>
  <c r="B3" i="19"/>
  <c r="P50" i="19"/>
  <c r="O50" i="19"/>
  <c r="N50" i="19"/>
  <c r="M50" i="19"/>
  <c r="L50" i="19"/>
  <c r="K50" i="19"/>
  <c r="P41" i="19"/>
  <c r="O41" i="19"/>
  <c r="N41" i="19"/>
  <c r="M41" i="19"/>
  <c r="L41" i="19"/>
  <c r="K41" i="19"/>
  <c r="P32" i="19"/>
  <c r="O32" i="19"/>
  <c r="N32" i="19"/>
  <c r="M32" i="19"/>
  <c r="L32" i="19"/>
  <c r="K32" i="19"/>
  <c r="P23" i="19"/>
  <c r="O23" i="19"/>
  <c r="N23" i="19"/>
  <c r="M23" i="19"/>
  <c r="L23" i="19"/>
  <c r="K23" i="19"/>
  <c r="G13" i="19"/>
  <c r="F13" i="19"/>
  <c r="E13" i="19"/>
  <c r="D13" i="19"/>
  <c r="C13" i="19"/>
  <c r="B13" i="19"/>
  <c r="P8" i="19"/>
  <c r="O8" i="19"/>
  <c r="N8" i="19"/>
  <c r="M8" i="19"/>
  <c r="L8" i="19"/>
  <c r="K8" i="19"/>
  <c r="G7" i="19"/>
  <c r="F7" i="19"/>
  <c r="E7" i="19"/>
  <c r="D7" i="19"/>
  <c r="C7" i="19"/>
  <c r="B7" i="19"/>
  <c r="G6" i="19"/>
  <c r="F6" i="19"/>
  <c r="E6" i="19"/>
  <c r="D6" i="19"/>
  <c r="C6" i="19"/>
  <c r="B6" i="19"/>
  <c r="G5" i="19"/>
  <c r="F5" i="19"/>
  <c r="E5" i="19"/>
  <c r="D5" i="19"/>
  <c r="C5" i="19"/>
  <c r="B5" i="19"/>
  <c r="G4" i="19"/>
  <c r="F4" i="19"/>
  <c r="E4" i="19"/>
  <c r="D4" i="19"/>
  <c r="C4" i="19"/>
  <c r="B4" i="19"/>
  <c r="G3" i="19"/>
  <c r="F3" i="19"/>
  <c r="E3" i="19"/>
  <c r="D3" i="19"/>
  <c r="C3" i="19"/>
  <c r="C36" i="2"/>
  <c r="D36" i="2"/>
  <c r="E36" i="2"/>
  <c r="F36" i="2"/>
  <c r="G36" i="2"/>
  <c r="C37" i="2"/>
  <c r="D37" i="2"/>
  <c r="E37" i="2"/>
  <c r="F37" i="2"/>
  <c r="G37" i="2"/>
  <c r="C38" i="2"/>
  <c r="D38" i="2"/>
  <c r="E38" i="2"/>
  <c r="F38" i="2"/>
  <c r="G38" i="2"/>
  <c r="C39" i="2"/>
  <c r="D39" i="2"/>
  <c r="E39" i="2"/>
  <c r="F39" i="2"/>
  <c r="G39" i="2"/>
  <c r="C40" i="2"/>
  <c r="D40" i="2"/>
  <c r="E40" i="2"/>
  <c r="F40" i="2"/>
  <c r="G40" i="2"/>
  <c r="B37" i="2"/>
  <c r="B38" i="2"/>
  <c r="B39" i="2"/>
  <c r="B36" i="2"/>
  <c r="C27" i="2"/>
  <c r="D27" i="2"/>
  <c r="E27" i="2"/>
  <c r="F27" i="2"/>
  <c r="G27" i="2"/>
  <c r="C28" i="2"/>
  <c r="D28" i="2"/>
  <c r="E28" i="2"/>
  <c r="F28" i="2"/>
  <c r="G28" i="2"/>
  <c r="C29" i="2"/>
  <c r="D29" i="2"/>
  <c r="E29" i="2"/>
  <c r="F29" i="2"/>
  <c r="G29" i="2"/>
  <c r="C30" i="2"/>
  <c r="D30" i="2"/>
  <c r="E30" i="2"/>
  <c r="F30" i="2"/>
  <c r="G30" i="2"/>
  <c r="C31" i="2"/>
  <c r="D31" i="2"/>
  <c r="E31" i="2"/>
  <c r="F31" i="2"/>
  <c r="G31" i="2"/>
  <c r="B28" i="2"/>
  <c r="B29" i="2"/>
  <c r="B30" i="2"/>
  <c r="B31" i="2"/>
  <c r="B27" i="2"/>
  <c r="C18" i="2"/>
  <c r="D18" i="2"/>
  <c r="E18" i="2"/>
  <c r="F18" i="2"/>
  <c r="G18" i="2"/>
  <c r="C19" i="2"/>
  <c r="D19" i="2"/>
  <c r="E19" i="2"/>
  <c r="F19" i="2"/>
  <c r="G19" i="2"/>
  <c r="C20" i="2"/>
  <c r="D20" i="2"/>
  <c r="E20" i="2"/>
  <c r="F20" i="2"/>
  <c r="G20" i="2"/>
  <c r="C21" i="2"/>
  <c r="D21" i="2"/>
  <c r="E21" i="2"/>
  <c r="F21" i="2"/>
  <c r="G21" i="2"/>
  <c r="C22" i="2"/>
  <c r="D22" i="2"/>
  <c r="E22" i="2"/>
  <c r="F22" i="2"/>
  <c r="G22" i="2"/>
  <c r="B19" i="2"/>
  <c r="B20" i="2"/>
  <c r="B21" i="2"/>
  <c r="B22" i="2"/>
  <c r="B3" i="2"/>
  <c r="L50" i="2"/>
  <c r="M50" i="2"/>
  <c r="N50" i="2"/>
  <c r="O50" i="2"/>
  <c r="P50" i="2"/>
  <c r="K50" i="2"/>
  <c r="L41" i="2"/>
  <c r="M41" i="2"/>
  <c r="N41" i="2"/>
  <c r="O41" i="2"/>
  <c r="P41" i="2"/>
  <c r="K41" i="2"/>
  <c r="L32" i="2"/>
  <c r="M32" i="2"/>
  <c r="N32" i="2"/>
  <c r="O32" i="2"/>
  <c r="P32" i="2"/>
  <c r="K32" i="2"/>
  <c r="L23" i="2"/>
  <c r="M23" i="2"/>
  <c r="N23" i="2"/>
  <c r="O23" i="2"/>
  <c r="P23" i="2"/>
  <c r="K23" i="2"/>
  <c r="P8" i="2"/>
  <c r="O8" i="2"/>
  <c r="N8" i="2"/>
  <c r="M8" i="2"/>
  <c r="L8" i="2"/>
  <c r="K8" i="2"/>
  <c r="C32" i="19" l="1"/>
  <c r="F23" i="19"/>
  <c r="G23" i="19"/>
  <c r="C23" i="19"/>
  <c r="D23" i="19"/>
  <c r="E23" i="19"/>
  <c r="F41" i="19"/>
  <c r="G41" i="19"/>
  <c r="C41" i="19"/>
  <c r="D41" i="19"/>
  <c r="E41" i="19"/>
  <c r="F32" i="19"/>
  <c r="G32" i="19"/>
  <c r="D32" i="19"/>
  <c r="E32" i="19"/>
  <c r="B41" i="19"/>
  <c r="B32" i="19"/>
  <c r="B23" i="19"/>
  <c r="E8" i="19"/>
  <c r="C8" i="19"/>
  <c r="G8" i="19"/>
  <c r="D8" i="19"/>
  <c r="F8" i="19"/>
  <c r="B8" i="19"/>
  <c r="F41" i="2"/>
  <c r="D41" i="2"/>
  <c r="E41" i="2"/>
  <c r="G41" i="2"/>
  <c r="C41" i="2"/>
  <c r="F32" i="2"/>
  <c r="G32" i="2"/>
  <c r="C32" i="2"/>
  <c r="D32" i="2"/>
  <c r="E32" i="2"/>
  <c r="G23" i="2"/>
  <c r="C23" i="2"/>
  <c r="D23" i="2"/>
  <c r="E23" i="2"/>
  <c r="F23" i="2"/>
  <c r="C5" i="18" l="1"/>
  <c r="C6" i="18"/>
  <c r="C7" i="18"/>
  <c r="C8" i="18"/>
  <c r="C9" i="18"/>
  <c r="C10" i="18"/>
  <c r="C11" i="18"/>
  <c r="C12" i="18"/>
  <c r="C13" i="18"/>
  <c r="C14" i="18"/>
  <c r="C15" i="18"/>
  <c r="C4" i="18"/>
  <c r="C16" i="18" l="1"/>
  <c r="F4" i="18"/>
  <c r="F9" i="18"/>
  <c r="F6" i="18"/>
  <c r="F14" i="18"/>
  <c r="F8" i="18"/>
  <c r="F11" i="18"/>
  <c r="F13" i="18"/>
  <c r="F5" i="18"/>
  <c r="F10" i="18"/>
  <c r="F15" i="18"/>
  <c r="F7" i="18"/>
  <c r="F12" i="18"/>
  <c r="D4" i="18"/>
  <c r="J8" i="18"/>
  <c r="F16" i="18" l="1"/>
  <c r="D6" i="18"/>
  <c r="D9" i="18"/>
  <c r="D14" i="18"/>
  <c r="D5" i="18"/>
  <c r="D12" i="18"/>
  <c r="D10" i="18"/>
  <c r="D8" i="18"/>
  <c r="D7" i="18"/>
  <c r="D11" i="18"/>
  <c r="D15" i="18"/>
  <c r="D13" i="18"/>
  <c r="J11" i="18"/>
  <c r="J12" i="18"/>
  <c r="J5" i="18"/>
  <c r="J6" i="18"/>
  <c r="J9" i="18"/>
  <c r="J7" i="18"/>
  <c r="J4" i="18"/>
  <c r="J14" i="18"/>
  <c r="J13" i="18"/>
  <c r="J15" i="18"/>
  <c r="J10" i="18"/>
  <c r="H4" i="18" l="1"/>
  <c r="H14" i="18"/>
  <c r="H5" i="18"/>
  <c r="H12" i="18"/>
  <c r="H8" i="18"/>
  <c r="H6" i="18"/>
  <c r="H11" i="18"/>
  <c r="H9" i="18"/>
  <c r="H15" i="18"/>
  <c r="H7" i="18"/>
  <c r="H13" i="18"/>
  <c r="H10" i="18"/>
  <c r="B4" i="18"/>
  <c r="J16" i="18"/>
  <c r="D16" i="18"/>
  <c r="B5" i="18"/>
  <c r="B14" i="18" l="1"/>
  <c r="B13" i="18"/>
  <c r="B10" i="18"/>
  <c r="B7" i="18"/>
  <c r="B12" i="18"/>
  <c r="B8" i="18"/>
  <c r="B9" i="18"/>
  <c r="B11" i="18"/>
  <c r="B15" i="18"/>
  <c r="B6" i="18"/>
  <c r="H16" i="18"/>
  <c r="B16" i="18" l="1"/>
  <c r="Q3" i="8" l="1"/>
  <c r="R3" i="8"/>
  <c r="T3" i="8"/>
  <c r="V3" i="8" s="1"/>
  <c r="X3" i="8"/>
  <c r="Y3" i="8"/>
  <c r="Q4" i="8"/>
  <c r="R4" i="8"/>
  <c r="T4" i="8"/>
  <c r="U4" i="8" s="1"/>
  <c r="X4" i="8"/>
  <c r="Y4" i="8"/>
  <c r="Q5" i="8"/>
  <c r="R5" i="8"/>
  <c r="T5" i="8"/>
  <c r="U5" i="8" s="1"/>
  <c r="X5" i="8"/>
  <c r="Y5" i="8"/>
  <c r="Q6" i="8"/>
  <c r="R6" i="8"/>
  <c r="T6" i="8"/>
  <c r="U6" i="8" s="1"/>
  <c r="X6" i="8"/>
  <c r="Y6" i="8"/>
  <c r="Q7" i="8"/>
  <c r="R7" i="8"/>
  <c r="T7" i="8"/>
  <c r="U7" i="8" s="1"/>
  <c r="X7" i="8"/>
  <c r="Y7" i="8"/>
  <c r="Q8" i="8"/>
  <c r="R8" i="8"/>
  <c r="T8" i="8"/>
  <c r="U8" i="8" s="1"/>
  <c r="X8" i="8"/>
  <c r="Y8" i="8"/>
  <c r="Q9" i="8"/>
  <c r="R9" i="8"/>
  <c r="T9" i="8"/>
  <c r="U9" i="8" s="1"/>
  <c r="X9" i="8"/>
  <c r="Y9" i="8"/>
  <c r="Q10" i="8"/>
  <c r="R10" i="8"/>
  <c r="T10" i="8"/>
  <c r="U10" i="8" s="1"/>
  <c r="X10" i="8"/>
  <c r="Y10" i="8"/>
  <c r="Q11" i="8"/>
  <c r="R11" i="8"/>
  <c r="T11" i="8"/>
  <c r="V11" i="8" s="1"/>
  <c r="X11" i="8"/>
  <c r="Y11" i="8"/>
  <c r="Q12" i="8"/>
  <c r="R12" i="8"/>
  <c r="T12" i="8"/>
  <c r="U12" i="8" s="1"/>
  <c r="X12" i="8"/>
  <c r="Y12" i="8"/>
  <c r="Q13" i="8"/>
  <c r="R13" i="8"/>
  <c r="T13" i="8"/>
  <c r="U13" i="8" s="1"/>
  <c r="X13" i="8"/>
  <c r="Y13" i="8"/>
  <c r="Q14" i="8"/>
  <c r="R14" i="8"/>
  <c r="T14" i="8"/>
  <c r="U14" i="8" s="1"/>
  <c r="X14" i="8"/>
  <c r="Y14" i="8"/>
  <c r="Q15" i="8"/>
  <c r="R15" i="8"/>
  <c r="T15" i="8"/>
  <c r="U15" i="8" s="1"/>
  <c r="X15" i="8"/>
  <c r="Y15" i="8"/>
  <c r="Q16" i="8"/>
  <c r="R16" i="8"/>
  <c r="T16" i="8"/>
  <c r="V16" i="8" s="1"/>
  <c r="X16" i="8"/>
  <c r="Y16" i="8"/>
  <c r="Q17" i="8"/>
  <c r="R17" i="8"/>
  <c r="T17" i="8"/>
  <c r="U17" i="8" s="1"/>
  <c r="X17" i="8"/>
  <c r="Y17" i="8"/>
  <c r="Q18" i="8"/>
  <c r="R18" i="8"/>
  <c r="T18" i="8"/>
  <c r="U18" i="8" s="1"/>
  <c r="X18" i="8"/>
  <c r="Y18" i="8"/>
  <c r="Q19" i="8"/>
  <c r="R19" i="8"/>
  <c r="T19" i="8"/>
  <c r="V19" i="8" s="1"/>
  <c r="X19" i="8"/>
  <c r="Y19" i="8"/>
  <c r="Q20" i="8"/>
  <c r="R20" i="8"/>
  <c r="T20" i="8"/>
  <c r="U20" i="8" s="1"/>
  <c r="X20" i="8"/>
  <c r="Y20" i="8"/>
  <c r="Q21" i="8"/>
  <c r="R21" i="8"/>
  <c r="T21" i="8"/>
  <c r="U21" i="8" s="1"/>
  <c r="X21" i="8"/>
  <c r="Y21" i="8"/>
  <c r="Q22" i="8"/>
  <c r="R22" i="8"/>
  <c r="T22" i="8"/>
  <c r="U22" i="8" s="1"/>
  <c r="X22" i="8"/>
  <c r="Y22" i="8"/>
  <c r="Q23" i="8"/>
  <c r="R23" i="8"/>
  <c r="T23" i="8"/>
  <c r="U23" i="8" s="1"/>
  <c r="X23" i="8"/>
  <c r="Y23" i="8"/>
  <c r="Q24" i="8"/>
  <c r="R24" i="8"/>
  <c r="T24" i="8"/>
  <c r="U24" i="8" s="1"/>
  <c r="X24" i="8"/>
  <c r="Y24" i="8"/>
  <c r="Q25" i="8"/>
  <c r="R25" i="8"/>
  <c r="T25" i="8"/>
  <c r="U25" i="8" s="1"/>
  <c r="X25" i="8"/>
  <c r="Y25" i="8"/>
  <c r="Q26" i="8"/>
  <c r="R26" i="8"/>
  <c r="T26" i="8"/>
  <c r="U26" i="8" s="1"/>
  <c r="X26" i="8"/>
  <c r="Y26" i="8"/>
  <c r="Q27" i="8"/>
  <c r="R27" i="8"/>
  <c r="T27" i="8"/>
  <c r="V27" i="8" s="1"/>
  <c r="X27" i="8"/>
  <c r="Y27" i="8"/>
  <c r="Q28" i="8"/>
  <c r="R28" i="8"/>
  <c r="T28" i="8"/>
  <c r="U28" i="8" s="1"/>
  <c r="X28" i="8"/>
  <c r="Y28" i="8"/>
  <c r="Q29" i="8"/>
  <c r="R29" i="8"/>
  <c r="T29" i="8"/>
  <c r="V29" i="8" s="1"/>
  <c r="X29" i="8"/>
  <c r="Y29" i="8"/>
  <c r="Q30" i="8"/>
  <c r="R30" i="8"/>
  <c r="T30" i="8"/>
  <c r="U30" i="8" s="1"/>
  <c r="X30" i="8"/>
  <c r="Y30" i="8"/>
  <c r="Q31" i="8"/>
  <c r="R31" i="8"/>
  <c r="T31" i="8"/>
  <c r="V31" i="8" s="1"/>
  <c r="X31" i="8"/>
  <c r="Y31" i="8"/>
  <c r="Q32" i="8"/>
  <c r="R32" i="8"/>
  <c r="T32" i="8"/>
  <c r="U32" i="8" s="1"/>
  <c r="X32" i="8"/>
  <c r="Y32" i="8"/>
  <c r="Q33" i="8"/>
  <c r="R33" i="8"/>
  <c r="T33" i="8"/>
  <c r="V33" i="8" s="1"/>
  <c r="X33" i="8"/>
  <c r="Y33" i="8"/>
  <c r="Q34" i="8"/>
  <c r="R34" i="8"/>
  <c r="T34" i="8"/>
  <c r="U34" i="8" s="1"/>
  <c r="X34" i="8"/>
  <c r="Y34" i="8"/>
  <c r="Q35" i="8"/>
  <c r="R35" i="8"/>
  <c r="T35" i="8"/>
  <c r="U35" i="8" s="1"/>
  <c r="X35" i="8"/>
  <c r="Y35" i="8"/>
  <c r="Q36" i="8"/>
  <c r="R36" i="8"/>
  <c r="T36" i="8"/>
  <c r="U36" i="8" s="1"/>
  <c r="X36" i="8"/>
  <c r="Y36" i="8"/>
  <c r="Q37" i="8"/>
  <c r="R37" i="8"/>
  <c r="T37" i="8"/>
  <c r="V37" i="8" s="1"/>
  <c r="X37" i="8"/>
  <c r="Y37" i="8"/>
  <c r="Q38" i="8"/>
  <c r="R38" i="8"/>
  <c r="T38" i="8"/>
  <c r="U38" i="8" s="1"/>
  <c r="X38" i="8"/>
  <c r="Y38" i="8"/>
  <c r="Q39" i="8"/>
  <c r="R39" i="8"/>
  <c r="T39" i="8"/>
  <c r="V39" i="8" s="1"/>
  <c r="X39" i="8"/>
  <c r="Y39" i="8"/>
  <c r="Q40" i="8"/>
  <c r="R40" i="8"/>
  <c r="T40" i="8"/>
  <c r="U40" i="8" s="1"/>
  <c r="X40" i="8"/>
  <c r="Y40" i="8"/>
  <c r="U3" i="8" l="1"/>
  <c r="AA3" i="8" s="1"/>
  <c r="U31" i="8"/>
  <c r="W23" i="8"/>
  <c r="V20" i="8"/>
  <c r="W19" i="8"/>
  <c r="W21" i="8"/>
  <c r="U19" i="8"/>
  <c r="W39" i="8"/>
  <c r="U39" i="8"/>
  <c r="W18" i="8"/>
  <c r="U33" i="8"/>
  <c r="U27" i="8"/>
  <c r="V24" i="8"/>
  <c r="W14" i="8"/>
  <c r="U11" i="8"/>
  <c r="W10" i="8"/>
  <c r="W7" i="8"/>
  <c r="V4" i="8"/>
  <c r="W3" i="8"/>
  <c r="V40" i="8"/>
  <c r="W34" i="8"/>
  <c r="W31" i="8"/>
  <c r="W16" i="8"/>
  <c r="W11" i="8"/>
  <c r="W5" i="8"/>
  <c r="W15" i="8"/>
  <c r="W35" i="8"/>
  <c r="U29" i="8"/>
  <c r="W26" i="8"/>
  <c r="V15" i="8"/>
  <c r="W8" i="8"/>
  <c r="W6" i="8"/>
  <c r="V32" i="8"/>
  <c r="V8" i="8"/>
  <c r="U37" i="8"/>
  <c r="W27" i="8"/>
  <c r="W24" i="8"/>
  <c r="W22" i="8"/>
  <c r="U16" i="8"/>
  <c r="W13" i="8"/>
  <c r="W38" i="8"/>
  <c r="V36" i="8"/>
  <c r="V35" i="8"/>
  <c r="W30" i="8"/>
  <c r="V28" i="8"/>
  <c r="V23" i="8"/>
  <c r="V12" i="8"/>
  <c r="V7" i="8"/>
  <c r="W40" i="8"/>
  <c r="W37" i="8"/>
  <c r="W32" i="8"/>
  <c r="W29" i="8"/>
  <c r="W25" i="8"/>
  <c r="W20" i="8"/>
  <c r="W9" i="8"/>
  <c r="W4" i="8"/>
  <c r="AA4" i="8" s="1"/>
  <c r="W36" i="8"/>
  <c r="W33" i="8"/>
  <c r="W28" i="8"/>
  <c r="W17" i="8"/>
  <c r="W12" i="8"/>
  <c r="V38" i="8"/>
  <c r="V34" i="8"/>
  <c r="V30" i="8"/>
  <c r="V26" i="8"/>
  <c r="V22" i="8"/>
  <c r="V18" i="8"/>
  <c r="V14" i="8"/>
  <c r="V10" i="8"/>
  <c r="V6" i="8"/>
  <c r="V25" i="8"/>
  <c r="V21" i="8"/>
  <c r="V17" i="8"/>
  <c r="V13" i="8"/>
  <c r="V9" i="8"/>
  <c r="V5" i="8"/>
  <c r="H26" i="18"/>
  <c r="H25" i="18"/>
  <c r="H24" i="18"/>
  <c r="AA5" i="8" l="1"/>
  <c r="AA6" i="8"/>
  <c r="AA31" i="8"/>
  <c r="AA7" i="8"/>
  <c r="AA15" i="8"/>
  <c r="AA23" i="8"/>
  <c r="AA20" i="8"/>
  <c r="AA8" i="8"/>
  <c r="AA39" i="8"/>
  <c r="AA27" i="8"/>
  <c r="AA40" i="8"/>
  <c r="AA24" i="8"/>
  <c r="AA21" i="8"/>
  <c r="AA14" i="8"/>
  <c r="AA11" i="8"/>
  <c r="AA19" i="8"/>
  <c r="AA18" i="8"/>
  <c r="AA33" i="8"/>
  <c r="AA25" i="8"/>
  <c r="AA22" i="8"/>
  <c r="AA10" i="8"/>
  <c r="AA12" i="8"/>
  <c r="AA29" i="8"/>
  <c r="AA13" i="8"/>
  <c r="AA34" i="8"/>
  <c r="AA35" i="8"/>
  <c r="AA16" i="8"/>
  <c r="AA37" i="8"/>
  <c r="AA9" i="8"/>
  <c r="AA36" i="8"/>
  <c r="AA26" i="8"/>
  <c r="AA38" i="8"/>
  <c r="AA32" i="8"/>
  <c r="AA17" i="8"/>
  <c r="AA30" i="8"/>
  <c r="AA28" i="8"/>
  <c r="E23" i="18" l="1"/>
  <c r="E24" i="18"/>
  <c r="E25" i="18"/>
  <c r="E26" i="18"/>
  <c r="L23" i="18"/>
  <c r="L24" i="18"/>
  <c r="L25" i="18"/>
  <c r="L26" i="18"/>
  <c r="Q26" i="18" s="1"/>
  <c r="Q25" i="18" l="1"/>
  <c r="Q23" i="18"/>
  <c r="Q24" i="18"/>
  <c r="C29" i="18"/>
  <c r="D29" i="18"/>
  <c r="C30" i="18"/>
  <c r="D30" i="18"/>
  <c r="C31" i="18"/>
  <c r="D31" i="18"/>
  <c r="C32" i="18"/>
  <c r="D32" i="18"/>
  <c r="K5" i="17" l="1"/>
  <c r="L5" i="17"/>
  <c r="M5" i="17"/>
  <c r="N5" i="17"/>
  <c r="O5" i="17"/>
  <c r="P5" i="17"/>
  <c r="Q5" i="17"/>
  <c r="K6" i="17"/>
  <c r="L6" i="17"/>
  <c r="M6" i="17"/>
  <c r="N6" i="17"/>
  <c r="O6" i="17"/>
  <c r="P6" i="17"/>
  <c r="Q6" i="17"/>
  <c r="K7" i="17"/>
  <c r="L7" i="17"/>
  <c r="M7" i="17"/>
  <c r="N7" i="17"/>
  <c r="O7" i="17"/>
  <c r="P7" i="17"/>
  <c r="Q7" i="17"/>
  <c r="K8" i="17"/>
  <c r="L8" i="17"/>
  <c r="M8" i="17"/>
  <c r="N8" i="17"/>
  <c r="O8" i="17"/>
  <c r="P8" i="17"/>
  <c r="Q8" i="17"/>
  <c r="K9" i="17"/>
  <c r="L9" i="17"/>
  <c r="M9" i="17"/>
  <c r="N9" i="17"/>
  <c r="O9" i="17"/>
  <c r="P9" i="17"/>
  <c r="Q9" i="17"/>
  <c r="Q4" i="17"/>
  <c r="P4" i="17"/>
  <c r="O4" i="17"/>
  <c r="N4" i="17"/>
  <c r="M4" i="17"/>
  <c r="L4" i="17"/>
  <c r="K4" i="17"/>
  <c r="B5" i="17"/>
  <c r="C5" i="17"/>
  <c r="D5" i="17"/>
  <c r="E5" i="17"/>
  <c r="F5" i="17"/>
  <c r="G5" i="17"/>
  <c r="H5" i="17"/>
  <c r="B6" i="17"/>
  <c r="C6" i="17"/>
  <c r="D6" i="17"/>
  <c r="E6" i="17"/>
  <c r="F6" i="17"/>
  <c r="G6" i="17"/>
  <c r="H6" i="17"/>
  <c r="B7" i="17"/>
  <c r="C7" i="17"/>
  <c r="D7" i="17"/>
  <c r="E7" i="17"/>
  <c r="F7" i="17"/>
  <c r="G7" i="17"/>
  <c r="H7" i="17"/>
  <c r="B8" i="17"/>
  <c r="C8" i="17"/>
  <c r="D8" i="17"/>
  <c r="E8" i="17"/>
  <c r="F8" i="17"/>
  <c r="G8" i="17"/>
  <c r="H8" i="17"/>
  <c r="B9" i="17"/>
  <c r="C9" i="17"/>
  <c r="D9" i="17"/>
  <c r="E9" i="17"/>
  <c r="F9" i="17"/>
  <c r="G9" i="17"/>
  <c r="H9" i="17"/>
  <c r="H4" i="17"/>
  <c r="G4" i="17"/>
  <c r="F4" i="17"/>
  <c r="E4" i="17"/>
  <c r="D4" i="17"/>
  <c r="C4" i="17"/>
  <c r="B4" i="17"/>
  <c r="K11" i="16"/>
  <c r="L11" i="16"/>
  <c r="M11" i="16"/>
  <c r="N11" i="16"/>
  <c r="O11" i="16"/>
  <c r="P11" i="16"/>
  <c r="Q11" i="16"/>
  <c r="K12" i="16"/>
  <c r="L12" i="16"/>
  <c r="M12" i="16"/>
  <c r="N12" i="16"/>
  <c r="O12" i="16"/>
  <c r="P12" i="16"/>
  <c r="Q12" i="16"/>
  <c r="K13" i="16"/>
  <c r="L13" i="16"/>
  <c r="M13" i="16"/>
  <c r="N13" i="16"/>
  <c r="O13" i="16"/>
  <c r="P13" i="16"/>
  <c r="Q13" i="16"/>
  <c r="K14" i="16"/>
  <c r="L14" i="16"/>
  <c r="M14" i="16"/>
  <c r="N14" i="16"/>
  <c r="O14" i="16"/>
  <c r="P14" i="16"/>
  <c r="Q14" i="16"/>
  <c r="K15" i="16"/>
  <c r="L15" i="16"/>
  <c r="M15" i="16"/>
  <c r="N15" i="16"/>
  <c r="O15" i="16"/>
  <c r="P15" i="16"/>
  <c r="Q15" i="16"/>
  <c r="K16" i="16"/>
  <c r="L16" i="16"/>
  <c r="M16" i="16"/>
  <c r="N16" i="16"/>
  <c r="O16" i="16"/>
  <c r="P16" i="16"/>
  <c r="Q16" i="16"/>
  <c r="K17" i="16"/>
  <c r="L17" i="16"/>
  <c r="M17" i="16"/>
  <c r="N17" i="16"/>
  <c r="O17" i="16"/>
  <c r="P17" i="16"/>
  <c r="Q17" i="16"/>
  <c r="K18" i="16"/>
  <c r="L18" i="16"/>
  <c r="M18" i="16"/>
  <c r="N18" i="16"/>
  <c r="O18" i="16"/>
  <c r="P18" i="16"/>
  <c r="Q18" i="16"/>
  <c r="K19" i="16"/>
  <c r="L19" i="16"/>
  <c r="M19" i="16"/>
  <c r="N19" i="16"/>
  <c r="O19" i="16"/>
  <c r="P19" i="16"/>
  <c r="Q19" i="16"/>
  <c r="K20" i="16"/>
  <c r="L20" i="16"/>
  <c r="M20" i="16"/>
  <c r="N20" i="16"/>
  <c r="O20" i="16"/>
  <c r="P20" i="16"/>
  <c r="Q20" i="16"/>
  <c r="K21" i="16"/>
  <c r="L21" i="16"/>
  <c r="M21" i="16"/>
  <c r="N21" i="16"/>
  <c r="O21" i="16"/>
  <c r="P21" i="16"/>
  <c r="Q21" i="16"/>
  <c r="Q10" i="16"/>
  <c r="P10" i="16"/>
  <c r="O10" i="16"/>
  <c r="N10" i="16"/>
  <c r="M10" i="16"/>
  <c r="L10" i="16"/>
  <c r="K10" i="16"/>
  <c r="K5" i="16"/>
  <c r="L5" i="16"/>
  <c r="M5" i="16"/>
  <c r="N5" i="16"/>
  <c r="O5" i="16"/>
  <c r="P5" i="16"/>
  <c r="Q5" i="16"/>
  <c r="K6" i="16"/>
  <c r="L6" i="16"/>
  <c r="M6" i="16"/>
  <c r="N6" i="16"/>
  <c r="O6" i="16"/>
  <c r="P6" i="16"/>
  <c r="Q6" i="16"/>
  <c r="K7" i="16"/>
  <c r="L7" i="16"/>
  <c r="M7" i="16"/>
  <c r="N7" i="16"/>
  <c r="O7" i="16"/>
  <c r="P7" i="16"/>
  <c r="Q7" i="16"/>
  <c r="K8" i="16"/>
  <c r="L8" i="16"/>
  <c r="M8" i="16"/>
  <c r="N8" i="16"/>
  <c r="O8" i="16"/>
  <c r="P8" i="16"/>
  <c r="Q8" i="16"/>
  <c r="Q4" i="16"/>
  <c r="P4" i="16"/>
  <c r="O4" i="16"/>
  <c r="N4" i="16"/>
  <c r="M4" i="16"/>
  <c r="L4" i="16"/>
  <c r="K4" i="16"/>
  <c r="B11" i="16"/>
  <c r="C11" i="16"/>
  <c r="D11" i="16"/>
  <c r="E11" i="16"/>
  <c r="E5" i="18" s="1"/>
  <c r="F11" i="16"/>
  <c r="G5" i="18" s="1"/>
  <c r="G11" i="16"/>
  <c r="I5" i="18" s="1"/>
  <c r="H11" i="16"/>
  <c r="K5" i="18" s="1"/>
  <c r="B12" i="16"/>
  <c r="C12" i="16"/>
  <c r="D12" i="16"/>
  <c r="E12" i="16"/>
  <c r="E6" i="18" s="1"/>
  <c r="F12" i="16"/>
  <c r="G6" i="18" s="1"/>
  <c r="G12" i="16"/>
  <c r="I6" i="18" s="1"/>
  <c r="H12" i="16"/>
  <c r="K6" i="18" s="1"/>
  <c r="B13" i="16"/>
  <c r="C13" i="16"/>
  <c r="D13" i="16"/>
  <c r="E13" i="16"/>
  <c r="E7" i="18" s="1"/>
  <c r="F13" i="16"/>
  <c r="G7" i="18" s="1"/>
  <c r="G13" i="16"/>
  <c r="I7" i="18" s="1"/>
  <c r="H13" i="16"/>
  <c r="K7" i="18" s="1"/>
  <c r="B14" i="16"/>
  <c r="C14" i="16"/>
  <c r="D14" i="16"/>
  <c r="E14" i="16"/>
  <c r="E8" i="18" s="1"/>
  <c r="F14" i="16"/>
  <c r="G8" i="18" s="1"/>
  <c r="G14" i="16"/>
  <c r="I8" i="18" s="1"/>
  <c r="H14" i="16"/>
  <c r="K8" i="18" s="1"/>
  <c r="B15" i="16"/>
  <c r="C15" i="16"/>
  <c r="D15" i="16"/>
  <c r="E15" i="16"/>
  <c r="E9" i="18" s="1"/>
  <c r="F15" i="16"/>
  <c r="G9" i="18" s="1"/>
  <c r="G15" i="16"/>
  <c r="I9" i="18" s="1"/>
  <c r="H15" i="16"/>
  <c r="K9" i="18" s="1"/>
  <c r="B16" i="16"/>
  <c r="C16" i="16"/>
  <c r="D16" i="16"/>
  <c r="E16" i="16"/>
  <c r="E10" i="18" s="1"/>
  <c r="F16" i="16"/>
  <c r="G10" i="18" s="1"/>
  <c r="G16" i="16"/>
  <c r="I10" i="18" s="1"/>
  <c r="H16" i="16"/>
  <c r="K10" i="18" s="1"/>
  <c r="B17" i="16"/>
  <c r="C17" i="16"/>
  <c r="D17" i="16"/>
  <c r="E17" i="16"/>
  <c r="E11" i="18" s="1"/>
  <c r="F17" i="16"/>
  <c r="G11" i="18" s="1"/>
  <c r="G17" i="16"/>
  <c r="I11" i="18" s="1"/>
  <c r="H17" i="16"/>
  <c r="K11" i="18" s="1"/>
  <c r="B18" i="16"/>
  <c r="C18" i="16"/>
  <c r="D18" i="16"/>
  <c r="E18" i="16"/>
  <c r="E12" i="18" s="1"/>
  <c r="F18" i="16"/>
  <c r="G12" i="18" s="1"/>
  <c r="G18" i="16"/>
  <c r="I12" i="18" s="1"/>
  <c r="H18" i="16"/>
  <c r="K12" i="18" s="1"/>
  <c r="B19" i="16"/>
  <c r="C19" i="16"/>
  <c r="D19" i="16"/>
  <c r="E19" i="16"/>
  <c r="E13" i="18" s="1"/>
  <c r="F19" i="16"/>
  <c r="G13" i="18" s="1"/>
  <c r="G19" i="16"/>
  <c r="I13" i="18" s="1"/>
  <c r="H19" i="16"/>
  <c r="K13" i="18" s="1"/>
  <c r="B20" i="16"/>
  <c r="C20" i="16"/>
  <c r="D20" i="16"/>
  <c r="E20" i="16"/>
  <c r="E14" i="18" s="1"/>
  <c r="F20" i="16"/>
  <c r="G14" i="18" s="1"/>
  <c r="G20" i="16"/>
  <c r="I14" i="18" s="1"/>
  <c r="H20" i="16"/>
  <c r="K14" i="18" s="1"/>
  <c r="B21" i="16"/>
  <c r="C21" i="16"/>
  <c r="D21" i="16"/>
  <c r="E21" i="16"/>
  <c r="E15" i="18" s="1"/>
  <c r="F21" i="16"/>
  <c r="G15" i="18" s="1"/>
  <c r="G21" i="16"/>
  <c r="I15" i="18" s="1"/>
  <c r="H21" i="16"/>
  <c r="K15" i="18" s="1"/>
  <c r="H10" i="16"/>
  <c r="K4" i="18" s="1"/>
  <c r="G10" i="16"/>
  <c r="I4" i="18" s="1"/>
  <c r="F10" i="16"/>
  <c r="G4" i="18" s="1"/>
  <c r="E10" i="16"/>
  <c r="E4" i="18" s="1"/>
  <c r="D10" i="16"/>
  <c r="C10" i="16"/>
  <c r="B10" i="16"/>
  <c r="B5" i="16"/>
  <c r="C5" i="16"/>
  <c r="D5" i="16"/>
  <c r="E5" i="16"/>
  <c r="F5" i="16"/>
  <c r="G5" i="16"/>
  <c r="H5" i="16"/>
  <c r="B6" i="16"/>
  <c r="C6" i="16"/>
  <c r="D6" i="16"/>
  <c r="E6" i="16"/>
  <c r="F6" i="16"/>
  <c r="G6" i="16"/>
  <c r="H6" i="16"/>
  <c r="B7" i="16"/>
  <c r="C7" i="16"/>
  <c r="D7" i="16"/>
  <c r="E7" i="16"/>
  <c r="F7" i="16"/>
  <c r="G7" i="16"/>
  <c r="H7" i="16"/>
  <c r="B8" i="16"/>
  <c r="C8" i="16"/>
  <c r="D8" i="16"/>
  <c r="E8" i="16"/>
  <c r="F8" i="16"/>
  <c r="G8" i="16"/>
  <c r="H8" i="16"/>
  <c r="H4" i="16"/>
  <c r="G4" i="16"/>
  <c r="F4" i="16"/>
  <c r="E4" i="16"/>
  <c r="D4" i="16"/>
  <c r="C4" i="16"/>
  <c r="B4" i="16"/>
  <c r="K11" i="15"/>
  <c r="L11" i="15"/>
  <c r="M11" i="15"/>
  <c r="N11" i="15"/>
  <c r="O11" i="15"/>
  <c r="P11" i="15"/>
  <c r="Q11" i="15"/>
  <c r="K12" i="15"/>
  <c r="L12" i="15"/>
  <c r="M12" i="15"/>
  <c r="N12" i="15"/>
  <c r="O12" i="15"/>
  <c r="P12" i="15"/>
  <c r="Q12" i="15"/>
  <c r="K13" i="15"/>
  <c r="L13" i="15"/>
  <c r="M13" i="15"/>
  <c r="N13" i="15"/>
  <c r="O13" i="15"/>
  <c r="P13" i="15"/>
  <c r="Q13" i="15"/>
  <c r="K14" i="15"/>
  <c r="L14" i="15"/>
  <c r="M14" i="15"/>
  <c r="N14" i="15"/>
  <c r="O14" i="15"/>
  <c r="P14" i="15"/>
  <c r="Q14" i="15"/>
  <c r="K15" i="15"/>
  <c r="L15" i="15"/>
  <c r="M15" i="15"/>
  <c r="N15" i="15"/>
  <c r="O15" i="15"/>
  <c r="P15" i="15"/>
  <c r="Q15" i="15"/>
  <c r="K16" i="15"/>
  <c r="L16" i="15"/>
  <c r="M16" i="15"/>
  <c r="N16" i="15"/>
  <c r="O16" i="15"/>
  <c r="P16" i="15"/>
  <c r="Q16" i="15"/>
  <c r="K17" i="15"/>
  <c r="L17" i="15"/>
  <c r="M17" i="15"/>
  <c r="N17" i="15"/>
  <c r="O17" i="15"/>
  <c r="P17" i="15"/>
  <c r="Q17" i="15"/>
  <c r="K18" i="15"/>
  <c r="L18" i="15"/>
  <c r="M18" i="15"/>
  <c r="N18" i="15"/>
  <c r="O18" i="15"/>
  <c r="P18" i="15"/>
  <c r="Q18" i="15"/>
  <c r="K19" i="15"/>
  <c r="L19" i="15"/>
  <c r="M19" i="15"/>
  <c r="N19" i="15"/>
  <c r="O19" i="15"/>
  <c r="P19" i="15"/>
  <c r="Q19" i="15"/>
  <c r="K20" i="15"/>
  <c r="L20" i="15"/>
  <c r="M20" i="15"/>
  <c r="N20" i="15"/>
  <c r="O20" i="15"/>
  <c r="P20" i="15"/>
  <c r="Q20" i="15"/>
  <c r="K21" i="15"/>
  <c r="L21" i="15"/>
  <c r="M21" i="15"/>
  <c r="N21" i="15"/>
  <c r="O21" i="15"/>
  <c r="P21" i="15"/>
  <c r="Q21" i="15"/>
  <c r="Q10" i="15"/>
  <c r="P10" i="15"/>
  <c r="O10" i="15"/>
  <c r="N10" i="15"/>
  <c r="M10" i="15"/>
  <c r="L10" i="15"/>
  <c r="K10" i="15"/>
  <c r="K5" i="15"/>
  <c r="L5" i="15"/>
  <c r="M5" i="15"/>
  <c r="N5" i="15"/>
  <c r="O5" i="15"/>
  <c r="P5" i="15"/>
  <c r="Q5" i="15"/>
  <c r="K6" i="15"/>
  <c r="L6" i="15"/>
  <c r="M6" i="15"/>
  <c r="N6" i="15"/>
  <c r="O6" i="15"/>
  <c r="P6" i="15"/>
  <c r="Q6" i="15"/>
  <c r="K7" i="15"/>
  <c r="L7" i="15"/>
  <c r="M7" i="15"/>
  <c r="N7" i="15"/>
  <c r="O7" i="15"/>
  <c r="P7" i="15"/>
  <c r="Q7" i="15"/>
  <c r="K8" i="15"/>
  <c r="L8" i="15"/>
  <c r="M8" i="15"/>
  <c r="N8" i="15"/>
  <c r="O8" i="15"/>
  <c r="P8" i="15"/>
  <c r="Q8" i="15"/>
  <c r="Q4" i="15"/>
  <c r="P4" i="15"/>
  <c r="K4" i="15"/>
  <c r="O4" i="15"/>
  <c r="N4" i="15"/>
  <c r="M4" i="15"/>
  <c r="L4" i="15"/>
  <c r="B11" i="15"/>
  <c r="C11" i="15"/>
  <c r="D11" i="15"/>
  <c r="E11" i="15"/>
  <c r="F11" i="15"/>
  <c r="G11" i="15"/>
  <c r="H11" i="15"/>
  <c r="B12" i="15"/>
  <c r="C12" i="15"/>
  <c r="D12" i="15"/>
  <c r="E12" i="15"/>
  <c r="F12" i="15"/>
  <c r="G12" i="15"/>
  <c r="H12" i="15"/>
  <c r="B13" i="15"/>
  <c r="C13" i="15"/>
  <c r="D13" i="15"/>
  <c r="E13" i="15"/>
  <c r="F13" i="15"/>
  <c r="G13" i="15"/>
  <c r="H13" i="15"/>
  <c r="B14" i="15"/>
  <c r="C14" i="15"/>
  <c r="D14" i="15"/>
  <c r="E14" i="15"/>
  <c r="F14" i="15"/>
  <c r="G14" i="15"/>
  <c r="H14" i="15"/>
  <c r="B15" i="15"/>
  <c r="C15" i="15"/>
  <c r="D15" i="15"/>
  <c r="E15" i="15"/>
  <c r="F15" i="15"/>
  <c r="G15" i="15"/>
  <c r="H15" i="15"/>
  <c r="B16" i="15"/>
  <c r="C16" i="15"/>
  <c r="D16" i="15"/>
  <c r="E16" i="15"/>
  <c r="F16" i="15"/>
  <c r="G16" i="15"/>
  <c r="H16" i="15"/>
  <c r="B17" i="15"/>
  <c r="C17" i="15"/>
  <c r="D17" i="15"/>
  <c r="E17" i="15"/>
  <c r="F17" i="15"/>
  <c r="G17" i="15"/>
  <c r="H17" i="15"/>
  <c r="B18" i="15"/>
  <c r="C18" i="15"/>
  <c r="D18" i="15"/>
  <c r="E18" i="15"/>
  <c r="F18" i="15"/>
  <c r="G18" i="15"/>
  <c r="H18" i="15"/>
  <c r="B19" i="15"/>
  <c r="C19" i="15"/>
  <c r="D19" i="15"/>
  <c r="E19" i="15"/>
  <c r="F19" i="15"/>
  <c r="G19" i="15"/>
  <c r="H19" i="15"/>
  <c r="B20" i="15"/>
  <c r="C20" i="15"/>
  <c r="D20" i="15"/>
  <c r="E20" i="15"/>
  <c r="F20" i="15"/>
  <c r="G20" i="15"/>
  <c r="H20" i="15"/>
  <c r="B21" i="15"/>
  <c r="C21" i="15"/>
  <c r="D21" i="15"/>
  <c r="E21" i="15"/>
  <c r="F21" i="15"/>
  <c r="G21" i="15"/>
  <c r="H21" i="15"/>
  <c r="H10" i="15"/>
  <c r="G10" i="15"/>
  <c r="F10" i="15"/>
  <c r="E10" i="15"/>
  <c r="D10" i="15"/>
  <c r="C10" i="15"/>
  <c r="B10" i="15"/>
  <c r="B5" i="15"/>
  <c r="C5" i="15"/>
  <c r="D5" i="15"/>
  <c r="E5" i="15"/>
  <c r="F5" i="15"/>
  <c r="G5" i="15"/>
  <c r="H5" i="15"/>
  <c r="B6" i="15"/>
  <c r="C6" i="15"/>
  <c r="D6" i="15"/>
  <c r="E6" i="15"/>
  <c r="F6" i="15"/>
  <c r="G6" i="15"/>
  <c r="H6" i="15"/>
  <c r="B7" i="15"/>
  <c r="C7" i="15"/>
  <c r="D7" i="15"/>
  <c r="E7" i="15"/>
  <c r="F7" i="15"/>
  <c r="G7" i="15"/>
  <c r="H7" i="15"/>
  <c r="H4" i="15"/>
  <c r="G4" i="15"/>
  <c r="F4" i="15"/>
  <c r="E4" i="15"/>
  <c r="B4" i="15"/>
  <c r="C4" i="15"/>
  <c r="D4" i="15"/>
  <c r="B8" i="15"/>
  <c r="C8" i="15"/>
  <c r="D8" i="15"/>
  <c r="E8" i="15"/>
  <c r="F8" i="15"/>
  <c r="G8" i="15"/>
  <c r="H8" i="15"/>
  <c r="G16" i="18" l="1"/>
  <c r="E16" i="18"/>
  <c r="I16" i="18"/>
  <c r="K16" i="18"/>
  <c r="AE16" i="15"/>
  <c r="H9" i="16"/>
  <c r="H23" i="16"/>
  <c r="V18" i="15"/>
  <c r="U17" i="15"/>
  <c r="X4" i="17"/>
  <c r="AD8" i="17"/>
  <c r="X6" i="17"/>
  <c r="T6" i="17"/>
  <c r="AE5" i="17"/>
  <c r="V8" i="15"/>
  <c r="T8" i="16"/>
  <c r="AC19" i="16"/>
  <c r="U12" i="15"/>
  <c r="T21" i="16"/>
  <c r="T17" i="16"/>
  <c r="T13" i="16"/>
  <c r="Y9" i="17"/>
  <c r="U9" i="17"/>
  <c r="AE7" i="17"/>
  <c r="Y5" i="17"/>
  <c r="U5" i="17"/>
  <c r="V9" i="17"/>
  <c r="W6" i="17"/>
  <c r="V5" i="17"/>
  <c r="D10" i="17"/>
  <c r="Y7" i="17"/>
  <c r="U7" i="17"/>
  <c r="T4" i="16"/>
  <c r="T5" i="16"/>
  <c r="T19" i="16"/>
  <c r="T15" i="16"/>
  <c r="T11" i="16"/>
  <c r="AF8" i="15"/>
  <c r="AB8" i="15"/>
  <c r="T6" i="16"/>
  <c r="T20" i="16"/>
  <c r="T16" i="16"/>
  <c r="T12" i="16"/>
  <c r="V4" i="17"/>
  <c r="X8" i="17"/>
  <c r="T8" i="17"/>
  <c r="W7" i="17"/>
  <c r="V6" i="17"/>
  <c r="T7" i="16"/>
  <c r="W4" i="17"/>
  <c r="AE8" i="17"/>
  <c r="U6" i="17"/>
  <c r="AB4" i="17"/>
  <c r="W9" i="17"/>
  <c r="V8" i="17"/>
  <c r="W5" i="17"/>
  <c r="U4" i="17"/>
  <c r="Y4" i="17"/>
  <c r="Y8" i="17"/>
  <c r="U8" i="17"/>
  <c r="X7" i="17"/>
  <c r="T7" i="17"/>
  <c r="AE20" i="15"/>
  <c r="T10" i="16"/>
  <c r="T18" i="16"/>
  <c r="AC6" i="17"/>
  <c r="H10" i="17"/>
  <c r="AF9" i="17"/>
  <c r="X9" i="17"/>
  <c r="T9" i="17"/>
  <c r="AB9" i="17"/>
  <c r="AD7" i="17"/>
  <c r="V7" i="17"/>
  <c r="AG6" i="17"/>
  <c r="Y6" i="17"/>
  <c r="X5" i="17"/>
  <c r="AF5" i="17"/>
  <c r="T5" i="17"/>
  <c r="AB5" i="17"/>
  <c r="W8" i="17"/>
  <c r="AG8" i="15"/>
  <c r="AC8" i="15"/>
  <c r="AD5" i="15"/>
  <c r="AF21" i="15"/>
  <c r="AB21" i="15"/>
  <c r="AF17" i="15"/>
  <c r="AB17" i="15"/>
  <c r="AG14" i="15"/>
  <c r="AC14" i="15"/>
  <c r="AF13" i="15"/>
  <c r="AB13" i="15"/>
  <c r="T8" i="15"/>
  <c r="AB4" i="15"/>
  <c r="V6" i="15"/>
  <c r="Y5" i="15"/>
  <c r="U5" i="15"/>
  <c r="X10" i="15"/>
  <c r="W21" i="15"/>
  <c r="AD20" i="15"/>
  <c r="X18" i="15"/>
  <c r="T18" i="15"/>
  <c r="W17" i="15"/>
  <c r="V16" i="15"/>
  <c r="X14" i="15"/>
  <c r="T14" i="15"/>
  <c r="W13" i="15"/>
  <c r="Y11" i="15"/>
  <c r="X5" i="16"/>
  <c r="V21" i="16"/>
  <c r="AG20" i="16"/>
  <c r="X19" i="16"/>
  <c r="V17" i="16"/>
  <c r="U16" i="16"/>
  <c r="X15" i="16"/>
  <c r="V13" i="16"/>
  <c r="Y12" i="16"/>
  <c r="U12" i="16"/>
  <c r="X11" i="16"/>
  <c r="AD6" i="17"/>
  <c r="T4" i="17"/>
  <c r="AD4" i="15"/>
  <c r="AG7" i="15"/>
  <c r="AC7" i="15"/>
  <c r="AF6" i="15"/>
  <c r="AB6" i="15"/>
  <c r="AE5" i="15"/>
  <c r="AG21" i="15"/>
  <c r="U21" i="15"/>
  <c r="AF20" i="15"/>
  <c r="AB20" i="15"/>
  <c r="AE19" i="15"/>
  <c r="AD18" i="15"/>
  <c r="AG17" i="15"/>
  <c r="AC17" i="15"/>
  <c r="AF16" i="15"/>
  <c r="AB16" i="15"/>
  <c r="AE15" i="15"/>
  <c r="AD14" i="15"/>
  <c r="AG13" i="15"/>
  <c r="AC13" i="15"/>
  <c r="AF12" i="15"/>
  <c r="AB12" i="15"/>
  <c r="AE11" i="15"/>
  <c r="Y13" i="16"/>
  <c r="U13" i="16"/>
  <c r="AG5" i="16"/>
  <c r="AG15" i="16"/>
  <c r="AB14" i="16"/>
  <c r="AC11" i="16"/>
  <c r="T14" i="16"/>
  <c r="O10" i="17"/>
  <c r="AE6" i="17"/>
  <c r="AD9" i="17"/>
  <c r="AD5" i="17"/>
  <c r="E10" i="17"/>
  <c r="AF4" i="17"/>
  <c r="AC5" i="17"/>
  <c r="AG5" i="17"/>
  <c r="AB8" i="17"/>
  <c r="AF8" i="17"/>
  <c r="AC9" i="17"/>
  <c r="AG9" i="17"/>
  <c r="B10" i="17"/>
  <c r="F10" i="17"/>
  <c r="AC4" i="17"/>
  <c r="AG4" i="17"/>
  <c r="AB7" i="17"/>
  <c r="AF7" i="17"/>
  <c r="AC8" i="17"/>
  <c r="AG8" i="17"/>
  <c r="C10" i="17"/>
  <c r="G10" i="17"/>
  <c r="N10" i="17"/>
  <c r="AD4" i="17"/>
  <c r="AB6" i="17"/>
  <c r="AF6" i="17"/>
  <c r="AC7" i="17"/>
  <c r="AG7" i="17"/>
  <c r="AE9" i="17"/>
  <c r="K10" i="17"/>
  <c r="L10" i="17"/>
  <c r="P10" i="17"/>
  <c r="AE4" i="17"/>
  <c r="M10" i="17"/>
  <c r="Q10" i="17"/>
  <c r="C25" i="16"/>
  <c r="X7" i="16"/>
  <c r="X13" i="16"/>
  <c r="AC5" i="16"/>
  <c r="AG19" i="16"/>
  <c r="AB18" i="16"/>
  <c r="AC15" i="16"/>
  <c r="AG11" i="16"/>
  <c r="O9" i="16"/>
  <c r="U20" i="16"/>
  <c r="AG16" i="16"/>
  <c r="K9" i="16"/>
  <c r="M23" i="16"/>
  <c r="Q23" i="16"/>
  <c r="K22" i="16"/>
  <c r="O22" i="16"/>
  <c r="K25" i="16"/>
  <c r="W6" i="16"/>
  <c r="G25" i="16"/>
  <c r="E25" i="16"/>
  <c r="G23" i="16"/>
  <c r="W12" i="16"/>
  <c r="P22" i="16"/>
  <c r="K24" i="16"/>
  <c r="O24" i="16"/>
  <c r="L24" i="16"/>
  <c r="M25" i="16"/>
  <c r="Q25" i="16"/>
  <c r="W8" i="16"/>
  <c r="AG4" i="15"/>
  <c r="Y13" i="15"/>
  <c r="AE4" i="15"/>
  <c r="AF7" i="15"/>
  <c r="AB7" i="15"/>
  <c r="AE10" i="15"/>
  <c r="AG18" i="15"/>
  <c r="AC18" i="15"/>
  <c r="AD15" i="15"/>
  <c r="AE12" i="15"/>
  <c r="AD8" i="15"/>
  <c r="U7" i="15"/>
  <c r="C9" i="15"/>
  <c r="AC4" i="15"/>
  <c r="AF4" i="15"/>
  <c r="V7" i="15"/>
  <c r="AF5" i="15"/>
  <c r="AC10" i="15"/>
  <c r="Y10" i="15"/>
  <c r="AD21" i="15"/>
  <c r="AG20" i="15"/>
  <c r="AC20" i="15"/>
  <c r="AF15" i="15"/>
  <c r="T15" i="15"/>
  <c r="AD13" i="15"/>
  <c r="Y12" i="15"/>
  <c r="AC12" i="15"/>
  <c r="W7" i="15"/>
  <c r="AE7" i="15"/>
  <c r="Y19" i="15"/>
  <c r="AG19" i="15"/>
  <c r="AG15" i="15"/>
  <c r="Y15" i="15"/>
  <c r="AC15" i="15"/>
  <c r="U15" i="15"/>
  <c r="AE8" i="15"/>
  <c r="W8" i="15"/>
  <c r="AC6" i="15"/>
  <c r="U6" i="15"/>
  <c r="T5" i="15"/>
  <c r="AB5" i="15"/>
  <c r="X19" i="15"/>
  <c r="AF19" i="15"/>
  <c r="AE18" i="15"/>
  <c r="W18" i="15"/>
  <c r="AD17" i="15"/>
  <c r="V17" i="15"/>
  <c r="AC16" i="15"/>
  <c r="U16" i="15"/>
  <c r="X5" i="15"/>
  <c r="V13" i="15"/>
  <c r="V20" i="15"/>
  <c r="N23" i="15"/>
  <c r="K9" i="15"/>
  <c r="AG12" i="15"/>
  <c r="X15" i="15"/>
  <c r="AG10" i="15"/>
  <c r="AB15" i="15"/>
  <c r="B9" i="15"/>
  <c r="AD6" i="15"/>
  <c r="AG5" i="15"/>
  <c r="AC5" i="15"/>
  <c r="AB10" i="15"/>
  <c r="AF10" i="15"/>
  <c r="AE21" i="15"/>
  <c r="AF18" i="15"/>
  <c r="AB18" i="15"/>
  <c r="AE17" i="15"/>
  <c r="AF14" i="15"/>
  <c r="AB14" i="15"/>
  <c r="AG11" i="15"/>
  <c r="AC11" i="15"/>
  <c r="AD7" i="15"/>
  <c r="AE13" i="15"/>
  <c r="U19" i="15"/>
  <c r="AC19" i="15"/>
  <c r="AD12" i="15"/>
  <c r="V12" i="15"/>
  <c r="Y6" i="15"/>
  <c r="AG6" i="15"/>
  <c r="AB19" i="15"/>
  <c r="T19" i="15"/>
  <c r="AG16" i="15"/>
  <c r="Y16" i="15"/>
  <c r="W14" i="15"/>
  <c r="AE14" i="15"/>
  <c r="X11" i="15"/>
  <c r="AF11" i="15"/>
  <c r="AB11" i="15"/>
  <c r="T11" i="15"/>
  <c r="AD16" i="15"/>
  <c r="AD10" i="15"/>
  <c r="AC21" i="15"/>
  <c r="X6" i="15"/>
  <c r="T6" i="15"/>
  <c r="W5" i="15"/>
  <c r="D24" i="15"/>
  <c r="X20" i="15"/>
  <c r="T20" i="15"/>
  <c r="W19" i="15"/>
  <c r="Y17" i="15"/>
  <c r="X16" i="15"/>
  <c r="T16" i="15"/>
  <c r="W15" i="15"/>
  <c r="V14" i="15"/>
  <c r="U13" i="15"/>
  <c r="X12" i="15"/>
  <c r="T12" i="15"/>
  <c r="W11" i="15"/>
  <c r="W6" i="15"/>
  <c r="O24" i="15"/>
  <c r="K24" i="15"/>
  <c r="N24" i="15"/>
  <c r="V11" i="15"/>
  <c r="AD19" i="15"/>
  <c r="AE6" i="15"/>
  <c r="AD11" i="15"/>
  <c r="C23" i="16"/>
  <c r="U14" i="16"/>
  <c r="AG14" i="16"/>
  <c r="X17" i="16"/>
  <c r="X21" i="16"/>
  <c r="E24" i="16"/>
  <c r="E22" i="16"/>
  <c r="E9" i="16"/>
  <c r="AC7" i="16"/>
  <c r="AG7" i="16"/>
  <c r="U8" i="16"/>
  <c r="Y8" i="16"/>
  <c r="B22" i="16"/>
  <c r="F22" i="16"/>
  <c r="C22" i="16"/>
  <c r="G22" i="16"/>
  <c r="AC4" i="16"/>
  <c r="U5" i="16"/>
  <c r="V5" i="16"/>
  <c r="AF6" i="16"/>
  <c r="U6" i="16"/>
  <c r="Y6" i="16"/>
  <c r="U7" i="16"/>
  <c r="Y7" i="16"/>
  <c r="V7" i="16"/>
  <c r="AD8" i="16"/>
  <c r="V8" i="16"/>
  <c r="N9" i="16"/>
  <c r="D24" i="16"/>
  <c r="H24" i="16"/>
  <c r="N24" i="16"/>
  <c r="V10" i="16"/>
  <c r="U11" i="16"/>
  <c r="Y11" i="16"/>
  <c r="V11" i="16"/>
  <c r="AD12" i="16"/>
  <c r="V12" i="16"/>
  <c r="W13" i="16"/>
  <c r="Y14" i="16"/>
  <c r="AD14" i="16"/>
  <c r="V14" i="16"/>
  <c r="V15" i="16"/>
  <c r="Y16" i="16"/>
  <c r="AD16" i="16"/>
  <c r="V16" i="16"/>
  <c r="W17" i="16"/>
  <c r="Y18" i="16"/>
  <c r="AD18" i="16"/>
  <c r="V18" i="16"/>
  <c r="D25" i="16"/>
  <c r="H25" i="16"/>
  <c r="V19" i="16"/>
  <c r="Y20" i="16"/>
  <c r="AD20" i="16"/>
  <c r="V20" i="16"/>
  <c r="W21" i="16"/>
  <c r="H22" i="16"/>
  <c r="N22" i="16"/>
  <c r="V4" i="16"/>
  <c r="W5" i="16"/>
  <c r="AD6" i="16"/>
  <c r="V6" i="16"/>
  <c r="W7" i="16"/>
  <c r="D9" i="16"/>
  <c r="AB10" i="16"/>
  <c r="W11" i="16"/>
  <c r="AB13" i="16"/>
  <c r="AF13" i="16"/>
  <c r="AD13" i="16"/>
  <c r="AE14" i="16"/>
  <c r="W15" i="16"/>
  <c r="AB17" i="16"/>
  <c r="AF17" i="16"/>
  <c r="AD17" i="16"/>
  <c r="AE18" i="16"/>
  <c r="W19" i="16"/>
  <c r="AB21" i="16"/>
  <c r="AF21" i="16"/>
  <c r="AD21" i="16"/>
  <c r="AB5" i="16"/>
  <c r="AF5" i="16"/>
  <c r="Y5" i="16"/>
  <c r="AB7" i="16"/>
  <c r="AF7" i="16"/>
  <c r="X8" i="16"/>
  <c r="AB11" i="16"/>
  <c r="AF11" i="16"/>
  <c r="X12" i="16"/>
  <c r="X14" i="16"/>
  <c r="AB15" i="16"/>
  <c r="AF15" i="16"/>
  <c r="X16" i="16"/>
  <c r="AB19" i="16"/>
  <c r="AF19" i="16"/>
  <c r="X20" i="16"/>
  <c r="N25" i="16"/>
  <c r="N9" i="15"/>
  <c r="P9" i="15"/>
  <c r="G24" i="15"/>
  <c r="C24" i="15"/>
  <c r="B24" i="15"/>
  <c r="H24" i="15"/>
  <c r="H23" i="15"/>
  <c r="D23" i="15"/>
  <c r="G9" i="15"/>
  <c r="X8" i="15"/>
  <c r="T10" i="15"/>
  <c r="L9" i="15"/>
  <c r="U10" i="15"/>
  <c r="V21" i="15"/>
  <c r="M9" i="15"/>
  <c r="O23" i="15"/>
  <c r="W12" i="15"/>
  <c r="Y21" i="15"/>
  <c r="Y4" i="16"/>
  <c r="Q22" i="16"/>
  <c r="AF12" i="16"/>
  <c r="AD5" i="16"/>
  <c r="D23" i="16"/>
  <c r="U23" i="16" s="1"/>
  <c r="AC6" i="16"/>
  <c r="AF16" i="16"/>
  <c r="AF20" i="16"/>
  <c r="L22" i="16"/>
  <c r="T22" i="16" s="1"/>
  <c r="F24" i="16"/>
  <c r="D22" i="16"/>
  <c r="AF4" i="16"/>
  <c r="W4" i="16"/>
  <c r="AG4" i="16"/>
  <c r="AE5" i="16"/>
  <c r="AE6" i="16"/>
  <c r="AG6" i="16"/>
  <c r="B23" i="16"/>
  <c r="B9" i="16"/>
  <c r="F23" i="16"/>
  <c r="F9" i="16"/>
  <c r="W9" i="16" s="1"/>
  <c r="W10" i="16"/>
  <c r="L23" i="16"/>
  <c r="T23" i="16" s="1"/>
  <c r="L9" i="16"/>
  <c r="P23" i="16"/>
  <c r="X10" i="16"/>
  <c r="P9" i="16"/>
  <c r="AF10" i="16"/>
  <c r="AC13" i="16"/>
  <c r="AG13" i="16"/>
  <c r="AF14" i="16"/>
  <c r="AC17" i="16"/>
  <c r="AG17" i="16"/>
  <c r="B25" i="16"/>
  <c r="F25" i="16"/>
  <c r="L25" i="16"/>
  <c r="P25" i="16"/>
  <c r="X18" i="16"/>
  <c r="AF18" i="16"/>
  <c r="AC21" i="16"/>
  <c r="AG21" i="16"/>
  <c r="P24" i="16"/>
  <c r="U4" i="16"/>
  <c r="M22" i="16"/>
  <c r="AF8" i="16"/>
  <c r="X4" i="16"/>
  <c r="AB4" i="16"/>
  <c r="X6" i="16"/>
  <c r="AB6" i="16"/>
  <c r="AD7" i="16"/>
  <c r="AE8" i="16"/>
  <c r="AB8" i="16"/>
  <c r="AD11" i="16"/>
  <c r="AE12" i="16"/>
  <c r="AB12" i="16"/>
  <c r="AD15" i="16"/>
  <c r="AE16" i="16"/>
  <c r="AB16" i="16"/>
  <c r="AD19" i="16"/>
  <c r="AE20" i="16"/>
  <c r="AB20" i="16"/>
  <c r="N23" i="16"/>
  <c r="B24" i="16"/>
  <c r="AC8" i="16"/>
  <c r="AG8" i="16"/>
  <c r="AC10" i="16"/>
  <c r="AG10" i="16"/>
  <c r="AE11" i="16"/>
  <c r="AC12" i="16"/>
  <c r="AG12" i="16"/>
  <c r="AE13" i="16"/>
  <c r="W14" i="16"/>
  <c r="AC14" i="16"/>
  <c r="U15" i="16"/>
  <c r="Y15" i="16"/>
  <c r="AE15" i="16"/>
  <c r="W16" i="16"/>
  <c r="AC16" i="16"/>
  <c r="U17" i="16"/>
  <c r="Y17" i="16"/>
  <c r="AE17" i="16"/>
  <c r="W18" i="16"/>
  <c r="AC18" i="16"/>
  <c r="AG18" i="16"/>
  <c r="U19" i="16"/>
  <c r="Y19" i="16"/>
  <c r="AE19" i="16"/>
  <c r="W20" i="16"/>
  <c r="AC20" i="16"/>
  <c r="U21" i="16"/>
  <c r="Y21" i="16"/>
  <c r="AE21" i="16"/>
  <c r="E23" i="16"/>
  <c r="K23" i="16"/>
  <c r="O23" i="16"/>
  <c r="C24" i="16"/>
  <c r="G24" i="16"/>
  <c r="M24" i="16"/>
  <c r="Q24" i="16"/>
  <c r="O25" i="16"/>
  <c r="AE7" i="16"/>
  <c r="AD4" i="16"/>
  <c r="AD10" i="16"/>
  <c r="AE4" i="16"/>
  <c r="C9" i="16"/>
  <c r="G9" i="16"/>
  <c r="M9" i="16"/>
  <c r="Q9" i="16"/>
  <c r="U10" i="16"/>
  <c r="Y10" i="16"/>
  <c r="AE10" i="16"/>
  <c r="U18" i="16"/>
  <c r="P23" i="15"/>
  <c r="V19" i="15"/>
  <c r="T13" i="15"/>
  <c r="L23" i="15"/>
  <c r="V5" i="15"/>
  <c r="N22" i="15"/>
  <c r="W4" i="15"/>
  <c r="E24" i="15"/>
  <c r="B23" i="15"/>
  <c r="H9" i="15"/>
  <c r="E9" i="15"/>
  <c r="C23" i="15"/>
  <c r="B22" i="15"/>
  <c r="L22" i="15"/>
  <c r="Q9" i="15"/>
  <c r="U11" i="15"/>
  <c r="O22" i="15"/>
  <c r="W16" i="15"/>
  <c r="O9" i="15"/>
  <c r="K23" i="15"/>
  <c r="K22" i="15"/>
  <c r="X7" i="15"/>
  <c r="P22" i="15"/>
  <c r="X4" i="15"/>
  <c r="T4" i="15"/>
  <c r="C22" i="15"/>
  <c r="G23" i="15"/>
  <c r="X13" i="15"/>
  <c r="U14" i="15"/>
  <c r="Y14" i="15"/>
  <c r="W20" i="15"/>
  <c r="D9" i="15"/>
  <c r="T17" i="15"/>
  <c r="X17" i="15"/>
  <c r="U18" i="15"/>
  <c r="Y18" i="15"/>
  <c r="T21" i="15"/>
  <c r="X21" i="15"/>
  <c r="U20" i="15"/>
  <c r="Y20" i="15"/>
  <c r="F9" i="15"/>
  <c r="E23" i="15"/>
  <c r="E22" i="15"/>
  <c r="W10" i="15"/>
  <c r="Y7" i="15"/>
  <c r="G22" i="15"/>
  <c r="T7" i="15"/>
  <c r="H22" i="15"/>
  <c r="D22" i="15"/>
  <c r="U8" i="15"/>
  <c r="Y8" i="15"/>
  <c r="Y4" i="15"/>
  <c r="U4" i="15"/>
  <c r="V10" i="15"/>
  <c r="V15" i="15"/>
  <c r="F22" i="15"/>
  <c r="F23" i="15"/>
  <c r="F24" i="15"/>
  <c r="L24" i="15"/>
  <c r="P24" i="15"/>
  <c r="V4" i="15"/>
  <c r="M22" i="15"/>
  <c r="Q22" i="15"/>
  <c r="M23" i="15"/>
  <c r="Q23" i="15"/>
  <c r="M24" i="15"/>
  <c r="Q24" i="15"/>
  <c r="C2" i="14"/>
  <c r="V9" i="16" l="1"/>
  <c r="M23" i="18" a="1"/>
  <c r="I23" i="18" a="1"/>
  <c r="AB9" i="15"/>
  <c r="X24" i="15"/>
  <c r="T25" i="16"/>
  <c r="Y23" i="15"/>
  <c r="X10" i="17"/>
  <c r="T10" i="17"/>
  <c r="V10" i="17"/>
  <c r="AG10" i="17"/>
  <c r="Y10" i="17"/>
  <c r="T9" i="15"/>
  <c r="T24" i="16"/>
  <c r="W10" i="17"/>
  <c r="T9" i="16"/>
  <c r="AC10" i="17"/>
  <c r="U10" i="17"/>
  <c r="AE10" i="17"/>
  <c r="AF10" i="17"/>
  <c r="AB10" i="17"/>
  <c r="AD10" i="17"/>
  <c r="AD25" i="16"/>
  <c r="V25" i="16"/>
  <c r="AC25" i="16"/>
  <c r="Y23" i="16"/>
  <c r="W24" i="16"/>
  <c r="W22" i="16"/>
  <c r="X22" i="16"/>
  <c r="AD9" i="16"/>
  <c r="AG25" i="16"/>
  <c r="V22" i="16"/>
  <c r="AF22" i="15"/>
  <c r="AG9" i="15"/>
  <c r="V9" i="15"/>
  <c r="Y24" i="15"/>
  <c r="W24" i="15"/>
  <c r="AD22" i="15"/>
  <c r="AC9" i="15"/>
  <c r="Y9" i="15"/>
  <c r="V22" i="15"/>
  <c r="AE9" i="15"/>
  <c r="AB22" i="15"/>
  <c r="T22" i="15"/>
  <c r="AG22" i="15"/>
  <c r="T24" i="15"/>
  <c r="U9" i="15"/>
  <c r="AE22" i="15"/>
  <c r="X9" i="15"/>
  <c r="AF9" i="15"/>
  <c r="U24" i="15"/>
  <c r="AC22" i="15"/>
  <c r="V23" i="15"/>
  <c r="X23" i="15"/>
  <c r="V24" i="15"/>
  <c r="T23" i="15"/>
  <c r="AD9" i="15"/>
  <c r="U25" i="16"/>
  <c r="AG23" i="16"/>
  <c r="AE22" i="16"/>
  <c r="AC23" i="16"/>
  <c r="AD24" i="16"/>
  <c r="AD22" i="16"/>
  <c r="AF22" i="16"/>
  <c r="Y25" i="16"/>
  <c r="AE9" i="16"/>
  <c r="V24" i="16"/>
  <c r="AE24" i="16"/>
  <c r="W23" i="15"/>
  <c r="U23" i="15"/>
  <c r="U22" i="16"/>
  <c r="AC22" i="16"/>
  <c r="AG9" i="16"/>
  <c r="Y9" i="16"/>
  <c r="W25" i="16"/>
  <c r="AE25" i="16"/>
  <c r="X24" i="16"/>
  <c r="AF24" i="16"/>
  <c r="AF23" i="16"/>
  <c r="X23" i="16"/>
  <c r="AB22" i="16"/>
  <c r="AB24" i="16"/>
  <c r="AC9" i="16"/>
  <c r="U9" i="16"/>
  <c r="Y24" i="16"/>
  <c r="AG24" i="16"/>
  <c r="W23" i="16"/>
  <c r="AE23" i="16"/>
  <c r="V23" i="16"/>
  <c r="AD23" i="16"/>
  <c r="AB25" i="16"/>
  <c r="AB9" i="16"/>
  <c r="U24" i="16"/>
  <c r="AC24" i="16"/>
  <c r="AF9" i="16"/>
  <c r="X9" i="16"/>
  <c r="Y22" i="16"/>
  <c r="AG22" i="16"/>
  <c r="AF25" i="16"/>
  <c r="X25" i="16"/>
  <c r="AB23" i="16"/>
  <c r="X22" i="15"/>
  <c r="W22" i="15"/>
  <c r="U22" i="15"/>
  <c r="W9" i="15"/>
  <c r="Y22" i="15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AK26" i="14"/>
  <c r="AL26" i="14"/>
  <c r="AM26" i="14"/>
  <c r="AN26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AL27" i="14"/>
  <c r="AM27" i="14"/>
  <c r="AN27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AK28" i="14"/>
  <c r="AL28" i="14"/>
  <c r="AM28" i="14"/>
  <c r="AN28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AL29" i="14"/>
  <c r="AM29" i="14"/>
  <c r="AN29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AN34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AN35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AN38" i="14"/>
  <c r="D39" i="14"/>
  <c r="D46" i="14" s="1"/>
  <c r="E39" i="14"/>
  <c r="E46" i="14" s="1"/>
  <c r="F39" i="14"/>
  <c r="F46" i="14" s="1"/>
  <c r="G39" i="14"/>
  <c r="G46" i="14" s="1"/>
  <c r="H39" i="14"/>
  <c r="I39" i="14"/>
  <c r="I46" i="14" s="1"/>
  <c r="J39" i="14"/>
  <c r="J46" i="14" s="1"/>
  <c r="K39" i="14"/>
  <c r="K46" i="14" s="1"/>
  <c r="L39" i="14"/>
  <c r="L46" i="14" s="1"/>
  <c r="M39" i="14"/>
  <c r="M46" i="14" s="1"/>
  <c r="N39" i="14"/>
  <c r="N46" i="14" s="1"/>
  <c r="O39" i="14"/>
  <c r="O46" i="14" s="1"/>
  <c r="P39" i="14"/>
  <c r="P46" i="14" s="1"/>
  <c r="Q39" i="14"/>
  <c r="Q46" i="14" s="1"/>
  <c r="R39" i="14"/>
  <c r="R46" i="14" s="1"/>
  <c r="S39" i="14"/>
  <c r="S46" i="14" s="1"/>
  <c r="T39" i="14"/>
  <c r="T46" i="14" s="1"/>
  <c r="U39" i="14"/>
  <c r="V39" i="14"/>
  <c r="V46" i="14" s="1"/>
  <c r="W39" i="14"/>
  <c r="W46" i="14" s="1"/>
  <c r="X39" i="14"/>
  <c r="X46" i="14" s="1"/>
  <c r="Y39" i="14"/>
  <c r="Y46" i="14" s="1"/>
  <c r="Z39" i="14"/>
  <c r="Z46" i="14" s="1"/>
  <c r="AA39" i="14"/>
  <c r="AA46" i="14" s="1"/>
  <c r="AB39" i="14"/>
  <c r="AB46" i="14" s="1"/>
  <c r="AC39" i="14"/>
  <c r="AC46" i="14" s="1"/>
  <c r="AD39" i="14"/>
  <c r="AD46" i="14" s="1"/>
  <c r="AE39" i="14"/>
  <c r="AF39" i="14"/>
  <c r="AF46" i="14" s="1"/>
  <c r="AG39" i="14"/>
  <c r="AG46" i="14" s="1"/>
  <c r="AH39" i="14"/>
  <c r="AH46" i="14" s="1"/>
  <c r="AI39" i="14"/>
  <c r="AI46" i="14" s="1"/>
  <c r="AJ39" i="14"/>
  <c r="AJ46" i="14" s="1"/>
  <c r="AK39" i="14"/>
  <c r="AK46" i="14" s="1"/>
  <c r="AL39" i="14"/>
  <c r="AL46" i="14" s="1"/>
  <c r="AM39" i="14"/>
  <c r="AM46" i="14" s="1"/>
  <c r="AN39" i="14"/>
  <c r="AN46" i="14" s="1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AN40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AK43" i="14"/>
  <c r="AL43" i="14"/>
  <c r="AM43" i="14"/>
  <c r="AN43" i="14"/>
  <c r="C28" i="14"/>
  <c r="C29" i="14"/>
  <c r="C30" i="14"/>
  <c r="C32" i="14"/>
  <c r="C33" i="14"/>
  <c r="C34" i="14"/>
  <c r="C35" i="14"/>
  <c r="C36" i="14"/>
  <c r="C37" i="14"/>
  <c r="C38" i="14"/>
  <c r="C39" i="14"/>
  <c r="C46" i="14" s="1"/>
  <c r="C40" i="14"/>
  <c r="C41" i="14"/>
  <c r="C42" i="14"/>
  <c r="C43" i="14"/>
  <c r="C27" i="14"/>
  <c r="C26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AH2" i="14"/>
  <c r="AI2" i="14"/>
  <c r="AJ2" i="14"/>
  <c r="AK2" i="14"/>
  <c r="AL2" i="14"/>
  <c r="AM2" i="14"/>
  <c r="AN2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AH3" i="14"/>
  <c r="AI3" i="14"/>
  <c r="AJ3" i="14"/>
  <c r="AK3" i="14"/>
  <c r="AL3" i="14"/>
  <c r="AM3" i="14"/>
  <c r="AN3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AK4" i="14"/>
  <c r="AL4" i="14"/>
  <c r="AM4" i="14"/>
  <c r="AN4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AH10" i="14"/>
  <c r="AI10" i="14"/>
  <c r="AJ10" i="14"/>
  <c r="AK10" i="14"/>
  <c r="AL10" i="14"/>
  <c r="AM10" i="14"/>
  <c r="AN10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AH11" i="14"/>
  <c r="AI11" i="14"/>
  <c r="AJ11" i="14"/>
  <c r="AK11" i="14"/>
  <c r="AL11" i="14"/>
  <c r="AM11" i="14"/>
  <c r="AN11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AI12" i="14"/>
  <c r="AJ12" i="14"/>
  <c r="AK12" i="14"/>
  <c r="AL12" i="14"/>
  <c r="AM12" i="14"/>
  <c r="AN12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AH13" i="14"/>
  <c r="AI13" i="14"/>
  <c r="AJ13" i="14"/>
  <c r="AK13" i="14"/>
  <c r="AL13" i="14"/>
  <c r="AM13" i="14"/>
  <c r="AN13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AK14" i="14"/>
  <c r="AL14" i="14"/>
  <c r="AM14" i="14"/>
  <c r="AN14" i="14"/>
  <c r="J15" i="14"/>
  <c r="J22" i="14" s="1"/>
  <c r="K15" i="14"/>
  <c r="K22" i="14" s="1"/>
  <c r="L15" i="14"/>
  <c r="L22" i="14" s="1"/>
  <c r="M15" i="14"/>
  <c r="M22" i="14" s="1"/>
  <c r="N15" i="14"/>
  <c r="N22" i="14" s="1"/>
  <c r="O15" i="14"/>
  <c r="O22" i="14" s="1"/>
  <c r="P15" i="14"/>
  <c r="P22" i="14" s="1"/>
  <c r="Q15" i="14"/>
  <c r="Q22" i="14" s="1"/>
  <c r="R15" i="14"/>
  <c r="R22" i="14" s="1"/>
  <c r="S15" i="14"/>
  <c r="S22" i="14" s="1"/>
  <c r="T15" i="14"/>
  <c r="T22" i="14" s="1"/>
  <c r="U15" i="14"/>
  <c r="V15" i="14"/>
  <c r="V22" i="14" s="1"/>
  <c r="W15" i="14"/>
  <c r="W22" i="14" s="1"/>
  <c r="X15" i="14"/>
  <c r="X22" i="14" s="1"/>
  <c r="Y15" i="14"/>
  <c r="Y22" i="14" s="1"/>
  <c r="Z15" i="14"/>
  <c r="Z22" i="14" s="1"/>
  <c r="AA15" i="14"/>
  <c r="AA22" i="14" s="1"/>
  <c r="AB15" i="14"/>
  <c r="AB22" i="14" s="1"/>
  <c r="AC15" i="14"/>
  <c r="AC22" i="14" s="1"/>
  <c r="AD15" i="14"/>
  <c r="AD22" i="14" s="1"/>
  <c r="AE15" i="14"/>
  <c r="AF15" i="14"/>
  <c r="AF22" i="14" s="1"/>
  <c r="AG15" i="14"/>
  <c r="AG22" i="14" s="1"/>
  <c r="AH15" i="14"/>
  <c r="AH22" i="14" s="1"/>
  <c r="AI15" i="14"/>
  <c r="AI22" i="14" s="1"/>
  <c r="AJ15" i="14"/>
  <c r="AJ22" i="14" s="1"/>
  <c r="AK15" i="14"/>
  <c r="AK22" i="14" s="1"/>
  <c r="AL15" i="14"/>
  <c r="AL22" i="14" s="1"/>
  <c r="AM15" i="14"/>
  <c r="AM22" i="14" s="1"/>
  <c r="AN15" i="14"/>
  <c r="AN22" i="14" s="1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AH19" i="14"/>
  <c r="AI19" i="14"/>
  <c r="AJ19" i="14"/>
  <c r="AK19" i="14"/>
  <c r="AL19" i="14"/>
  <c r="AM19" i="14"/>
  <c r="AN19" i="14"/>
  <c r="D2" i="14"/>
  <c r="E2" i="14"/>
  <c r="F2" i="14"/>
  <c r="G2" i="14"/>
  <c r="H2" i="14"/>
  <c r="I2" i="14"/>
  <c r="D3" i="14"/>
  <c r="E3" i="14"/>
  <c r="F3" i="14"/>
  <c r="G3" i="14"/>
  <c r="H3" i="14"/>
  <c r="I3" i="14"/>
  <c r="D4" i="14"/>
  <c r="E4" i="14"/>
  <c r="F4" i="14"/>
  <c r="G4" i="14"/>
  <c r="H4" i="14"/>
  <c r="I4" i="14"/>
  <c r="D5" i="14"/>
  <c r="E5" i="14"/>
  <c r="F5" i="14"/>
  <c r="G5" i="14"/>
  <c r="H5" i="14"/>
  <c r="I5" i="14"/>
  <c r="D6" i="14"/>
  <c r="E6" i="14"/>
  <c r="F6" i="14"/>
  <c r="G6" i="14"/>
  <c r="H6" i="14"/>
  <c r="I6" i="14"/>
  <c r="D8" i="14"/>
  <c r="E8" i="14"/>
  <c r="F8" i="14"/>
  <c r="G8" i="14"/>
  <c r="H8" i="14"/>
  <c r="I8" i="14"/>
  <c r="D9" i="14"/>
  <c r="E9" i="14"/>
  <c r="F9" i="14"/>
  <c r="G9" i="14"/>
  <c r="H9" i="14"/>
  <c r="I9" i="14"/>
  <c r="D10" i="14"/>
  <c r="E10" i="14"/>
  <c r="F10" i="14"/>
  <c r="G10" i="14"/>
  <c r="H10" i="14"/>
  <c r="I10" i="14"/>
  <c r="D11" i="14"/>
  <c r="E11" i="14"/>
  <c r="F11" i="14"/>
  <c r="G11" i="14"/>
  <c r="H11" i="14"/>
  <c r="I11" i="14"/>
  <c r="D12" i="14"/>
  <c r="E12" i="14"/>
  <c r="F12" i="14"/>
  <c r="G12" i="14"/>
  <c r="H12" i="14"/>
  <c r="I12" i="14"/>
  <c r="D13" i="14"/>
  <c r="E13" i="14"/>
  <c r="F13" i="14"/>
  <c r="G13" i="14"/>
  <c r="H13" i="14"/>
  <c r="I13" i="14"/>
  <c r="D14" i="14"/>
  <c r="E14" i="14"/>
  <c r="F14" i="14"/>
  <c r="G14" i="14"/>
  <c r="H14" i="14"/>
  <c r="I14" i="14"/>
  <c r="D15" i="14"/>
  <c r="D22" i="14" s="1"/>
  <c r="E15" i="14"/>
  <c r="E22" i="14" s="1"/>
  <c r="F15" i="14"/>
  <c r="F22" i="14" s="1"/>
  <c r="G15" i="14"/>
  <c r="G22" i="14" s="1"/>
  <c r="H15" i="14"/>
  <c r="I15" i="14"/>
  <c r="I22" i="14" s="1"/>
  <c r="D16" i="14"/>
  <c r="E16" i="14"/>
  <c r="F16" i="14"/>
  <c r="G16" i="14"/>
  <c r="H16" i="14"/>
  <c r="I16" i="14"/>
  <c r="D17" i="14"/>
  <c r="E17" i="14"/>
  <c r="F17" i="14"/>
  <c r="G17" i="14"/>
  <c r="H17" i="14"/>
  <c r="I17" i="14"/>
  <c r="D18" i="14"/>
  <c r="E18" i="14"/>
  <c r="F18" i="14"/>
  <c r="G18" i="14"/>
  <c r="H18" i="14"/>
  <c r="I18" i="14"/>
  <c r="D19" i="14"/>
  <c r="E19" i="14"/>
  <c r="F19" i="14"/>
  <c r="G19" i="14"/>
  <c r="H19" i="14"/>
  <c r="I19" i="14"/>
  <c r="C9" i="14"/>
  <c r="C10" i="14"/>
  <c r="C11" i="14"/>
  <c r="C12" i="14"/>
  <c r="C13" i="14"/>
  <c r="C14" i="14"/>
  <c r="C15" i="14"/>
  <c r="C22" i="14" s="1"/>
  <c r="C16" i="14"/>
  <c r="C17" i="14"/>
  <c r="C18" i="14"/>
  <c r="C19" i="14"/>
  <c r="C8" i="14"/>
  <c r="C3" i="14"/>
  <c r="C4" i="14"/>
  <c r="C5" i="14"/>
  <c r="C6" i="14"/>
  <c r="I24" i="18" l="1"/>
  <c r="I25" i="18"/>
  <c r="I23" i="18"/>
  <c r="I26" i="18"/>
  <c r="J26" i="18" s="1"/>
  <c r="M25" i="18"/>
  <c r="M26" i="18"/>
  <c r="M23" i="18"/>
  <c r="M24" i="18"/>
  <c r="B46" i="16"/>
  <c r="B44" i="16"/>
  <c r="B42" i="16"/>
  <c r="B40" i="16"/>
  <c r="B38" i="16"/>
  <c r="B36" i="16"/>
  <c r="B33" i="16"/>
  <c r="B31" i="16"/>
  <c r="D47" i="16"/>
  <c r="C45" i="16"/>
  <c r="D43" i="16"/>
  <c r="C41" i="16"/>
  <c r="D39" i="16"/>
  <c r="C37" i="16"/>
  <c r="D34" i="16"/>
  <c r="C32" i="16"/>
  <c r="D30" i="16"/>
  <c r="M47" i="16"/>
  <c r="K46" i="16"/>
  <c r="L45" i="16"/>
  <c r="M43" i="16"/>
  <c r="K42" i="16"/>
  <c r="L41" i="16"/>
  <c r="M39" i="16"/>
  <c r="K38" i="16"/>
  <c r="L37" i="16"/>
  <c r="M34" i="16"/>
  <c r="V34" i="16" s="1"/>
  <c r="K33" i="16"/>
  <c r="L32" i="16"/>
  <c r="M30" i="16"/>
  <c r="C46" i="16"/>
  <c r="D44" i="16"/>
  <c r="C42" i="16"/>
  <c r="D40" i="16"/>
  <c r="C38" i="16"/>
  <c r="D36" i="16"/>
  <c r="C33" i="16"/>
  <c r="D31" i="16"/>
  <c r="M46" i="16"/>
  <c r="K45" i="16"/>
  <c r="L44" i="16"/>
  <c r="M42" i="16"/>
  <c r="K41" i="16"/>
  <c r="L40" i="16"/>
  <c r="M38" i="16"/>
  <c r="K37" i="16"/>
  <c r="L36" i="16"/>
  <c r="M33" i="16"/>
  <c r="K32" i="16"/>
  <c r="L31" i="16"/>
  <c r="B47" i="16"/>
  <c r="B45" i="16"/>
  <c r="B43" i="16"/>
  <c r="B41" i="16"/>
  <c r="B39" i="16"/>
  <c r="B37" i="16"/>
  <c r="B34" i="16"/>
  <c r="B32" i="16"/>
  <c r="B30" i="16"/>
  <c r="C47" i="16"/>
  <c r="D45" i="16"/>
  <c r="C43" i="16"/>
  <c r="D41" i="16"/>
  <c r="C39" i="16"/>
  <c r="D37" i="16"/>
  <c r="C34" i="16"/>
  <c r="D32" i="16"/>
  <c r="C30" i="16"/>
  <c r="L47" i="16"/>
  <c r="M45" i="16"/>
  <c r="K44" i="16"/>
  <c r="L43" i="16"/>
  <c r="M41" i="16"/>
  <c r="K40" i="16"/>
  <c r="L39" i="16"/>
  <c r="M37" i="16"/>
  <c r="K36" i="16"/>
  <c r="L34" i="16"/>
  <c r="M32" i="16"/>
  <c r="K31" i="16"/>
  <c r="L30" i="16"/>
  <c r="D46" i="16"/>
  <c r="C44" i="16"/>
  <c r="D42" i="16"/>
  <c r="C40" i="16"/>
  <c r="D38" i="16"/>
  <c r="C36" i="16"/>
  <c r="D33" i="16"/>
  <c r="C31" i="16"/>
  <c r="K47" i="16"/>
  <c r="L46" i="16"/>
  <c r="AC46" i="16" s="1"/>
  <c r="M44" i="16"/>
  <c r="H46" i="14"/>
  <c r="K50" i="16" s="1"/>
  <c r="K43" i="16"/>
  <c r="L42" i="16"/>
  <c r="M40" i="16"/>
  <c r="K39" i="16"/>
  <c r="L38" i="16"/>
  <c r="M36" i="16"/>
  <c r="K34" i="16"/>
  <c r="L33" i="16"/>
  <c r="AC33" i="16" s="1"/>
  <c r="M31" i="16"/>
  <c r="K30" i="16"/>
  <c r="G23" i="14"/>
  <c r="AN23" i="14"/>
  <c r="AJ23" i="14"/>
  <c r="AF23" i="14"/>
  <c r="AB23" i="14"/>
  <c r="X23" i="14"/>
  <c r="T23" i="14"/>
  <c r="P23" i="14"/>
  <c r="L23" i="14"/>
  <c r="AI47" i="14"/>
  <c r="AL47" i="14"/>
  <c r="AH47" i="14"/>
  <c r="AD47" i="14"/>
  <c r="Z47" i="14"/>
  <c r="V47" i="14"/>
  <c r="R47" i="14"/>
  <c r="N47" i="14"/>
  <c r="J47" i="14"/>
  <c r="F47" i="14"/>
  <c r="AI45" i="14"/>
  <c r="S45" i="14"/>
  <c r="H23" i="14"/>
  <c r="H21" i="14"/>
  <c r="Q21" i="14"/>
  <c r="AJ21" i="14"/>
  <c r="X21" i="14"/>
  <c r="L21" i="14"/>
  <c r="X45" i="14"/>
  <c r="AG31" i="14"/>
  <c r="AG44" i="14" s="1"/>
  <c r="Q31" i="14"/>
  <c r="Q44" i="14" s="1"/>
  <c r="AM23" i="14"/>
  <c r="W23" i="14"/>
  <c r="AA21" i="14"/>
  <c r="K21" i="14"/>
  <c r="Y47" i="14"/>
  <c r="I47" i="14"/>
  <c r="AC45" i="14"/>
  <c r="M45" i="14"/>
  <c r="D23" i="14"/>
  <c r="D21" i="14"/>
  <c r="AE22" i="14"/>
  <c r="D50" i="16" s="1"/>
  <c r="AF21" i="14"/>
  <c r="T21" i="14"/>
  <c r="F23" i="14"/>
  <c r="F7" i="14"/>
  <c r="F20" i="14" s="1"/>
  <c r="F21" i="14"/>
  <c r="AL23" i="14"/>
  <c r="AH23" i="14"/>
  <c r="Z23" i="14"/>
  <c r="V23" i="14"/>
  <c r="R23" i="14"/>
  <c r="AL21" i="14"/>
  <c r="V21" i="14"/>
  <c r="AN45" i="14"/>
  <c r="AN21" i="14"/>
  <c r="AB21" i="14"/>
  <c r="P21" i="14"/>
  <c r="AE46" i="14"/>
  <c r="M50" i="16" s="1"/>
  <c r="H22" i="14"/>
  <c r="B50" i="16" s="1"/>
  <c r="AD23" i="14"/>
  <c r="AG23" i="14"/>
  <c r="Q23" i="14"/>
  <c r="AG21" i="14"/>
  <c r="C45" i="14"/>
  <c r="S47" i="14"/>
  <c r="AL45" i="14"/>
  <c r="AL31" i="14"/>
  <c r="AL44" i="14" s="1"/>
  <c r="AH45" i="14"/>
  <c r="AH31" i="14"/>
  <c r="AH44" i="14" s="1"/>
  <c r="AD45" i="14"/>
  <c r="AD31" i="14"/>
  <c r="AD44" i="14" s="1"/>
  <c r="Z45" i="14"/>
  <c r="Z31" i="14"/>
  <c r="Z44" i="14" s="1"/>
  <c r="V45" i="14"/>
  <c r="V31" i="14"/>
  <c r="V44" i="14" s="1"/>
  <c r="R45" i="14"/>
  <c r="R31" i="14"/>
  <c r="R44" i="14" s="1"/>
  <c r="N45" i="14"/>
  <c r="N31" i="14"/>
  <c r="N44" i="14" s="1"/>
  <c r="J45" i="14"/>
  <c r="J31" i="14"/>
  <c r="J44" i="14" s="1"/>
  <c r="F45" i="14"/>
  <c r="F31" i="14"/>
  <c r="F44" i="14" s="1"/>
  <c r="C7" i="14"/>
  <c r="C20" i="14" s="1"/>
  <c r="C21" i="14"/>
  <c r="C23" i="14"/>
  <c r="G21" i="14"/>
  <c r="AI23" i="14"/>
  <c r="AE23" i="14"/>
  <c r="AA23" i="14"/>
  <c r="S23" i="14"/>
  <c r="O23" i="14"/>
  <c r="K23" i="14"/>
  <c r="AM21" i="14"/>
  <c r="AI21" i="14"/>
  <c r="AE21" i="14"/>
  <c r="W21" i="14"/>
  <c r="S21" i="14"/>
  <c r="O21" i="14"/>
  <c r="AK47" i="14"/>
  <c r="AG47" i="14"/>
  <c r="AC47" i="14"/>
  <c r="U47" i="14"/>
  <c r="Q47" i="14"/>
  <c r="M47" i="14"/>
  <c r="E47" i="14"/>
  <c r="AK45" i="14"/>
  <c r="AG45" i="14"/>
  <c r="Y45" i="14"/>
  <c r="U45" i="14"/>
  <c r="Q45" i="14"/>
  <c r="I45" i="14"/>
  <c r="E45" i="14"/>
  <c r="AC31" i="14"/>
  <c r="AC44" i="14" s="1"/>
  <c r="M31" i="14"/>
  <c r="M44" i="14" s="1"/>
  <c r="J23" i="14"/>
  <c r="AN47" i="14"/>
  <c r="AJ47" i="14"/>
  <c r="AF47" i="14"/>
  <c r="AB47" i="14"/>
  <c r="X47" i="14"/>
  <c r="T47" i="14"/>
  <c r="P47" i="14"/>
  <c r="L47" i="14"/>
  <c r="H47" i="14"/>
  <c r="D47" i="14"/>
  <c r="U46" i="14"/>
  <c r="L50" i="16" s="1"/>
  <c r="AN31" i="14"/>
  <c r="AN44" i="14" s="1"/>
  <c r="AJ45" i="14"/>
  <c r="AJ31" i="14"/>
  <c r="AJ44" i="14" s="1"/>
  <c r="AF45" i="14"/>
  <c r="AF31" i="14"/>
  <c r="AF44" i="14" s="1"/>
  <c r="AB45" i="14"/>
  <c r="AB31" i="14"/>
  <c r="AB44" i="14" s="1"/>
  <c r="X31" i="14"/>
  <c r="X44" i="14" s="1"/>
  <c r="T45" i="14"/>
  <c r="T31" i="14"/>
  <c r="T44" i="14" s="1"/>
  <c r="P45" i="14"/>
  <c r="P31" i="14"/>
  <c r="P44" i="14" s="1"/>
  <c r="L45" i="14"/>
  <c r="L31" i="14"/>
  <c r="L44" i="14" s="1"/>
  <c r="H31" i="14"/>
  <c r="D45" i="14"/>
  <c r="D31" i="14"/>
  <c r="D44" i="14" s="1"/>
  <c r="C31" i="14"/>
  <c r="C44" i="14" s="1"/>
  <c r="Y31" i="14"/>
  <c r="Y44" i="14" s="1"/>
  <c r="I31" i="14"/>
  <c r="I44" i="14" s="1"/>
  <c r="N23" i="14"/>
  <c r="U22" i="14"/>
  <c r="C50" i="16" s="1"/>
  <c r="AH21" i="14"/>
  <c r="AD21" i="14"/>
  <c r="Z21" i="14"/>
  <c r="R21" i="14"/>
  <c r="N21" i="14"/>
  <c r="J21" i="14"/>
  <c r="I23" i="14"/>
  <c r="E23" i="14"/>
  <c r="I21" i="14"/>
  <c r="E21" i="14"/>
  <c r="AK23" i="14"/>
  <c r="AC23" i="14"/>
  <c r="Y23" i="14"/>
  <c r="U23" i="14"/>
  <c r="M23" i="14"/>
  <c r="AK21" i="14"/>
  <c r="AC21" i="14"/>
  <c r="Y21" i="14"/>
  <c r="U21" i="14"/>
  <c r="M21" i="14"/>
  <c r="C47" i="14"/>
  <c r="AM47" i="14"/>
  <c r="AE47" i="14"/>
  <c r="AA47" i="14"/>
  <c r="W47" i="14"/>
  <c r="O47" i="14"/>
  <c r="K47" i="14"/>
  <c r="G47" i="14"/>
  <c r="AM31" i="14"/>
  <c r="AM44" i="14" s="1"/>
  <c r="AM45" i="14"/>
  <c r="AI31" i="14"/>
  <c r="AI44" i="14" s="1"/>
  <c r="AE45" i="14"/>
  <c r="AE31" i="14"/>
  <c r="AA45" i="14"/>
  <c r="AA31" i="14"/>
  <c r="AA44" i="14" s="1"/>
  <c r="W31" i="14"/>
  <c r="W44" i="14" s="1"/>
  <c r="W45" i="14"/>
  <c r="S31" i="14"/>
  <c r="S44" i="14" s="1"/>
  <c r="O45" i="14"/>
  <c r="O31" i="14"/>
  <c r="O44" i="14" s="1"/>
  <c r="K45" i="14"/>
  <c r="K31" i="14"/>
  <c r="K44" i="14" s="1"/>
  <c r="G31" i="14"/>
  <c r="G44" i="14" s="1"/>
  <c r="G45" i="14"/>
  <c r="AK31" i="14"/>
  <c r="AK44" i="14" s="1"/>
  <c r="U31" i="14"/>
  <c r="E31" i="14"/>
  <c r="E44" i="14" s="1"/>
  <c r="H45" i="14"/>
  <c r="G7" i="14"/>
  <c r="G20" i="14" s="1"/>
  <c r="AE7" i="14"/>
  <c r="S7" i="14"/>
  <c r="S20" i="14" s="1"/>
  <c r="AI7" i="14"/>
  <c r="AI20" i="14" s="1"/>
  <c r="W7" i="14"/>
  <c r="W20" i="14" s="1"/>
  <c r="K7" i="14"/>
  <c r="K20" i="14" s="1"/>
  <c r="I7" i="14"/>
  <c r="I20" i="14" s="1"/>
  <c r="E7" i="14"/>
  <c r="E20" i="14" s="1"/>
  <c r="AL7" i="14"/>
  <c r="AL20" i="14" s="1"/>
  <c r="AH7" i="14"/>
  <c r="AH20" i="14" s="1"/>
  <c r="AD7" i="14"/>
  <c r="AD20" i="14" s="1"/>
  <c r="Z7" i="14"/>
  <c r="Z20" i="14" s="1"/>
  <c r="V7" i="14"/>
  <c r="V20" i="14" s="1"/>
  <c r="R7" i="14"/>
  <c r="R20" i="14" s="1"/>
  <c r="N7" i="14"/>
  <c r="N20" i="14" s="1"/>
  <c r="J7" i="14"/>
  <c r="J20" i="14" s="1"/>
  <c r="AK7" i="14"/>
  <c r="AK20" i="14" s="1"/>
  <c r="AG7" i="14"/>
  <c r="AG20" i="14" s="1"/>
  <c r="AC7" i="14"/>
  <c r="AC20" i="14" s="1"/>
  <c r="Y7" i="14"/>
  <c r="Y20" i="14" s="1"/>
  <c r="U7" i="14"/>
  <c r="Q7" i="14"/>
  <c r="Q20" i="14" s="1"/>
  <c r="M7" i="14"/>
  <c r="M20" i="14" s="1"/>
  <c r="AM7" i="14"/>
  <c r="AM20" i="14" s="1"/>
  <c r="AA7" i="14"/>
  <c r="AA20" i="14" s="1"/>
  <c r="O7" i="14"/>
  <c r="O20" i="14" s="1"/>
  <c r="H7" i="14"/>
  <c r="D7" i="14"/>
  <c r="D20" i="14" s="1"/>
  <c r="AN7" i="14"/>
  <c r="AN20" i="14" s="1"/>
  <c r="AJ7" i="14"/>
  <c r="AJ20" i="14" s="1"/>
  <c r="AF7" i="14"/>
  <c r="AF20" i="14" s="1"/>
  <c r="AB7" i="14"/>
  <c r="AB20" i="14" s="1"/>
  <c r="X7" i="14"/>
  <c r="X20" i="14" s="1"/>
  <c r="T7" i="14"/>
  <c r="T20" i="14" s="1"/>
  <c r="P7" i="14"/>
  <c r="P20" i="14" s="1"/>
  <c r="L7" i="14"/>
  <c r="L20" i="14" s="1"/>
  <c r="T24" i="18" l="1"/>
  <c r="T25" i="18"/>
  <c r="N26" i="18"/>
  <c r="T26" i="18"/>
  <c r="T23" i="18"/>
  <c r="N24" i="18"/>
  <c r="J24" i="18"/>
  <c r="J23" i="18"/>
  <c r="N23" i="18"/>
  <c r="N25" i="18"/>
  <c r="J25" i="18"/>
  <c r="R26" i="18"/>
  <c r="R24" i="18"/>
  <c r="AC37" i="16"/>
  <c r="R23" i="18"/>
  <c r="R25" i="18"/>
  <c r="AB40" i="16"/>
  <c r="T32" i="16"/>
  <c r="V30" i="16"/>
  <c r="AD46" i="16"/>
  <c r="T41" i="16"/>
  <c r="K49" i="16"/>
  <c r="AB33" i="16"/>
  <c r="M49" i="16"/>
  <c r="L35" i="16"/>
  <c r="C51" i="16"/>
  <c r="AD42" i="16"/>
  <c r="V39" i="16"/>
  <c r="V50" i="16"/>
  <c r="AB44" i="16"/>
  <c r="AD43" i="16"/>
  <c r="AE20" i="14"/>
  <c r="D48" i="16" s="1"/>
  <c r="D35" i="16"/>
  <c r="U50" i="16"/>
  <c r="AC50" i="16"/>
  <c r="L51" i="16"/>
  <c r="B49" i="16"/>
  <c r="T34" i="16"/>
  <c r="AB34" i="16"/>
  <c r="AD40" i="16"/>
  <c r="V40" i="16"/>
  <c r="V44" i="16"/>
  <c r="AD44" i="16"/>
  <c r="AB31" i="16"/>
  <c r="T31" i="16"/>
  <c r="AD37" i="16"/>
  <c r="V37" i="16"/>
  <c r="U43" i="16"/>
  <c r="AC43" i="16"/>
  <c r="AD33" i="16"/>
  <c r="V33" i="16"/>
  <c r="U40" i="16"/>
  <c r="AC40" i="16"/>
  <c r="T45" i="16"/>
  <c r="AB45" i="16"/>
  <c r="U45" i="16"/>
  <c r="AC45" i="16"/>
  <c r="T40" i="16"/>
  <c r="U20" i="14"/>
  <c r="C48" i="16" s="1"/>
  <c r="C35" i="16"/>
  <c r="AE44" i="14"/>
  <c r="M48" i="16" s="1"/>
  <c r="M35" i="16"/>
  <c r="K35" i="16"/>
  <c r="L49" i="16"/>
  <c r="B51" i="16"/>
  <c r="AB30" i="16"/>
  <c r="T30" i="16"/>
  <c r="V36" i="16"/>
  <c r="AD36" i="16"/>
  <c r="U42" i="16"/>
  <c r="AC42" i="16"/>
  <c r="AD32" i="16"/>
  <c r="V32" i="16"/>
  <c r="U39" i="16"/>
  <c r="AC39" i="16"/>
  <c r="U36" i="16"/>
  <c r="AC36" i="16"/>
  <c r="AB41" i="16"/>
  <c r="V46" i="16"/>
  <c r="U46" i="16"/>
  <c r="U41" i="16"/>
  <c r="AC41" i="16"/>
  <c r="T46" i="16"/>
  <c r="AB46" i="16"/>
  <c r="AD34" i="16"/>
  <c r="T33" i="16"/>
  <c r="K51" i="16"/>
  <c r="D51" i="16"/>
  <c r="AD50" i="16"/>
  <c r="AD31" i="16"/>
  <c r="V31" i="16"/>
  <c r="U38" i="16"/>
  <c r="AC38" i="16"/>
  <c r="T43" i="16"/>
  <c r="AB43" i="16"/>
  <c r="T47" i="16"/>
  <c r="AB47" i="16"/>
  <c r="U34" i="16"/>
  <c r="AC34" i="16"/>
  <c r="AD45" i="16"/>
  <c r="V45" i="16"/>
  <c r="AC31" i="16"/>
  <c r="U31" i="16"/>
  <c r="T37" i="16"/>
  <c r="AB37" i="16"/>
  <c r="V42" i="16"/>
  <c r="T42" i="16"/>
  <c r="AB42" i="16"/>
  <c r="AD47" i="16"/>
  <c r="V47" i="16"/>
  <c r="U37" i="16"/>
  <c r="T44" i="16"/>
  <c r="H20" i="14"/>
  <c r="B48" i="16" s="1"/>
  <c r="B35" i="16"/>
  <c r="M51" i="16"/>
  <c r="C49" i="16"/>
  <c r="D49" i="16"/>
  <c r="AB39" i="16"/>
  <c r="T39" i="16"/>
  <c r="T50" i="16"/>
  <c r="AB50" i="16"/>
  <c r="U30" i="16"/>
  <c r="AC30" i="16"/>
  <c r="T36" i="16"/>
  <c r="AB36" i="16"/>
  <c r="AD41" i="16"/>
  <c r="V41" i="16"/>
  <c r="AC47" i="16"/>
  <c r="U47" i="16"/>
  <c r="AB32" i="16"/>
  <c r="AD38" i="16"/>
  <c r="V38" i="16"/>
  <c r="U44" i="16"/>
  <c r="AC44" i="16"/>
  <c r="U33" i="16"/>
  <c r="U32" i="16"/>
  <c r="AC32" i="16"/>
  <c r="T38" i="16"/>
  <c r="AB38" i="16"/>
  <c r="V43" i="16"/>
  <c r="AD30" i="16"/>
  <c r="AD39" i="16"/>
  <c r="U44" i="14"/>
  <c r="L48" i="16" s="1"/>
  <c r="H44" i="14"/>
  <c r="K48" i="16" s="1"/>
  <c r="AB49" i="16" l="1"/>
  <c r="V35" i="16"/>
  <c r="AB48" i="16"/>
  <c r="T49" i="16"/>
  <c r="U35" i="16"/>
  <c r="V49" i="16"/>
  <c r="AD51" i="16"/>
  <c r="AD49" i="16"/>
  <c r="AD48" i="16"/>
  <c r="V48" i="16"/>
  <c r="AC35" i="16"/>
  <c r="T48" i="16"/>
  <c r="U49" i="16"/>
  <c r="AC49" i="16"/>
  <c r="AC51" i="16"/>
  <c r="U51" i="16"/>
  <c r="U48" i="16"/>
  <c r="AC48" i="16"/>
  <c r="T35" i="16"/>
  <c r="AB35" i="16"/>
  <c r="AD35" i="16"/>
  <c r="V51" i="16"/>
  <c r="T51" i="16"/>
  <c r="AB51" i="16"/>
  <c r="S15" i="11"/>
  <c r="C15" i="11" l="1"/>
  <c r="N24" i="11" l="1"/>
  <c r="O24" i="11"/>
  <c r="P24" i="11"/>
  <c r="Q24" i="11"/>
  <c r="R24" i="11"/>
  <c r="S24" i="11"/>
  <c r="N25" i="11"/>
  <c r="O25" i="11"/>
  <c r="P25" i="11"/>
  <c r="Q25" i="11"/>
  <c r="R25" i="11"/>
  <c r="S25" i="11"/>
  <c r="N26" i="11"/>
  <c r="O26" i="11"/>
  <c r="P26" i="11"/>
  <c r="Q26" i="11"/>
  <c r="R26" i="11"/>
  <c r="S26" i="11"/>
  <c r="N27" i="11"/>
  <c r="O27" i="11"/>
  <c r="P27" i="11"/>
  <c r="Q27" i="11"/>
  <c r="R27" i="11"/>
  <c r="S27" i="11"/>
  <c r="N28" i="11"/>
  <c r="O28" i="11"/>
  <c r="P28" i="11"/>
  <c r="Q28" i="11"/>
  <c r="R28" i="11"/>
  <c r="S28" i="11"/>
  <c r="N29" i="11"/>
  <c r="O29" i="11"/>
  <c r="P29" i="11"/>
  <c r="Q29" i="11"/>
  <c r="R29" i="11"/>
  <c r="S29" i="11"/>
  <c r="N30" i="11"/>
  <c r="O30" i="11"/>
  <c r="P30" i="11"/>
  <c r="Q30" i="11"/>
  <c r="R30" i="11"/>
  <c r="S30" i="11"/>
  <c r="M25" i="11"/>
  <c r="M26" i="11"/>
  <c r="M27" i="11"/>
  <c r="M28" i="11"/>
  <c r="M29" i="11"/>
  <c r="M30" i="11"/>
  <c r="M24" i="11"/>
  <c r="D24" i="11"/>
  <c r="E24" i="11"/>
  <c r="F24" i="11"/>
  <c r="G24" i="11"/>
  <c r="H24" i="11"/>
  <c r="I24" i="11"/>
  <c r="D25" i="11"/>
  <c r="E25" i="11"/>
  <c r="F25" i="11"/>
  <c r="G25" i="11"/>
  <c r="H25" i="11"/>
  <c r="I25" i="11"/>
  <c r="D26" i="11"/>
  <c r="E26" i="11"/>
  <c r="F26" i="11"/>
  <c r="G26" i="11"/>
  <c r="H26" i="11"/>
  <c r="I26" i="11"/>
  <c r="D27" i="11"/>
  <c r="E27" i="11"/>
  <c r="F27" i="11"/>
  <c r="G27" i="11"/>
  <c r="H27" i="11"/>
  <c r="I27" i="11"/>
  <c r="D28" i="11"/>
  <c r="E28" i="11"/>
  <c r="F28" i="11"/>
  <c r="G28" i="11"/>
  <c r="H28" i="11"/>
  <c r="I28" i="11"/>
  <c r="D29" i="11"/>
  <c r="E29" i="11"/>
  <c r="F29" i="11"/>
  <c r="G29" i="11"/>
  <c r="H29" i="11"/>
  <c r="I29" i="11"/>
  <c r="D30" i="11"/>
  <c r="E30" i="11"/>
  <c r="F30" i="11"/>
  <c r="G30" i="11"/>
  <c r="H30" i="11"/>
  <c r="I30" i="11"/>
  <c r="C25" i="11"/>
  <c r="C26" i="11"/>
  <c r="C27" i="11"/>
  <c r="C28" i="11"/>
  <c r="C29" i="11"/>
  <c r="C30" i="11"/>
  <c r="C24" i="11"/>
  <c r="N15" i="11"/>
  <c r="O15" i="11"/>
  <c r="P15" i="11"/>
  <c r="Q15" i="11"/>
  <c r="R15" i="11"/>
  <c r="N16" i="11"/>
  <c r="O16" i="11"/>
  <c r="P16" i="11"/>
  <c r="Q16" i="11"/>
  <c r="R16" i="11"/>
  <c r="S16" i="11"/>
  <c r="N17" i="11"/>
  <c r="O17" i="11"/>
  <c r="P17" i="11"/>
  <c r="Q17" i="11"/>
  <c r="R17" i="11"/>
  <c r="S17" i="11"/>
  <c r="N18" i="11"/>
  <c r="O18" i="11"/>
  <c r="P18" i="11"/>
  <c r="Q18" i="11"/>
  <c r="R18" i="11"/>
  <c r="S18" i="11"/>
  <c r="N19" i="11"/>
  <c r="O19" i="11"/>
  <c r="P19" i="11"/>
  <c r="Q19" i="11"/>
  <c r="R19" i="11"/>
  <c r="S19" i="11"/>
  <c r="M16" i="11"/>
  <c r="M17" i="11"/>
  <c r="M18" i="11"/>
  <c r="M19" i="11"/>
  <c r="M15" i="11"/>
  <c r="D15" i="11"/>
  <c r="E15" i="11"/>
  <c r="F15" i="11"/>
  <c r="G15" i="11"/>
  <c r="H15" i="11"/>
  <c r="I15" i="11"/>
  <c r="AA15" i="11" s="1"/>
  <c r="D16" i="11"/>
  <c r="E16" i="11"/>
  <c r="F16" i="11"/>
  <c r="G16" i="11"/>
  <c r="H16" i="11"/>
  <c r="I16" i="11"/>
  <c r="D17" i="11"/>
  <c r="E17" i="11"/>
  <c r="F17" i="11"/>
  <c r="G17" i="11"/>
  <c r="H17" i="11"/>
  <c r="I17" i="11"/>
  <c r="D18" i="11"/>
  <c r="E18" i="11"/>
  <c r="F18" i="11"/>
  <c r="G18" i="11"/>
  <c r="H18" i="11"/>
  <c r="I18" i="11"/>
  <c r="D19" i="11"/>
  <c r="E19" i="11"/>
  <c r="F19" i="11"/>
  <c r="G19" i="11"/>
  <c r="H19" i="11"/>
  <c r="I19" i="11"/>
  <c r="C16" i="11"/>
  <c r="C17" i="11"/>
  <c r="C18" i="11"/>
  <c r="C19" i="11"/>
  <c r="N4" i="11"/>
  <c r="O4" i="11"/>
  <c r="P4" i="11"/>
  <c r="Q4" i="11"/>
  <c r="R4" i="11"/>
  <c r="S4" i="11"/>
  <c r="N5" i="11"/>
  <c r="O5" i="11"/>
  <c r="P5" i="11"/>
  <c r="Q5" i="11"/>
  <c r="R5" i="11"/>
  <c r="S5" i="11"/>
  <c r="N6" i="11"/>
  <c r="O6" i="11"/>
  <c r="P6" i="11"/>
  <c r="Q6" i="11"/>
  <c r="R6" i="11"/>
  <c r="S6" i="11"/>
  <c r="N7" i="11"/>
  <c r="O7" i="11"/>
  <c r="P7" i="11"/>
  <c r="Q7" i="11"/>
  <c r="R7" i="11"/>
  <c r="S7" i="11"/>
  <c r="N8" i="11"/>
  <c r="O8" i="11"/>
  <c r="P8" i="11"/>
  <c r="Q8" i="11"/>
  <c r="R8" i="11"/>
  <c r="S8" i="11"/>
  <c r="N9" i="11"/>
  <c r="O9" i="11"/>
  <c r="P9" i="11"/>
  <c r="Q9" i="11"/>
  <c r="R9" i="11"/>
  <c r="S9" i="11"/>
  <c r="N10" i="11"/>
  <c r="O10" i="11"/>
  <c r="P10" i="11"/>
  <c r="Q10" i="11"/>
  <c r="R10" i="11"/>
  <c r="S10" i="11"/>
  <c r="M5" i="11"/>
  <c r="M6" i="11"/>
  <c r="M7" i="11"/>
  <c r="M8" i="11"/>
  <c r="M9" i="11"/>
  <c r="M10" i="11"/>
  <c r="M4" i="11"/>
  <c r="D4" i="11"/>
  <c r="E4" i="11"/>
  <c r="F4" i="11"/>
  <c r="G4" i="11"/>
  <c r="H4" i="11"/>
  <c r="I4" i="11"/>
  <c r="D5" i="11"/>
  <c r="E5" i="11"/>
  <c r="F5" i="11"/>
  <c r="G5" i="11"/>
  <c r="H5" i="11"/>
  <c r="I5" i="11"/>
  <c r="D6" i="11"/>
  <c r="E6" i="11"/>
  <c r="F6" i="11"/>
  <c r="G6" i="11"/>
  <c r="H6" i="11"/>
  <c r="I6" i="11"/>
  <c r="D7" i="11"/>
  <c r="E7" i="11"/>
  <c r="F7" i="11"/>
  <c r="G7" i="11"/>
  <c r="H7" i="11"/>
  <c r="I7" i="11"/>
  <c r="D8" i="11"/>
  <c r="E8" i="11"/>
  <c r="F8" i="11"/>
  <c r="G8" i="11"/>
  <c r="H8" i="11"/>
  <c r="I8" i="11"/>
  <c r="D9" i="11"/>
  <c r="E9" i="11"/>
  <c r="F9" i="11"/>
  <c r="G9" i="11"/>
  <c r="H9" i="11"/>
  <c r="I9" i="11"/>
  <c r="D10" i="11"/>
  <c r="E10" i="11"/>
  <c r="F10" i="11"/>
  <c r="G10" i="11"/>
  <c r="H10" i="11"/>
  <c r="I10" i="11"/>
  <c r="C5" i="11"/>
  <c r="C6" i="11"/>
  <c r="C7" i="11"/>
  <c r="C8" i="11"/>
  <c r="C9" i="11"/>
  <c r="C10" i="11"/>
  <c r="C4" i="11"/>
  <c r="V18" i="11" l="1"/>
  <c r="Z18" i="11"/>
  <c r="Z16" i="11"/>
  <c r="W15" i="11"/>
  <c r="AA19" i="11"/>
  <c r="W19" i="11"/>
  <c r="AA17" i="11"/>
  <c r="W17" i="11"/>
  <c r="Y16" i="11"/>
  <c r="Z15" i="11"/>
  <c r="V15" i="11"/>
  <c r="AA18" i="11"/>
  <c r="W18" i="11"/>
  <c r="Z19" i="11"/>
  <c r="V19" i="11"/>
  <c r="X18" i="11"/>
  <c r="Z17" i="11"/>
  <c r="V17" i="11"/>
  <c r="Y18" i="11"/>
  <c r="Y26" i="11"/>
  <c r="Z29" i="11"/>
  <c r="V29" i="11"/>
  <c r="Z25" i="11"/>
  <c r="V25" i="11"/>
  <c r="AA28" i="11"/>
  <c r="W28" i="11"/>
  <c r="AA24" i="11"/>
  <c r="W24" i="11"/>
  <c r="X30" i="11"/>
  <c r="X26" i="11"/>
  <c r="AA30" i="11"/>
  <c r="W30" i="11"/>
  <c r="Y29" i="11"/>
  <c r="AA26" i="11"/>
  <c r="W26" i="11"/>
  <c r="Y25" i="11"/>
  <c r="X16" i="11"/>
  <c r="X15" i="11"/>
  <c r="AA29" i="11"/>
  <c r="W29" i="11"/>
  <c r="Y28" i="11"/>
  <c r="AA25" i="11"/>
  <c r="W25" i="11"/>
  <c r="Y24" i="11"/>
  <c r="Z30" i="11"/>
  <c r="V30" i="11"/>
  <c r="X29" i="11"/>
  <c r="Z28" i="11"/>
  <c r="V28" i="11"/>
  <c r="Z26" i="11"/>
  <c r="V26" i="11"/>
  <c r="X25" i="11"/>
  <c r="Z24" i="11"/>
  <c r="V24" i="11"/>
  <c r="Y30" i="11"/>
  <c r="X27" i="11"/>
  <c r="Y17" i="11"/>
  <c r="AA16" i="11"/>
  <c r="W16" i="11"/>
  <c r="Y15" i="11"/>
  <c r="X19" i="11"/>
  <c r="X17" i="11"/>
  <c r="V16" i="11"/>
  <c r="AA27" i="11"/>
  <c r="W27" i="11"/>
  <c r="V27" i="11"/>
  <c r="Z27" i="11"/>
  <c r="X28" i="11"/>
  <c r="Y27" i="11"/>
  <c r="X24" i="11"/>
  <c r="Y19" i="11"/>
  <c r="W9" i="11"/>
  <c r="AA9" i="11"/>
  <c r="Y10" i="11"/>
  <c r="V9" i="11"/>
  <c r="X9" i="11"/>
  <c r="Y9" i="11"/>
  <c r="Z9" i="11"/>
  <c r="V10" i="11"/>
  <c r="W10" i="11"/>
  <c r="X10" i="11"/>
  <c r="Z10" i="11"/>
  <c r="AA10" i="11"/>
  <c r="V8" i="11"/>
  <c r="Z8" i="11"/>
  <c r="X8" i="11"/>
  <c r="R11" i="11"/>
  <c r="Y8" i="11" l="1"/>
  <c r="S11" i="11"/>
  <c r="AA8" i="11"/>
  <c r="W8" i="11"/>
  <c r="N11" i="11"/>
  <c r="P11" i="11"/>
  <c r="E11" i="11"/>
  <c r="I11" i="11"/>
  <c r="X5" i="11"/>
  <c r="X6" i="11"/>
  <c r="V7" i="11"/>
  <c r="Z7" i="11"/>
  <c r="W5" i="11"/>
  <c r="AA5" i="11"/>
  <c r="Y6" i="11"/>
  <c r="C11" i="11"/>
  <c r="X7" i="11"/>
  <c r="G11" i="11"/>
  <c r="D11" i="11"/>
  <c r="O11" i="11"/>
  <c r="X4" i="11"/>
  <c r="Y5" i="11"/>
  <c r="V6" i="11"/>
  <c r="Z6" i="11"/>
  <c r="W7" i="11"/>
  <c r="AA7" i="11"/>
  <c r="H11" i="11"/>
  <c r="F11" i="11"/>
  <c r="M11" i="11"/>
  <c r="Y4" i="11"/>
  <c r="V5" i="11"/>
  <c r="Z5" i="11"/>
  <c r="W6" i="11"/>
  <c r="AA6" i="11"/>
  <c r="Y7" i="11"/>
  <c r="Q11" i="11"/>
  <c r="V4" i="11"/>
  <c r="Z4" i="11"/>
  <c r="W4" i="11"/>
  <c r="AA4" i="11"/>
  <c r="Y11" i="11" l="1"/>
  <c r="W11" i="11"/>
  <c r="Z11" i="11"/>
  <c r="V11" i="11"/>
  <c r="X11" i="11"/>
  <c r="AA11" i="11"/>
  <c r="F20" i="11" l="1"/>
  <c r="M20" i="11"/>
  <c r="Q20" i="11"/>
  <c r="E20" i="11"/>
  <c r="I20" i="11"/>
  <c r="P20" i="11"/>
  <c r="N20" i="11"/>
  <c r="R20" i="11"/>
  <c r="C20" i="11"/>
  <c r="H20" i="11"/>
  <c r="O20" i="11"/>
  <c r="S20" i="11"/>
  <c r="D20" i="11"/>
  <c r="G20" i="11"/>
  <c r="AA20" i="11" l="1"/>
  <c r="Z20" i="11"/>
  <c r="Y20" i="11"/>
  <c r="V20" i="11"/>
  <c r="X20" i="11"/>
  <c r="W20" i="11"/>
  <c r="N31" i="11" l="1"/>
  <c r="Q31" i="11"/>
  <c r="P31" i="11"/>
  <c r="R31" i="11"/>
  <c r="M31" i="11"/>
  <c r="S31" i="11"/>
  <c r="O31" i="11"/>
  <c r="C31" i="11" l="1"/>
  <c r="F31" i="11"/>
  <c r="G31" i="11"/>
  <c r="Y31" i="11" s="1"/>
  <c r="D31" i="11"/>
  <c r="V31" i="11" s="1"/>
  <c r="I31" i="11"/>
  <c r="E31" i="11"/>
  <c r="H31" i="11"/>
  <c r="Z31" i="11" s="1"/>
  <c r="D4" i="7"/>
  <c r="E4" i="7"/>
  <c r="F4" i="7"/>
  <c r="G4" i="7"/>
  <c r="H4" i="7"/>
  <c r="D5" i="7"/>
  <c r="E5" i="7"/>
  <c r="F5" i="7"/>
  <c r="G5" i="7"/>
  <c r="H5" i="7"/>
  <c r="D6" i="7"/>
  <c r="E6" i="7"/>
  <c r="F6" i="7"/>
  <c r="G6" i="7"/>
  <c r="H6" i="7"/>
  <c r="D7" i="7"/>
  <c r="E7" i="7"/>
  <c r="F7" i="7"/>
  <c r="G7" i="7"/>
  <c r="H7" i="7"/>
  <c r="D8" i="7"/>
  <c r="E8" i="7"/>
  <c r="F8" i="7"/>
  <c r="G8" i="7"/>
  <c r="H8" i="7"/>
  <c r="D9" i="7"/>
  <c r="E9" i="7"/>
  <c r="F9" i="7"/>
  <c r="G9" i="7"/>
  <c r="H9" i="7"/>
  <c r="D10" i="7"/>
  <c r="E10" i="7"/>
  <c r="F10" i="7"/>
  <c r="G10" i="7"/>
  <c r="H10" i="7"/>
  <c r="D11" i="7"/>
  <c r="E11" i="7"/>
  <c r="F11" i="7"/>
  <c r="G11" i="7"/>
  <c r="H11" i="7"/>
  <c r="D12" i="7"/>
  <c r="E12" i="7"/>
  <c r="F12" i="7"/>
  <c r="G12" i="7"/>
  <c r="H12" i="7"/>
  <c r="D13" i="7"/>
  <c r="E13" i="7"/>
  <c r="F13" i="7"/>
  <c r="G13" i="7"/>
  <c r="H13" i="7"/>
  <c r="D14" i="7"/>
  <c r="E14" i="7"/>
  <c r="F14" i="7"/>
  <c r="G14" i="7"/>
  <c r="H14" i="7"/>
  <c r="D15" i="7"/>
  <c r="E15" i="7"/>
  <c r="F15" i="7"/>
  <c r="G15" i="7"/>
  <c r="H15" i="7"/>
  <c r="C5" i="7"/>
  <c r="C6" i="7"/>
  <c r="C7" i="7"/>
  <c r="C8" i="7"/>
  <c r="C9" i="7"/>
  <c r="C10" i="7"/>
  <c r="C11" i="7"/>
  <c r="C12" i="7"/>
  <c r="C13" i="7"/>
  <c r="C14" i="7"/>
  <c r="C15" i="7"/>
  <c r="C4" i="7"/>
  <c r="X31" i="11" l="1"/>
  <c r="W31" i="11"/>
  <c r="AA31" i="11"/>
  <c r="M8" i="4" l="1"/>
  <c r="D12" i="4" l="1"/>
  <c r="L22" i="4" l="1"/>
  <c r="L23" i="4"/>
  <c r="L24" i="4"/>
  <c r="L25" i="4"/>
  <c r="L26" i="4"/>
  <c r="L27" i="4"/>
  <c r="L28" i="4"/>
  <c r="L29" i="4"/>
  <c r="L30" i="4"/>
  <c r="L31" i="4"/>
  <c r="L32" i="4"/>
  <c r="L33" i="4"/>
  <c r="V34" i="4"/>
  <c r="L34" i="4" l="1"/>
  <c r="X34" i="4"/>
  <c r="D17" i="4"/>
  <c r="C17" i="4"/>
  <c r="D23" i="4"/>
  <c r="D24" i="4"/>
  <c r="D25" i="4"/>
  <c r="D26" i="4"/>
  <c r="D27" i="4"/>
  <c r="D28" i="4"/>
  <c r="D29" i="4"/>
  <c r="D30" i="4"/>
  <c r="D31" i="4"/>
  <c r="D32" i="4"/>
  <c r="D33" i="4"/>
  <c r="D22" i="4"/>
  <c r="M7" i="4"/>
  <c r="D3" i="4"/>
  <c r="D4" i="4"/>
  <c r="D5" i="4"/>
  <c r="D6" i="4"/>
  <c r="D7" i="4"/>
  <c r="D8" i="4"/>
  <c r="D9" i="4"/>
  <c r="D10" i="4"/>
  <c r="D11" i="4"/>
  <c r="D13" i="4"/>
  <c r="D14" i="4"/>
  <c r="M11" i="4"/>
  <c r="M13" i="4"/>
  <c r="M14" i="4"/>
  <c r="M12" i="4"/>
  <c r="M23" i="4"/>
  <c r="M24" i="4"/>
  <c r="M25" i="4"/>
  <c r="M26" i="4"/>
  <c r="M27" i="4"/>
  <c r="M28" i="4"/>
  <c r="M29" i="4"/>
  <c r="M30" i="4"/>
  <c r="M31" i="4"/>
  <c r="M32" i="4"/>
  <c r="M33" i="4"/>
  <c r="M22" i="4"/>
  <c r="N22" i="4"/>
  <c r="W34" i="4"/>
  <c r="M15" i="4" l="1"/>
  <c r="M34" i="4"/>
  <c r="D34" i="4"/>
  <c r="D15" i="4"/>
  <c r="D18" i="4" s="1"/>
  <c r="O22" i="4" l="1"/>
  <c r="P22" i="4"/>
  <c r="Q22" i="4"/>
  <c r="R22" i="4"/>
  <c r="O23" i="4"/>
  <c r="P23" i="4"/>
  <c r="Q23" i="4"/>
  <c r="R23" i="4"/>
  <c r="O24" i="4"/>
  <c r="P24" i="4"/>
  <c r="Q24" i="4"/>
  <c r="R24" i="4"/>
  <c r="O25" i="4"/>
  <c r="P25" i="4"/>
  <c r="Q25" i="4"/>
  <c r="R25" i="4"/>
  <c r="O26" i="4"/>
  <c r="P26" i="4"/>
  <c r="Q26" i="4"/>
  <c r="R26" i="4"/>
  <c r="O27" i="4"/>
  <c r="P27" i="4"/>
  <c r="Q27" i="4"/>
  <c r="R27" i="4"/>
  <c r="O28" i="4"/>
  <c r="P28" i="4"/>
  <c r="Q28" i="4"/>
  <c r="R28" i="4"/>
  <c r="O29" i="4"/>
  <c r="P29" i="4"/>
  <c r="Q29" i="4"/>
  <c r="R29" i="4"/>
  <c r="O30" i="4"/>
  <c r="P30" i="4"/>
  <c r="Q30" i="4"/>
  <c r="R30" i="4"/>
  <c r="O31" i="4"/>
  <c r="P31" i="4"/>
  <c r="Q31" i="4"/>
  <c r="R31" i="4"/>
  <c r="O32" i="4"/>
  <c r="P32" i="4"/>
  <c r="Q32" i="4"/>
  <c r="R32" i="4"/>
  <c r="O33" i="4"/>
  <c r="P33" i="4"/>
  <c r="Q33" i="4"/>
  <c r="R33" i="4"/>
  <c r="N23" i="4"/>
  <c r="N24" i="4"/>
  <c r="N25" i="4"/>
  <c r="N26" i="4"/>
  <c r="N27" i="4"/>
  <c r="N28" i="4"/>
  <c r="N29" i="4"/>
  <c r="N30" i="4"/>
  <c r="N31" i="4"/>
  <c r="N32" i="4"/>
  <c r="N33" i="4"/>
  <c r="C22" i="4"/>
  <c r="O34" i="4" l="1"/>
  <c r="P34" i="4"/>
  <c r="N34" i="4"/>
  <c r="E22" i="4"/>
  <c r="F22" i="4"/>
  <c r="G22" i="4"/>
  <c r="H22" i="4"/>
  <c r="I22" i="4"/>
  <c r="E23" i="4"/>
  <c r="F23" i="4"/>
  <c r="G23" i="4"/>
  <c r="H23" i="4"/>
  <c r="I23" i="4"/>
  <c r="E24" i="4"/>
  <c r="F24" i="4"/>
  <c r="G24" i="4"/>
  <c r="H24" i="4"/>
  <c r="I24" i="4"/>
  <c r="E25" i="4"/>
  <c r="F25" i="4"/>
  <c r="G25" i="4"/>
  <c r="H25" i="4"/>
  <c r="I25" i="4"/>
  <c r="E26" i="4"/>
  <c r="F26" i="4"/>
  <c r="G26" i="4"/>
  <c r="H26" i="4"/>
  <c r="I26" i="4"/>
  <c r="E27" i="4"/>
  <c r="F27" i="4"/>
  <c r="G27" i="4"/>
  <c r="H27" i="4"/>
  <c r="I27" i="4"/>
  <c r="E28" i="4"/>
  <c r="F28" i="4"/>
  <c r="G28" i="4"/>
  <c r="H28" i="4"/>
  <c r="I28" i="4"/>
  <c r="E29" i="4"/>
  <c r="F29" i="4"/>
  <c r="G29" i="4"/>
  <c r="H29" i="4"/>
  <c r="I29" i="4"/>
  <c r="E30" i="4"/>
  <c r="F30" i="4"/>
  <c r="G30" i="4"/>
  <c r="H30" i="4"/>
  <c r="I30" i="4"/>
  <c r="E31" i="4"/>
  <c r="F31" i="4"/>
  <c r="G31" i="4"/>
  <c r="H31" i="4"/>
  <c r="I31" i="4"/>
  <c r="E32" i="4"/>
  <c r="F32" i="4"/>
  <c r="G32" i="4"/>
  <c r="H32" i="4"/>
  <c r="I32" i="4"/>
  <c r="E33" i="4"/>
  <c r="F33" i="4"/>
  <c r="G33" i="4"/>
  <c r="H33" i="4"/>
  <c r="I33" i="4"/>
  <c r="C23" i="4"/>
  <c r="C24" i="4"/>
  <c r="C25" i="4"/>
  <c r="C26" i="4"/>
  <c r="C27" i="4"/>
  <c r="C28" i="4"/>
  <c r="C29" i="4"/>
  <c r="C30" i="4"/>
  <c r="C31" i="4"/>
  <c r="C32" i="4"/>
  <c r="C33" i="4"/>
  <c r="Q34" i="4"/>
  <c r="R34" i="4"/>
  <c r="Y34" i="4"/>
  <c r="Z34" i="4"/>
  <c r="AA34" i="4"/>
  <c r="AB34" i="4"/>
  <c r="O7" i="4"/>
  <c r="P7" i="4"/>
  <c r="Q7" i="4"/>
  <c r="R7" i="4"/>
  <c r="O11" i="4"/>
  <c r="P11" i="4"/>
  <c r="Q11" i="4"/>
  <c r="R11" i="4"/>
  <c r="O12" i="4"/>
  <c r="P12" i="4"/>
  <c r="P15" i="4" s="1"/>
  <c r="Q12" i="4"/>
  <c r="R12" i="4"/>
  <c r="O13" i="4"/>
  <c r="P13" i="4"/>
  <c r="Q13" i="4"/>
  <c r="R13" i="4"/>
  <c r="O14" i="4"/>
  <c r="P14" i="4"/>
  <c r="Q14" i="4"/>
  <c r="R14" i="4"/>
  <c r="O15" i="4"/>
  <c r="Q15" i="4"/>
  <c r="R15" i="4"/>
  <c r="N14" i="4"/>
  <c r="N13" i="4"/>
  <c r="N12" i="4"/>
  <c r="N11" i="4"/>
  <c r="N7" i="4"/>
  <c r="W9" i="4"/>
  <c r="X9" i="4"/>
  <c r="Y9" i="4"/>
  <c r="Z9" i="4"/>
  <c r="V9" i="4"/>
  <c r="S15" i="4" l="1"/>
  <c r="C34" i="4"/>
  <c r="H34" i="4"/>
  <c r="G34" i="4"/>
  <c r="F34" i="4"/>
  <c r="I34" i="4"/>
  <c r="E34" i="4"/>
  <c r="N15" i="4"/>
  <c r="C13" i="2" l="1"/>
  <c r="D13" i="2"/>
  <c r="E13" i="2"/>
  <c r="F13" i="2"/>
  <c r="G13" i="2"/>
  <c r="E17" i="4"/>
  <c r="F17" i="4"/>
  <c r="G17" i="4"/>
  <c r="H17" i="4"/>
  <c r="I17" i="4"/>
  <c r="E3" i="4" l="1"/>
  <c r="F3" i="4"/>
  <c r="G3" i="4"/>
  <c r="H3" i="4"/>
  <c r="I3" i="4"/>
  <c r="E4" i="4"/>
  <c r="F4" i="4"/>
  <c r="G4" i="4"/>
  <c r="H4" i="4"/>
  <c r="I4" i="4"/>
  <c r="E5" i="4"/>
  <c r="F5" i="4"/>
  <c r="G5" i="4"/>
  <c r="H5" i="4"/>
  <c r="I5" i="4"/>
  <c r="E6" i="4"/>
  <c r="F6" i="4"/>
  <c r="G6" i="4"/>
  <c r="H6" i="4"/>
  <c r="I6" i="4"/>
  <c r="E7" i="4"/>
  <c r="F7" i="4"/>
  <c r="G7" i="4"/>
  <c r="H7" i="4"/>
  <c r="I7" i="4"/>
  <c r="E8" i="4"/>
  <c r="F8" i="4"/>
  <c r="G8" i="4"/>
  <c r="H8" i="4"/>
  <c r="I8" i="4"/>
  <c r="E9" i="4"/>
  <c r="F9" i="4"/>
  <c r="G9" i="4"/>
  <c r="H9" i="4"/>
  <c r="I9" i="4"/>
  <c r="E10" i="4"/>
  <c r="F10" i="4"/>
  <c r="G10" i="4"/>
  <c r="H10" i="4"/>
  <c r="I10" i="4"/>
  <c r="E11" i="4"/>
  <c r="F11" i="4"/>
  <c r="G11" i="4"/>
  <c r="H11" i="4"/>
  <c r="I11" i="4"/>
  <c r="E12" i="4"/>
  <c r="F12" i="4"/>
  <c r="G12" i="4"/>
  <c r="H12" i="4"/>
  <c r="I12" i="4"/>
  <c r="E13" i="4"/>
  <c r="F13" i="4"/>
  <c r="G13" i="4"/>
  <c r="H13" i="4"/>
  <c r="I13" i="4"/>
  <c r="E14" i="4"/>
  <c r="F14" i="4"/>
  <c r="G14" i="4"/>
  <c r="H14" i="4"/>
  <c r="I14" i="4"/>
  <c r="C4" i="4"/>
  <c r="C5" i="4"/>
  <c r="C6" i="4"/>
  <c r="C7" i="4"/>
  <c r="C8" i="4"/>
  <c r="C9" i="4"/>
  <c r="C10" i="4"/>
  <c r="C11" i="4"/>
  <c r="C12" i="4"/>
  <c r="C13" i="4"/>
  <c r="C14" i="4"/>
  <c r="C3" i="4"/>
  <c r="I15" i="4" l="1"/>
  <c r="I18" i="4" s="1"/>
  <c r="C15" i="4"/>
  <c r="C18" i="4" s="1"/>
  <c r="H15" i="4"/>
  <c r="H18" i="4" s="1"/>
  <c r="F15" i="4"/>
  <c r="F18" i="4" s="1"/>
  <c r="G15" i="4"/>
  <c r="G18" i="4" s="1"/>
  <c r="E15" i="4"/>
  <c r="E18" i="4" s="1"/>
  <c r="B32" i="2" l="1"/>
  <c r="B41" i="2"/>
  <c r="B23" i="2"/>
  <c r="F4" i="2" l="1"/>
  <c r="G4" i="2"/>
  <c r="F5" i="2"/>
  <c r="G5" i="2"/>
  <c r="F6" i="2"/>
  <c r="G6" i="2"/>
  <c r="F7" i="2"/>
  <c r="G7" i="2"/>
  <c r="D4" i="2"/>
  <c r="E4" i="2"/>
  <c r="D5" i="2"/>
  <c r="E5" i="2"/>
  <c r="D6" i="2"/>
  <c r="E6" i="2"/>
  <c r="D7" i="2"/>
  <c r="E7" i="2"/>
  <c r="F3" i="2"/>
  <c r="D3" i="2"/>
  <c r="E3" i="2"/>
  <c r="C3" i="2"/>
  <c r="C4" i="2"/>
  <c r="C5" i="2"/>
  <c r="C6" i="2"/>
  <c r="C7" i="2"/>
  <c r="B4" i="2"/>
  <c r="B5" i="2"/>
  <c r="B6" i="2"/>
  <c r="B7" i="2"/>
  <c r="B8" i="2" l="1"/>
  <c r="F8" i="2"/>
  <c r="G8" i="2"/>
  <c r="E8" i="2"/>
  <c r="D8" i="2"/>
  <c r="C8" i="2"/>
</calcChain>
</file>

<file path=xl/sharedStrings.xml><?xml version="1.0" encoding="utf-8"?>
<sst xmlns="http://schemas.openxmlformats.org/spreadsheetml/2006/main" count="1365" uniqueCount="477">
  <si>
    <t>100*(GDP_2/GDP_0-1)</t>
  </si>
  <si>
    <t>100*(VA_18_2/VA_18_0-1)</t>
  </si>
  <si>
    <t>100*(CH_2/CH_0-1)</t>
  </si>
  <si>
    <t>100*(IA_2/IA_0-1)</t>
  </si>
  <si>
    <t>100*((IA_2-IA_19_2)/(IA_0-IA_19_0)-1)</t>
  </si>
  <si>
    <t>100*(X_2/X_0-1)</t>
  </si>
  <si>
    <t>100*(M_2/M_0-1)</t>
  </si>
  <si>
    <t>100*(PCH_2/PCH_0-1)</t>
  </si>
  <si>
    <t>100*(PY_2/PY_0-1)</t>
  </si>
  <si>
    <t>100*((W_2/PCH_2)/(W_0/PCH_0)-1)</t>
  </si>
  <si>
    <t>100*((CL_2/PVA_2)/(CL_0/PVA_0)-1)</t>
  </si>
  <si>
    <t>L_2-L_0</t>
  </si>
  <si>
    <t>100*(UNR_TOT_2-UNR_TOT_0)</t>
  </si>
  <si>
    <t>100*((PX_2*X_2-PM_2*M_2)/(PGDP_2*GDP_2)-(PX_0*X_0-PM_0*M_0)/(PGDP_0*GDP_0))</t>
  </si>
  <si>
    <t>100*(EMS_TOT_2/EMS_TOT_0-1)</t>
  </si>
  <si>
    <t>EN_AGR_20_0</t>
  </si>
  <si>
    <t>EN_IND_20_0</t>
  </si>
  <si>
    <t>EN_TRANSP_20_0</t>
  </si>
  <si>
    <t>EN_SER_20_0</t>
  </si>
  <si>
    <t>EN_AGR_21_0</t>
  </si>
  <si>
    <t>EN_IND_21_0</t>
  </si>
  <si>
    <t>EN_TRANSP_21_0</t>
  </si>
  <si>
    <t>EN_SER_21_0</t>
  </si>
  <si>
    <t>EN_AGR_22_0</t>
  </si>
  <si>
    <t>EN_IND_22_0</t>
  </si>
  <si>
    <t>EN_TRANSP_22_0</t>
  </si>
  <si>
    <t>EN_SER_22_0</t>
  </si>
  <si>
    <t>EN_GWH_AGR_0</t>
  </si>
  <si>
    <t>EN_GWH_IND_0</t>
  </si>
  <si>
    <t>EN_GWH_TRANSP_0</t>
  </si>
  <si>
    <t>EN_GWH_SER_0</t>
  </si>
  <si>
    <t>EN_AGR_20_2</t>
  </si>
  <si>
    <t>EN_IND_20_2</t>
  </si>
  <si>
    <t>EN_TRANSP_20_2</t>
  </si>
  <si>
    <t>EN_SER_20_2</t>
  </si>
  <si>
    <t>EN_AGR_21_2</t>
  </si>
  <si>
    <t>EN_IND_21_2</t>
  </si>
  <si>
    <t>EN_TRANSP_21_2</t>
  </si>
  <si>
    <t>EN_SER_21_2</t>
  </si>
  <si>
    <t>EN_AGR_22_2</t>
  </si>
  <si>
    <t>EN_IND_22_2</t>
  </si>
  <si>
    <t>EN_TRANSP_22_2</t>
  </si>
  <si>
    <t>EN_SER_22_2</t>
  </si>
  <si>
    <t>EN_GWH_AGR_2</t>
  </si>
  <si>
    <t>EN_GWH_IND_2</t>
  </si>
  <si>
    <t>EN_GWH_TRANSP_2</t>
  </si>
  <si>
    <t>EN_GWH_SER_2</t>
  </si>
  <si>
    <t>EN_CONFIN_TOT_0</t>
  </si>
  <si>
    <t>EN_CONFIN_TOT_2</t>
  </si>
  <si>
    <t>EN_GWH_CONFIN_0</t>
  </si>
  <si>
    <t>EN_GWH_CONFIN_2</t>
  </si>
  <si>
    <t>Agriculture</t>
  </si>
  <si>
    <t>Industries</t>
  </si>
  <si>
    <t xml:space="preserve">Transport 
</t>
  </si>
  <si>
    <t>Services</t>
  </si>
  <si>
    <t>household</t>
  </si>
  <si>
    <t xml:space="preserve">Final consumption </t>
  </si>
  <si>
    <t>EN_HH_20_0</t>
  </si>
  <si>
    <t>EN_HH_21_0</t>
  </si>
  <si>
    <t>EN_HH_22_0</t>
  </si>
  <si>
    <t>EN_HH_20_2</t>
  </si>
  <si>
    <t>EN_HH_21_2</t>
  </si>
  <si>
    <t>EN_HH_22_2</t>
  </si>
  <si>
    <t>EN_AGR_</t>
  </si>
  <si>
    <t>EN_IND_</t>
  </si>
  <si>
    <t>EN_TRANSP_</t>
  </si>
  <si>
    <t>EN_SER_</t>
  </si>
  <si>
    <t>EN_HH_</t>
  </si>
  <si>
    <t>total</t>
  </si>
  <si>
    <t>EN_AGR_0</t>
  </si>
  <si>
    <t>EN_IND_0</t>
  </si>
  <si>
    <t>EN_TRANSP_0</t>
  </si>
  <si>
    <t>EN_SER_0</t>
  </si>
  <si>
    <t>EN_HH_0</t>
  </si>
  <si>
    <t>EN_AGR_2</t>
  </si>
  <si>
    <t>EN_IND_2</t>
  </si>
  <si>
    <t>EN_TRANSP_2</t>
  </si>
  <si>
    <t>EN_SER_2</t>
  </si>
  <si>
    <t xml:space="preserve">Total </t>
  </si>
  <si>
    <t>Final energy consumption by sector (baseline ENERDATA)</t>
  </si>
  <si>
    <t>EMS_AGR_0</t>
  </si>
  <si>
    <t>EMS_IND_0</t>
  </si>
  <si>
    <t>EMS_TRANSP_0</t>
  </si>
  <si>
    <t>EMS_SER_0</t>
  </si>
  <si>
    <t>EMS_TRANSFOR_2</t>
  </si>
  <si>
    <t>EMS_GENER_2</t>
  </si>
  <si>
    <t>EMS_AGR_2</t>
  </si>
  <si>
    <t>EMS_IND_2</t>
  </si>
  <si>
    <t>EMS_TRANSP_2</t>
  </si>
  <si>
    <t>EMS_SER_2</t>
  </si>
  <si>
    <t>EN_SEC_22_0</t>
  </si>
  <si>
    <t>EN_SEC_23_0</t>
  </si>
  <si>
    <t>EN_SEC_24_0</t>
  </si>
  <si>
    <t>EN_SEC_25_0</t>
  </si>
  <si>
    <t>EN_SEC_26_0</t>
  </si>
  <si>
    <t>EN_SEC_27_0</t>
  </si>
  <si>
    <t>EN_SEC_28_0</t>
  </si>
  <si>
    <t>EN_SEC_29_0</t>
  </si>
  <si>
    <t>EN_SEC_30_0</t>
  </si>
  <si>
    <t>EN_SEC_31_0</t>
  </si>
  <si>
    <t>EN_SEC_32_0</t>
  </si>
  <si>
    <t>EN_SEC_33_0</t>
  </si>
  <si>
    <t>EMS_SEC_22_0</t>
  </si>
  <si>
    <t>EMS_SEC_23_0</t>
  </si>
  <si>
    <t>EMS_SEC_24_0</t>
  </si>
  <si>
    <t>EMS_SEC_25_0</t>
  </si>
  <si>
    <t>EMS_SEC_26_0</t>
  </si>
  <si>
    <t>EMS_SEC_27_0</t>
  </si>
  <si>
    <t>EMS_SEC_28_0</t>
  </si>
  <si>
    <t>EMS_SEC_29_0</t>
  </si>
  <si>
    <t>EMS_SEC_30_0</t>
  </si>
  <si>
    <t>EMS_SEC_31_0</t>
  </si>
  <si>
    <t>EMS_SEC_32_0</t>
  </si>
  <si>
    <t>EMS_SEC_33_0</t>
  </si>
  <si>
    <t>Hydro</t>
  </si>
  <si>
    <t>Wind</t>
  </si>
  <si>
    <t>Geothermal</t>
  </si>
  <si>
    <t>Solar</t>
  </si>
  <si>
    <t>Cogeneration</t>
  </si>
  <si>
    <t>Bioenergy</t>
  </si>
  <si>
    <t>other clean energy</t>
  </si>
  <si>
    <t>Nuclear</t>
  </si>
  <si>
    <t>Cabon-based</t>
  </si>
  <si>
    <t>Combined Cycle</t>
  </si>
  <si>
    <t>Internal Combustion</t>
  </si>
  <si>
    <t>Thermoelectric</t>
  </si>
  <si>
    <t>EMS_GENER_0</t>
  </si>
  <si>
    <t>Main</t>
  </si>
  <si>
    <t>EMS_TRANSFOR_0</t>
  </si>
  <si>
    <t xml:space="preserve">Final consumption of electricity </t>
  </si>
  <si>
    <t>GDP_0</t>
  </si>
  <si>
    <t>GDP_2</t>
  </si>
  <si>
    <t>EN_GWH_HH_22_H01_0</t>
  </si>
  <si>
    <t>EN_GWH_HH_22_H01_2</t>
  </si>
  <si>
    <t>Emission of generation CO2 CAP</t>
  </si>
  <si>
    <t>Reduction emisiones generation %</t>
  </si>
  <si>
    <t>Suma de Value</t>
  </si>
  <si>
    <t>Year</t>
  </si>
  <si>
    <t>caseName</t>
  </si>
  <si>
    <t>Fuel2</t>
  </si>
  <si>
    <t>2020</t>
  </si>
  <si>
    <t>2025</t>
  </si>
  <si>
    <t>2030</t>
  </si>
  <si>
    <t>2040</t>
  </si>
  <si>
    <t>2050</t>
  </si>
  <si>
    <t>Total général</t>
  </si>
  <si>
    <t>2 Main</t>
  </si>
  <si>
    <t>Carboelectric</t>
  </si>
  <si>
    <t>combined cycle and turbogas</t>
  </si>
  <si>
    <t>Internal combustion</t>
  </si>
  <si>
    <t>Termoelectric</t>
  </si>
  <si>
    <t xml:space="preserve">Wind </t>
  </si>
  <si>
    <t xml:space="preserve">Geothermal </t>
  </si>
  <si>
    <t xml:space="preserve">Solar </t>
  </si>
  <si>
    <t>Other clean energy</t>
  </si>
  <si>
    <t xml:space="preserve">Nuclear  </t>
  </si>
  <si>
    <t>Combined cycle and turbogas</t>
  </si>
  <si>
    <t>EN_CONFIN_22_22_0</t>
  </si>
  <si>
    <t>EN_CONFIN_22_23_0</t>
  </si>
  <si>
    <t>EN_CONFIN_22_24_0</t>
  </si>
  <si>
    <t>EN_CONFIN_22_25_0</t>
  </si>
  <si>
    <t>EN_CONFIN_22_26_0</t>
  </si>
  <si>
    <t>EN_CONFIN_22_27_0</t>
  </si>
  <si>
    <t>EN_CONFIN_22_28_0</t>
  </si>
  <si>
    <t>EN_CONFIN_22_29_0</t>
  </si>
  <si>
    <t>EN_CONFIN_22_30_0</t>
  </si>
  <si>
    <t>EN_CONFIN_22_31_0</t>
  </si>
  <si>
    <t>EN_CONFIN_22_32_0</t>
  </si>
  <si>
    <t>EN_CONFIN_22_33_0</t>
  </si>
  <si>
    <t>Consumo Bruto Balmorel</t>
  </si>
  <si>
    <t>EN_CONFIN_22_22_2</t>
  </si>
  <si>
    <t>EN_CONFIN_22_23_2</t>
  </si>
  <si>
    <t>EN_CONFIN_22_24_2</t>
  </si>
  <si>
    <t>EN_CONFIN_22_25_2</t>
  </si>
  <si>
    <t>EN_CONFIN_22_26_2</t>
  </si>
  <si>
    <t>EN_CONFIN_22_27_2</t>
  </si>
  <si>
    <t>EN_CONFIN_22_28_2</t>
  </si>
  <si>
    <t>EN_CONFIN_22_29_2</t>
  </si>
  <si>
    <t>EN_CONFIN_22_30_2</t>
  </si>
  <si>
    <t>EN_CONFIN_22_31_2</t>
  </si>
  <si>
    <t>EN_CONFIN_22_32_2</t>
  </si>
  <si>
    <t>EN_CONFIN_22_33_2</t>
  </si>
  <si>
    <t xml:space="preserve">PRODESEN </t>
  </si>
  <si>
    <t>2017 (PRODESEN)</t>
  </si>
  <si>
    <t>Demanda Final</t>
  </si>
  <si>
    <t>PRODESEN</t>
  </si>
  <si>
    <t>2013 (PRODESEN)</t>
  </si>
  <si>
    <t>Exportaciones</t>
  </si>
  <si>
    <t>Empleo</t>
  </si>
  <si>
    <t>CH_2</t>
  </si>
  <si>
    <t>I_2</t>
  </si>
  <si>
    <t>X_2</t>
  </si>
  <si>
    <t>M_2</t>
  </si>
  <si>
    <t>CH_0</t>
  </si>
  <si>
    <t>I_0</t>
  </si>
  <si>
    <t>X_0</t>
  </si>
  <si>
    <t>M_0</t>
  </si>
  <si>
    <t>G_2</t>
  </si>
  <si>
    <t>G_0</t>
  </si>
  <si>
    <t>DS_2</t>
  </si>
  <si>
    <t>DS_0</t>
  </si>
  <si>
    <t>VERIF GDP_2</t>
  </si>
  <si>
    <t>VERIF GDP_0</t>
  </si>
  <si>
    <t xml:space="preserve">Verif GDP </t>
  </si>
  <si>
    <t>Import</t>
  </si>
  <si>
    <t>Balanza comercial</t>
  </si>
  <si>
    <t xml:space="preserve">Inversion </t>
  </si>
  <si>
    <t>Consumo</t>
  </si>
  <si>
    <t xml:space="preserve">PIB </t>
  </si>
  <si>
    <t xml:space="preserve">PIB Por Componente </t>
  </si>
  <si>
    <t>Contribuciones del PIB</t>
  </si>
  <si>
    <t>Emisiones de CO2</t>
  </si>
  <si>
    <t xml:space="preserve">Inversiones </t>
  </si>
  <si>
    <t>100*(DEBT_G_VAL_2/(PGDP_2*GDP_2)-DEBT_G_VAL_0/(PGDP_0*GDP_0))</t>
  </si>
  <si>
    <t>100*(DP_G_VAL_2-DP_G_VAL_0)</t>
  </si>
  <si>
    <t>Escenario de referencia: Escenario Main</t>
  </si>
  <si>
    <t>Escenario alternativo: Escenario CO2 CAP</t>
  </si>
  <si>
    <t>Desviación al escenario de referencia</t>
  </si>
  <si>
    <t>Industria</t>
  </si>
  <si>
    <t>Agricultura</t>
  </si>
  <si>
    <t xml:space="preserve">Transporte 
</t>
  </si>
  <si>
    <t>Servicios</t>
  </si>
  <si>
    <t>Petróleo y Gas</t>
  </si>
  <si>
    <t>Hogares</t>
  </si>
  <si>
    <t xml:space="preserve">Generación de electricidad </t>
  </si>
  <si>
    <t>Total</t>
  </si>
  <si>
    <t>Convencionales</t>
  </si>
  <si>
    <t>Electricidad Final (Gwh)</t>
  </si>
  <si>
    <t>Electricidad Final</t>
  </si>
  <si>
    <t>Energia (PJ)</t>
  </si>
  <si>
    <t>Energia</t>
  </si>
  <si>
    <t>EN_TRANSFOR_0</t>
  </si>
  <si>
    <t>EN_GENER_0</t>
  </si>
  <si>
    <t>EN_TRANSFOR_2</t>
  </si>
  <si>
    <t>EN_GENER_2</t>
  </si>
  <si>
    <t>EMS_HH_0</t>
  </si>
  <si>
    <t>EMS_HH_2</t>
  </si>
  <si>
    <t>Emisiones de CO2 (Mt CO2e)</t>
  </si>
  <si>
    <t>EN_HH_2</t>
  </si>
  <si>
    <t>L_01_0</t>
  </si>
  <si>
    <t>L_02_0</t>
  </si>
  <si>
    <t>L_03_0</t>
  </si>
  <si>
    <t>L_04_0</t>
  </si>
  <si>
    <t>L_05_0</t>
  </si>
  <si>
    <t>L_06_0</t>
  </si>
  <si>
    <t>L_07_0</t>
  </si>
  <si>
    <t>L_08_0</t>
  </si>
  <si>
    <t>L_09_0</t>
  </si>
  <si>
    <t>L_10_0</t>
  </si>
  <si>
    <t>L_11_0</t>
  </si>
  <si>
    <t>L_12_0</t>
  </si>
  <si>
    <t>L_13_0</t>
  </si>
  <si>
    <t>L_14_0</t>
  </si>
  <si>
    <t>L_15_0</t>
  </si>
  <si>
    <t>L_16_0</t>
  </si>
  <si>
    <t>L_17_0</t>
  </si>
  <si>
    <t>L_18_0</t>
  </si>
  <si>
    <t>L_19_0</t>
  </si>
  <si>
    <t>L_20_0</t>
  </si>
  <si>
    <t>L_21_0</t>
  </si>
  <si>
    <t>L_22_0</t>
  </si>
  <si>
    <t>L_23_0</t>
  </si>
  <si>
    <t>L_24_0</t>
  </si>
  <si>
    <t>L_25_0</t>
  </si>
  <si>
    <t>L_26_0</t>
  </si>
  <si>
    <t>L_27_0</t>
  </si>
  <si>
    <t>L_28_0</t>
  </si>
  <si>
    <t>L_29_0</t>
  </si>
  <si>
    <t>L_30_0</t>
  </si>
  <si>
    <t>L_31_0</t>
  </si>
  <si>
    <t>L_32_0</t>
  </si>
  <si>
    <t>L_33_0</t>
  </si>
  <si>
    <t>L_01_2</t>
  </si>
  <si>
    <t>L_02_2</t>
  </si>
  <si>
    <t>L_03_2</t>
  </si>
  <si>
    <t>L_04_2</t>
  </si>
  <si>
    <t>L_05_2</t>
  </si>
  <si>
    <t>L_06_2</t>
  </si>
  <si>
    <t>L_07_2</t>
  </si>
  <si>
    <t>L_08_2</t>
  </si>
  <si>
    <t>L_09_2</t>
  </si>
  <si>
    <t>L_10_2</t>
  </si>
  <si>
    <t>L_11_2</t>
  </si>
  <si>
    <t>L_12_2</t>
  </si>
  <si>
    <t>L_13_2</t>
  </si>
  <si>
    <t>L_14_2</t>
  </si>
  <si>
    <t>L_15_2</t>
  </si>
  <si>
    <t>L_16_2</t>
  </si>
  <si>
    <t>L_17_2</t>
  </si>
  <si>
    <t>L_18_2</t>
  </si>
  <si>
    <t>L_19_2</t>
  </si>
  <si>
    <t>L_20_2</t>
  </si>
  <si>
    <t>L_21_2</t>
  </si>
  <si>
    <t>L_22_2</t>
  </si>
  <si>
    <t>L_23_2</t>
  </si>
  <si>
    <t>L_24_2</t>
  </si>
  <si>
    <t>L_25_2</t>
  </si>
  <si>
    <t>L_26_2</t>
  </si>
  <si>
    <t>L_27_2</t>
  </si>
  <si>
    <t>L_28_2</t>
  </si>
  <si>
    <t>L_29_2</t>
  </si>
  <si>
    <t>L_30_2</t>
  </si>
  <si>
    <t>L_31_2</t>
  </si>
  <si>
    <t>L_32_2</t>
  </si>
  <si>
    <t>L_33_2</t>
  </si>
  <si>
    <t>IA_01_0</t>
  </si>
  <si>
    <t>IA_02_0</t>
  </si>
  <si>
    <t>IA_03_0</t>
  </si>
  <si>
    <t>IA_04_0</t>
  </si>
  <si>
    <t>IA_05_0</t>
  </si>
  <si>
    <t>IA_06_0</t>
  </si>
  <si>
    <t>IA_07_0</t>
  </si>
  <si>
    <t>IA_08_0</t>
  </si>
  <si>
    <t>IA_09_0</t>
  </si>
  <si>
    <t>IA_10_0</t>
  </si>
  <si>
    <t>IA_11_0</t>
  </si>
  <si>
    <t>IA_12_0</t>
  </si>
  <si>
    <t>IA_13_0</t>
  </si>
  <si>
    <t>IA_14_0</t>
  </si>
  <si>
    <t>IA_15_0</t>
  </si>
  <si>
    <t>IA_16_0</t>
  </si>
  <si>
    <t>IA_17_0</t>
  </si>
  <si>
    <t>IA_18_0</t>
  </si>
  <si>
    <t>IA_19_0</t>
  </si>
  <si>
    <t>IA_20_0</t>
  </si>
  <si>
    <t>IA_21_0</t>
  </si>
  <si>
    <t>IA_22_0</t>
  </si>
  <si>
    <t>IA_23_0</t>
  </si>
  <si>
    <t>IA_24_0</t>
  </si>
  <si>
    <t>IA_25_0</t>
  </si>
  <si>
    <t>IA_26_0</t>
  </si>
  <si>
    <t>IA_27_0</t>
  </si>
  <si>
    <t>IA_28_0</t>
  </si>
  <si>
    <t>IA_29_0</t>
  </si>
  <si>
    <t>IA_30_0</t>
  </si>
  <si>
    <t>IA_31_0</t>
  </si>
  <si>
    <t>IA_32_0</t>
  </si>
  <si>
    <t>IA_33_0</t>
  </si>
  <si>
    <t>IA_01_2</t>
  </si>
  <si>
    <t>IA_02_2</t>
  </si>
  <si>
    <t>IA_03_2</t>
  </si>
  <si>
    <t>IA_04_2</t>
  </si>
  <si>
    <t>IA_05_2</t>
  </si>
  <si>
    <t>IA_06_2</t>
  </si>
  <si>
    <t>IA_07_2</t>
  </si>
  <si>
    <t>IA_08_2</t>
  </si>
  <si>
    <t>IA_09_2</t>
  </si>
  <si>
    <t>IA_10_2</t>
  </si>
  <si>
    <t>IA_11_2</t>
  </si>
  <si>
    <t>IA_12_2</t>
  </si>
  <si>
    <t>IA_13_2</t>
  </si>
  <si>
    <t>IA_14_2</t>
  </si>
  <si>
    <t>IA_15_2</t>
  </si>
  <si>
    <t>IA_16_2</t>
  </si>
  <si>
    <t>IA_17_2</t>
  </si>
  <si>
    <t>IA_18_2</t>
  </si>
  <si>
    <t>IA_19_2</t>
  </si>
  <si>
    <t>IA_20_2</t>
  </si>
  <si>
    <t>IA_21_2</t>
  </si>
  <si>
    <t>IA_22_2</t>
  </si>
  <si>
    <t>IA_23_2</t>
  </si>
  <si>
    <t>IA_24_2</t>
  </si>
  <si>
    <t>IA_25_2</t>
  </si>
  <si>
    <t>IA_26_2</t>
  </si>
  <si>
    <t>IA_27_2</t>
  </si>
  <si>
    <t>IA_28_2</t>
  </si>
  <si>
    <t>IA_29_2</t>
  </si>
  <si>
    <t>IA_30_2</t>
  </si>
  <si>
    <t>IA_31_2</t>
  </si>
  <si>
    <t>IA_32_2</t>
  </si>
  <si>
    <t>IA_33_2</t>
  </si>
  <si>
    <t>CH_01_0</t>
  </si>
  <si>
    <t>CH_02_0</t>
  </si>
  <si>
    <t>CH_03_0</t>
  </si>
  <si>
    <t>CH_04_0</t>
  </si>
  <si>
    <t>CH_05_0</t>
  </si>
  <si>
    <t>CH_06_0</t>
  </si>
  <si>
    <t>CH_08_0</t>
  </si>
  <si>
    <t>CH_11_0</t>
  </si>
  <si>
    <t>CH_12_0</t>
  </si>
  <si>
    <t>CH_13_0</t>
  </si>
  <si>
    <t>CH_14_0</t>
  </si>
  <si>
    <t>CH_15_0</t>
  </si>
  <si>
    <t>CH_16_0</t>
  </si>
  <si>
    <t>CH_17_0</t>
  </si>
  <si>
    <t>CH_18_0</t>
  </si>
  <si>
    <t>CH_19_0</t>
  </si>
  <si>
    <t>CH_20_0</t>
  </si>
  <si>
    <t>CH_21_0</t>
  </si>
  <si>
    <t>CH_22_0</t>
  </si>
  <si>
    <t>CH_01_2</t>
  </si>
  <si>
    <t>CH_02_2</t>
  </si>
  <si>
    <t>CH_03_2</t>
  </si>
  <si>
    <t>CH_04_2</t>
  </si>
  <si>
    <t>CH_05_2</t>
  </si>
  <si>
    <t>CH_06_2</t>
  </si>
  <si>
    <t>CH_08_2</t>
  </si>
  <si>
    <t>CH_11_2</t>
  </si>
  <si>
    <t>CH_12_2</t>
  </si>
  <si>
    <t>CH_13_2</t>
  </si>
  <si>
    <t>CH_14_2</t>
  </si>
  <si>
    <t>CH_15_2</t>
  </si>
  <si>
    <t>CH_16_2</t>
  </si>
  <si>
    <t>CH_17_2</t>
  </si>
  <si>
    <t>CH_18_2</t>
  </si>
  <si>
    <t>CH_19_2</t>
  </si>
  <si>
    <t>CH_20_2</t>
  </si>
  <si>
    <t>CH_21_2</t>
  </si>
  <si>
    <t>CH_22_2</t>
  </si>
  <si>
    <t>Electricidad</t>
  </si>
  <si>
    <t>Combustible fosiles</t>
  </si>
  <si>
    <t>Resultados Macroeconómicos</t>
  </si>
  <si>
    <t>Consumo privado por producto</t>
  </si>
  <si>
    <r>
      <t xml:space="preserve">Deficit Público 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</si>
  <si>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rPr>
        <b/>
        <sz val="9"/>
        <color theme="1"/>
        <rFont val="Calibri"/>
        <family val="2"/>
        <scheme val="minor"/>
      </rPr>
      <t>PIB Real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</si>
  <si>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Consumo privado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</si>
  <si>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Inversiones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</si>
  <si>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Exportaciones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</si>
  <si>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Importaciones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</si>
  <si>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Tasa de desempleo</t>
    </r>
    <r>
      <rPr>
        <sz val="9"/>
        <color theme="1"/>
        <rFont val="Calibri"/>
        <family val="2"/>
        <scheme val="minor"/>
      </rPr>
      <t xml:space="preserve"> (Desviación al BAU)</t>
    </r>
  </si>
  <si>
    <r>
      <rPr>
        <b/>
        <sz val="9"/>
        <color theme="1"/>
        <rFont val="Calibri"/>
        <family val="2"/>
        <scheme val="minor"/>
      </rPr>
      <t>Empleos</t>
    </r>
    <r>
      <rPr>
        <sz val="9"/>
        <color theme="1"/>
        <rFont val="Calibri"/>
        <family val="2"/>
        <scheme val="minor"/>
      </rPr>
      <t xml:space="preserve"> (en numero de empleos)</t>
    </r>
  </si>
  <si>
    <r>
      <rPr>
        <b/>
        <sz val="9"/>
        <color theme="1"/>
        <rFont val="Calibri"/>
        <family val="2"/>
        <scheme val="minor"/>
      </rPr>
      <t>Salarios reales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</si>
  <si>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Precios al consumidor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</si>
  <si>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Deuda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</si>
  <si>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t>Emisiones de CO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(Desviación en % al BAU)</t>
    </r>
  </si>
  <si>
    <t>Hidroeléctrica</t>
  </si>
  <si>
    <t>Eólica</t>
  </si>
  <si>
    <t>Geotérmica</t>
  </si>
  <si>
    <t>Cogeneración Eficiente</t>
  </si>
  <si>
    <t>Bioenergía</t>
  </si>
  <si>
    <t xml:space="preserve">Otras energías limpias </t>
  </si>
  <si>
    <t>Nucleoeléctrica</t>
  </si>
  <si>
    <t>Combustión Interna</t>
  </si>
  <si>
    <t>Termoeléctrica</t>
  </si>
  <si>
    <t>Carboeléctrica</t>
  </si>
  <si>
    <t>Ciclo combinado</t>
  </si>
  <si>
    <t xml:space="preserve"> Limpias</t>
  </si>
  <si>
    <t>2018-2030</t>
  </si>
  <si>
    <t>Renovables</t>
  </si>
  <si>
    <t>de las cuales Renovables</t>
  </si>
  <si>
    <t>Inversion Escenario Main</t>
  </si>
  <si>
    <t>Inversion Escenario CO2 CAP</t>
  </si>
  <si>
    <t>2041-2050</t>
  </si>
  <si>
    <t>TOTAL</t>
  </si>
  <si>
    <t>Inversiones promedio por año</t>
  </si>
  <si>
    <t>2031-2040</t>
  </si>
  <si>
    <t>Desviación al escenario de referencia en %</t>
  </si>
  <si>
    <t>Total annual system costs (M$)</t>
  </si>
  <si>
    <t>Main (million $)</t>
  </si>
  <si>
    <t>CO2 cap</t>
  </si>
  <si>
    <t>Difference</t>
  </si>
  <si>
    <t>Generation Balmorel (Twh)</t>
  </si>
  <si>
    <t>Main ($/Mwh)</t>
  </si>
  <si>
    <t>CO2 cap ($/Mwh)</t>
  </si>
  <si>
    <t xml:space="preserve">Balmorel </t>
  </si>
  <si>
    <t>ThreeME</t>
  </si>
  <si>
    <t>Balmorel</t>
  </si>
  <si>
    <t>Difference(%)</t>
  </si>
  <si>
    <t>in % GDP</t>
  </si>
  <si>
    <t xml:space="preserve">Main - Investment </t>
  </si>
  <si>
    <t>Étiquettes de lignes</t>
  </si>
  <si>
    <t>Household</t>
  </si>
  <si>
    <t>EE</t>
  </si>
  <si>
    <t>Final Consumption Oil&amp;Coal</t>
  </si>
  <si>
    <t>Final Consumption Gas</t>
  </si>
  <si>
    <t>Auxiliary information</t>
  </si>
  <si>
    <t>MAIN Scenario - Baseline</t>
  </si>
  <si>
    <t>Baseline</t>
  </si>
  <si>
    <t>EE Scenario - Baseline</t>
  </si>
  <si>
    <t>ThreeME Oil&amp;Coal</t>
  </si>
  <si>
    <t>ThreeME Gas</t>
  </si>
  <si>
    <t>Final Consumption Elec&amp;Solar</t>
  </si>
  <si>
    <t>ThreeME Elec&amp;Solar</t>
  </si>
  <si>
    <t>Final Consumption Biomass</t>
  </si>
  <si>
    <t>Final energy consumption by sector (EE ENERDATA)</t>
  </si>
  <si>
    <t>baseline</t>
  </si>
  <si>
    <t xml:space="preserve">Reduction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</si>
</sst>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\ _€_-;\-* #,##0.00\ _€_-;_-* &quot;-&quot;??\ _€_-;_-@_-"/>
    <numFmt numFmtId="164" formatCode="_-* #,##0\ _€_-;\-* #,##0\ _€_-;_-* &quot;-&quot;??\ _€_-;_-@_-"/>
    <numFmt numFmtId="165" formatCode="#,##0;\-#,##0;&quot;-&quot;;@"/>
    <numFmt numFmtId="166" formatCode="#,##0.0"/>
    <numFmt numFmtId="167" formatCode="#,##0.00;\-#,##0.00;&quot;-&quot;;@"/>
    <numFmt numFmtId="168" formatCode="0.0"/>
    <numFmt numFmtId="169" formatCode="0.000000"/>
    <numFmt numFmtId="170" formatCode="0.0%"/>
    <numFmt numFmtId="171" formatCode="#,##0.000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</cellStyleXfs>
  <cellXfs count="143">
    <xf numFmtId="0" fontId="0" fillId="0" borderId="0" xfId="0"/>
    <xf numFmtId="0" fontId="2" fillId="0" borderId="0" xfId="0" applyFont="1"/>
    <xf numFmtId="0" fontId="4" fillId="0" borderId="0" xfId="2" applyFont="1" applyFill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0" fontId="0" fillId="2" borderId="0" xfId="0" applyFill="1"/>
    <xf numFmtId="164" fontId="4" fillId="2" borderId="0" xfId="1" applyNumberFormat="1" applyFont="1" applyFill="1" applyBorder="1" applyAlignment="1">
      <alignment vertical="center"/>
    </xf>
    <xf numFmtId="0" fontId="5" fillId="0" borderId="0" xfId="2" applyFont="1" applyFill="1" applyAlignment="1">
      <alignment horizontal="center" vertical="center"/>
    </xf>
    <xf numFmtId="0" fontId="1" fillId="0" borderId="0" xfId="0" applyFont="1"/>
    <xf numFmtId="11" fontId="0" fillId="0" borderId="0" xfId="0" applyNumberFormat="1"/>
    <xf numFmtId="0" fontId="0" fillId="0" borderId="0" xfId="0" applyFill="1" applyBorder="1"/>
    <xf numFmtId="0" fontId="0" fillId="0" borderId="0" xfId="0" applyFill="1"/>
    <xf numFmtId="0" fontId="7" fillId="2" borderId="0" xfId="0" applyFont="1" applyFill="1"/>
    <xf numFmtId="0" fontId="2" fillId="5" borderId="2" xfId="0" applyFont="1" applyFill="1" applyBorder="1" applyAlignment="1">
      <alignment horizontal="center"/>
    </xf>
    <xf numFmtId="0" fontId="0" fillId="3" borderId="0" xfId="0" applyFill="1"/>
    <xf numFmtId="2" fontId="1" fillId="0" borderId="0" xfId="0" applyNumberFormat="1" applyFont="1"/>
    <xf numFmtId="169" fontId="0" fillId="0" borderId="0" xfId="0" applyNumberFormat="1"/>
    <xf numFmtId="169" fontId="1" fillId="0" borderId="0" xfId="0" applyNumberFormat="1" applyFont="1"/>
    <xf numFmtId="0" fontId="7" fillId="0" borderId="0" xfId="0" applyFont="1" applyFill="1" applyBorder="1"/>
    <xf numFmtId="0" fontId="7" fillId="0" borderId="0" xfId="0" applyFont="1"/>
    <xf numFmtId="164" fontId="4" fillId="2" borderId="0" xfId="1" applyNumberFormat="1" applyFont="1" applyFill="1" applyBorder="1" applyAlignment="1">
      <alignment vertical="center" wrapText="1"/>
    </xf>
    <xf numFmtId="0" fontId="2" fillId="2" borderId="0" xfId="0" applyFont="1" applyFill="1"/>
    <xf numFmtId="0" fontId="2" fillId="0" borderId="2" xfId="0" applyFont="1" applyFill="1" applyBorder="1" applyAlignment="1">
      <alignment horizontal="center"/>
    </xf>
    <xf numFmtId="0" fontId="8" fillId="6" borderId="0" xfId="0" applyFont="1" applyFill="1" applyBorder="1"/>
    <xf numFmtId="0" fontId="9" fillId="6" borderId="0" xfId="0" applyFont="1" applyFill="1" applyBorder="1"/>
    <xf numFmtId="0" fontId="9" fillId="5" borderId="2" xfId="0" applyFont="1" applyFill="1" applyBorder="1" applyAlignment="1">
      <alignment horizontal="center" vertical="center"/>
    </xf>
    <xf numFmtId="2" fontId="8" fillId="2" borderId="0" xfId="0" applyNumberFormat="1" applyFont="1" applyFill="1" applyBorder="1"/>
    <xf numFmtId="3" fontId="8" fillId="2" borderId="0" xfId="0" applyNumberFormat="1" applyFont="1" applyFill="1" applyBorder="1"/>
    <xf numFmtId="164" fontId="3" fillId="2" borderId="0" xfId="1" applyNumberFormat="1" applyFont="1" applyFill="1" applyBorder="1" applyAlignment="1">
      <alignment horizontal="left" vertical="center" indent="2"/>
    </xf>
    <xf numFmtId="0" fontId="7" fillId="0" borderId="0" xfId="0" applyFont="1" applyFill="1"/>
    <xf numFmtId="3" fontId="0" fillId="0" borderId="0" xfId="0" applyNumberFormat="1" applyFill="1"/>
    <xf numFmtId="164" fontId="4" fillId="0" borderId="0" xfId="1" applyNumberFormat="1" applyFont="1" applyFill="1" applyBorder="1" applyAlignment="1">
      <alignment vertical="center" wrapText="1"/>
    </xf>
    <xf numFmtId="164" fontId="3" fillId="0" borderId="0" xfId="1" applyNumberFormat="1" applyFont="1" applyFill="1" applyBorder="1" applyAlignment="1">
      <alignment horizontal="left" vertical="center" indent="2"/>
    </xf>
    <xf numFmtId="0" fontId="2" fillId="0" borderId="0" xfId="0" applyFont="1" applyFill="1"/>
    <xf numFmtId="0" fontId="0" fillId="0" borderId="0" xfId="0" applyFont="1"/>
    <xf numFmtId="0" fontId="0" fillId="2" borderId="0" xfId="0" applyFont="1" applyFill="1"/>
    <xf numFmtId="3" fontId="0" fillId="2" borderId="0" xfId="0" applyNumberFormat="1" applyFont="1" applyFill="1"/>
    <xf numFmtId="164" fontId="11" fillId="2" borderId="0" xfId="1" applyNumberFormat="1" applyFont="1" applyFill="1" applyBorder="1" applyAlignment="1">
      <alignment vertical="center"/>
    </xf>
    <xf numFmtId="164" fontId="11" fillId="2" borderId="0" xfId="1" applyNumberFormat="1" applyFont="1" applyFill="1" applyBorder="1" applyAlignment="1">
      <alignment vertical="center" wrapText="1"/>
    </xf>
    <xf numFmtId="164" fontId="12" fillId="2" borderId="0" xfId="1" applyNumberFormat="1" applyFont="1" applyFill="1" applyBorder="1" applyAlignment="1">
      <alignment horizontal="left" vertical="center" indent="2"/>
    </xf>
    <xf numFmtId="3" fontId="13" fillId="2" borderId="0" xfId="0" applyNumberFormat="1" applyFont="1" applyFill="1"/>
    <xf numFmtId="0" fontId="14" fillId="2" borderId="0" xfId="0" applyFont="1" applyFill="1"/>
    <xf numFmtId="0" fontId="13" fillId="2" borderId="0" xfId="0" applyFont="1" applyFill="1"/>
    <xf numFmtId="0" fontId="13" fillId="0" borderId="0" xfId="0" applyFont="1"/>
    <xf numFmtId="3" fontId="13" fillId="2" borderId="0" xfId="3" applyNumberFormat="1" applyFont="1" applyFill="1"/>
    <xf numFmtId="170" fontId="13" fillId="2" borderId="0" xfId="3" applyNumberFormat="1" applyFont="1" applyFill="1"/>
    <xf numFmtId="0" fontId="13" fillId="7" borderId="2" xfId="0" applyFont="1" applyFill="1" applyBorder="1"/>
    <xf numFmtId="0" fontId="14" fillId="7" borderId="2" xfId="0" applyFont="1" applyFill="1" applyBorder="1" applyAlignment="1">
      <alignment horizontal="center" vertical="center"/>
    </xf>
    <xf numFmtId="0" fontId="0" fillId="0" borderId="0" xfId="0" applyFont="1" applyFill="1"/>
    <xf numFmtId="0" fontId="13" fillId="0" borderId="0" xfId="0" applyFont="1" applyFill="1"/>
    <xf numFmtId="0" fontId="14" fillId="2" borderId="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indent="2"/>
    </xf>
    <xf numFmtId="164" fontId="12" fillId="2" borderId="0" xfId="1" applyNumberFormat="1" applyFont="1" applyFill="1" applyBorder="1" applyAlignment="1">
      <alignment horizontal="left" vertical="center" indent="4"/>
    </xf>
    <xf numFmtId="170" fontId="14" fillId="2" borderId="0" xfId="3" applyNumberFormat="1" applyFont="1" applyFill="1"/>
    <xf numFmtId="10" fontId="14" fillId="2" borderId="0" xfId="3" applyNumberFormat="1" applyFont="1" applyFill="1"/>
    <xf numFmtId="0" fontId="14" fillId="0" borderId="0" xfId="0" applyFont="1"/>
    <xf numFmtId="1" fontId="13" fillId="0" borderId="0" xfId="0" applyNumberFormat="1" applyFont="1"/>
    <xf numFmtId="1" fontId="13" fillId="2" borderId="0" xfId="0" applyNumberFormat="1" applyFont="1" applyFill="1"/>
    <xf numFmtId="3" fontId="14" fillId="0" borderId="0" xfId="0" applyNumberFormat="1" applyFont="1"/>
    <xf numFmtId="3" fontId="14" fillId="2" borderId="0" xfId="0" applyNumberFormat="1" applyFont="1" applyFill="1"/>
    <xf numFmtId="3" fontId="13" fillId="0" borderId="0" xfId="0" applyNumberFormat="1" applyFont="1"/>
    <xf numFmtId="0" fontId="14" fillId="0" borderId="0" xfId="0" applyFont="1" applyAlignment="1">
      <alignment horizontal="center"/>
    </xf>
    <xf numFmtId="1" fontId="14" fillId="0" borderId="0" xfId="0" applyNumberFormat="1" applyFont="1"/>
    <xf numFmtId="2" fontId="13" fillId="0" borderId="0" xfId="0" applyNumberFormat="1" applyFont="1"/>
    <xf numFmtId="0" fontId="14" fillId="0" borderId="0" xfId="0" applyFont="1" applyFill="1" applyBorder="1" applyAlignment="1">
      <alignment horizontal="center" wrapText="1"/>
    </xf>
    <xf numFmtId="0" fontId="13" fillId="0" borderId="0" xfId="0" applyFont="1" applyBorder="1"/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1" xfId="0" applyFont="1" applyBorder="1"/>
    <xf numFmtId="0" fontId="14" fillId="0" borderId="0" xfId="0" applyFont="1" applyBorder="1"/>
    <xf numFmtId="165" fontId="13" fillId="0" borderId="0" xfId="0" applyNumberFormat="1" applyFont="1"/>
    <xf numFmtId="165" fontId="13" fillId="0" borderId="0" xfId="0" applyNumberFormat="1" applyFont="1" applyFill="1"/>
    <xf numFmtId="165" fontId="14" fillId="0" borderId="0" xfId="0" applyNumberFormat="1" applyFont="1"/>
    <xf numFmtId="10" fontId="14" fillId="0" borderId="0" xfId="3" applyNumberFormat="1" applyFont="1" applyFill="1"/>
    <xf numFmtId="0" fontId="13" fillId="0" borderId="0" xfId="0" applyFont="1" applyFill="1" applyBorder="1"/>
    <xf numFmtId="3" fontId="14" fillId="0" borderId="0" xfId="0" applyNumberFormat="1" applyFont="1" applyFill="1" applyBorder="1"/>
    <xf numFmtId="10" fontId="13" fillId="0" borderId="0" xfId="3" applyNumberFormat="1" applyFont="1"/>
    <xf numFmtId="0" fontId="14" fillId="4" borderId="1" xfId="0" applyFont="1" applyFill="1" applyBorder="1" applyAlignment="1">
      <alignment horizontal="center" wrapText="1"/>
    </xf>
    <xf numFmtId="166" fontId="13" fillId="0" borderId="0" xfId="0" applyNumberFormat="1" applyFont="1"/>
    <xf numFmtId="168" fontId="13" fillId="0" borderId="0" xfId="0" applyNumberFormat="1" applyFont="1"/>
    <xf numFmtId="168" fontId="13" fillId="0" borderId="0" xfId="0" applyNumberFormat="1" applyFont="1" applyFill="1"/>
    <xf numFmtId="167" fontId="13" fillId="0" borderId="0" xfId="0" applyNumberFormat="1" applyFont="1"/>
    <xf numFmtId="3" fontId="13" fillId="2" borderId="0" xfId="0" applyNumberFormat="1" applyFont="1" applyFill="1" applyBorder="1"/>
    <xf numFmtId="171" fontId="13" fillId="2" borderId="0" xfId="0" applyNumberFormat="1" applyFont="1" applyFill="1"/>
    <xf numFmtId="3" fontId="0" fillId="0" borderId="0" xfId="0" applyNumberFormat="1"/>
    <xf numFmtId="168" fontId="0" fillId="0" borderId="0" xfId="0" applyNumberFormat="1"/>
    <xf numFmtId="0" fontId="2" fillId="0" borderId="0" xfId="0" applyFont="1" applyAlignment="1">
      <alignment wrapText="1"/>
    </xf>
    <xf numFmtId="9" fontId="0" fillId="0" borderId="0" xfId="3" applyFont="1"/>
    <xf numFmtId="9" fontId="0" fillId="0" borderId="0" xfId="3" applyNumberFormat="1" applyFont="1"/>
    <xf numFmtId="0" fontId="2" fillId="0" borderId="0" xfId="0" applyFont="1" applyAlignment="1"/>
    <xf numFmtId="170" fontId="0" fillId="0" borderId="0" xfId="3" applyNumberFormat="1" applyFont="1"/>
    <xf numFmtId="0" fontId="2" fillId="8" borderId="0" xfId="0" applyFont="1" applyFill="1"/>
    <xf numFmtId="0" fontId="2" fillId="8" borderId="0" xfId="0" applyFont="1" applyFill="1" applyAlignment="1">
      <alignment wrapText="1"/>
    </xf>
    <xf numFmtId="0" fontId="16" fillId="0" borderId="0" xfId="0" applyFont="1"/>
    <xf numFmtId="0" fontId="14" fillId="0" borderId="0" xfId="0" applyFont="1" applyAlignment="1">
      <alignment horizontal="center"/>
    </xf>
    <xf numFmtId="3" fontId="0" fillId="0" borderId="0" xfId="0" applyNumberFormat="1" applyFont="1" applyFill="1" applyBorder="1" applyAlignment="1">
      <alignment wrapText="1"/>
    </xf>
    <xf numFmtId="3" fontId="0" fillId="0" borderId="3" xfId="0" applyNumberFormat="1" applyFont="1" applyFill="1" applyBorder="1" applyAlignment="1">
      <alignment wrapText="1"/>
    </xf>
    <xf numFmtId="3" fontId="2" fillId="0" borderId="0" xfId="0" applyNumberFormat="1" applyFont="1" applyBorder="1"/>
    <xf numFmtId="3" fontId="2" fillId="0" borderId="3" xfId="0" applyNumberFormat="1" applyFont="1" applyBorder="1"/>
    <xf numFmtId="3" fontId="0" fillId="0" borderId="4" xfId="0" applyNumberFormat="1" applyBorder="1"/>
    <xf numFmtId="3" fontId="0" fillId="0" borderId="3" xfId="0" applyNumberFormat="1" applyBorder="1"/>
    <xf numFmtId="3" fontId="2" fillId="0" borderId="4" xfId="0" applyNumberFormat="1" applyFont="1" applyBorder="1"/>
    <xf numFmtId="3" fontId="2" fillId="0" borderId="0" xfId="0" applyNumberFormat="1" applyFont="1"/>
    <xf numFmtId="0" fontId="0" fillId="9" borderId="0" xfId="0" applyFill="1"/>
    <xf numFmtId="0" fontId="0" fillId="9" borderId="0" xfId="0" applyFill="1" applyAlignment="1">
      <alignment horizontal="left"/>
    </xf>
    <xf numFmtId="0" fontId="2" fillId="9" borderId="0" xfId="0" applyFont="1" applyFill="1" applyAlignment="1">
      <alignment horizontal="left"/>
    </xf>
    <xf numFmtId="1" fontId="13" fillId="0" borderId="0" xfId="0" applyNumberFormat="1" applyFont="1" applyFill="1"/>
    <xf numFmtId="164" fontId="4" fillId="0" borderId="0" xfId="1" applyNumberFormat="1" applyFont="1" applyFill="1" applyBorder="1" applyAlignment="1">
      <alignment horizontal="center" vertical="center"/>
    </xf>
    <xf numFmtId="1" fontId="14" fillId="0" borderId="0" xfId="0" applyNumberFormat="1" applyFont="1" applyFill="1"/>
    <xf numFmtId="3" fontId="14" fillId="0" borderId="0" xfId="0" applyNumberFormat="1" applyFont="1" applyFill="1"/>
    <xf numFmtId="0" fontId="14" fillId="0" borderId="0" xfId="0" applyFont="1" applyFill="1"/>
    <xf numFmtId="0" fontId="17" fillId="0" borderId="0" xfId="0" applyFont="1" applyFill="1"/>
    <xf numFmtId="0" fontId="18" fillId="0" borderId="0" xfId="0" applyFont="1" applyFill="1"/>
    <xf numFmtId="3" fontId="0" fillId="0" borderId="0" xfId="0" applyNumberFormat="1" applyFont="1" applyBorder="1"/>
    <xf numFmtId="3" fontId="15" fillId="0" borderId="0" xfId="0" applyNumberFormat="1" applyFont="1" applyFill="1"/>
    <xf numFmtId="1" fontId="15" fillId="0" borderId="0" xfId="0" applyNumberFormat="1" applyFont="1" applyFill="1"/>
    <xf numFmtId="0" fontId="15" fillId="0" borderId="0" xfId="0" applyFont="1" applyFill="1"/>
    <xf numFmtId="1" fontId="0" fillId="0" borderId="0" xfId="0" applyNumberFormat="1"/>
    <xf numFmtId="0" fontId="14" fillId="0" borderId="0" xfId="0" applyFont="1" applyFill="1" applyAlignment="1">
      <alignment horizontal="center" vertical="center"/>
    </xf>
    <xf numFmtId="1" fontId="4" fillId="0" borderId="0" xfId="2" applyNumberFormat="1" applyFont="1" applyFill="1" applyAlignment="1">
      <alignment horizontal="center" vertical="center"/>
    </xf>
    <xf numFmtId="0" fontId="13" fillId="0" borderId="5" xfId="0" applyFont="1" applyBorder="1"/>
    <xf numFmtId="0" fontId="13" fillId="0" borderId="6" xfId="0" applyFont="1" applyBorder="1"/>
    <xf numFmtId="0" fontId="13" fillId="0" borderId="7" xfId="0" applyFont="1" applyBorder="1"/>
    <xf numFmtId="0" fontId="13" fillId="0" borderId="4" xfId="0" applyFont="1" applyBorder="1"/>
    <xf numFmtId="0" fontId="13" fillId="0" borderId="3" xfId="0" applyFont="1" applyBorder="1"/>
    <xf numFmtId="0" fontId="13" fillId="0" borderId="8" xfId="0" applyFont="1" applyBorder="1"/>
    <xf numFmtId="0" fontId="13" fillId="0" borderId="9" xfId="0" applyFont="1" applyBorder="1"/>
    <xf numFmtId="0" fontId="13" fillId="0" borderId="10" xfId="0" applyFont="1" applyBorder="1"/>
    <xf numFmtId="164" fontId="4" fillId="10" borderId="0" xfId="1" applyNumberFormat="1" applyFont="1" applyFill="1" applyBorder="1" applyAlignment="1">
      <alignment vertical="center"/>
    </xf>
    <xf numFmtId="0" fontId="0" fillId="11" borderId="0" xfId="0" applyFill="1"/>
    <xf numFmtId="0" fontId="0" fillId="11" borderId="0" xfId="0" applyFill="1" applyAlignment="1">
      <alignment horizontal="left"/>
    </xf>
    <xf numFmtId="0" fontId="2" fillId="11" borderId="0" xfId="0" applyFont="1" applyFill="1" applyAlignment="1">
      <alignment horizontal="left"/>
    </xf>
    <xf numFmtId="166" fontId="0" fillId="0" borderId="0" xfId="0" applyNumberFormat="1" applyFont="1" applyBorder="1"/>
    <xf numFmtId="9" fontId="14" fillId="0" borderId="0" xfId="3" applyFont="1"/>
    <xf numFmtId="9" fontId="13" fillId="0" borderId="0" xfId="3" applyFont="1"/>
    <xf numFmtId="9" fontId="14" fillId="0" borderId="0" xfId="3" applyFont="1" applyFill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4">
    <cellStyle name="Milliers 3" xfId="1"/>
    <cellStyle name="Normal" xfId="0" builtinId="0"/>
    <cellStyle name="Normal 2" xfId="2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10" Type="http://schemas.openxmlformats.org/officeDocument/2006/relationships/worksheet" Target="worksheets/sheet9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Resultados Macro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PIB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DATA!$B$2:$AM$2</c15:sqref>
                  </c15:fullRef>
                </c:ext>
              </c:extLst>
              <c:f>DATA!$G$2:$AM$2</c:f>
              <c:numCache>
                <c:formatCode>0.00E+00</c:formatCode>
                <c:ptCount val="33"/>
                <c:pt idx="0" formatCode="General">
                  <c:v>0.10189236095034999</c:v>
                </c:pt>
                <c:pt idx="1" formatCode="General">
                  <c:v>0.167634510135616</c:v>
                </c:pt>
                <c:pt idx="2" formatCode="General">
                  <c:v>0.24194018126633099</c:v>
                </c:pt>
                <c:pt idx="3" formatCode="General">
                  <c:v>0.29279692711772198</c:v>
                </c:pt>
                <c:pt idx="4" formatCode="General">
                  <c:v>0.32643047893041699</c:v>
                </c:pt>
                <c:pt idx="5" formatCode="General">
                  <c:v>0.35342940858491501</c:v>
                </c:pt>
                <c:pt idx="6" formatCode="General">
                  <c:v>0.380447919513282</c:v>
                </c:pt>
                <c:pt idx="7" formatCode="General">
                  <c:v>0.412685470449347</c:v>
                </c:pt>
                <c:pt idx="8" formatCode="General">
                  <c:v>0.45331466684794802</c:v>
                </c:pt>
                <c:pt idx="9" formatCode="General">
                  <c:v>0.50392275606552195</c:v>
                </c:pt>
                <c:pt idx="10" formatCode="General">
                  <c:v>0.55634857713697805</c:v>
                </c:pt>
                <c:pt idx="11" formatCode="General">
                  <c:v>0.60860709322241302</c:v>
                </c:pt>
                <c:pt idx="12" formatCode="General">
                  <c:v>0.66010616073419703</c:v>
                </c:pt>
                <c:pt idx="13" formatCode="General">
                  <c:v>0.68391314867834996</c:v>
                </c:pt>
                <c:pt idx="14" formatCode="General">
                  <c:v>0.68504637381931999</c:v>
                </c:pt>
                <c:pt idx="15" formatCode="General">
                  <c:v>0.66789746598432398</c:v>
                </c:pt>
                <c:pt idx="16" formatCode="General">
                  <c:v>0.63618686948276804</c:v>
                </c:pt>
                <c:pt idx="17" formatCode="General">
                  <c:v>0.59329675593944298</c:v>
                </c:pt>
                <c:pt idx="18" formatCode="General">
                  <c:v>0.54211911097163901</c:v>
                </c:pt>
                <c:pt idx="19" formatCode="General">
                  <c:v>0.484983288765028</c:v>
                </c:pt>
                <c:pt idx="20" formatCode="General">
                  <c:v>0.42367274218158002</c:v>
                </c:pt>
                <c:pt idx="21" formatCode="General">
                  <c:v>0.35941542230357698</c:v>
                </c:pt>
                <c:pt idx="22" formatCode="General">
                  <c:v>0.29301358269604399</c:v>
                </c:pt>
                <c:pt idx="23" formatCode="General">
                  <c:v>0.23756166469786</c:v>
                </c:pt>
                <c:pt idx="24" formatCode="General">
                  <c:v>0.19483529450423601</c:v>
                </c:pt>
                <c:pt idx="25" formatCode="General">
                  <c:v>0.15532677767904299</c:v>
                </c:pt>
                <c:pt idx="26" formatCode="General">
                  <c:v>0.11637011974092699</c:v>
                </c:pt>
                <c:pt idx="27" formatCode="General">
                  <c:v>7.6332067287099195E-2</c:v>
                </c:pt>
                <c:pt idx="28" formatCode="General">
                  <c:v>3.3943623471577297E-2</c:v>
                </c:pt>
                <c:pt idx="29" formatCode="General">
                  <c:v>-1.19432934632235E-2</c:v>
                </c:pt>
                <c:pt idx="30" formatCode="General">
                  <c:v>-6.2031608010115702E-2</c:v>
                </c:pt>
                <c:pt idx="31" formatCode="General">
                  <c:v>-0.116676297130191</c:v>
                </c:pt>
                <c:pt idx="32" formatCode="General">
                  <c:v>-0.175926481057053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1-8C47-92C3-A8F248136D82}"/>
            </c:ext>
          </c:extLst>
        </c:ser>
        <c:ser>
          <c:idx val="2"/>
          <c:order val="1"/>
          <c:tx>
            <c:v>Consumo privado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DATA!$B$4:$AM$4</c15:sqref>
                  </c15:fullRef>
                </c:ext>
              </c:extLst>
              <c:f>DATA!$G$4:$AM$4</c:f>
              <c:numCache>
                <c:formatCode>0.00E+00</c:formatCode>
                <c:ptCount val="33"/>
                <c:pt idx="0">
                  <c:v>7.0812055165858603E-2</c:v>
                </c:pt>
                <c:pt idx="1" formatCode="General">
                  <c:v>0.118341778994346</c:v>
                </c:pt>
                <c:pt idx="2" formatCode="General">
                  <c:v>0.179179330978263</c:v>
                </c:pt>
                <c:pt idx="3" formatCode="General">
                  <c:v>0.22934376067915699</c:v>
                </c:pt>
                <c:pt idx="4" formatCode="General">
                  <c:v>0.26854251248544703</c:v>
                </c:pt>
                <c:pt idx="5">
                  <c:v>0.30312563919590002</c:v>
                </c:pt>
                <c:pt idx="6" formatCode="General">
                  <c:v>0.340380012694741</c:v>
                </c:pt>
                <c:pt idx="7">
                  <c:v>0.386961609857916</c:v>
                </c:pt>
                <c:pt idx="8" formatCode="General">
                  <c:v>0.44017413885550899</c:v>
                </c:pt>
                <c:pt idx="9" formatCode="General">
                  <c:v>0.496413023491726</c:v>
                </c:pt>
                <c:pt idx="10" formatCode="General">
                  <c:v>0.55107878391345</c:v>
                </c:pt>
                <c:pt idx="11" formatCode="General">
                  <c:v>0.60212402064843096</c:v>
                </c:pt>
                <c:pt idx="12" formatCode="General">
                  <c:v>0.64876108734603899</c:v>
                </c:pt>
                <c:pt idx="13" formatCode="General">
                  <c:v>0.683146055411465</c:v>
                </c:pt>
                <c:pt idx="14" formatCode="General">
                  <c:v>0.68873514608049902</c:v>
                </c:pt>
                <c:pt idx="15" formatCode="General">
                  <c:v>0.671904448096594</c:v>
                </c:pt>
                <c:pt idx="16" formatCode="General">
                  <c:v>0.63902639666091299</c:v>
                </c:pt>
                <c:pt idx="17" formatCode="General">
                  <c:v>0.59560505285032295</c:v>
                </c:pt>
                <c:pt idx="18" formatCode="General">
                  <c:v>0.54608004562464096</c:v>
                </c:pt>
                <c:pt idx="19" formatCode="General">
                  <c:v>0.49378623280651401</c:v>
                </c:pt>
                <c:pt idx="20" formatCode="General">
                  <c:v>0.44102399910592699</c:v>
                </c:pt>
                <c:pt idx="21" formatCode="General">
                  <c:v>0.38907905318332697</c:v>
                </c:pt>
                <c:pt idx="22" formatCode="General">
                  <c:v>0.338450328042117</c:v>
                </c:pt>
                <c:pt idx="23" formatCode="General">
                  <c:v>0.288569892618739</c:v>
                </c:pt>
                <c:pt idx="24" formatCode="General">
                  <c:v>0.24410477181833201</c:v>
                </c:pt>
                <c:pt idx="25" formatCode="General">
                  <c:v>0.204058613539182</c:v>
                </c:pt>
                <c:pt idx="26" formatCode="General">
                  <c:v>0.16663351431631601</c:v>
                </c:pt>
                <c:pt idx="27" formatCode="General">
                  <c:v>0.130076899569009</c:v>
                </c:pt>
                <c:pt idx="28" formatCode="General">
                  <c:v>9.2959432861006094E-2</c:v>
                </c:pt>
                <c:pt idx="29" formatCode="General">
                  <c:v>5.3899146293434598E-2</c:v>
                </c:pt>
                <c:pt idx="30" formatCode="General">
                  <c:v>1.20653989510222E-2</c:v>
                </c:pt>
                <c:pt idx="31" formatCode="General">
                  <c:v>-3.3020259503702097E-2</c:v>
                </c:pt>
                <c:pt idx="32" formatCode="General">
                  <c:v>-8.1532993843924595E-2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21-8C47-92C3-A8F248136D82}"/>
            </c:ext>
          </c:extLst>
        </c:ser>
        <c:ser>
          <c:idx val="3"/>
          <c:order val="2"/>
          <c:tx>
            <c:v>Inversiones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DATA!$B$5:$AM$5</c15:sqref>
                  </c15:fullRef>
                </c:ext>
              </c:extLst>
              <c:f>DATA!$G$5:$AM$5</c:f>
              <c:numCache>
                <c:formatCode>0.00E+00</c:formatCode>
                <c:ptCount val="33"/>
                <c:pt idx="0" formatCode="General">
                  <c:v>-8.5202191940203495E-2</c:v>
                </c:pt>
                <c:pt idx="1" formatCode="General">
                  <c:v>-0.13744651078453299</c:v>
                </c:pt>
                <c:pt idx="2" formatCode="General">
                  <c:v>-0.19494635926593501</c:v>
                </c:pt>
                <c:pt idx="3">
                  <c:v>-0.228423339796579</c:v>
                </c:pt>
                <c:pt idx="4" formatCode="General">
                  <c:v>-0.24331452078257801</c:v>
                </c:pt>
                <c:pt idx="5">
                  <c:v>-0.24352260262612199</c:v>
                </c:pt>
                <c:pt idx="6" formatCode="General">
                  <c:v>-0.22570775033545701</c:v>
                </c:pt>
                <c:pt idx="7" formatCode="General">
                  <c:v>-0.18049173346936701</c:v>
                </c:pt>
                <c:pt idx="8" formatCode="General">
                  <c:v>-0.11413298394871101</c:v>
                </c:pt>
                <c:pt idx="9" formatCode="General">
                  <c:v>-2.6162424723352701E-2</c:v>
                </c:pt>
                <c:pt idx="10" formatCode="General">
                  <c:v>7.9943765303358505E-2</c:v>
                </c:pt>
                <c:pt idx="11" formatCode="General">
                  <c:v>0.20363238794554001</c:v>
                </c:pt>
                <c:pt idx="12" formatCode="General">
                  <c:v>0.34668672883351098</c:v>
                </c:pt>
                <c:pt idx="13" formatCode="General">
                  <c:v>0.44504057334608899</c:v>
                </c:pt>
                <c:pt idx="14" formatCode="General">
                  <c:v>0.54344659568767995</c:v>
                </c:pt>
                <c:pt idx="15" formatCode="General">
                  <c:v>0.63725626513955103</c:v>
                </c:pt>
                <c:pt idx="16" formatCode="General">
                  <c:v>0.72652823483523299</c:v>
                </c:pt>
                <c:pt idx="17" formatCode="General">
                  <c:v>0.81312347877608904</c:v>
                </c:pt>
                <c:pt idx="18" formatCode="General">
                  <c:v>0.89949755170031198</c:v>
                </c:pt>
                <c:pt idx="19" formatCode="General">
                  <c:v>0.98831855866041696</c:v>
                </c:pt>
                <c:pt idx="20" formatCode="General">
                  <c:v>1.0823683395599899</c:v>
                </c:pt>
                <c:pt idx="21" formatCode="General">
                  <c:v>1.1845249624651</c:v>
                </c:pt>
                <c:pt idx="22" formatCode="General">
                  <c:v>1.29785361789163</c:v>
                </c:pt>
                <c:pt idx="23" formatCode="General">
                  <c:v>1.47486962128824</c:v>
                </c:pt>
                <c:pt idx="24" formatCode="General">
                  <c:v>1.6790069196849</c:v>
                </c:pt>
                <c:pt idx="25" formatCode="General">
                  <c:v>1.8979107037743399</c:v>
                </c:pt>
                <c:pt idx="26" formatCode="General">
                  <c:v>2.12824060679712</c:v>
                </c:pt>
                <c:pt idx="27" formatCode="General">
                  <c:v>2.3688620933401898</c:v>
                </c:pt>
                <c:pt idx="28" formatCode="General">
                  <c:v>2.6187425886603699</c:v>
                </c:pt>
                <c:pt idx="29" formatCode="General">
                  <c:v>2.8766518821666498</c:v>
                </c:pt>
                <c:pt idx="30" formatCode="General">
                  <c:v>3.1414241764394299</c:v>
                </c:pt>
                <c:pt idx="31" formatCode="General">
                  <c:v>3.4123903975950398</c:v>
                </c:pt>
                <c:pt idx="32" formatCode="General">
                  <c:v>3.6893262790156101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21-8C47-92C3-A8F248136D82}"/>
            </c:ext>
          </c:extLst>
        </c:ser>
        <c:ser>
          <c:idx val="12"/>
          <c:order val="7"/>
          <c:tx>
            <c:v>tasa de desempleo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DATA!$B$14:$AM$14</c15:sqref>
                  </c15:fullRef>
                </c:ext>
              </c:extLst>
              <c:f>DATA!$G$14:$AM$14</c:f>
              <c:numCache>
                <c:formatCode>0.00E+00</c:formatCode>
                <c:ptCount val="33"/>
                <c:pt idx="0" formatCode="General">
                  <c:v>-4.3730280000000399E-2</c:v>
                </c:pt>
                <c:pt idx="1" formatCode="General">
                  <c:v>-6.8810889999999694E-2</c:v>
                </c:pt>
                <c:pt idx="2" formatCode="General">
                  <c:v>-9.1777720000000396E-2</c:v>
                </c:pt>
                <c:pt idx="3" formatCode="General">
                  <c:v>-0.11422871</c:v>
                </c:pt>
                <c:pt idx="4" formatCode="General">
                  <c:v>-0.13665156000000001</c:v>
                </c:pt>
                <c:pt idx="5" formatCode="General">
                  <c:v>-0.16084965999999901</c:v>
                </c:pt>
                <c:pt idx="6" formatCode="General">
                  <c:v>-0.19074115999999899</c:v>
                </c:pt>
                <c:pt idx="7" formatCode="General">
                  <c:v>-0.232201779999999</c:v>
                </c:pt>
                <c:pt idx="8" formatCode="General">
                  <c:v>-0.27873200999999997</c:v>
                </c:pt>
                <c:pt idx="9" formatCode="General">
                  <c:v>-0.32621620000000001</c:v>
                </c:pt>
                <c:pt idx="10" formatCode="General">
                  <c:v>-0.372683499999999</c:v>
                </c:pt>
                <c:pt idx="11" formatCode="General">
                  <c:v>-0.41730627999999997</c:v>
                </c:pt>
                <c:pt idx="12" formatCode="General">
                  <c:v>-0.45993346000000002</c:v>
                </c:pt>
                <c:pt idx="13" formatCode="General">
                  <c:v>-0.47853479999999898</c:v>
                </c:pt>
                <c:pt idx="14" formatCode="General">
                  <c:v>-0.47932596</c:v>
                </c:pt>
                <c:pt idx="15" formatCode="General">
                  <c:v>-0.465920309999999</c:v>
                </c:pt>
                <c:pt idx="16" formatCode="General">
                  <c:v>-0.44131537999999998</c:v>
                </c:pt>
                <c:pt idx="17" formatCode="General">
                  <c:v>-0.4080896</c:v>
                </c:pt>
                <c:pt idx="18" formatCode="General">
                  <c:v>-0.36839093000000001</c:v>
                </c:pt>
                <c:pt idx="19" formatCode="General">
                  <c:v>-0.32393775000000002</c:v>
                </c:pt>
                <c:pt idx="20" formatCode="General">
                  <c:v>-0.27604626999999998</c:v>
                </c:pt>
                <c:pt idx="21" formatCode="General">
                  <c:v>-0.225655255</c:v>
                </c:pt>
                <c:pt idx="22" formatCode="General">
                  <c:v>-0.17338947900000001</c:v>
                </c:pt>
                <c:pt idx="23" formatCode="General">
                  <c:v>-0.13454829600000001</c:v>
                </c:pt>
                <c:pt idx="24" formatCode="General">
                  <c:v>-0.10428997399999999</c:v>
                </c:pt>
                <c:pt idx="25" formatCode="General">
                  <c:v>-7.8738404999999997E-2</c:v>
                </c:pt>
                <c:pt idx="26" formatCode="General">
                  <c:v>-5.4994250600000003E-2</c:v>
                </c:pt>
                <c:pt idx="27">
                  <c:v>-3.11377999999999E-2</c:v>
                </c:pt>
                <c:pt idx="28" formatCode="General">
                  <c:v>-5.9155479999999701E-3</c:v>
                </c:pt>
                <c:pt idx="29" formatCode="General">
                  <c:v>2.1553937999999901E-2</c:v>
                </c:pt>
                <c:pt idx="30" formatCode="General">
                  <c:v>5.1839339999999998E-2</c:v>
                </c:pt>
                <c:pt idx="31" formatCode="General">
                  <c:v>8.52153999999999E-2</c:v>
                </c:pt>
                <c:pt idx="32" formatCode="General">
                  <c:v>0.12171422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21-8C47-92C3-A8F248136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69088"/>
        <c:axId val="144570624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DATA!$A$6</c15:sqref>
                        </c15:formulaRef>
                      </c:ext>
                    </c:extLst>
                    <c:strCache>
                      <c:ptCount val="1"/>
                      <c:pt idx="0">
                        <c:v>100*((IA_2-IA_19_2)/(IA_0-IA_19_0)-1)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DATA!$B$6:$AM$6</c15:sqref>
                        </c15:fullRef>
                        <c15:formulaRef>
                          <c15:sqref>DATA!$G$6:$AM$6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-8.9840315827482906E-2</c:v>
                      </c:pt>
                      <c:pt idx="1" formatCode="General">
                        <c:v>-0.14569611307678701</c:v>
                      </c:pt>
                      <c:pt idx="2" formatCode="General">
                        <c:v>-0.20830467323151799</c:v>
                      </c:pt>
                      <c:pt idx="3" formatCode="General">
                        <c:v>-0.24453427026452901</c:v>
                      </c:pt>
                      <c:pt idx="4" formatCode="General">
                        <c:v>-0.26020412687387501</c:v>
                      </c:pt>
                      <c:pt idx="5" formatCode="General">
                        <c:v>-0.25958047470102602</c:v>
                      </c:pt>
                      <c:pt idx="6" formatCode="General">
                        <c:v>-0.23896630854591799</c:v>
                      </c:pt>
                      <c:pt idx="7" formatCode="General">
                        <c:v>-0.18793572555798599</c:v>
                      </c:pt>
                      <c:pt idx="8" formatCode="General">
                        <c:v>-0.113303601061665</c:v>
                      </c:pt>
                      <c:pt idx="9" formatCode="General">
                        <c:v>-1.45418180298118E-2</c:v>
                      </c:pt>
                      <c:pt idx="10" formatCode="General">
                        <c:v>0.104357832533086</c:v>
                      </c:pt>
                      <c:pt idx="11" formatCode="General">
                        <c:v>0.24263026398250101</c:v>
                      </c:pt>
                      <c:pt idx="12" formatCode="General">
                        <c:v>0.40207053524761099</c:v>
                      </c:pt>
                      <c:pt idx="13" formatCode="General">
                        <c:v>0.510746798135297</c:v>
                      </c:pt>
                      <c:pt idx="14" formatCode="General">
                        <c:v>0.61885953518223602</c:v>
                      </c:pt>
                      <c:pt idx="15" formatCode="General">
                        <c:v>0.72138425956234098</c:v>
                      </c:pt>
                      <c:pt idx="16" formatCode="General">
                        <c:v>0.818544212253424</c:v>
                      </c:pt>
                      <c:pt idx="17" formatCode="General">
                        <c:v>0.91255249020929496</c:v>
                      </c:pt>
                      <c:pt idx="18" formatCode="General">
                        <c:v>1.0062585301007601</c:v>
                      </c:pt>
                      <c:pt idx="19" formatCode="General">
                        <c:v>1.1027210977545701</c:v>
                      </c:pt>
                      <c:pt idx="20" formatCode="General">
                        <c:v>1.20509695465815</c:v>
                      </c:pt>
                      <c:pt idx="21" formatCode="General">
                        <c:v>1.31662534754701</c:v>
                      </c:pt>
                      <c:pt idx="22" formatCode="General">
                        <c:v>1.44073721762108</c:v>
                      </c:pt>
                      <c:pt idx="23" formatCode="General">
                        <c:v>1.6364340416224501</c:v>
                      </c:pt>
                      <c:pt idx="24" formatCode="General">
                        <c:v>1.8627579032300501</c:v>
                      </c:pt>
                      <c:pt idx="25" formatCode="General">
                        <c:v>2.1057333423986702</c:v>
                      </c:pt>
                      <c:pt idx="26" formatCode="General">
                        <c:v>2.3615410668346999</c:v>
                      </c:pt>
                      <c:pt idx="27" formatCode="General">
                        <c:v>2.6288907548503699</c:v>
                      </c:pt>
                      <c:pt idx="28" formatCode="General">
                        <c:v>2.9066414823666298</c:v>
                      </c:pt>
                      <c:pt idx="29" formatCode="General">
                        <c:v>3.1934457561541398</c:v>
                      </c:pt>
                      <c:pt idx="30" formatCode="General">
                        <c:v>3.4880445729595202</c:v>
                      </c:pt>
                      <c:pt idx="31" formatCode="General">
                        <c:v>3.7897468733959698</c:v>
                      </c:pt>
                      <c:pt idx="32" formatCode="General">
                        <c:v>4.0983714566440002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921-8C47-92C3-A8F248136D82}"/>
                  </c:ext>
                </c:extLst>
              </c15:ser>
            </c15:filteredLineSeries>
            <c15:filteredLine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DATA!$A$9</c15:sqref>
                        </c15:formulaRef>
                      </c:ext>
                    </c:extLst>
                    <c:strCache>
                      <c:ptCount val="1"/>
                      <c:pt idx="0">
                        <c:v>100*(PCH_2/PCH_0-1)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DATA!$B$9:$AM$9</c15:sqref>
                        </c15:fullRef>
                        <c15:formulaRef>
                          <c15:sqref>DATA!$G$9:$AM$9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0.23679804450271699</c:v>
                      </c:pt>
                      <c:pt idx="1">
                        <c:v>0.36878042721979398</c:v>
                      </c:pt>
                      <c:pt idx="2">
                        <c:v>0.42363892699150901</c:v>
                      </c:pt>
                      <c:pt idx="3" formatCode="General">
                        <c:v>0.51314242276998501</c:v>
                      </c:pt>
                      <c:pt idx="4">
                        <c:v>0.62340826915165903</c:v>
                      </c:pt>
                      <c:pt idx="5" formatCode="General">
                        <c:v>0.750966295388377</c:v>
                      </c:pt>
                      <c:pt idx="6" formatCode="General">
                        <c:v>0.89672633193769102</c:v>
                      </c:pt>
                      <c:pt idx="7" formatCode="General">
                        <c:v>1.0646468852192299</c:v>
                      </c:pt>
                      <c:pt idx="8" formatCode="General">
                        <c:v>1.2581901657471899</c:v>
                      </c:pt>
                      <c:pt idx="9" formatCode="General">
                        <c:v>1.47616275551514</c:v>
                      </c:pt>
                      <c:pt idx="10" formatCode="General">
                        <c:v>1.7230657836568399</c:v>
                      </c:pt>
                      <c:pt idx="11" formatCode="General">
                        <c:v>2.0011956491596998</c:v>
                      </c:pt>
                      <c:pt idx="12" formatCode="General">
                        <c:v>2.3139167790405799</c:v>
                      </c:pt>
                      <c:pt idx="13" formatCode="General">
                        <c:v>2.6214336775637701</c:v>
                      </c:pt>
                      <c:pt idx="14" formatCode="General">
                        <c:v>2.9550014822883099</c:v>
                      </c:pt>
                      <c:pt idx="15" formatCode="General">
                        <c:v>3.3129491307155998</c:v>
                      </c:pt>
                      <c:pt idx="16" formatCode="General">
                        <c:v>3.6952135299083499</c:v>
                      </c:pt>
                      <c:pt idx="17" formatCode="General">
                        <c:v>4.1017605629454197</c:v>
                      </c:pt>
                      <c:pt idx="18" formatCode="General">
                        <c:v>4.53249944105844</c:v>
                      </c:pt>
                      <c:pt idx="19" formatCode="General">
                        <c:v>4.9873961427261797</c:v>
                      </c:pt>
                      <c:pt idx="20" formatCode="General">
                        <c:v>5.4665600481084597</c:v>
                      </c:pt>
                      <c:pt idx="21" formatCode="General">
                        <c:v>5.9703721077263898</c:v>
                      </c:pt>
                      <c:pt idx="22" formatCode="General">
                        <c:v>6.4995227824520203</c:v>
                      </c:pt>
                      <c:pt idx="23" formatCode="General">
                        <c:v>7.0720769362886404</c:v>
                      </c:pt>
                      <c:pt idx="24" formatCode="General">
                        <c:v>7.6739585052177199</c:v>
                      </c:pt>
                      <c:pt idx="25" formatCode="General">
                        <c:v>8.3092132376711305</c:v>
                      </c:pt>
                      <c:pt idx="26" formatCode="General">
                        <c:v>8.9762510497842296</c:v>
                      </c:pt>
                      <c:pt idx="27" formatCode="General">
                        <c:v>9.6732868214843997</c:v>
                      </c:pt>
                      <c:pt idx="28" formatCode="General">
                        <c:v>10.3985812695775</c:v>
                      </c:pt>
                      <c:pt idx="29" formatCode="General">
                        <c:v>11.1504672397369</c:v>
                      </c:pt>
                      <c:pt idx="30" formatCode="General">
                        <c:v>11.9269512898719</c:v>
                      </c:pt>
                      <c:pt idx="31" formatCode="General">
                        <c:v>12.7260961221185</c:v>
                      </c:pt>
                      <c:pt idx="32" formatCode="General">
                        <c:v>13.545941517048499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921-8C47-92C3-A8F248136D82}"/>
                  </c:ext>
                </c:extLst>
              </c15:ser>
            </c15:filteredLineSeries>
            <c15:filteredLine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DATA!$A$10</c15:sqref>
                        </c15:formulaRef>
                      </c:ext>
                    </c:extLst>
                    <c:strCache>
                      <c:ptCount val="1"/>
                      <c:pt idx="0">
                        <c:v>100*(PY_2/PY_0-1)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DATA!$B$10:$AM$10</c15:sqref>
                        </c15:fullRef>
                        <c15:formulaRef>
                          <c15:sqref>DATA!$G$10:$AM$10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>
                        <c:v>6.9640533270520699E-3</c:v>
                      </c:pt>
                      <c:pt idx="1" formatCode="General">
                        <c:v>2.7639463864148599E-2</c:v>
                      </c:pt>
                      <c:pt idx="2" formatCode="General">
                        <c:v>4.3200118947384E-2</c:v>
                      </c:pt>
                      <c:pt idx="3">
                        <c:v>9.1965006841920799E-2</c:v>
                      </c:pt>
                      <c:pt idx="4" formatCode="General">
                        <c:v>0.156277270007976</c:v>
                      </c:pt>
                      <c:pt idx="5" formatCode="General">
                        <c:v>0.2308846202548</c:v>
                      </c:pt>
                      <c:pt idx="6" formatCode="General">
                        <c:v>0.315038917292986</c:v>
                      </c:pt>
                      <c:pt idx="7" formatCode="General">
                        <c:v>0.412019212191583</c:v>
                      </c:pt>
                      <c:pt idx="8" formatCode="General">
                        <c:v>0.52880726858246496</c:v>
                      </c:pt>
                      <c:pt idx="9" formatCode="General">
                        <c:v>0.66522580982937196</c:v>
                      </c:pt>
                      <c:pt idx="10" formatCode="General">
                        <c:v>0.82656116207515595</c:v>
                      </c:pt>
                      <c:pt idx="11" formatCode="General">
                        <c:v>1.0139041437693599</c:v>
                      </c:pt>
                      <c:pt idx="12" formatCode="General">
                        <c:v>1.22995145931337</c:v>
                      </c:pt>
                      <c:pt idx="13" formatCode="General">
                        <c:v>1.4804340850292199</c:v>
                      </c:pt>
                      <c:pt idx="14" formatCode="General">
                        <c:v>1.7550982409220299</c:v>
                      </c:pt>
                      <c:pt idx="15" formatCode="General">
                        <c:v>2.0514193306913899</c:v>
                      </c:pt>
                      <c:pt idx="16" formatCode="General">
                        <c:v>2.3694248286983699</c:v>
                      </c:pt>
                      <c:pt idx="17" formatCode="General">
                        <c:v>2.70932197554112</c:v>
                      </c:pt>
                      <c:pt idx="18" formatCode="General">
                        <c:v>3.07119039061143</c:v>
                      </c:pt>
                      <c:pt idx="19" formatCode="General">
                        <c:v>3.4550997245508701</c:v>
                      </c:pt>
                      <c:pt idx="20" formatCode="General">
                        <c:v>3.8611901081608599</c:v>
                      </c:pt>
                      <c:pt idx="21" formatCode="General">
                        <c:v>4.2898533729625203</c:v>
                      </c:pt>
                      <c:pt idx="22" formatCode="General">
                        <c:v>4.7416670425470304</c:v>
                      </c:pt>
                      <c:pt idx="23" formatCode="General">
                        <c:v>5.2439266486074798</c:v>
                      </c:pt>
                      <c:pt idx="24" formatCode="General">
                        <c:v>5.7753928105999996</c:v>
                      </c:pt>
                      <c:pt idx="25" formatCode="General">
                        <c:v>6.3423060061584797</c:v>
                      </c:pt>
                      <c:pt idx="26" formatCode="General">
                        <c:v>6.9423800330158096</c:v>
                      </c:pt>
                      <c:pt idx="27" formatCode="General">
                        <c:v>7.5734721617233003</c:v>
                      </c:pt>
                      <c:pt idx="28" formatCode="General">
                        <c:v>8.2337232413082599</c:v>
                      </c:pt>
                      <c:pt idx="29" formatCode="General">
                        <c:v>8.9216541947599595</c:v>
                      </c:pt>
                      <c:pt idx="30" formatCode="General">
                        <c:v>9.6352059424659409</c:v>
                      </c:pt>
                      <c:pt idx="31" formatCode="General">
                        <c:v>10.372567938888899</c:v>
                      </c:pt>
                      <c:pt idx="32" formatCode="General">
                        <c:v>11.131982456450899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921-8C47-92C3-A8F248136D82}"/>
                  </c:ext>
                </c:extLst>
              </c15:ser>
            </c15:filteredLineSeries>
            <c15:filteredLine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DATA!$A$11</c15:sqref>
                        </c15:formulaRef>
                      </c:ext>
                    </c:extLst>
                    <c:strCache>
                      <c:ptCount val="1"/>
                      <c:pt idx="0">
                        <c:v>100*((W_2/PCH_2)/(W_0/PCH_0)-1)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DATA!$B$11:$AM$11</c15:sqref>
                        </c15:fullRef>
                        <c15:formulaRef>
                          <c15:sqref>DATA!$G$11:$AM$11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-0.14607744014393201</c:v>
                      </c:pt>
                      <c:pt idx="1" formatCode="General">
                        <c:v>-0.20777183982849601</c:v>
                      </c:pt>
                      <c:pt idx="2">
                        <c:v>-0.16227177785366201</c:v>
                      </c:pt>
                      <c:pt idx="3">
                        <c:v>-0.14662307997882401</c:v>
                      </c:pt>
                      <c:pt idx="4" formatCode="General">
                        <c:v>-0.14347875011933001</c:v>
                      </c:pt>
                      <c:pt idx="5" formatCode="General">
                        <c:v>-0.14377283478986799</c:v>
                      </c:pt>
                      <c:pt idx="6" formatCode="General">
                        <c:v>-0.143326716903524</c:v>
                      </c:pt>
                      <c:pt idx="7" formatCode="General">
                        <c:v>-0.140158107648091</c:v>
                      </c:pt>
                      <c:pt idx="8" formatCode="General">
                        <c:v>-0.136428879789951</c:v>
                      </c:pt>
                      <c:pt idx="9" formatCode="General">
                        <c:v>-0.12975466900736399</c:v>
                      </c:pt>
                      <c:pt idx="10" formatCode="General">
                        <c:v>-0.123775299445882</c:v>
                      </c:pt>
                      <c:pt idx="11" formatCode="General">
                        <c:v>-0.119074888258752</c:v>
                      </c:pt>
                      <c:pt idx="12" formatCode="General">
                        <c:v>-0.11690758825473301</c:v>
                      </c:pt>
                      <c:pt idx="13" formatCode="General">
                        <c:v>-8.3845369401957998E-2</c:v>
                      </c:pt>
                      <c:pt idx="14" formatCode="General">
                        <c:v>-6.15770017290517E-2</c:v>
                      </c:pt>
                      <c:pt idx="15" formatCode="General">
                        <c:v>-5.04451120963866E-2</c:v>
                      </c:pt>
                      <c:pt idx="16" formatCode="General">
                        <c:v>-5.0279747863968202E-2</c:v>
                      </c:pt>
                      <c:pt idx="17" formatCode="General">
                        <c:v>-6.0346217558604399E-2</c:v>
                      </c:pt>
                      <c:pt idx="18" formatCode="General">
                        <c:v>-7.9715219894760297E-2</c:v>
                      </c:pt>
                      <c:pt idx="19" formatCode="General">
                        <c:v>-0.107544368532475</c:v>
                      </c:pt>
                      <c:pt idx="20" formatCode="General">
                        <c:v>-0.143209696910051</c:v>
                      </c:pt>
                      <c:pt idx="21" formatCode="General">
                        <c:v>-0.18642019968937401</c:v>
                      </c:pt>
                      <c:pt idx="22" formatCode="General">
                        <c:v>-0.23719422222883099</c:v>
                      </c:pt>
                      <c:pt idx="23" formatCode="General">
                        <c:v>-0.30595154034459499</c:v>
                      </c:pt>
                      <c:pt idx="24" formatCode="General">
                        <c:v>-0.372878910955043</c:v>
                      </c:pt>
                      <c:pt idx="25" formatCode="General">
                        <c:v>-0.440063608204044</c:v>
                      </c:pt>
                      <c:pt idx="26" formatCode="General">
                        <c:v>-0.50529057539469002</c:v>
                      </c:pt>
                      <c:pt idx="27" formatCode="General">
                        <c:v>-0.567345369811733</c:v>
                      </c:pt>
                      <c:pt idx="28" formatCode="General">
                        <c:v>-0.62596992720915701</c:v>
                      </c:pt>
                      <c:pt idx="29" formatCode="General">
                        <c:v>-0.68157141687369405</c:v>
                      </c:pt>
                      <c:pt idx="30" formatCode="General">
                        <c:v>-0.73460210985255503</c:v>
                      </c:pt>
                      <c:pt idx="31" formatCode="General">
                        <c:v>-0.78580458988403101</c:v>
                      </c:pt>
                      <c:pt idx="32" formatCode="General">
                        <c:v>-0.83600313184161101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921-8C47-92C3-A8F248136D82}"/>
                  </c:ext>
                </c:extLst>
              </c15:ser>
            </c15:filteredLineSeries>
          </c:ext>
        </c:extLst>
      </c:lineChart>
      <c:catAx>
        <c:axId val="14456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70624"/>
        <c:crosses val="autoZero"/>
        <c:auto val="1"/>
        <c:lblAlgn val="ctr"/>
        <c:lblOffset val="100"/>
        <c:noMultiLvlLbl val="0"/>
      </c:catAx>
      <c:valAx>
        <c:axId val="1445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6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400"/>
            </a:pPr>
            <a:r>
              <a:rPr lang="fr-FR" sz="1400" b="0" i="0" baseline="0">
                <a:effectLst/>
              </a:rPr>
              <a:t>PIB por componente </a:t>
            </a:r>
            <a:endParaRPr lang="es-MX" sz="1400">
              <a:effectLst/>
            </a:endParaRPr>
          </a:p>
        </c:rich>
      </c:tx>
      <c:layout>
        <c:manualLayout>
          <c:xMode val="edge"/>
          <c:yMode val="edge"/>
          <c:x val="0.40088384660547266"/>
          <c:y val="2.510698888620356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3797502059678574E-2"/>
          <c:y val="8.8594274188196112E-2"/>
          <c:w val="0.90729645100793321"/>
          <c:h val="0.8506457393357616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'DATA PIB por componente'!$U$2</c:f>
              <c:strCache>
                <c:ptCount val="1"/>
                <c:pt idx="0">
                  <c:v>Consumo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effectLst>
                <a:outerShdw blurRad="50800" dist="50800" dir="5400000" algn="ctr" rotWithShape="0">
                  <a:srgbClr val="92D05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3C-4A8B-A82B-D93B351C0908}"/>
              </c:ext>
            </c:extLst>
          </c:dPt>
          <c:val>
            <c:numRef>
              <c:f>'DATA PIB por componente'!$U$8:$U$40</c:f>
              <c:numCache>
                <c:formatCode>General</c:formatCode>
                <c:ptCount val="33"/>
                <c:pt idx="0">
                  <c:v>4.7564530523505934E-2</c:v>
                </c:pt>
                <c:pt idx="1">
                  <c:v>7.9413060238763544E-2</c:v>
                </c:pt>
                <c:pt idx="2">
                  <c:v>0.1200394942473343</c:v>
                </c:pt>
                <c:pt idx="3">
                  <c:v>0.15333311548409739</c:v>
                </c:pt>
                <c:pt idx="4">
                  <c:v>0.17909684141698032</c:v>
                </c:pt>
                <c:pt idx="5">
                  <c:v>0.20158385180473132</c:v>
                </c:pt>
                <c:pt idx="6">
                  <c:v>0.22564849098957232</c:v>
                </c:pt>
                <c:pt idx="7">
                  <c:v>0.25568408615166044</c:v>
                </c:pt>
                <c:pt idx="8">
                  <c:v>0.29005947087579836</c:v>
                </c:pt>
                <c:pt idx="9">
                  <c:v>0.32638610958190833</c:v>
                </c:pt>
                <c:pt idx="10">
                  <c:v>0.36169964887976735</c:v>
                </c:pt>
                <c:pt idx="11">
                  <c:v>0.39470404883765453</c:v>
                </c:pt>
                <c:pt idx="12">
                  <c:v>0.42490600677923401</c:v>
                </c:pt>
                <c:pt idx="13">
                  <c:v>0.44743408438455046</c:v>
                </c:pt>
                <c:pt idx="14">
                  <c:v>0.45138476698496732</c:v>
                </c:pt>
                <c:pt idx="15">
                  <c:v>0.4408311541992696</c:v>
                </c:pt>
                <c:pt idx="16">
                  <c:v>0.41983842811169697</c:v>
                </c:pt>
                <c:pt idx="17">
                  <c:v>0.39192939615651584</c:v>
                </c:pt>
                <c:pt idx="18">
                  <c:v>0.35995998449772992</c:v>
                </c:pt>
                <c:pt idx="19">
                  <c:v>0.32608616865541951</c:v>
                </c:pt>
                <c:pt idx="20">
                  <c:v>0.29180162823041789</c:v>
                </c:pt>
                <c:pt idx="21">
                  <c:v>0.25794279045561364</c:v>
                </c:pt>
                <c:pt idx="22">
                  <c:v>0.22483306605340383</c:v>
                </c:pt>
                <c:pt idx="23">
                  <c:v>0.19215334048541638</c:v>
                </c:pt>
                <c:pt idx="24">
                  <c:v>0.16298115919791326</c:v>
                </c:pt>
                <c:pt idx="25">
                  <c:v>0.13665379182232756</c:v>
                </c:pt>
                <c:pt idx="26">
                  <c:v>0.11195608306736972</c:v>
                </c:pt>
                <c:pt idx="27">
                  <c:v>8.7694689831848929E-2</c:v>
                </c:pt>
                <c:pt idx="28">
                  <c:v>6.2889844705500506E-2</c:v>
                </c:pt>
                <c:pt idx="29">
                  <c:v>3.6591055822545279E-2</c:v>
                </c:pt>
                <c:pt idx="30">
                  <c:v>8.2187559736185481E-3</c:v>
                </c:pt>
                <c:pt idx="31">
                  <c:v>-2.2566369030180351E-2</c:v>
                </c:pt>
                <c:pt idx="32">
                  <c:v>-5.589363734180585E-2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3C-4A8B-A82B-D93B351C0908}"/>
            </c:ext>
          </c:extLst>
        </c:ser>
        <c:ser>
          <c:idx val="2"/>
          <c:order val="2"/>
          <c:tx>
            <c:strRef>
              <c:f>'DATA PIB por componente'!$V$2</c:f>
              <c:strCache>
                <c:ptCount val="1"/>
                <c:pt idx="0">
                  <c:v>Inversion 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val>
            <c:numRef>
              <c:f>'DATA PIB por componente'!$V$8:$V$40</c:f>
              <c:numCache>
                <c:formatCode>General</c:formatCode>
                <c:ptCount val="33"/>
                <c:pt idx="0">
                  <c:v>-1.8125124545055757E-2</c:v>
                </c:pt>
                <c:pt idx="1">
                  <c:v>-2.9273663277910016E-2</c:v>
                </c:pt>
                <c:pt idx="2">
                  <c:v>-4.1580537450547919E-2</c:v>
                </c:pt>
                <c:pt idx="3">
                  <c:v>-4.8782583642175456E-2</c:v>
                </c:pt>
                <c:pt idx="4">
                  <c:v>-5.202679736058545E-2</c:v>
                </c:pt>
                <c:pt idx="5">
                  <c:v>-5.2145987755637994E-2</c:v>
                </c:pt>
                <c:pt idx="6">
                  <c:v>-4.8417965601611282E-2</c:v>
                </c:pt>
                <c:pt idx="7">
                  <c:v>-3.8807375228815513E-2</c:v>
                </c:pt>
                <c:pt idx="8">
                  <c:v>-2.4584892612341171E-2</c:v>
                </c:pt>
                <c:pt idx="9">
                  <c:v>-5.6485241719378696E-3</c:v>
                </c:pt>
                <c:pt idx="10">
                  <c:v>1.7304863946834441E-2</c:v>
                </c:pt>
                <c:pt idx="11">
                  <c:v>4.4204256145521384E-2</c:v>
                </c:pt>
                <c:pt idx="12">
                  <c:v>7.5495914452505211E-2</c:v>
                </c:pt>
                <c:pt idx="13">
                  <c:v>9.7197028274912042E-2</c:v>
                </c:pt>
                <c:pt idx="14">
                  <c:v>0.1189973437917346</c:v>
                </c:pt>
                <c:pt idx="15">
                  <c:v>0.13986670852455074</c:v>
                </c:pt>
                <c:pt idx="16">
                  <c:v>0.15980256708406287</c:v>
                </c:pt>
                <c:pt idx="17">
                  <c:v>0.17920251881006649</c:v>
                </c:pt>
                <c:pt idx="18">
                  <c:v>0.19860113477495545</c:v>
                </c:pt>
                <c:pt idx="19">
                  <c:v>0.21858592724342718</c:v>
                </c:pt>
                <c:pt idx="20">
                  <c:v>0.23977534412264612</c:v>
                </c:pt>
                <c:pt idx="21">
                  <c:v>0.2628149709766886</c:v>
                </c:pt>
                <c:pt idx="22">
                  <c:v>0.28839815750380426</c:v>
                </c:pt>
                <c:pt idx="23">
                  <c:v>0.32797462522626269</c:v>
                </c:pt>
                <c:pt idx="24">
                  <c:v>0.3735673842583847</c:v>
                </c:pt>
                <c:pt idx="25">
                  <c:v>0.42238742995066697</c:v>
                </c:pt>
                <c:pt idx="26">
                  <c:v>0.47362856340654891</c:v>
                </c:pt>
                <c:pt idx="27">
                  <c:v>0.52698317158696872</c:v>
                </c:pt>
                <c:pt idx="28">
                  <c:v>0.58217343613278494</c:v>
                </c:pt>
                <c:pt idx="29">
                  <c:v>0.63888154753100668</c:v>
                </c:pt>
                <c:pt idx="30">
                  <c:v>0.69680804897748849</c:v>
                </c:pt>
                <c:pt idx="31">
                  <c:v>0.75576789364265295</c:v>
                </c:pt>
                <c:pt idx="32">
                  <c:v>0.81567932883371175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3C-4A8B-A82B-D93B351C0908}"/>
            </c:ext>
          </c:extLst>
        </c:ser>
        <c:ser>
          <c:idx val="3"/>
          <c:order val="3"/>
          <c:tx>
            <c:strRef>
              <c:f>'DATA PIB por componente'!$W$2</c:f>
              <c:strCache>
                <c:ptCount val="1"/>
                <c:pt idx="0">
                  <c:v>Balanza comercial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val>
            <c:numRef>
              <c:f>'DATA PIB por componente'!$W$8:$W$40</c:f>
              <c:numCache>
                <c:formatCode>General</c:formatCode>
                <c:ptCount val="33"/>
                <c:pt idx="0">
                  <c:v>7.2453013608005726E-2</c:v>
                </c:pt>
                <c:pt idx="1">
                  <c:v>0.11749513909885856</c:v>
                </c:pt>
                <c:pt idx="2">
                  <c:v>0.16348120933831337</c:v>
                </c:pt>
                <c:pt idx="3">
                  <c:v>0.18824631185879503</c:v>
                </c:pt>
                <c:pt idx="4">
                  <c:v>0.19936042532653728</c:v>
                </c:pt>
                <c:pt idx="5">
                  <c:v>0.20399151667099669</c:v>
                </c:pt>
                <c:pt idx="6">
                  <c:v>0.20321740316109729</c:v>
                </c:pt>
                <c:pt idx="7">
                  <c:v>0.19580876831625821</c:v>
                </c:pt>
                <c:pt idx="8">
                  <c:v>0.18784009713451572</c:v>
                </c:pt>
                <c:pt idx="9">
                  <c:v>0.1831852122364783</c:v>
                </c:pt>
                <c:pt idx="10">
                  <c:v>0.17734408048696637</c:v>
                </c:pt>
                <c:pt idx="11">
                  <c:v>0.16969876857325791</c:v>
                </c:pt>
                <c:pt idx="12">
                  <c:v>0.15970421655095896</c:v>
                </c:pt>
                <c:pt idx="13">
                  <c:v>0.1392820434598174</c:v>
                </c:pt>
                <c:pt idx="14">
                  <c:v>0.11466426666135947</c:v>
                </c:pt>
                <c:pt idx="15">
                  <c:v>8.7199582140148196E-2</c:v>
                </c:pt>
                <c:pt idx="16">
                  <c:v>5.6545887984494947E-2</c:v>
                </c:pt>
                <c:pt idx="17">
                  <c:v>2.2164847636218333E-2</c:v>
                </c:pt>
                <c:pt idx="18">
                  <c:v>-1.6442047203721957E-2</c:v>
                </c:pt>
                <c:pt idx="19">
                  <c:v>-5.9688835529112111E-2</c:v>
                </c:pt>
                <c:pt idx="20">
                  <c:v>-0.10790421481633806</c:v>
                </c:pt>
                <c:pt idx="21">
                  <c:v>-0.16134234510838516</c:v>
                </c:pt>
                <c:pt idx="22">
                  <c:v>-0.22021761465913645</c:v>
                </c:pt>
                <c:pt idx="23">
                  <c:v>-0.28256632936864479</c:v>
                </c:pt>
                <c:pt idx="24">
                  <c:v>-0.3417132600005176</c:v>
                </c:pt>
                <c:pt idx="25">
                  <c:v>-0.40371441449159495</c:v>
                </c:pt>
                <c:pt idx="26">
                  <c:v>-0.46921455557930963</c:v>
                </c:pt>
                <c:pt idx="27">
                  <c:v>-0.53834584780286077</c:v>
                </c:pt>
                <c:pt idx="28">
                  <c:v>-0.6111196673311089</c:v>
                </c:pt>
                <c:pt idx="29">
                  <c:v>-0.68741591381437483</c:v>
                </c:pt>
                <c:pt idx="30">
                  <c:v>-0.76705842242906852</c:v>
                </c:pt>
                <c:pt idx="31">
                  <c:v>-0.84987785404217298</c:v>
                </c:pt>
                <c:pt idx="32">
                  <c:v>-0.93571215006405728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777216"/>
        <c:axId val="144778752"/>
      </c:barChart>
      <c:lineChart>
        <c:grouping val="stacked"/>
        <c:varyColors val="0"/>
        <c:ser>
          <c:idx val="0"/>
          <c:order val="0"/>
          <c:tx>
            <c:strRef>
              <c:f>'DATA PIB por componente'!$T$2</c:f>
              <c:strCache>
                <c:ptCount val="1"/>
                <c:pt idx="0">
                  <c:v>PIB </c:v>
                </c:pt>
              </c:strCache>
            </c:strRef>
          </c:tx>
          <c:marker>
            <c:symbol val="none"/>
          </c:marker>
          <c:cat>
            <c:numRef>
              <c:f>'DATA PIB por componente'!$A$8:$A$40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'DATA PIB por componente'!$T$8:$T$40</c:f>
              <c:numCache>
                <c:formatCode>0.000000</c:formatCode>
                <c:ptCount val="33"/>
                <c:pt idx="0">
                  <c:v>0.10189236095035081</c:v>
                </c:pt>
                <c:pt idx="1">
                  <c:v>0.16763451013561692</c:v>
                </c:pt>
                <c:pt idx="2">
                  <c:v>0.24194018126633132</c:v>
                </c:pt>
                <c:pt idx="3">
                  <c:v>0.29279692711772221</c:v>
                </c:pt>
                <c:pt idx="4">
                  <c:v>0.32643047893041732</c:v>
                </c:pt>
                <c:pt idx="5">
                  <c:v>0.35342940858491545</c:v>
                </c:pt>
                <c:pt idx="6">
                  <c:v>0.38044791951328261</c:v>
                </c:pt>
                <c:pt idx="7">
                  <c:v>0.41268547044934767</c:v>
                </c:pt>
                <c:pt idx="8">
                  <c:v>0.45331466684794819</c:v>
                </c:pt>
                <c:pt idx="9">
                  <c:v>0.50392275606552239</c:v>
                </c:pt>
                <c:pt idx="10">
                  <c:v>0.55634857713697805</c:v>
                </c:pt>
                <c:pt idx="11">
                  <c:v>0.60860709322241302</c:v>
                </c:pt>
                <c:pt idx="12">
                  <c:v>0.66010616073419737</c:v>
                </c:pt>
                <c:pt idx="13">
                  <c:v>0.68391314867835007</c:v>
                </c:pt>
                <c:pt idx="14">
                  <c:v>0.68504637381932021</c:v>
                </c:pt>
                <c:pt idx="15">
                  <c:v>0.66789746598432398</c:v>
                </c:pt>
                <c:pt idx="16">
                  <c:v>0.63618686948276881</c:v>
                </c:pt>
                <c:pt idx="17">
                  <c:v>0.59329675593944309</c:v>
                </c:pt>
                <c:pt idx="18">
                  <c:v>0.54211911097163945</c:v>
                </c:pt>
                <c:pt idx="19">
                  <c:v>0.4849832887650285</c:v>
                </c:pt>
                <c:pt idx="20">
                  <c:v>0.42367274218158002</c:v>
                </c:pt>
                <c:pt idx="21">
                  <c:v>0.35941542230357726</c:v>
                </c:pt>
                <c:pt idx="22">
                  <c:v>0.29301358269604449</c:v>
                </c:pt>
                <c:pt idx="23">
                  <c:v>0.23756166469786066</c:v>
                </c:pt>
                <c:pt idx="24">
                  <c:v>0.19483529450423642</c:v>
                </c:pt>
                <c:pt idx="25">
                  <c:v>0.15532677767904346</c:v>
                </c:pt>
                <c:pt idx="26">
                  <c:v>0.11637011974092726</c:v>
                </c:pt>
                <c:pt idx="27">
                  <c:v>7.6332067287099292E-2</c:v>
                </c:pt>
                <c:pt idx="28">
                  <c:v>3.3943623471577311E-2</c:v>
                </c:pt>
                <c:pt idx="29">
                  <c:v>-1.1943293463223537E-2</c:v>
                </c:pt>
                <c:pt idx="30">
                  <c:v>-6.2031608010115757E-2</c:v>
                </c:pt>
                <c:pt idx="31">
                  <c:v>-0.11667629713019156</c:v>
                </c:pt>
                <c:pt idx="32">
                  <c:v>-0.17592648105705377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77216"/>
        <c:axId val="144778752"/>
      </c:lineChart>
      <c:catAx>
        <c:axId val="14477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fr-FR"/>
          </a:p>
        </c:txPr>
        <c:crossAx val="144778752"/>
        <c:crosses val="autoZero"/>
        <c:auto val="1"/>
        <c:lblAlgn val="ctr"/>
        <c:lblOffset val="100"/>
        <c:noMultiLvlLbl val="0"/>
      </c:catAx>
      <c:valAx>
        <c:axId val="144778752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 sz="1000" b="0" i="0" baseline="0">
                    <a:effectLst/>
                  </a:rPr>
                  <a:t>Porcentaje de desviacion con respecto al PIB del BAU (%)</a:t>
                </a:r>
                <a:endParaRPr lang="es-MX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8.2025805317922848E-3"/>
              <c:y val="0.2492792135683568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4777216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13707334326940271"/>
          <c:y val="0.60468987532827956"/>
          <c:w val="0.19312239966404202"/>
          <c:h val="0.18213823449168512"/>
        </c:manualLayout>
      </c:layout>
      <c:overlay val="0"/>
      <c:txPr>
        <a:bodyPr/>
        <a:lstStyle/>
        <a:p>
          <a:pPr>
            <a:defRPr sz="1200"/>
          </a:pPr>
          <a:endParaRPr lang="fr-FR"/>
        </a:p>
      </c:txPr>
    </c:legend>
    <c:plotVisOnly val="1"/>
    <c:dispBlanksAs val="gap"/>
    <c:showDLblsOverMax val="0"/>
  </c:chart>
  <c:spPr>
    <a:noFill/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de energía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Sectores'!$W$4:$AA$4</c15:sqref>
                  </c15:fullRef>
                </c:ext>
              </c:extLst>
              <c:f>('Energia-emisiones por Sectores'!$W$4,'Energia-emisiones por Sectores'!$Y$4:$AA$4)</c:f>
              <c:numCache>
                <c:formatCode>0.0%</c:formatCode>
                <c:ptCount val="4"/>
                <c:pt idx="0">
                  <c:v>-5.8876776810749321E-2</c:v>
                </c:pt>
                <c:pt idx="1">
                  <c:v>-0.15699405368956409</c:v>
                </c:pt>
                <c:pt idx="2">
                  <c:v>-0.28426109422716195</c:v>
                </c:pt>
                <c:pt idx="3">
                  <c:v>-0.44181048004947832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6-45C3-9BFA-9250F6A712F4}"/>
            </c:ext>
          </c:extLst>
        </c:ser>
        <c:ser>
          <c:idx val="1"/>
          <c:order val="1"/>
          <c:tx>
            <c:strRef>
              <c:f>'Energia-emisiones por Sectores'!$U$5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Sectores'!$W$5:$AA$5</c15:sqref>
                  </c15:fullRef>
                </c:ext>
              </c:extLst>
              <c:f>('Energia-emisiones por Sectores'!$W$5,'Energia-emisiones por Sectores'!$Y$5:$AA$5)</c:f>
              <c:numCache>
                <c:formatCode>0.0%</c:formatCode>
                <c:ptCount val="4"/>
                <c:pt idx="0">
                  <c:v>-3.3369433002833571E-2</c:v>
                </c:pt>
                <c:pt idx="1">
                  <c:v>-9.3439482736385915E-2</c:v>
                </c:pt>
                <c:pt idx="2">
                  <c:v>-0.16725172184900239</c:v>
                </c:pt>
                <c:pt idx="3">
                  <c:v>-0.26597462028634133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6-45C3-9BFA-9250F6A712F4}"/>
            </c:ext>
          </c:extLst>
        </c:ser>
        <c:ser>
          <c:idx val="2"/>
          <c:order val="2"/>
          <c:tx>
            <c:strRef>
              <c:f>'Energia-emisiones por Sectores'!$U$6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Sectores'!$W$6:$AA$6</c15:sqref>
                  </c15:fullRef>
                </c:ext>
              </c:extLst>
              <c:f>('Energia-emisiones por Sectores'!$W$6,'Energia-emisiones por Sectores'!$Y$6:$AA$6)</c:f>
              <c:numCache>
                <c:formatCode>0.0%</c:formatCode>
                <c:ptCount val="4"/>
                <c:pt idx="0">
                  <c:v>-2.9816153257892331E-2</c:v>
                </c:pt>
                <c:pt idx="1">
                  <c:v>-0.11813509142766265</c:v>
                </c:pt>
                <c:pt idx="2">
                  <c:v>-0.27650845266406687</c:v>
                </c:pt>
                <c:pt idx="3">
                  <c:v>-0.50414043760243421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6-45C3-9BFA-9250F6A712F4}"/>
            </c:ext>
          </c:extLst>
        </c:ser>
        <c:ser>
          <c:idx val="3"/>
          <c:order val="3"/>
          <c:tx>
            <c:strRef>
              <c:f>'Energia-emisiones por Sectores'!$U$7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Sectores'!$W$7:$AA$7</c15:sqref>
                  </c15:fullRef>
                </c:ext>
              </c:extLst>
              <c:f>('Energia-emisiones por Sectores'!$W$7,'Energia-emisiones por Sectores'!$Y$7:$AA$7)</c:f>
              <c:numCache>
                <c:formatCode>0.0%</c:formatCode>
                <c:ptCount val="4"/>
                <c:pt idx="0">
                  <c:v>-3.230127279039785E-2</c:v>
                </c:pt>
                <c:pt idx="1">
                  <c:v>-9.7088476789986E-2</c:v>
                </c:pt>
                <c:pt idx="2">
                  <c:v>-0.16897510184065812</c:v>
                </c:pt>
                <c:pt idx="3">
                  <c:v>-0.22445952293580351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46-45C3-9BFA-9250F6A712F4}"/>
            </c:ext>
          </c:extLst>
        </c:ser>
        <c:ser>
          <c:idx val="4"/>
          <c:order val="4"/>
          <c:tx>
            <c:strRef>
              <c:f>'Energia-emisiones por Sectores'!$U$8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Sectores'!$W$8:$AA$8</c15:sqref>
                  </c15:fullRef>
                </c:ext>
              </c:extLst>
              <c:f>('Energia-emisiones por Sectores'!$W$8,'Energia-emisiones por Sectores'!$Y$8:$AA$8)</c:f>
              <c:numCache>
                <c:formatCode>0.0%</c:formatCode>
                <c:ptCount val="4"/>
                <c:pt idx="0">
                  <c:v>-7.0050354414155303E-2</c:v>
                </c:pt>
                <c:pt idx="1">
                  <c:v>-0.20759965835913374</c:v>
                </c:pt>
                <c:pt idx="2">
                  <c:v>-0.35933187330040084</c:v>
                </c:pt>
                <c:pt idx="3">
                  <c:v>-0.57607772658734624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46-45C3-9BFA-9250F6A712F4}"/>
            </c:ext>
          </c:extLst>
        </c:ser>
        <c:ser>
          <c:idx val="5"/>
          <c:order val="5"/>
          <c:tx>
            <c:strRef>
              <c:f>'Energia-emisiones por Sectores'!$U$9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Sectores'!$W$9:$AA$9</c15:sqref>
                  </c15:fullRef>
                </c:ext>
              </c:extLst>
              <c:f>('Energia-emisiones por Sectores'!$W$9,'Energia-emisiones por Sectores'!$Y$9:$AA$9)</c:f>
              <c:numCache>
                <c:formatCode>0.0%</c:formatCode>
                <c:ptCount val="4"/>
                <c:pt idx="0">
                  <c:v>-0.14358549909837004</c:v>
                </c:pt>
                <c:pt idx="1">
                  <c:v>-0.50803293590200505</c:v>
                </c:pt>
                <c:pt idx="2">
                  <c:v>-0.73658471540835968</c:v>
                </c:pt>
                <c:pt idx="3">
                  <c:v>-0.92247461017296473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46-45C3-9BFA-9250F6A712F4}"/>
            </c:ext>
          </c:extLst>
        </c:ser>
        <c:ser>
          <c:idx val="6"/>
          <c:order val="6"/>
          <c:tx>
            <c:strRef>
              <c:f>'Energia-emisiones por Sectores'!$U$10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Sectores'!$W$10:$AA$10</c15:sqref>
                  </c15:fullRef>
                </c:ext>
              </c:extLst>
              <c:f>('Energia-emisiones por Sectores'!$W$10,'Energia-emisiones por Sectores'!$Y$10:$AA$10)</c:f>
              <c:numCache>
                <c:formatCode>0.0%</c:formatCode>
                <c:ptCount val="4"/>
                <c:pt idx="0">
                  <c:v>-5.2777075767069692E-2</c:v>
                </c:pt>
                <c:pt idx="1">
                  <c:v>-0.11760091887818602</c:v>
                </c:pt>
                <c:pt idx="2">
                  <c:v>-0.21492056265141002</c:v>
                </c:pt>
                <c:pt idx="3">
                  <c:v>-0.34799724136771171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46-45C3-9BFA-9250F6A71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895360"/>
        <c:axId val="145175680"/>
      </c:barChart>
      <c:catAx>
        <c:axId val="1448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175680"/>
        <c:crosses val="autoZero"/>
        <c:auto val="1"/>
        <c:lblAlgn val="ctr"/>
        <c:lblOffset val="100"/>
        <c:noMultiLvlLbl val="0"/>
      </c:catAx>
      <c:valAx>
        <c:axId val="1451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89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07427180918683"/>
          <c:y val="0.12767842183796069"/>
          <c:w val="0.23275066235213324"/>
          <c:h val="0.811809793609014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</a:t>
            </a:r>
            <a:r>
              <a:rPr lang="fr-FR" baseline="0"/>
              <a:t> de electricidad por sectores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Sectores'!$U$15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Sectores'!$W$15:$AA$15</c15:sqref>
                  </c15:fullRef>
                </c:ext>
              </c:extLst>
              <c:f>('Energia-emisiones por Sectores'!$W$15,'Energia-emisiones por Sectores'!$Y$15:$AA$15)</c:f>
              <c:numCache>
                <c:formatCode>0.0%</c:formatCode>
                <c:ptCount val="4"/>
                <c:pt idx="0">
                  <c:v>-2.9735911838476126E-2</c:v>
                </c:pt>
                <c:pt idx="1">
                  <c:v>-6.2666855067546434E-2</c:v>
                </c:pt>
                <c:pt idx="2">
                  <c:v>-9.8830347239898364E-2</c:v>
                </c:pt>
                <c:pt idx="3">
                  <c:v>-0.13816689127704762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E-4FC1-B336-D22B1672DC66}"/>
            </c:ext>
          </c:extLst>
        </c:ser>
        <c:ser>
          <c:idx val="1"/>
          <c:order val="1"/>
          <c:tx>
            <c:strRef>
              <c:f>'Energia-emisiones por Sectores'!$U$16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Sectores'!$W$16:$AA$16</c15:sqref>
                  </c15:fullRef>
                </c:ext>
              </c:extLst>
              <c:f>('Energia-emisiones por Sectores'!$W$16,'Energia-emisiones por Sectores'!$Y$16:$AA$16)</c:f>
              <c:numCache>
                <c:formatCode>0.0%</c:formatCode>
                <c:ptCount val="4"/>
                <c:pt idx="0">
                  <c:v>-2.9406569988620457E-2</c:v>
                </c:pt>
                <c:pt idx="1">
                  <c:v>-6.6274802561217427E-2</c:v>
                </c:pt>
                <c:pt idx="2">
                  <c:v>-0.10027299441148307</c:v>
                </c:pt>
                <c:pt idx="3">
                  <c:v>-0.13008894081200584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E-4FC1-B336-D22B1672DC66}"/>
            </c:ext>
          </c:extLst>
        </c:ser>
        <c:ser>
          <c:idx val="2"/>
          <c:order val="2"/>
          <c:tx>
            <c:strRef>
              <c:f>'Energia-emisiones por Sectores'!$U$17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Sectores'!$W$17:$AA$17</c15:sqref>
                  </c15:fullRef>
                </c:ext>
              </c:extLst>
              <c:f>('Energia-emisiones por Sectores'!$W$17,'Energia-emisiones por Sectores'!$Y$17:$AA$17)</c:f>
              <c:numCache>
                <c:formatCode>0.0%</c:formatCode>
                <c:ptCount val="4"/>
                <c:pt idx="0">
                  <c:v>-3.41578420330515E-2</c:v>
                </c:pt>
                <c:pt idx="1">
                  <c:v>-0.1058159682609261</c:v>
                </c:pt>
                <c:pt idx="2">
                  <c:v>-0.2063964970283807</c:v>
                </c:pt>
                <c:pt idx="3">
                  <c:v>-0.34180781054053799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2E-4FC1-B336-D22B1672DC66}"/>
            </c:ext>
          </c:extLst>
        </c:ser>
        <c:ser>
          <c:idx val="3"/>
          <c:order val="3"/>
          <c:tx>
            <c:strRef>
              <c:f>'Energia-emisiones por Sectores'!$U$18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Sectores'!$W$18:$AA$18</c15:sqref>
                  </c15:fullRef>
                </c:ext>
              </c:extLst>
              <c:f>('Energia-emisiones por Sectores'!$W$18,'Energia-emisiones por Sectores'!$Y$18:$AA$18)</c:f>
              <c:numCache>
                <c:formatCode>0.0%</c:formatCode>
                <c:ptCount val="4"/>
                <c:pt idx="0">
                  <c:v>-4.0864028379783535E-2</c:v>
                </c:pt>
                <c:pt idx="1">
                  <c:v>-0.10341160867062027</c:v>
                </c:pt>
                <c:pt idx="2">
                  <c:v>-0.16415365868270737</c:v>
                </c:pt>
                <c:pt idx="3">
                  <c:v>-0.185941890079378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2E-4FC1-B336-D22B1672DC66}"/>
            </c:ext>
          </c:extLst>
        </c:ser>
        <c:ser>
          <c:idx val="4"/>
          <c:order val="4"/>
          <c:tx>
            <c:strRef>
              <c:f>'Energia-emisiones por Sectores'!$U$19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Sectores'!$W$19:$AA$19</c15:sqref>
                  </c15:fullRef>
                </c:ext>
              </c:extLst>
              <c:f>('Energia-emisiones por Sectores'!$W$19,'Energia-emisiones por Sectores'!$Y$19:$AA$19)</c:f>
              <c:numCache>
                <c:formatCode>0.0%</c:formatCode>
                <c:ptCount val="4"/>
                <c:pt idx="0">
                  <c:v>-3.8973452784877183E-2</c:v>
                </c:pt>
                <c:pt idx="1">
                  <c:v>-6.0619761840384978E-2</c:v>
                </c:pt>
                <c:pt idx="2">
                  <c:v>-8.738057141246458E-2</c:v>
                </c:pt>
                <c:pt idx="3">
                  <c:v>-0.10732146650072094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2E-4FC1-B336-D22B1672D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296000"/>
        <c:axId val="145301888"/>
        <c:extLst/>
      </c:barChart>
      <c:catAx>
        <c:axId val="1452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01888"/>
        <c:crosses val="autoZero"/>
        <c:auto val="1"/>
        <c:lblAlgn val="ctr"/>
        <c:lblOffset val="100"/>
        <c:noMultiLvlLbl val="0"/>
      </c:catAx>
      <c:valAx>
        <c:axId val="14530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29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59111361079863"/>
          <c:y val="0.25585417844868841"/>
          <c:w val="0.15512317210348706"/>
          <c:h val="0.65101724162932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Emisiones de CO2 por consumo de energia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Sectores'!$U$24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Sectores'!$W$24:$AA$24</c15:sqref>
                  </c15:fullRef>
                </c:ext>
              </c:extLst>
              <c:f>('Energia-emisiones por Sectores'!$W$24,'Energia-emisiones por Sectores'!$Y$24:$AA$24)</c:f>
              <c:numCache>
                <c:formatCode>0.0%</c:formatCode>
                <c:ptCount val="4"/>
                <c:pt idx="0">
                  <c:v>-6.68358283014715E-2</c:v>
                </c:pt>
                <c:pt idx="1">
                  <c:v>-0.18461178359336006</c:v>
                </c:pt>
                <c:pt idx="2">
                  <c:v>-0.34002173596312024</c:v>
                </c:pt>
                <c:pt idx="3">
                  <c:v>-0.52947247489911975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4-4BA9-A761-00F99E182166}"/>
            </c:ext>
          </c:extLst>
        </c:ser>
        <c:ser>
          <c:idx val="1"/>
          <c:order val="1"/>
          <c:tx>
            <c:strRef>
              <c:f>'Energia-emisiones por Sectores'!$U$25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Sectores'!$W$25:$AA$25</c15:sqref>
                  </c15:fullRef>
                </c:ext>
              </c:extLst>
              <c:f>('Energia-emisiones por Sectores'!$W$25,'Energia-emisiones por Sectores'!$Y$25:$AA$25)</c:f>
              <c:numCache>
                <c:formatCode>0.0%</c:formatCode>
                <c:ptCount val="4"/>
                <c:pt idx="0">
                  <c:v>-3.4825820214208103E-2</c:v>
                </c:pt>
                <c:pt idx="1">
                  <c:v>-0.11346783552895878</c:v>
                </c:pt>
                <c:pt idx="2">
                  <c:v>-0.22531072454785539</c:v>
                </c:pt>
                <c:pt idx="3">
                  <c:v>-0.39504660746368714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E4-4BA9-A761-00F99E182166}"/>
            </c:ext>
          </c:extLst>
        </c:ser>
        <c:ser>
          <c:idx val="2"/>
          <c:order val="2"/>
          <c:tx>
            <c:strRef>
              <c:f>'Energia-emisiones por Sectores'!$U$26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Sectores'!$W$26:$AA$26</c15:sqref>
                  </c15:fullRef>
                </c:ext>
              </c:extLst>
              <c:f>('Energia-emisiones por Sectores'!$W$26,'Energia-emisiones por Sectores'!$Y$26:$AA$26)</c:f>
              <c:numCache>
                <c:formatCode>0.0%</c:formatCode>
                <c:ptCount val="4"/>
                <c:pt idx="0">
                  <c:v>-2.9788619465261679E-2</c:v>
                </c:pt>
                <c:pt idx="1">
                  <c:v>-0.11823390419441859</c:v>
                </c:pt>
                <c:pt idx="2">
                  <c:v>-0.27714564862093738</c:v>
                </c:pt>
                <c:pt idx="3">
                  <c:v>-0.50564579471774174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E4-4BA9-A761-00F99E182166}"/>
            </c:ext>
          </c:extLst>
        </c:ser>
        <c:ser>
          <c:idx val="3"/>
          <c:order val="3"/>
          <c:tx>
            <c:strRef>
              <c:f>'Energia-emisiones por Sectores'!$U$27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Sectores'!$W$27:$AA$27</c15:sqref>
                  </c15:fullRef>
                </c:ext>
              </c:extLst>
              <c:f>('Energia-emisiones por Sectores'!$W$27,'Energia-emisiones por Sectores'!$Y$27:$AA$27)</c:f>
              <c:numCache>
                <c:formatCode>0.0%</c:formatCode>
                <c:ptCount val="4"/>
                <c:pt idx="0">
                  <c:v>-2.1692518772938318E-2</c:v>
                </c:pt>
                <c:pt idx="1">
                  <c:v>-8.2307356654826469E-2</c:v>
                </c:pt>
                <c:pt idx="2">
                  <c:v>-0.17741543713010777</c:v>
                </c:pt>
                <c:pt idx="3">
                  <c:v>-0.30754946674744621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E4-4BA9-A761-00F99E182166}"/>
            </c:ext>
          </c:extLst>
        </c:ser>
        <c:ser>
          <c:idx val="4"/>
          <c:order val="4"/>
          <c:tx>
            <c:strRef>
              <c:f>'Energia-emisiones por Sectores'!$U$28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Sectores'!$W$28:$AA$28</c15:sqref>
                  </c15:fullRef>
                </c:ext>
              </c:extLst>
              <c:f>('Energia-emisiones por Sectores'!$W$28,'Energia-emisiones por Sectores'!$Y$28:$AA$28)</c:f>
              <c:numCache>
                <c:formatCode>0.0%</c:formatCode>
                <c:ptCount val="4"/>
                <c:pt idx="0">
                  <c:v>-6.9806436828898977E-2</c:v>
                </c:pt>
                <c:pt idx="1">
                  <c:v>-0.20476361949213584</c:v>
                </c:pt>
                <c:pt idx="2">
                  <c:v>-0.35468329113511465</c:v>
                </c:pt>
                <c:pt idx="3">
                  <c:v>-0.57009880932527968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E4-4BA9-A761-00F99E182166}"/>
            </c:ext>
          </c:extLst>
        </c:ser>
        <c:ser>
          <c:idx val="5"/>
          <c:order val="5"/>
          <c:tx>
            <c:strRef>
              <c:f>'Energia-emisiones por Sectores'!$U$29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Sectores'!$W$29:$AA$29</c15:sqref>
                  </c15:fullRef>
                </c:ext>
              </c:extLst>
              <c:f>('Energia-emisiones por Sectores'!$W$29,'Energia-emisiones por Sectores'!$Y$29:$AA$29)</c:f>
              <c:numCache>
                <c:formatCode>0.0%</c:formatCode>
                <c:ptCount val="4"/>
                <c:pt idx="0">
                  <c:v>-0.25513123858649056</c:v>
                </c:pt>
                <c:pt idx="1">
                  <c:v>-0.57994626138067329</c:v>
                </c:pt>
                <c:pt idx="2">
                  <c:v>-0.77763039747016272</c:v>
                </c:pt>
                <c:pt idx="3">
                  <c:v>-0.93635595521019865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E4-4BA9-A761-00F99E182166}"/>
            </c:ext>
          </c:extLst>
        </c:ser>
        <c:ser>
          <c:idx val="6"/>
          <c:order val="6"/>
          <c:tx>
            <c:strRef>
              <c:f>'Energia-emisiones por Sectores'!$U$30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Sectores'!$W$30:$AA$30</c15:sqref>
                  </c15:fullRef>
                </c:ext>
              </c:extLst>
              <c:f>('Energia-emisiones por Sectores'!$W$30,'Energia-emisiones por Sectores'!$Y$30:$AA$30)</c:f>
              <c:numCache>
                <c:formatCode>0.0%</c:formatCode>
                <c:ptCount val="4"/>
                <c:pt idx="0">
                  <c:v>-5.4790676554676732E-2</c:v>
                </c:pt>
                <c:pt idx="1">
                  <c:v>-0.12741891144300133</c:v>
                </c:pt>
                <c:pt idx="2">
                  <c:v>-0.2408413094882903</c:v>
                </c:pt>
                <c:pt idx="3">
                  <c:v>-0.40351530056102558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E4-4BA9-A761-00F99E182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389056"/>
        <c:axId val="145390592"/>
        <c:extLst/>
      </c:barChart>
      <c:catAx>
        <c:axId val="1453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90592"/>
        <c:crosses val="autoZero"/>
        <c:auto val="1"/>
        <c:lblAlgn val="ctr"/>
        <c:lblOffset val="100"/>
        <c:noMultiLvlLbl val="0"/>
      </c:catAx>
      <c:valAx>
        <c:axId val="14539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85858987852"/>
          <c:y val="0.2128527963855264"/>
          <c:w val="0.26728749159062704"/>
          <c:h val="0.763950849427403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privado</a:t>
            </a:r>
            <a:r>
              <a:rPr lang="fr-FR" baseline="0"/>
              <a:t> por producto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5423072512721826E-2"/>
          <c:y val="0.185378233034797"/>
          <c:w val="0.66350541565318555"/>
          <c:h val="0.730588116450789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'Consumo por sectores'!$AA$4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sectores'!$AB$4:$AG$4</c15:sqref>
                  </c15:fullRef>
                </c:ext>
              </c:extLst>
              <c:f>('Consumo por sectores'!$AC$4,'Consumo por sectores'!$AE$4:$AG$4)</c:f>
              <c:numCache>
                <c:formatCode>0.0%</c:formatCode>
                <c:ptCount val="4"/>
                <c:pt idx="0">
                  <c:v>4.0008148385364262E-3</c:v>
                </c:pt>
                <c:pt idx="1">
                  <c:v>1.2870693804124311E-2</c:v>
                </c:pt>
                <c:pt idx="2">
                  <c:v>1.3624330125069362E-2</c:v>
                </c:pt>
                <c:pt idx="3">
                  <c:v>1.2843281835444031E-2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8-425E-9073-E9C72BE97210}"/>
            </c:ext>
          </c:extLst>
        </c:ser>
        <c:ser>
          <c:idx val="1"/>
          <c:order val="1"/>
          <c:tx>
            <c:strRef>
              <c:f>'Consumo por sectores'!$AA$5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sectores'!$AB$5:$AG$5</c15:sqref>
                  </c15:fullRef>
                </c:ext>
              </c:extLst>
              <c:f>('Consumo por sectores'!$AC$5,'Consumo por sectores'!$AE$5:$AG$5)</c:f>
              <c:numCache>
                <c:formatCode>0.0%</c:formatCode>
                <c:ptCount val="4"/>
                <c:pt idx="0">
                  <c:v>3.2563360611450598E-3</c:v>
                </c:pt>
                <c:pt idx="1">
                  <c:v>1.1162052623899577E-2</c:v>
                </c:pt>
                <c:pt idx="2">
                  <c:v>1.2165788079635309E-2</c:v>
                </c:pt>
                <c:pt idx="3">
                  <c:v>1.3018596734729826E-2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B8-425E-9073-E9C72BE97210}"/>
            </c:ext>
          </c:extLst>
        </c:ser>
        <c:ser>
          <c:idx val="2"/>
          <c:order val="2"/>
          <c:tx>
            <c:strRef>
              <c:f>'Consumo por sectores'!$AA$6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sectores'!$AB$6:$AG$6</c15:sqref>
                  </c15:fullRef>
                </c:ext>
              </c:extLst>
              <c:f>('Consumo por sectores'!$AC$6,'Consumo por sectores'!$AE$6:$AG$6)</c:f>
              <c:numCache>
                <c:formatCode>0.0%</c:formatCode>
                <c:ptCount val="4"/>
                <c:pt idx="0">
                  <c:v>2.2152645916855285E-3</c:v>
                </c:pt>
                <c:pt idx="1">
                  <c:v>1.7220923577361269E-3</c:v>
                </c:pt>
                <c:pt idx="2">
                  <c:v>-2.2648473696193494E-2</c:v>
                </c:pt>
                <c:pt idx="3">
                  <c:v>-6.2061538055145471E-2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B8-425E-9073-E9C72BE97210}"/>
            </c:ext>
          </c:extLst>
        </c:ser>
        <c:ser>
          <c:idx val="3"/>
          <c:order val="3"/>
          <c:tx>
            <c:strRef>
              <c:f>'Consumo por sectores'!$AA$7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sectores'!$AB$7:$AG$7</c15:sqref>
                  </c15:fullRef>
                </c:ext>
              </c:extLst>
              <c:f>('Consumo por sectores'!$AC$7,'Consumo por sectores'!$AE$7:$AG$7)</c:f>
              <c:numCache>
                <c:formatCode>0.0%</c:formatCode>
                <c:ptCount val="4"/>
                <c:pt idx="0">
                  <c:v>5.2592019589403627E-3</c:v>
                </c:pt>
                <c:pt idx="1">
                  <c:v>1.3505280452358104E-2</c:v>
                </c:pt>
                <c:pt idx="2">
                  <c:v>1.3343562377541529E-2</c:v>
                </c:pt>
                <c:pt idx="3">
                  <c:v>1.2964135769585106E-2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B8-425E-9073-E9C72BE97210}"/>
            </c:ext>
          </c:extLst>
        </c:ser>
        <c:ser>
          <c:idx val="4"/>
          <c:order val="4"/>
          <c:tx>
            <c:strRef>
              <c:f>'Consumo por sectores'!$AA$8</c:f>
              <c:strCache>
                <c:ptCount val="1"/>
                <c:pt idx="0">
                  <c:v>Combustible fosiles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sectores'!$AB$8:$AG$8</c15:sqref>
                  </c15:fullRef>
                </c:ext>
              </c:extLst>
              <c:f>('Consumo por sectores'!$AC$8,'Consumo por sectores'!$AE$8:$AG$8)</c:f>
              <c:numCache>
                <c:formatCode>0.0%</c:formatCode>
                <c:ptCount val="4"/>
                <c:pt idx="0">
                  <c:v>-5.4636475122970984E-2</c:v>
                </c:pt>
                <c:pt idx="1">
                  <c:v>-0.12711764772653156</c:v>
                </c:pt>
                <c:pt idx="2">
                  <c:v>-0.24033391991718089</c:v>
                </c:pt>
                <c:pt idx="3">
                  <c:v>-0.40259237117804014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B8-425E-9073-E9C72BE97210}"/>
            </c:ext>
          </c:extLst>
        </c:ser>
        <c:ser>
          <c:idx val="5"/>
          <c:order val="5"/>
          <c:tx>
            <c:strRef>
              <c:f>'Consumo por sectores'!$AA$9</c:f>
              <c:strCache>
                <c:ptCount val="1"/>
                <c:pt idx="0">
                  <c:v>Electricidad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sectores'!$AB$9:$AG$9</c15:sqref>
                  </c15:fullRef>
                </c:ext>
              </c:extLst>
              <c:f>('Consumo por sectores'!$AC$9,'Consumo por sectores'!$AE$9:$AG$9)</c:f>
              <c:numCache>
                <c:formatCode>0.0%</c:formatCode>
                <c:ptCount val="4"/>
                <c:pt idx="0">
                  <c:v>-3.8973457021231561E-2</c:v>
                </c:pt>
                <c:pt idx="1">
                  <c:v>-6.0619765115142998E-2</c:v>
                </c:pt>
                <c:pt idx="2">
                  <c:v>-8.7380573991628241E-2</c:v>
                </c:pt>
                <c:pt idx="3">
                  <c:v>-0.10732148065882852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B8-425E-9073-E9C72BE97210}"/>
            </c:ext>
          </c:extLst>
        </c:ser>
        <c:ser>
          <c:idx val="6"/>
          <c:order val="6"/>
          <c:tx>
            <c:strRef>
              <c:f>'Consumo por sectores'!$AA$10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sectores'!$AB$10:$AG$10</c15:sqref>
                  </c15:fullRef>
                </c:ext>
              </c:extLst>
              <c:f>('Consumo por sectores'!$AC$10,'Consumo por sectores'!$AE$10:$AG$10)</c:f>
              <c:numCache>
                <c:formatCode>0.00%</c:formatCode>
                <c:ptCount val="4"/>
                <c:pt idx="0">
                  <c:v>1.7917932939157666E-3</c:v>
                </c:pt>
                <c:pt idx="1">
                  <c:v>6.487611274669236E-3</c:v>
                </c:pt>
                <c:pt idx="2">
                  <c:v>3.3845032929706864E-3</c:v>
                </c:pt>
                <c:pt idx="3">
                  <c:v>-8.1532956704233328E-4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B8-425E-9073-E9C72BE97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475072"/>
        <c:axId val="145476608"/>
        <c:extLst/>
      </c:barChart>
      <c:catAx>
        <c:axId val="14547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476608"/>
        <c:crosses val="autoZero"/>
        <c:auto val="1"/>
        <c:lblAlgn val="ctr"/>
        <c:lblOffset val="100"/>
        <c:noMultiLvlLbl val="0"/>
      </c:catAx>
      <c:valAx>
        <c:axId val="1454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47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79265091863514"/>
          <c:y val="0.20080685133481821"/>
          <c:w val="0.19107870562232351"/>
          <c:h val="0.62749443172193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</a:t>
            </a:r>
            <a:r>
              <a:rPr lang="fr-FR" baseline="0"/>
              <a:t> por sectores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'Inversiones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sectores'!$T$4:$Y$4</c15:sqref>
                  </c15:fullRef>
                </c:ext>
              </c:extLst>
              <c:f>'Inversiones por sectores'!$W$4:$Y$4</c:f>
              <c:numCache>
                <c:formatCode>#,##0</c:formatCode>
                <c:ptCount val="3"/>
                <c:pt idx="0">
                  <c:v>1020.8941824499925</c:v>
                </c:pt>
                <c:pt idx="1">
                  <c:v>2102.3066347599961</c:v>
                </c:pt>
                <c:pt idx="2">
                  <c:v>4292.3272536899894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0-471A-90AF-F910B4764681}"/>
            </c:ext>
          </c:extLst>
        </c:ser>
        <c:ser>
          <c:idx val="1"/>
          <c:order val="1"/>
          <c:tx>
            <c:strRef>
              <c:f>'Inversiones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sectores'!$T$5:$Y$5</c15:sqref>
                  </c15:fullRef>
                </c:ext>
              </c:extLst>
              <c:f>'Inversiones por sectores'!$W$5:$Y$5</c:f>
              <c:numCache>
                <c:formatCode>#,##0</c:formatCode>
                <c:ptCount val="3"/>
                <c:pt idx="0">
                  <c:v>11347.300169999944</c:v>
                </c:pt>
                <c:pt idx="1">
                  <c:v>25778.956759999972</c:v>
                </c:pt>
                <c:pt idx="2">
                  <c:v>58638.613409999758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60-471A-90AF-F910B4764681}"/>
            </c:ext>
          </c:extLst>
        </c:ser>
        <c:ser>
          <c:idx val="2"/>
          <c:order val="2"/>
          <c:tx>
            <c:strRef>
              <c:f>'Inversiones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sectores'!$T$6:$Y$6</c15:sqref>
                  </c15:fullRef>
                </c:ext>
              </c:extLst>
              <c:f>'Inversiones por sectores'!$W$6:$Y$6</c:f>
              <c:numCache>
                <c:formatCode>#,##0</c:formatCode>
                <c:ptCount val="3"/>
                <c:pt idx="0">
                  <c:v>18200.666567999986</c:v>
                </c:pt>
                <c:pt idx="1">
                  <c:v>118824.07985400001</c:v>
                </c:pt>
                <c:pt idx="2">
                  <c:v>406537.58557400003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60-471A-90AF-F910B4764681}"/>
            </c:ext>
          </c:extLst>
        </c:ser>
        <c:ser>
          <c:idx val="3"/>
          <c:order val="3"/>
          <c:tx>
            <c:strRef>
              <c:f>'Inversiones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sectores'!$T$7:$Y$7</c15:sqref>
                  </c15:fullRef>
                </c:ext>
              </c:extLst>
              <c:f>'Inversiones por sectores'!$W$7:$Y$7</c:f>
              <c:numCache>
                <c:formatCode>#,##0</c:formatCode>
                <c:ptCount val="3"/>
                <c:pt idx="0">
                  <c:v>10207.681199999526</c:v>
                </c:pt>
                <c:pt idx="1">
                  <c:v>16680.00250000041</c:v>
                </c:pt>
                <c:pt idx="2">
                  <c:v>5800.4809999996796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60-471A-90AF-F910B4764681}"/>
            </c:ext>
          </c:extLst>
        </c:ser>
        <c:ser>
          <c:idx val="4"/>
          <c:order val="4"/>
          <c:tx>
            <c:strRef>
              <c:f>'Inversiones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sectores'!$T$8:$Y$8</c15:sqref>
                  </c15:fullRef>
                </c:ext>
              </c:extLst>
              <c:f>'Inversiones por sectores'!$W$8:$Y$8</c:f>
              <c:numCache>
                <c:formatCode>#,##0</c:formatCode>
                <c:ptCount val="3"/>
                <c:pt idx="0">
                  <c:v>-61790.183320000069</c:v>
                </c:pt>
                <c:pt idx="1">
                  <c:v>-128145.51491999999</c:v>
                </c:pt>
                <c:pt idx="2">
                  <c:v>-209852.4459899998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60-471A-90AF-F910B4764681}"/>
            </c:ext>
          </c:extLst>
        </c:ser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'Inversiones por sectores'!$W$9:$Y$9</c:f>
              <c:numCache>
                <c:formatCode>#,##0</c:formatCode>
                <c:ptCount val="3"/>
                <c:pt idx="0">
                  <c:v>40749.849352420017</c:v>
                </c:pt>
                <c:pt idx="1">
                  <c:v>63820.589745691716</c:v>
                </c:pt>
                <c:pt idx="2">
                  <c:v>97351.199423222453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60-471A-90AF-F910B4764681}"/>
            </c:ext>
          </c:extLst>
        </c:ser>
        <c:ser>
          <c:idx val="18"/>
          <c:order val="18"/>
          <c:tx>
            <c:strRef>
              <c:f>'Inversiones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sectores'!$T$22:$Y$22</c15:sqref>
                  </c15:fullRef>
                </c:ext>
              </c:extLst>
              <c:f>'Inversiones por sectores'!$W$22:$Y$22</c:f>
              <c:numCache>
                <c:formatCode>#,##0</c:formatCode>
                <c:ptCount val="3"/>
                <c:pt idx="0">
                  <c:v>19736.208152865991</c:v>
                </c:pt>
                <c:pt idx="1">
                  <c:v>99060.420574451797</c:v>
                </c:pt>
                <c:pt idx="2">
                  <c:v>362767.76067091338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960-471A-90AF-F910B4764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801984"/>
        <c:axId val="145803520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'Inversiones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sectores'!$T$10:$Y$10</c15:sqref>
                        </c15:fullRef>
                        <c15:formulaRef>
                          <c15:sqref>'Inversiones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825.39068000000043</c:v>
                      </c:pt>
                      <c:pt idx="1">
                        <c:v>2862.7229499999994</c:v>
                      </c:pt>
                      <c:pt idx="2">
                        <c:v>4460.7457500000019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1960-471A-90AF-F910B476468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sectores'!$T$11:$Y$11</c15:sqref>
                        </c15:fullRef>
                        <c15:formulaRef>
                          <c15:sqref>'Inversiones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17002.450900000003</c:v>
                      </c:pt>
                      <c:pt idx="1">
                        <c:v>61548.112290000005</c:v>
                      </c:pt>
                      <c:pt idx="2">
                        <c:v>91389.799519999986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960-471A-90AF-F910B476468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sectores'!$T$12:$Y$12</c15:sqref>
                        </c15:fullRef>
                        <c15:formulaRef>
                          <c15:sqref>'Inversiones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-321.36185999999998</c:v>
                      </c:pt>
                      <c:pt idx="1">
                        <c:v>-1080.4807530000003</c:v>
                      </c:pt>
                      <c:pt idx="2">
                        <c:v>-1976.5925749999997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960-471A-90AF-F910B4764681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sectores'!$T$13:$Y$13</c15:sqref>
                        </c15:fullRef>
                        <c15:formulaRef>
                          <c15:sqref>'Inversiones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24725.092239999998</c:v>
                      </c:pt>
                      <c:pt idx="1">
                        <c:v>-10037.188829999999</c:v>
                      </c:pt>
                      <c:pt idx="2">
                        <c:v>-43808.978640000001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960-471A-90AF-F910B4764681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sectores'!$T$14:$Y$14</c15:sqref>
                        </c15:fullRef>
                        <c15:formulaRef>
                          <c15:sqref>'Inversiones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3918.2987179999991</c:v>
                      </c:pt>
                      <c:pt idx="1">
                        <c:v>12585.028635999999</c:v>
                      </c:pt>
                      <c:pt idx="2">
                        <c:v>19900.892416131999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960-471A-90AF-F910B4764681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sectores'!$T$15:$Y$15</c15:sqref>
                        </c15:fullRef>
                        <c15:formulaRef>
                          <c15:sqref>'Inversiones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130.41692000000012</c:v>
                      </c:pt>
                      <c:pt idx="1">
                        <c:v>364.81551090000005</c:v>
                      </c:pt>
                      <c:pt idx="2">
                        <c:v>3926.0490766799999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960-471A-90AF-F910B4764681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sectores'!$T$16:$Y$16</c15:sqref>
                        </c15:fullRef>
                        <c15:formulaRef>
                          <c15:sqref>'Inversiones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-457.41433599999982</c:v>
                      </c:pt>
                      <c:pt idx="1">
                        <c:v>-520.98033900000019</c:v>
                      </c:pt>
                      <c:pt idx="2">
                        <c:v>-389.56762800000001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960-471A-90AF-F910B4764681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sectores'!$T$17:$Y$17</c15:sqref>
                        </c15:fullRef>
                        <c15:formulaRef>
                          <c15:sqref>'Inversiones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-338.79198899999983</c:v>
                      </c:pt>
                      <c:pt idx="1">
                        <c:v>-852.11820299999999</c:v>
                      </c:pt>
                      <c:pt idx="2">
                        <c:v>26996.777807999999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960-471A-90AF-F910B4764681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sectores'!$T$18:$Y$18</c15:sqref>
                        </c15:fullRef>
                        <c15:formulaRef>
                          <c15:sqref>'Inversiones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-3444.8794476900002</c:v>
                      </c:pt>
                      <c:pt idx="1">
                        <c:v>-2701.8041068086</c:v>
                      </c:pt>
                      <c:pt idx="2">
                        <c:v>-43.645715885400001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960-471A-90AF-F910B4764681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sectores'!$T$19:$Y$19</c15:sqref>
                        </c15:fullRef>
                        <c15:formulaRef>
                          <c15:sqref>'Inversiones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-1290.10052</c:v>
                      </c:pt>
                      <c:pt idx="1">
                        <c:v>1651.49179</c:v>
                      </c:pt>
                      <c:pt idx="2">
                        <c:v>-3106.518130000004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960-471A-90AF-F910B4764681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sectores'!$T$20:$Y$20</c15:sqref>
                        </c15:fullRef>
                        <c15:formulaRef>
                          <c15:sqref>'Inversiones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0.47050299200000012</c:v>
                      </c:pt>
                      <c:pt idx="1">
                        <c:v>0.95992797300000987</c:v>
                      </c:pt>
                      <c:pt idx="2">
                        <c:v>2.2335057599999999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960-471A-90AF-F910B4764681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sectores'!$T$21:$Y$21</c15:sqref>
                        </c15:fullRef>
                        <c15:formulaRef>
                          <c15:sqref>'Inversiones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0.27754411799999978</c:v>
                      </c:pt>
                      <c:pt idx="1">
                        <c:v>3.0872627299999983E-2</c:v>
                      </c:pt>
                      <c:pt idx="2">
                        <c:v>4.0355358000000001E-3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960-471A-90AF-F910B4764681}"/>
                  </c:ext>
                </c:extLst>
              </c15:ser>
            </c15:filteredBarSeries>
          </c:ext>
        </c:extLst>
      </c:barChart>
      <c:catAx>
        <c:axId val="14580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803520"/>
        <c:crosses val="autoZero"/>
        <c:auto val="1"/>
        <c:lblAlgn val="ctr"/>
        <c:lblOffset val="100"/>
        <c:noMultiLvlLbl val="0"/>
      </c:catAx>
      <c:valAx>
        <c:axId val="14580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80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9022959968"/>
          <c:y val="0.14908456008216361"/>
          <c:w val="0.27781450119453199"/>
          <c:h val="0.58333741615631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Inversión</a:t>
            </a:r>
            <a:r>
              <a:rPr lang="fr-FR" baseline="0"/>
              <a:t> por tecnología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629230805608758"/>
          <c:y val="0.16834567901234571"/>
          <c:w val="0.61270587122555631"/>
          <c:h val="0.76251851851851848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('Inversiones por sectores'!$U$9,'Inversiones por sectores'!$W$9:$Y$9)</c:f>
              <c:numCache>
                <c:formatCode>#,##0</c:formatCode>
                <c:ptCount val="4"/>
                <c:pt idx="0">
                  <c:v>1767.7288172000044</c:v>
                </c:pt>
                <c:pt idx="1">
                  <c:v>40749.849352420017</c:v>
                </c:pt>
                <c:pt idx="2">
                  <c:v>63820.589745691716</c:v>
                </c:pt>
                <c:pt idx="3">
                  <c:v>97351.199423222453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D6-42BB-AFC2-6E62C669AE56}"/>
            </c:ext>
          </c:extLst>
        </c:ser>
        <c:ser>
          <c:idx val="6"/>
          <c:order val="6"/>
          <c:tx>
            <c:strRef>
              <c:f>'Inversiones por sectores'!$S$10</c:f>
              <c:strCache>
                <c:ptCount val="1"/>
                <c:pt idx="0">
                  <c:v>Hidroeléctrica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sectores'!$T$10:$Y$10</c15:sqref>
                  </c15:fullRef>
                </c:ext>
              </c:extLst>
              <c:f>('Inversiones por sectores'!$U$10,'Inversiones por sectores'!$W$10:$Y$10)</c:f>
              <c:numCache>
                <c:formatCode>#,##0</c:formatCode>
                <c:ptCount val="4"/>
                <c:pt idx="0">
                  <c:v>481.83974000000308</c:v>
                </c:pt>
                <c:pt idx="1">
                  <c:v>825.39068000000043</c:v>
                </c:pt>
                <c:pt idx="2">
                  <c:v>2862.7229499999994</c:v>
                </c:pt>
                <c:pt idx="3">
                  <c:v>4460.7457500000019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D6-42BB-AFC2-6E62C669AE56}"/>
            </c:ext>
          </c:extLst>
        </c:ser>
        <c:ser>
          <c:idx val="7"/>
          <c:order val="7"/>
          <c:tx>
            <c:strRef>
              <c:f>'Inversiones por sectores'!$S$11</c:f>
              <c:strCache>
                <c:ptCount val="1"/>
                <c:pt idx="0">
                  <c:v>Eólica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sectores'!$T$11:$Y$11</c15:sqref>
                  </c15:fullRef>
                </c:ext>
              </c:extLst>
              <c:f>('Inversiones por sectores'!$U$11,'Inversiones por sectores'!$W$11:$Y$11)</c:f>
              <c:numCache>
                <c:formatCode>#,##0</c:formatCode>
                <c:ptCount val="4"/>
                <c:pt idx="0">
                  <c:v>636.91385499999978</c:v>
                </c:pt>
                <c:pt idx="1">
                  <c:v>17002.450900000003</c:v>
                </c:pt>
                <c:pt idx="2">
                  <c:v>61548.112290000005</c:v>
                </c:pt>
                <c:pt idx="3">
                  <c:v>91389.799519999986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D6-42BB-AFC2-6E62C669AE56}"/>
            </c:ext>
          </c:extLst>
        </c:ser>
        <c:ser>
          <c:idx val="8"/>
          <c:order val="8"/>
          <c:tx>
            <c:strRef>
              <c:f>'Inversiones por sectores'!$S$12</c:f>
              <c:strCache>
                <c:ptCount val="1"/>
                <c:pt idx="0">
                  <c:v>Geotérmica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sectores'!$T$12:$Y$12</c15:sqref>
                  </c15:fullRef>
                </c:ext>
              </c:extLst>
              <c:f>('Inversiones por sectores'!$U$12,'Inversiones por sectores'!$W$12:$Y$12)</c:f>
              <c:numCache>
                <c:formatCode>#,##0</c:formatCode>
                <c:ptCount val="4"/>
                <c:pt idx="0">
                  <c:v>31.477155000000039</c:v>
                </c:pt>
                <c:pt idx="1">
                  <c:v>-321.36185999999998</c:v>
                </c:pt>
                <c:pt idx="2">
                  <c:v>-1080.4807530000003</c:v>
                </c:pt>
                <c:pt idx="3">
                  <c:v>-1976.5925749999997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D6-42BB-AFC2-6E62C669AE56}"/>
            </c:ext>
          </c:extLst>
        </c:ser>
        <c:ser>
          <c:idx val="9"/>
          <c:order val="9"/>
          <c:tx>
            <c:strRef>
              <c:f>'Inversiones por sectores'!$S$13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sectores'!$T$13:$Y$13</c15:sqref>
                  </c15:fullRef>
                </c:ext>
              </c:extLst>
              <c:f>('Inversiones por sectores'!$U$13,'Inversiones por sectores'!$W$13:$Y$13)</c:f>
              <c:numCache>
                <c:formatCode>#,##0</c:formatCode>
                <c:ptCount val="4"/>
                <c:pt idx="0">
                  <c:v>149.43572599999993</c:v>
                </c:pt>
                <c:pt idx="1">
                  <c:v>24725.092239999998</c:v>
                </c:pt>
                <c:pt idx="2">
                  <c:v>-10037.188829999999</c:v>
                </c:pt>
                <c:pt idx="3">
                  <c:v>-43808.978640000001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D6-42BB-AFC2-6E62C669AE56}"/>
            </c:ext>
          </c:extLst>
        </c:ser>
        <c:ser>
          <c:idx val="10"/>
          <c:order val="10"/>
          <c:tx>
            <c:strRef>
              <c:f>'Inversiones por sectores'!$S$14</c:f>
              <c:strCache>
                <c:ptCount val="1"/>
                <c:pt idx="0">
                  <c:v>Cogeneración Eficiente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sectores'!$T$14:$Y$14</c15:sqref>
                  </c15:fullRef>
                </c:ext>
              </c:extLst>
              <c:f>('Inversiones por sectores'!$U$14,'Inversiones por sectores'!$W$14:$Y$14)</c:f>
              <c:numCache>
                <c:formatCode>#,##0</c:formatCode>
                <c:ptCount val="4"/>
                <c:pt idx="0">
                  <c:v>173.09682300000009</c:v>
                </c:pt>
                <c:pt idx="1">
                  <c:v>3918.2987179999991</c:v>
                </c:pt>
                <c:pt idx="2">
                  <c:v>12585.028635999999</c:v>
                </c:pt>
                <c:pt idx="3">
                  <c:v>19900.892416131999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D6-42BB-AFC2-6E62C669AE56}"/>
            </c:ext>
          </c:extLst>
        </c:ser>
        <c:ser>
          <c:idx val="11"/>
          <c:order val="11"/>
          <c:tx>
            <c:strRef>
              <c:f>'Inversiones por sectores'!$S$15</c:f>
              <c:strCache>
                <c:ptCount val="1"/>
                <c:pt idx="0">
                  <c:v>Bioenergía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sectores'!$T$15:$Y$15</c15:sqref>
                  </c15:fullRef>
                </c:ext>
              </c:extLst>
              <c:f>('Inversiones por sectores'!$U$15,'Inversiones por sectores'!$W$15:$Y$15)</c:f>
              <c:numCache>
                <c:formatCode>#,##0</c:formatCode>
                <c:ptCount val="4"/>
                <c:pt idx="0">
                  <c:v>81.80376299999989</c:v>
                </c:pt>
                <c:pt idx="1">
                  <c:v>130.41692000000012</c:v>
                </c:pt>
                <c:pt idx="2">
                  <c:v>364.81551090000005</c:v>
                </c:pt>
                <c:pt idx="3">
                  <c:v>3926.0490766799999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ED6-42BB-AFC2-6E62C669AE56}"/>
            </c:ext>
          </c:extLst>
        </c:ser>
        <c:ser>
          <c:idx val="12"/>
          <c:order val="12"/>
          <c:tx>
            <c:strRef>
              <c:f>'Inversiones por sectores'!$S$16</c:f>
              <c:strCache>
                <c:ptCount val="1"/>
                <c:pt idx="0">
                  <c:v>Otras energías limpias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sectores'!$T$16:$Y$16</c15:sqref>
                  </c15:fullRef>
                </c:ext>
              </c:extLst>
              <c:f>('Inversiones por sectores'!$U$16,'Inversiones por sectores'!$W$16:$Y$16)</c:f>
              <c:numCache>
                <c:formatCode>#,##0</c:formatCode>
                <c:ptCount val="4"/>
                <c:pt idx="0">
                  <c:v>38.747683999999936</c:v>
                </c:pt>
                <c:pt idx="1">
                  <c:v>-457.41433599999982</c:v>
                </c:pt>
                <c:pt idx="2">
                  <c:v>-520.98033900000019</c:v>
                </c:pt>
                <c:pt idx="3">
                  <c:v>-389.56762800000001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ED6-42BB-AFC2-6E62C669AE56}"/>
            </c:ext>
          </c:extLst>
        </c:ser>
        <c:ser>
          <c:idx val="13"/>
          <c:order val="13"/>
          <c:tx>
            <c:strRef>
              <c:f>'Inversiones por sectores'!$S$17</c:f>
              <c:strCache>
                <c:ptCount val="1"/>
                <c:pt idx="0">
                  <c:v>Nucleoeléctrica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sectores'!$T$17:$Y$17</c15:sqref>
                  </c15:fullRef>
                </c:ext>
              </c:extLst>
              <c:f>('Inversiones por sectores'!$U$17,'Inversiones por sectores'!$W$17:$Y$17)</c:f>
              <c:numCache>
                <c:formatCode>#,##0</c:formatCode>
                <c:ptCount val="4"/>
                <c:pt idx="0">
                  <c:v>90.35461499999974</c:v>
                </c:pt>
                <c:pt idx="1">
                  <c:v>-338.79198899999983</c:v>
                </c:pt>
                <c:pt idx="2">
                  <c:v>-852.11820299999999</c:v>
                </c:pt>
                <c:pt idx="3">
                  <c:v>26996.777807999999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ED6-42BB-AFC2-6E62C669AE56}"/>
            </c:ext>
          </c:extLst>
        </c:ser>
        <c:ser>
          <c:idx val="14"/>
          <c:order val="14"/>
          <c:tx>
            <c:strRef>
              <c:f>'Inversiones por sectores'!$S$18</c:f>
              <c:strCache>
                <c:ptCount val="1"/>
                <c:pt idx="0">
                  <c:v>Carboeléctrica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sectores'!$T$18:$Y$18</c15:sqref>
                  </c15:fullRef>
                </c:ext>
              </c:extLst>
              <c:f>('Inversiones por sectores'!$U$18,'Inversiones por sectores'!$W$18:$Y$18)</c:f>
              <c:numCache>
                <c:formatCode>#,##0</c:formatCode>
                <c:ptCount val="4"/>
                <c:pt idx="0">
                  <c:v>-2107.6339109999999</c:v>
                </c:pt>
                <c:pt idx="1">
                  <c:v>-3444.8794476900002</c:v>
                </c:pt>
                <c:pt idx="2">
                  <c:v>-2701.8041068086</c:v>
                </c:pt>
                <c:pt idx="3">
                  <c:v>-43.645715885400001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ED6-42BB-AFC2-6E62C669AE56}"/>
            </c:ext>
          </c:extLst>
        </c:ser>
        <c:ser>
          <c:idx val="15"/>
          <c:order val="15"/>
          <c:tx>
            <c:strRef>
              <c:f>'Inversiones por sectores'!$S$19</c:f>
              <c:strCache>
                <c:ptCount val="1"/>
                <c:pt idx="0">
                  <c:v>Ciclo combinado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sectores'!$T$19:$Y$19</c15:sqref>
                  </c15:fullRef>
                </c:ext>
              </c:extLst>
              <c:f>('Inversiones por sectores'!$U$19,'Inversiones por sectores'!$W$19:$Y$19)</c:f>
              <c:numCache>
                <c:formatCode>#,##0</c:formatCode>
                <c:ptCount val="4"/>
                <c:pt idx="0">
                  <c:v>2081.5941100000018</c:v>
                </c:pt>
                <c:pt idx="1">
                  <c:v>-1290.10052</c:v>
                </c:pt>
                <c:pt idx="2">
                  <c:v>1651.49179</c:v>
                </c:pt>
                <c:pt idx="3">
                  <c:v>-3106.518130000004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ED6-42BB-AFC2-6E62C669AE56}"/>
            </c:ext>
          </c:extLst>
        </c:ser>
        <c:ser>
          <c:idx val="16"/>
          <c:order val="16"/>
          <c:tx>
            <c:strRef>
              <c:f>'Inversiones por sectores'!$S$20</c:f>
              <c:strCache>
                <c:ptCount val="1"/>
                <c:pt idx="0">
                  <c:v>Combustión Interna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sectores'!$T$20:$Y$20</c15:sqref>
                  </c15:fullRef>
                </c:ext>
              </c:extLst>
              <c:f>('Inversiones por sectores'!$U$20,'Inversiones por sectores'!$W$20:$Y$20)</c:f>
              <c:numCache>
                <c:formatCode>#,##0</c:formatCode>
                <c:ptCount val="4"/>
                <c:pt idx="0">
                  <c:v>27.851610700000037</c:v>
                </c:pt>
                <c:pt idx="1">
                  <c:v>0.47050299200000012</c:v>
                </c:pt>
                <c:pt idx="2">
                  <c:v>0.95992797300000987</c:v>
                </c:pt>
                <c:pt idx="3">
                  <c:v>2.2335057599999999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ED6-42BB-AFC2-6E62C669AE56}"/>
            </c:ext>
          </c:extLst>
        </c:ser>
        <c:ser>
          <c:idx val="17"/>
          <c:order val="17"/>
          <c:tx>
            <c:strRef>
              <c:f>'Inversiones por sectores'!$S$21</c:f>
              <c:strCache>
                <c:ptCount val="1"/>
                <c:pt idx="0">
                  <c:v>Termoeléctrica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sectores'!$T$21:$Y$21</c15:sqref>
                  </c15:fullRef>
                </c:ext>
              </c:extLst>
              <c:f>('Inversiones por sectores'!$U$21,'Inversiones por sectores'!$W$21:$Y$21)</c:f>
              <c:numCache>
                <c:formatCode>#,##0</c:formatCode>
                <c:ptCount val="4"/>
                <c:pt idx="0">
                  <c:v>82.247646499999973</c:v>
                </c:pt>
                <c:pt idx="1">
                  <c:v>0.27754411799999978</c:v>
                </c:pt>
                <c:pt idx="2">
                  <c:v>3.0872627299999983E-2</c:v>
                </c:pt>
                <c:pt idx="3">
                  <c:v>4.0355358000000001E-3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ED6-42BB-AFC2-6E62C669A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49760"/>
        <c:axId val="1461512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sectores'!$T$4:$Y$4</c15:sqref>
                        </c15:fullRef>
                        <c15:formulaRef>
                          <c15:sqref>('Inversiones por sectores'!$U$4,'Inversiones por sectores'!$W$4:$Y$4)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168.22475842999847</c:v>
                      </c:pt>
                      <c:pt idx="1">
                        <c:v>1020.8941824499925</c:v>
                      </c:pt>
                      <c:pt idx="2">
                        <c:v>2102.3066347599961</c:v>
                      </c:pt>
                      <c:pt idx="3">
                        <c:v>4292.3272536899894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ED6-42BB-AFC2-6E62C669AE5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sectores'!$T$5:$Y$5</c15:sqref>
                        </c15:fullRef>
                        <c15:formulaRef>
                          <c15:sqref>('Inversiones por sectores'!$U$5,'Inversiones por sectores'!$W$5:$Y$5)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1452.2542299999623</c:v>
                      </c:pt>
                      <c:pt idx="1">
                        <c:v>11347.300169999944</c:v>
                      </c:pt>
                      <c:pt idx="2">
                        <c:v>25778.956759999972</c:v>
                      </c:pt>
                      <c:pt idx="3">
                        <c:v>58638.613409999758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ED6-42BB-AFC2-6E62C669AE5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sectores'!$T$6:$Y$6</c15:sqref>
                        </c15:fullRef>
                        <c15:formulaRef>
                          <c15:sqref>('Inversiones por sectores'!$U$6,'Inversiones por sectores'!$W$6:$Y$6)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393.52733350000926</c:v>
                      </c:pt>
                      <c:pt idx="1">
                        <c:v>18200.666567999986</c:v>
                      </c:pt>
                      <c:pt idx="2">
                        <c:v>118824.07985400001</c:v>
                      </c:pt>
                      <c:pt idx="3">
                        <c:v>406537.58557400003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ED6-42BB-AFC2-6E62C669AE5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sectores'!$T$7:$Y$7</c15:sqref>
                        </c15:fullRef>
                        <c15:formulaRef>
                          <c15:sqref>('Inversiones por sectores'!$U$7,'Inversiones por sectores'!$W$7:$Y$7)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1314.8118000002578</c:v>
                      </c:pt>
                      <c:pt idx="1">
                        <c:v>10207.681199999526</c:v>
                      </c:pt>
                      <c:pt idx="2">
                        <c:v>16680.00250000041</c:v>
                      </c:pt>
                      <c:pt idx="3">
                        <c:v>5800.4809999996796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ED6-42BB-AFC2-6E62C669AE5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sectores'!$T$8:$Y$8</c15:sqref>
                        </c15:fullRef>
                        <c15:formulaRef>
                          <c15:sqref>('Inversiones por sectores'!$U$8,'Inversiones por sectores'!$W$8:$Y$8)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-13340.526120000053</c:v>
                      </c:pt>
                      <c:pt idx="1">
                        <c:v>-61790.183320000069</c:v>
                      </c:pt>
                      <c:pt idx="2">
                        <c:v>-128145.51491999999</c:v>
                      </c:pt>
                      <c:pt idx="3">
                        <c:v>-209852.4459899998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ED6-42BB-AFC2-6E62C669AE56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sectores'!$T$22:$Y$22</c15:sqref>
                        </c15:fullRef>
                        <c15:formulaRef>
                          <c15:sqref>('Inversiones por sectores'!$U$22,'Inversiones por sectores'!$W$22:$Y$22)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-8243.9791808705777</c:v>
                      </c:pt>
                      <c:pt idx="1">
                        <c:v>19736.208152865991</c:v>
                      </c:pt>
                      <c:pt idx="2">
                        <c:v>99060.420574451797</c:v>
                      </c:pt>
                      <c:pt idx="3">
                        <c:v>362767.76067091338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ED6-42BB-AFC2-6E62C669AE56}"/>
                  </c:ext>
                </c:extLst>
              </c15:ser>
            </c15:filteredBarSeries>
          </c:ext>
        </c:extLst>
      </c:barChart>
      <c:catAx>
        <c:axId val="14614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51296"/>
        <c:crosses val="autoZero"/>
        <c:auto val="1"/>
        <c:lblAlgn val="ctr"/>
        <c:lblOffset val="100"/>
        <c:noMultiLvlLbl val="0"/>
      </c:catAx>
      <c:valAx>
        <c:axId val="1461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4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46631671041129"/>
          <c:y val="5.0533835444482485E-2"/>
          <c:w val="0.27453368328958883"/>
          <c:h val="0.926697057604641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18"/>
          <c:order val="18"/>
          <c:tx>
            <c:strRef>
              <c:f>'Inversiones por sectores'!$S$48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'Inversiones por sectores'!$T$29:$V$29</c:f>
              <c:strCache>
                <c:ptCount val="3"/>
                <c:pt idx="0">
                  <c:v>2018-2030</c:v>
                </c:pt>
                <c:pt idx="1">
                  <c:v>2031-2040</c:v>
                </c:pt>
                <c:pt idx="2">
                  <c:v>2041-2050</c:v>
                </c:pt>
              </c:strCache>
            </c:strRef>
          </c:cat>
          <c:val>
            <c:numRef>
              <c:f>'Inversiones por sectores'!$T$48:$V$48</c:f>
              <c:numCache>
                <c:formatCode>#,##0</c:formatCode>
                <c:ptCount val="3"/>
                <c:pt idx="0">
                  <c:v>-3135.4742621425539</c:v>
                </c:pt>
                <c:pt idx="1">
                  <c:v>59477.978169050999</c:v>
                </c:pt>
                <c:pt idx="2">
                  <c:v>227622.09945748933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0E4-4E68-AB66-579B1242A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84064"/>
        <c:axId val="1461856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sectores'!$S$30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'Inversiones por sectores'!$T$30:$V$30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465.38211329613114</c:v>
                      </c:pt>
                      <c:pt idx="1">
                        <c:v>1626.7747666360083</c:v>
                      </c:pt>
                      <c:pt idx="2">
                        <c:v>3127.8302501030121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0E4-4E68-AB66-579B1242A09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sectores'!$S$31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sectores'!$T$31:$V$31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4875.401739231078</c:v>
                      </c:pt>
                      <c:pt idx="1">
                        <c:v>19121.602927000029</c:v>
                      </c:pt>
                      <c:pt idx="2">
                        <c:v>41247.521148999687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0E4-4E68-AB66-579B1242A09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sectores'!$S$32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sectores'!$T$32:$V$32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5209.7805785999808</c:v>
                      </c:pt>
                      <c:pt idx="1">
                        <c:v>62744.411916099954</c:v>
                      </c:pt>
                      <c:pt idx="2">
                        <c:v>260121.82200910011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0E4-4E68-AB66-579B1242A09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sectores'!$S$33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sectores'!$T$33:$V$33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4370.9998692302033</c:v>
                      </c:pt>
                      <c:pt idx="1">
                        <c:v>15442.34819999896</c:v>
                      </c:pt>
                      <c:pt idx="2">
                        <c:v>12422.908279999159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0E4-4E68-AB66-579B1242A09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sectores'!$S$34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sectores'!$T$34:$V$34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-30295.048244615435</c:v>
                      </c:pt>
                      <c:pt idx="1">
                        <c:v>-98218.245645000017</c:v>
                      </c:pt>
                      <c:pt idx="2">
                        <c:v>-171526.64986799983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0E4-4E68-AB66-579B1242A09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sectores'!$S$35</c15:sqref>
                        </c15:formulaRef>
                      </c:ext>
                    </c:extLst>
                    <c:strCache>
                      <c:ptCount val="1"/>
                      <c:pt idx="0">
                        <c:v>Generación de electricidad 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sectores'!$T$35:$V$35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12238.009682115153</c:v>
                      </c:pt>
                      <c:pt idx="1">
                        <c:v>58761.086004315031</c:v>
                      </c:pt>
                      <c:pt idx="2">
                        <c:v>82228.667637286242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0E4-4E68-AB66-579B1242A09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sectores'!$S$36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sectores'!$T$36:$V$36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47.36098615384617</c:v>
                      </c:pt>
                      <c:pt idx="1">
                        <c:v>2093.9370109999945</c:v>
                      </c:pt>
                      <c:pt idx="2">
                        <c:v>3938.773159999997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0E4-4E68-AB66-579B1242A09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sectores'!$S$37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sectores'!$T$37:$V$37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4732.7670358461564</c:v>
                      </c:pt>
                      <c:pt idx="1">
                        <c:v>39366.495637999993</c:v>
                      </c:pt>
                      <c:pt idx="2">
                        <c:v>80430.985683999999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0E4-4E68-AB66-579B1242A09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sectores'!$S$38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sectores'!$T$38:$V$38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-85.940362930769425</c:v>
                      </c:pt>
                      <c:pt idx="1">
                        <c:v>-737.70662580000089</c:v>
                      </c:pt>
                      <c:pt idx="2">
                        <c:v>-1609.2832220999994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0E4-4E68-AB66-579B1242A09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sectores'!$S$39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sectores'!$T$39:$V$39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7544.5132506461505</c:v>
                      </c:pt>
                      <c:pt idx="1">
                        <c:v>13983.762649999982</c:v>
                      </c:pt>
                      <c:pt idx="2">
                        <c:v>-28357.340298999974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0E4-4E68-AB66-579B1242A095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sectores'!$S$40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sectores'!$T$40:$V$40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1034.0089151538464</c:v>
                      </c:pt>
                      <c:pt idx="1">
                        <c:v>8625.2097532999978</c:v>
                      </c:pt>
                      <c:pt idx="2">
                        <c:v>19528.026076581002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0E4-4E68-AB66-579B1242A09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sectores'!$S$41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sectores'!$T$41:$V$41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118.91143463076924</c:v>
                      </c:pt>
                      <c:pt idx="1">
                        <c:v>295.11066192999988</c:v>
                      </c:pt>
                      <c:pt idx="2">
                        <c:v>1979.4277086150003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0E4-4E68-AB66-579B1242A09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sectores'!$S$42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sectores'!$T$42:$V$42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-139.0526262923072</c:v>
                      </c:pt>
                      <c:pt idx="1">
                        <c:v>-572.92337470000075</c:v>
                      </c:pt>
                      <c:pt idx="2">
                        <c:v>-462.49443241000029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0E4-4E68-AB66-579B1242A09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sectores'!$S$43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sectores'!$T$43:$V$43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-86.819862076922618</c:v>
                      </c:pt>
                      <c:pt idx="1">
                        <c:v>-623.53704690000086</c:v>
                      </c:pt>
                      <c:pt idx="2">
                        <c:v>8842.0132366999969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0E4-4E68-AB66-579B1242A09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sectores'!$S$44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sectores'!$T$44:$V$44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-2970.9192594361539</c:v>
                      </c:pt>
                      <c:pt idx="1">
                        <c:v>-3157.0213519767599</c:v>
                      </c:pt>
                      <c:pt idx="2">
                        <c:v>-650.44602544048007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0E4-4E68-AB66-579B1242A09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sectores'!$S$45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sectores'!$T$45:$V$45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1999.9101030769234</c:v>
                      </c:pt>
                      <c:pt idx="1">
                        <c:v>-513.01778099999865</c:v>
                      </c:pt>
                      <c:pt idx="2">
                        <c:v>-1412.5810819999897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0E4-4E68-AB66-579B1242A09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sectores'!$S$46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sectores'!$T$46:$V$46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10.203977746000049</c:v>
                      </c:pt>
                      <c:pt idx="1">
                        <c:v>0.67346040739999857</c:v>
                      </c:pt>
                      <c:pt idx="2">
                        <c:v>1.5750111729000036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0E4-4E68-AB66-579B1242A095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sectores'!$S$47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sectores'!$T$47:$V$47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33.066089597615417</c:v>
                      </c:pt>
                      <c:pt idx="1">
                        <c:v>0.10301005442</c:v>
                      </c:pt>
                      <c:pt idx="2">
                        <c:v>1.1821167770000009E-2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0E4-4E68-AB66-579B1242A095}"/>
                  </c:ext>
                </c:extLst>
              </c15:ser>
            </c15:filteredBarSeries>
          </c:ext>
        </c:extLst>
      </c:barChart>
      <c:catAx>
        <c:axId val="14618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85600"/>
        <c:crosses val="autoZero"/>
        <c:auto val="1"/>
        <c:lblAlgn val="ctr"/>
        <c:lblOffset val="100"/>
        <c:noMultiLvlLbl val="0"/>
      </c:catAx>
      <c:valAx>
        <c:axId val="14618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8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sector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606410386546985E-2"/>
          <c:y val="0.13100226368552068"/>
          <c:w val="0.89779851295433577"/>
          <c:h val="0.7062662277705963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sectores'!$T$30:$T$48</c15:sqref>
                  </c15:fullRef>
                </c:ext>
              </c:extLst>
              <c:f>('Inversiones por sectores'!$T$30:$T$35,'Inversiones por sectores'!$T$48)</c:f>
              <c:numCache>
                <c:formatCode>#,##0</c:formatCode>
                <c:ptCount val="7"/>
                <c:pt idx="0">
                  <c:v>465.38211329613114</c:v>
                </c:pt>
                <c:pt idx="1">
                  <c:v>4875.401739231078</c:v>
                </c:pt>
                <c:pt idx="2">
                  <c:v>5209.7805785999808</c:v>
                </c:pt>
                <c:pt idx="3">
                  <c:v>4370.9998692302033</c:v>
                </c:pt>
                <c:pt idx="4">
                  <c:v>-30295.048244615435</c:v>
                </c:pt>
                <c:pt idx="5">
                  <c:v>12238.009682115153</c:v>
                </c:pt>
                <c:pt idx="6">
                  <c:v>-3135.4742621425539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C5-447B-B261-6F318882EFFF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sectores'!$U$30:$U$48</c15:sqref>
                  </c15:fullRef>
                </c:ext>
              </c:extLst>
              <c:f>('Inversiones por sectores'!$U$30:$U$35,'Inversiones por sectores'!$U$48)</c:f>
              <c:numCache>
                <c:formatCode>#,##0</c:formatCode>
                <c:ptCount val="7"/>
                <c:pt idx="0">
                  <c:v>1626.7747666360083</c:v>
                </c:pt>
                <c:pt idx="1">
                  <c:v>19121.602927000029</c:v>
                </c:pt>
                <c:pt idx="2">
                  <c:v>62744.411916099954</c:v>
                </c:pt>
                <c:pt idx="3">
                  <c:v>15442.34819999896</c:v>
                </c:pt>
                <c:pt idx="4">
                  <c:v>-98218.245645000017</c:v>
                </c:pt>
                <c:pt idx="5">
                  <c:v>58761.086004315031</c:v>
                </c:pt>
                <c:pt idx="6">
                  <c:v>59477.978169050999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C5-447B-B261-6F318882EFFF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sectores'!$V$30:$V$48</c15:sqref>
                  </c15:fullRef>
                </c:ext>
              </c:extLst>
              <c:f>('Inversiones por sectores'!$V$30:$V$35,'Inversiones por sectores'!$V$48)</c:f>
              <c:numCache>
                <c:formatCode>#,##0</c:formatCode>
                <c:ptCount val="7"/>
                <c:pt idx="0">
                  <c:v>3127.8302501030121</c:v>
                </c:pt>
                <c:pt idx="1">
                  <c:v>41247.521148999687</c:v>
                </c:pt>
                <c:pt idx="2">
                  <c:v>260121.82200910011</c:v>
                </c:pt>
                <c:pt idx="3">
                  <c:v>12422.908279999159</c:v>
                </c:pt>
                <c:pt idx="4">
                  <c:v>-171526.64986799983</c:v>
                </c:pt>
                <c:pt idx="5">
                  <c:v>82228.667637286242</c:v>
                </c:pt>
                <c:pt idx="6">
                  <c:v>227622.09945748933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C5-447B-B261-6F318882E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6248832"/>
        <c:axId val="146250368"/>
      </c:barChart>
      <c:catAx>
        <c:axId val="146248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250368"/>
        <c:crosses val="autoZero"/>
        <c:auto val="1"/>
        <c:lblAlgn val="ctr"/>
        <c:lblOffset val="100"/>
        <c:noMultiLvlLbl val="0"/>
      </c:catAx>
      <c:valAx>
        <c:axId val="14625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24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tipo de tecnología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sectores'!$T$49:$T$51</c:f>
              <c:numCache>
                <c:formatCode>#,##0</c:formatCode>
                <c:ptCount val="3"/>
                <c:pt idx="0">
                  <c:v>13252.568633207695</c:v>
                </c:pt>
                <c:pt idx="1">
                  <c:v>-86.819862076922618</c:v>
                </c:pt>
                <c:pt idx="2">
                  <c:v>-927.73908901561299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2-4312-A68E-8DFF9A5BBFBC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sectores'!$U$49:$U$51</c:f>
              <c:numCache>
                <c:formatCode>#,##0</c:formatCode>
                <c:ptCount val="3"/>
                <c:pt idx="0">
                  <c:v>63053.88571372992</c:v>
                </c:pt>
                <c:pt idx="1">
                  <c:v>-623.53704690000086</c:v>
                </c:pt>
                <c:pt idx="2">
                  <c:v>-3669.2626625149314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2-4312-A68E-8DFF9A5BBFBC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sectores'!$V$49:$V$51</c:f>
              <c:numCache>
                <c:formatCode>#,##0</c:formatCode>
                <c:ptCount val="3"/>
                <c:pt idx="0">
                  <c:v>75448.094675686036</c:v>
                </c:pt>
                <c:pt idx="1">
                  <c:v>8842.0132366999969</c:v>
                </c:pt>
                <c:pt idx="2">
                  <c:v>-2061.4402750998197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2-4312-A68E-8DFF9A5BB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355712"/>
        <c:axId val="146357248"/>
      </c:barChart>
      <c:catAx>
        <c:axId val="14635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357248"/>
        <c:crosses val="autoZero"/>
        <c:auto val="1"/>
        <c:lblAlgn val="ctr"/>
        <c:lblOffset val="100"/>
        <c:noMultiLvlLbl val="0"/>
      </c:catAx>
      <c:valAx>
        <c:axId val="14635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35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Empleo</a:t>
            </a:r>
            <a:r>
              <a:rPr lang="fr-FR" sz="1200" baseline="0"/>
              <a:t> por sectores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'Empleo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sectores'!$T$4:$Y$4</c15:sqref>
                  </c15:fullRef>
                </c:ext>
              </c:extLst>
              <c:f>'Empleo por sectores'!$W$4:$Y$4</c:f>
              <c:numCache>
                <c:formatCode>#,##0</c:formatCode>
                <c:ptCount val="3"/>
                <c:pt idx="0">
                  <c:v>80957.227399999276</c:v>
                </c:pt>
                <c:pt idx="1">
                  <c:v>65206.417400000617</c:v>
                </c:pt>
                <c:pt idx="2">
                  <c:v>3653.4434999991208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351-45DB-88A7-41CBCE31C5F7}"/>
            </c:ext>
          </c:extLst>
        </c:ser>
        <c:ser>
          <c:idx val="1"/>
          <c:order val="1"/>
          <c:tx>
            <c:strRef>
              <c:f>'Empleo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sectores'!$T$5:$Y$5</c15:sqref>
                  </c15:fullRef>
                </c:ext>
              </c:extLst>
              <c:f>'Empleo por sectores'!$W$5:$Y$5</c:f>
              <c:numCache>
                <c:formatCode>#,##0</c:formatCode>
                <c:ptCount val="3"/>
                <c:pt idx="0">
                  <c:v>97526.608280003071</c:v>
                </c:pt>
                <c:pt idx="1">
                  <c:v>92374.780069995672</c:v>
                </c:pt>
                <c:pt idx="2">
                  <c:v>45622.580889999866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351-45DB-88A7-41CBCE31C5F7}"/>
            </c:ext>
          </c:extLst>
        </c:ser>
        <c:ser>
          <c:idx val="2"/>
          <c:order val="2"/>
          <c:tx>
            <c:strRef>
              <c:f>'Empleo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sectores'!$T$6:$Y$6</c15:sqref>
                  </c15:fullRef>
                </c:ext>
              </c:extLst>
              <c:f>'Empleo por sectores'!$W$6:$Y$6</c:f>
              <c:numCache>
                <c:formatCode>#,##0</c:formatCode>
                <c:ptCount val="3"/>
                <c:pt idx="0">
                  <c:v>85008.224730000366</c:v>
                </c:pt>
                <c:pt idx="1">
                  <c:v>148489.53434000025</c:v>
                </c:pt>
                <c:pt idx="2">
                  <c:v>189424.42113000015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1-45DB-88A7-41CBCE31C5F7}"/>
            </c:ext>
          </c:extLst>
        </c:ser>
        <c:ser>
          <c:idx val="3"/>
          <c:order val="3"/>
          <c:tx>
            <c:strRef>
              <c:f>'Empleo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sectores'!$T$7:$Y$7</c15:sqref>
                  </c15:fullRef>
                </c:ext>
              </c:extLst>
              <c:f>'Empleo por sectores'!$W$7:$Y$7</c:f>
              <c:numCache>
                <c:formatCode>#,##0</c:formatCode>
                <c:ptCount val="3"/>
                <c:pt idx="0">
                  <c:v>150004.84600000083</c:v>
                </c:pt>
                <c:pt idx="1">
                  <c:v>-8083.4710000008345</c:v>
                </c:pt>
                <c:pt idx="2">
                  <c:v>-273919.22500000894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51-45DB-88A7-41CBCE31C5F7}"/>
            </c:ext>
          </c:extLst>
        </c:ser>
        <c:ser>
          <c:idx val="4"/>
          <c:order val="4"/>
          <c:tx>
            <c:strRef>
              <c:f>'Empleo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sectores'!$T$8:$Y$8</c15:sqref>
                  </c15:fullRef>
                </c:ext>
              </c:extLst>
              <c:f>'Empleo por sectores'!$W$8:$Y$8</c:f>
              <c:numCache>
                <c:formatCode>#,##0</c:formatCode>
                <c:ptCount val="3"/>
                <c:pt idx="0">
                  <c:v>-1158.8424700000032</c:v>
                </c:pt>
                <c:pt idx="1">
                  <c:v>-19593.961989999996</c:v>
                </c:pt>
                <c:pt idx="2">
                  <c:v>-43115.945749999999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51-45DB-88A7-41CBCE31C5F7}"/>
            </c:ext>
          </c:extLst>
        </c:ser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176237.3291275599</c:v>
                </c:pt>
                <c:pt idx="1">
                  <c:v>-6183.9953903302085</c:v>
                </c:pt>
                <c:pt idx="2">
                  <c:v>-88769.078066994029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51-45DB-88A7-41CBCE31C5F7}"/>
            </c:ext>
          </c:extLst>
        </c:ser>
        <c:ser>
          <c:idx val="18"/>
          <c:order val="18"/>
          <c:tx>
            <c:strRef>
              <c:f>'Empleo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sectores'!$T$22:$Y$22</c15:sqref>
                  </c15:fullRef>
                </c:ext>
              </c:extLst>
              <c:f>'Empleo por sectores'!$W$22:$Y$22</c:f>
              <c:numCache>
                <c:formatCode>#,##0</c:formatCode>
                <c:ptCount val="3"/>
                <c:pt idx="0">
                  <c:v>588575.39306753874</c:v>
                </c:pt>
                <c:pt idx="1">
                  <c:v>272209.30342967808</c:v>
                </c:pt>
                <c:pt idx="2">
                  <c:v>-167103.80329702795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351-45DB-88A7-41CBCE31C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895616"/>
        <c:axId val="146897152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'Empleo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sectores'!$T$10:$Y$10</c15:sqref>
                        </c15:fullRef>
                        <c15:formulaRef>
                          <c15:sqref>'Empleo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1056.5796499999997</c:v>
                      </c:pt>
                      <c:pt idx="1">
                        <c:v>2325.0344100000002</c:v>
                      </c:pt>
                      <c:pt idx="2">
                        <c:v>2391.8187599999983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8351-45DB-88A7-41CBCE31C5F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sectores'!$T$11:$Y$11</c15:sqref>
                        </c15:fullRef>
                        <c15:formulaRef>
                          <c15:sqref>'Empleo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21555.995129999996</c:v>
                      </c:pt>
                      <c:pt idx="1">
                        <c:v>51868.986230000002</c:v>
                      </c:pt>
                      <c:pt idx="2">
                        <c:v>55899.089719999996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351-45DB-88A7-41CBCE31C5F7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sectores'!$T$12:$Y$12</c15:sqref>
                        </c15:fullRef>
                        <c15:formulaRef>
                          <c15:sqref>'Empleo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-784.87804399999914</c:v>
                      </c:pt>
                      <c:pt idx="1">
                        <c:v>-1613.299548</c:v>
                      </c:pt>
                      <c:pt idx="2">
                        <c:v>-2256.2731560000002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351-45DB-88A7-41CBCE31C5F7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sectores'!$T$13:$Y$13</c15:sqref>
                        </c15:fullRef>
                        <c15:formulaRef>
                          <c15:sqref>'Empleo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188683.15949999998</c:v>
                      </c:pt>
                      <c:pt idx="1">
                        <c:v>-15413.646999999997</c:v>
                      </c:pt>
                      <c:pt idx="2">
                        <c:v>-113865.0845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351-45DB-88A7-41CBCE31C5F7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sectores'!$T$14:$Y$14</c15:sqref>
                        </c15:fullRef>
                        <c15:formulaRef>
                          <c15:sqref>'Empleo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677.53394600000001</c:v>
                      </c:pt>
                      <c:pt idx="1">
                        <c:v>492.96886300000006</c:v>
                      </c:pt>
                      <c:pt idx="2">
                        <c:v>1588.470523576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351-45DB-88A7-41CBCE31C5F7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sectores'!$T$15:$Y$15</c15:sqref>
                        </c15:fullRef>
                        <c15:formulaRef>
                          <c15:sqref>'Empleo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-175.26243100000102</c:v>
                      </c:pt>
                      <c:pt idx="1">
                        <c:v>508.53742199999988</c:v>
                      </c:pt>
                      <c:pt idx="2">
                        <c:v>8213.0269977999997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351-45DB-88A7-41CBCE31C5F7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sectores'!$T$16:$Y$16</c15:sqref>
                        </c15:fullRef>
                        <c15:formulaRef>
                          <c15:sqref>'Empleo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-154.95225000000005</c:v>
                      </c:pt>
                      <c:pt idx="1">
                        <c:v>-146.42279529999996</c:v>
                      </c:pt>
                      <c:pt idx="2">
                        <c:v>-129.1412302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351-45DB-88A7-41CBCE31C5F7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sectores'!$T$17:$Y$17</c15:sqref>
                        </c15:fullRef>
                        <c15:formulaRef>
                          <c15:sqref>'Empleo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-342.39918199999966</c:v>
                      </c:pt>
                      <c:pt idx="1">
                        <c:v>-592.33427399999982</c:v>
                      </c:pt>
                      <c:pt idx="2">
                        <c:v>14082.858837999998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351-45DB-88A7-41CBCE31C5F7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sectores'!$T$18:$Y$18</c15:sqref>
                        </c15:fullRef>
                        <c15:formulaRef>
                          <c15:sqref>'Empleo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-12163.352874799999</c:v>
                      </c:pt>
                      <c:pt idx="1">
                        <c:v>-8144.6499862199998</c:v>
                      </c:pt>
                      <c:pt idx="2">
                        <c:v>-222.72413076000001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351-45DB-88A7-41CBCE31C5F7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sectores'!$T$19:$Y$19</c15:sqref>
                        </c15:fullRef>
                        <c15:formulaRef>
                          <c15:sqref>'Empleo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-22112.743750000001</c:v>
                      </c:pt>
                      <c:pt idx="1">
                        <c:v>-35462.993320000001</c:v>
                      </c:pt>
                      <c:pt idx="2">
                        <c:v>-54457.980210000002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351-45DB-88A7-41CBCE31C5F7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sectores'!$T$20:$Y$20</c15:sqref>
                        </c15:fullRef>
                        <c15:formulaRef>
                          <c15:sqref>'Empleo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-1.3232696199999996</c:v>
                      </c:pt>
                      <c:pt idx="1">
                        <c:v>-4.5154609599999986</c:v>
                      </c:pt>
                      <c:pt idx="2">
                        <c:v>-11.355924440000003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351-45DB-88A7-41CBCE31C5F7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sectores'!$T$21:$Y$21</c15:sqref>
                        </c15:fullRef>
                        <c15:formulaRef>
                          <c15:sqref>'Empleo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-1.0272970199999989</c:v>
                      </c:pt>
                      <c:pt idx="1">
                        <c:v>-1.6599308500000003</c:v>
                      </c:pt>
                      <c:pt idx="2">
                        <c:v>-1.7837549700000004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351-45DB-88A7-41CBCE31C5F7}"/>
                  </c:ext>
                </c:extLst>
              </c15:ser>
            </c15:filteredBarSeries>
          </c:ext>
        </c:extLst>
      </c:barChart>
      <c:catAx>
        <c:axId val="14689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897152"/>
        <c:crosses val="autoZero"/>
        <c:auto val="1"/>
        <c:lblAlgn val="ctr"/>
        <c:lblOffset val="100"/>
        <c:noMultiLvlLbl val="0"/>
      </c:catAx>
      <c:valAx>
        <c:axId val="1468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89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45857266644144"/>
          <c:y val="0.13525289538956789"/>
          <c:w val="0.24123198818567046"/>
          <c:h val="0.647717536945536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/>
              <a:t>Empleos</a:t>
            </a:r>
            <a:r>
              <a:rPr lang="fr-FR" sz="1100" baseline="0"/>
              <a:t> por de la generación de electricidad por tecnología </a:t>
            </a:r>
            <a:endParaRPr lang="fr-FR" sz="1100"/>
          </a:p>
        </c:rich>
      </c:tx>
      <c:layout>
        <c:manualLayout>
          <c:xMode val="edge"/>
          <c:yMode val="edge"/>
          <c:x val="0.10828239690377686"/>
          <c:y val="4.45930724135315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176237.3291275599</c:v>
                </c:pt>
                <c:pt idx="1">
                  <c:v>-6183.9953903302085</c:v>
                </c:pt>
                <c:pt idx="2">
                  <c:v>-88769.078066994029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EC-4DDA-A8C3-71B53597A08D}"/>
            </c:ext>
          </c:extLst>
        </c:ser>
        <c:ser>
          <c:idx val="6"/>
          <c:order val="6"/>
          <c:tx>
            <c:strRef>
              <c:f>'Empleo por sectores'!$S$10</c:f>
              <c:strCache>
                <c:ptCount val="1"/>
                <c:pt idx="0">
                  <c:v>Hidroeléctrica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sectores'!$T$10:$Y$10</c15:sqref>
                  </c15:fullRef>
                </c:ext>
              </c:extLst>
              <c:f>'Empleo por sectores'!$W$10:$Y$10</c:f>
              <c:numCache>
                <c:formatCode>#,##0</c:formatCode>
                <c:ptCount val="3"/>
                <c:pt idx="0">
                  <c:v>1056.5796499999997</c:v>
                </c:pt>
                <c:pt idx="1">
                  <c:v>2325.0344100000002</c:v>
                </c:pt>
                <c:pt idx="2">
                  <c:v>2391.8187599999983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CEC-4DDA-A8C3-71B53597A08D}"/>
            </c:ext>
          </c:extLst>
        </c:ser>
        <c:ser>
          <c:idx val="7"/>
          <c:order val="7"/>
          <c:tx>
            <c:strRef>
              <c:f>'Empleo por sectores'!$S$11</c:f>
              <c:strCache>
                <c:ptCount val="1"/>
                <c:pt idx="0">
                  <c:v>Eólica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sectores'!$T$11:$Y$11</c15:sqref>
                  </c15:fullRef>
                </c:ext>
              </c:extLst>
              <c:f>'Empleo por sectores'!$W$11:$Y$11</c:f>
              <c:numCache>
                <c:formatCode>#,##0</c:formatCode>
                <c:ptCount val="3"/>
                <c:pt idx="0">
                  <c:v>21555.995129999996</c:v>
                </c:pt>
                <c:pt idx="1">
                  <c:v>51868.986230000002</c:v>
                </c:pt>
                <c:pt idx="2">
                  <c:v>55899.089719999996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EC-4DDA-A8C3-71B53597A08D}"/>
            </c:ext>
          </c:extLst>
        </c:ser>
        <c:ser>
          <c:idx val="8"/>
          <c:order val="8"/>
          <c:tx>
            <c:strRef>
              <c:f>'Empleo por sectores'!$S$12</c:f>
              <c:strCache>
                <c:ptCount val="1"/>
                <c:pt idx="0">
                  <c:v>Geotérmica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sectores'!$T$12:$Y$12</c15:sqref>
                  </c15:fullRef>
                </c:ext>
              </c:extLst>
              <c:f>'Empleo por sectores'!$W$12:$Y$12</c:f>
              <c:numCache>
                <c:formatCode>#,##0</c:formatCode>
                <c:ptCount val="3"/>
                <c:pt idx="0">
                  <c:v>-784.87804399999914</c:v>
                </c:pt>
                <c:pt idx="1">
                  <c:v>-1613.299548</c:v>
                </c:pt>
                <c:pt idx="2">
                  <c:v>-2256.2731560000002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EC-4DDA-A8C3-71B53597A08D}"/>
            </c:ext>
          </c:extLst>
        </c:ser>
        <c:ser>
          <c:idx val="9"/>
          <c:order val="9"/>
          <c:tx>
            <c:strRef>
              <c:f>'Empleo por sectores'!$S$13</c:f>
              <c:strCache>
                <c:ptCount val="1"/>
                <c:pt idx="0">
                  <c:v>Solar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sectores'!$T$13:$Y$13</c15:sqref>
                  </c15:fullRef>
                </c:ext>
              </c:extLst>
              <c:f>'Empleo por sectores'!$W$13:$Y$13</c:f>
              <c:numCache>
                <c:formatCode>#,##0</c:formatCode>
                <c:ptCount val="3"/>
                <c:pt idx="0">
                  <c:v>188683.15949999998</c:v>
                </c:pt>
                <c:pt idx="1">
                  <c:v>-15413.646999999997</c:v>
                </c:pt>
                <c:pt idx="2">
                  <c:v>-113865.0845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EC-4DDA-A8C3-71B53597A08D}"/>
            </c:ext>
          </c:extLst>
        </c:ser>
        <c:ser>
          <c:idx val="10"/>
          <c:order val="10"/>
          <c:tx>
            <c:strRef>
              <c:f>'Empleo por sectores'!$S$14</c:f>
              <c:strCache>
                <c:ptCount val="1"/>
                <c:pt idx="0">
                  <c:v>Cogeneración Eficiente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sectores'!$T$14:$Y$14</c15:sqref>
                  </c15:fullRef>
                </c:ext>
              </c:extLst>
              <c:f>'Empleo por sectores'!$W$14:$Y$14</c:f>
              <c:numCache>
                <c:formatCode>#,##0</c:formatCode>
                <c:ptCount val="3"/>
                <c:pt idx="0">
                  <c:v>677.53394600000001</c:v>
                </c:pt>
                <c:pt idx="1">
                  <c:v>492.96886300000006</c:v>
                </c:pt>
                <c:pt idx="2">
                  <c:v>1588.470523576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EC-4DDA-A8C3-71B53597A08D}"/>
            </c:ext>
          </c:extLst>
        </c:ser>
        <c:ser>
          <c:idx val="11"/>
          <c:order val="11"/>
          <c:tx>
            <c:strRef>
              <c:f>'Empleo por sectores'!$S$15</c:f>
              <c:strCache>
                <c:ptCount val="1"/>
                <c:pt idx="0">
                  <c:v>Bioenergía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sectores'!$T$15:$Y$15</c15:sqref>
                  </c15:fullRef>
                </c:ext>
              </c:extLst>
              <c:f>'Empleo por sectores'!$W$15:$Y$15</c:f>
              <c:numCache>
                <c:formatCode>#,##0</c:formatCode>
                <c:ptCount val="3"/>
                <c:pt idx="0">
                  <c:v>-175.26243100000102</c:v>
                </c:pt>
                <c:pt idx="1">
                  <c:v>508.53742199999988</c:v>
                </c:pt>
                <c:pt idx="2">
                  <c:v>8213.0269977999997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EC-4DDA-A8C3-71B53597A08D}"/>
            </c:ext>
          </c:extLst>
        </c:ser>
        <c:ser>
          <c:idx val="12"/>
          <c:order val="12"/>
          <c:tx>
            <c:strRef>
              <c:f>'Empleo por sectores'!$S$16</c:f>
              <c:strCache>
                <c:ptCount val="1"/>
                <c:pt idx="0">
                  <c:v>Otras energías limpias 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sectores'!$T$16:$Y$16</c15:sqref>
                  </c15:fullRef>
                </c:ext>
              </c:extLst>
              <c:f>'Empleo por sectores'!$W$16:$Y$16</c:f>
              <c:numCache>
                <c:formatCode>#,##0</c:formatCode>
                <c:ptCount val="3"/>
                <c:pt idx="0">
                  <c:v>-154.95225000000005</c:v>
                </c:pt>
                <c:pt idx="1">
                  <c:v>-146.42279529999996</c:v>
                </c:pt>
                <c:pt idx="2">
                  <c:v>-129.1412302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EC-4DDA-A8C3-71B53597A08D}"/>
            </c:ext>
          </c:extLst>
        </c:ser>
        <c:ser>
          <c:idx val="13"/>
          <c:order val="13"/>
          <c:tx>
            <c:strRef>
              <c:f>'Empleo por sectores'!$S$17</c:f>
              <c:strCache>
                <c:ptCount val="1"/>
                <c:pt idx="0">
                  <c:v>Nucleoeléctrica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sectores'!$T$17:$Y$17</c15:sqref>
                  </c15:fullRef>
                </c:ext>
              </c:extLst>
              <c:f>'Empleo por sectores'!$W$17:$Y$17</c:f>
              <c:numCache>
                <c:formatCode>#,##0</c:formatCode>
                <c:ptCount val="3"/>
                <c:pt idx="0">
                  <c:v>-342.39918199999966</c:v>
                </c:pt>
                <c:pt idx="1">
                  <c:v>-592.33427399999982</c:v>
                </c:pt>
                <c:pt idx="2">
                  <c:v>14082.858837999998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EC-4DDA-A8C3-71B53597A08D}"/>
            </c:ext>
          </c:extLst>
        </c:ser>
        <c:ser>
          <c:idx val="14"/>
          <c:order val="14"/>
          <c:tx>
            <c:strRef>
              <c:f>'Empleo por sectores'!$S$18</c:f>
              <c:strCache>
                <c:ptCount val="1"/>
                <c:pt idx="0">
                  <c:v>Carboeléctrica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sectores'!$T$18:$Y$18</c15:sqref>
                  </c15:fullRef>
                </c:ext>
              </c:extLst>
              <c:f>'Empleo por sectores'!$W$18:$Y$18</c:f>
              <c:numCache>
                <c:formatCode>#,##0</c:formatCode>
                <c:ptCount val="3"/>
                <c:pt idx="0">
                  <c:v>-12163.352874799999</c:v>
                </c:pt>
                <c:pt idx="1">
                  <c:v>-8144.6499862199998</c:v>
                </c:pt>
                <c:pt idx="2">
                  <c:v>-222.72413076000001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EC-4DDA-A8C3-71B53597A08D}"/>
            </c:ext>
          </c:extLst>
        </c:ser>
        <c:ser>
          <c:idx val="15"/>
          <c:order val="15"/>
          <c:tx>
            <c:strRef>
              <c:f>'Empleo por sectores'!$S$19</c:f>
              <c:strCache>
                <c:ptCount val="1"/>
                <c:pt idx="0">
                  <c:v>Ciclo combinado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sectores'!$T$19:$Y$19</c15:sqref>
                  </c15:fullRef>
                </c:ext>
              </c:extLst>
              <c:f>'Empleo por sectores'!$W$19:$Y$19</c:f>
              <c:numCache>
                <c:formatCode>#,##0</c:formatCode>
                <c:ptCount val="3"/>
                <c:pt idx="0">
                  <c:v>-22112.743750000001</c:v>
                </c:pt>
                <c:pt idx="1">
                  <c:v>-35462.993320000001</c:v>
                </c:pt>
                <c:pt idx="2">
                  <c:v>-54457.980210000002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EC-4DDA-A8C3-71B53597A08D}"/>
            </c:ext>
          </c:extLst>
        </c:ser>
        <c:ser>
          <c:idx val="16"/>
          <c:order val="16"/>
          <c:tx>
            <c:strRef>
              <c:f>'Empleo por sectores'!$S$20</c:f>
              <c:strCache>
                <c:ptCount val="1"/>
                <c:pt idx="0">
                  <c:v>Combustión Interna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sectores'!$T$20:$Y$20</c15:sqref>
                  </c15:fullRef>
                </c:ext>
              </c:extLst>
              <c:f>'Empleo por sectores'!$W$20:$Y$20</c:f>
              <c:numCache>
                <c:formatCode>#,##0</c:formatCode>
                <c:ptCount val="3"/>
                <c:pt idx="0">
                  <c:v>-1.3232696199999996</c:v>
                </c:pt>
                <c:pt idx="1">
                  <c:v>-4.5154609599999986</c:v>
                </c:pt>
                <c:pt idx="2">
                  <c:v>-11.355924440000003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EC-4DDA-A8C3-71B53597A08D}"/>
            </c:ext>
          </c:extLst>
        </c:ser>
        <c:ser>
          <c:idx val="17"/>
          <c:order val="17"/>
          <c:tx>
            <c:strRef>
              <c:f>'Empleo por sectores'!$S$21</c:f>
              <c:strCache>
                <c:ptCount val="1"/>
                <c:pt idx="0">
                  <c:v>Termoeléctrica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sectores'!$T$21:$Y$21</c15:sqref>
                  </c15:fullRef>
                </c:ext>
              </c:extLst>
              <c:f>'Empleo por sectores'!$W$21:$Y$21</c:f>
              <c:numCache>
                <c:formatCode>#,##0</c:formatCode>
                <c:ptCount val="3"/>
                <c:pt idx="0">
                  <c:v>-1.0272970199999989</c:v>
                </c:pt>
                <c:pt idx="1">
                  <c:v>-1.6599308500000003</c:v>
                </c:pt>
                <c:pt idx="2">
                  <c:v>-1.7837549700000004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CEC-4DDA-A8C3-71B53597A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210624"/>
        <c:axId val="1472121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'Empleo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sectores'!$T$4:$Y$4</c15:sqref>
                        </c15:fullRef>
                        <c15:formulaRef>
                          <c15:sqref>'Empleo por sectores'!$W$4:$Y$4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80957.227399999276</c:v>
                      </c:pt>
                      <c:pt idx="1">
                        <c:v>65206.417400000617</c:v>
                      </c:pt>
                      <c:pt idx="2">
                        <c:v>3653.4434999991208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CEC-4DDA-A8C3-71B53597A08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sectores'!$T$5:$Y$5</c15:sqref>
                        </c15:fullRef>
                        <c15:formulaRef>
                          <c15:sqref>'Empleo por sectores'!$W$5:$Y$5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97526.608280003071</c:v>
                      </c:pt>
                      <c:pt idx="1">
                        <c:v>92374.780069995672</c:v>
                      </c:pt>
                      <c:pt idx="2">
                        <c:v>45622.580889999866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CEC-4DDA-A8C3-71B53597A08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sectores'!$T$6:$Y$6</c15:sqref>
                        </c15:fullRef>
                        <c15:formulaRef>
                          <c15:sqref>'Empleo por sectores'!$W$6:$Y$6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85008.224730000366</c:v>
                      </c:pt>
                      <c:pt idx="1">
                        <c:v>148489.53434000025</c:v>
                      </c:pt>
                      <c:pt idx="2">
                        <c:v>189424.42113000015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CEC-4DDA-A8C3-71B53597A08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sectores'!$T$7:$Y$7</c15:sqref>
                        </c15:fullRef>
                        <c15:formulaRef>
                          <c15:sqref>'Empleo por sectores'!$W$7:$Y$7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150004.84600000083</c:v>
                      </c:pt>
                      <c:pt idx="1">
                        <c:v>-8083.4710000008345</c:v>
                      </c:pt>
                      <c:pt idx="2">
                        <c:v>-273919.22500000894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CEC-4DDA-A8C3-71B53597A08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sectores'!$T$8:$Y$8</c15:sqref>
                        </c15:fullRef>
                        <c15:formulaRef>
                          <c15:sqref>'Empleo por sectores'!$W$8:$Y$8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-1158.8424700000032</c:v>
                      </c:pt>
                      <c:pt idx="1">
                        <c:v>-19593.961989999996</c:v>
                      </c:pt>
                      <c:pt idx="2">
                        <c:v>-43115.945749999999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CEC-4DDA-A8C3-71B53597A08D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sectores'!$T$22:$Y$22</c15:sqref>
                        </c15:fullRef>
                        <c15:formulaRef>
                          <c15:sqref>'Empleo por sectores'!$W$22:$Y$22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588575.39306753874</c:v>
                      </c:pt>
                      <c:pt idx="1">
                        <c:v>272209.30342967808</c:v>
                      </c:pt>
                      <c:pt idx="2">
                        <c:v>-167103.80329702795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CEC-4DDA-A8C3-71B53597A08D}"/>
                  </c:ext>
                </c:extLst>
              </c15:ser>
            </c15:filteredBarSeries>
          </c:ext>
        </c:extLst>
      </c:barChart>
      <c:catAx>
        <c:axId val="1472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12160"/>
        <c:crosses val="autoZero"/>
        <c:auto val="1"/>
        <c:lblAlgn val="ctr"/>
        <c:lblOffset val="100"/>
        <c:noMultiLvlLbl val="0"/>
      </c:catAx>
      <c:valAx>
        <c:axId val="14721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1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79665465545607"/>
          <c:y val="2.8229521597092116E-2"/>
          <c:w val="0.25203363138929669"/>
          <c:h val="0.959869043840257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 Main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'!$H$23:$H$26</c:f>
              <c:numCache>
                <c:formatCode>#,##0</c:formatCode>
                <c:ptCount val="4"/>
                <c:pt idx="0">
                  <c:v>81101.788335695863</c:v>
                </c:pt>
                <c:pt idx="1">
                  <c:v>151591.02162021399</c:v>
                </c:pt>
                <c:pt idx="2">
                  <c:v>252313.49876534939</c:v>
                </c:pt>
                <c:pt idx="3">
                  <c:v>310726.02604544908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6-42D9-8066-9698D9983FE3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'!$I$23:$I$26</c:f>
              <c:numCache>
                <c:formatCode>#,##0</c:formatCode>
                <c:ptCount val="4"/>
                <c:pt idx="0">
                  <c:v>84110.474306363001</c:v>
                </c:pt>
                <c:pt idx="1">
                  <c:v>121299.74516155399</c:v>
                </c:pt>
                <c:pt idx="2">
                  <c:v>232035.67988688403</c:v>
                </c:pt>
                <c:pt idx="3">
                  <c:v>290711.80651310214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46-42D9-8066-9698D9983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43744"/>
        <c:axId val="146545280"/>
      </c:barChart>
      <c:catAx>
        <c:axId val="14654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545280"/>
        <c:crosses val="autoZero"/>
        <c:auto val="1"/>
        <c:lblAlgn val="ctr"/>
        <c:lblOffset val="100"/>
        <c:noMultiLvlLbl val="0"/>
      </c:catAx>
      <c:valAx>
        <c:axId val="1465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54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'!$L$23:$L$26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1-4927-9117-EE0A69304359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'!$M$23:$M$26</c:f>
              <c:numCache>
                <c:formatCode>#,##0</c:formatCode>
                <c:ptCount val="4"/>
                <c:pt idx="0">
                  <c:v>93285.165571329999</c:v>
                </c:pt>
                <c:pt idx="1">
                  <c:v>162049.59451397401</c:v>
                </c:pt>
                <c:pt idx="2">
                  <c:v>295856.26963257574</c:v>
                </c:pt>
                <c:pt idx="3">
                  <c:v>388063.0059363246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F1-4927-9117-EE0A6930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04416"/>
        <c:axId val="146605952"/>
      </c:barChart>
      <c:catAx>
        <c:axId val="1466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05952"/>
        <c:crosses val="autoZero"/>
        <c:auto val="1"/>
        <c:lblAlgn val="ctr"/>
        <c:lblOffset val="100"/>
        <c:noMultiLvlLbl val="0"/>
      </c:catAx>
      <c:valAx>
        <c:axId val="1466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04416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Deviation in % from main scenario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Balmorel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'!$Q$23:$Q$26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B-4AF0-B8BF-482E06624640}"/>
            </c:ext>
          </c:extLst>
        </c:ser>
        <c:ser>
          <c:idx val="1"/>
          <c:order val="1"/>
          <c:tx>
            <c:v>ThreeME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'!$R$23:$R$26</c:f>
              <c:numCache>
                <c:formatCode>0%</c:formatCode>
                <c:ptCount val="4"/>
                <c:pt idx="0">
                  <c:v>0.10907905752081737</c:v>
                </c:pt>
                <c:pt idx="1">
                  <c:v>0.33594340448240034</c:v>
                </c:pt>
                <c:pt idx="2">
                  <c:v>0.2750464487909956</c:v>
                </c:pt>
                <c:pt idx="3">
                  <c:v>0.33487184642029644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BB-4AF0-B8BF-482E06624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27584"/>
        <c:axId val="146646144"/>
      </c:scatterChart>
      <c:valAx>
        <c:axId val="14662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46144"/>
        <c:crosses val="autoZero"/>
        <c:crossBetween val="midCat"/>
      </c:valAx>
      <c:valAx>
        <c:axId val="14664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2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'!$L$23:$L$26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D-488B-90A6-D6F942FA7588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'!$M$23:$M$26</c:f>
              <c:numCache>
                <c:formatCode>#,##0</c:formatCode>
                <c:ptCount val="4"/>
                <c:pt idx="0">
                  <c:v>93285.165571329999</c:v>
                </c:pt>
                <c:pt idx="1">
                  <c:v>162049.59451397401</c:v>
                </c:pt>
                <c:pt idx="2">
                  <c:v>295856.26963257574</c:v>
                </c:pt>
                <c:pt idx="3">
                  <c:v>388063.0059363246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45216"/>
        <c:axId val="146759680"/>
      </c:barChart>
      <c:lineChart>
        <c:grouping val="standard"/>
        <c:varyColors val="0"/>
        <c:ser>
          <c:idx val="2"/>
          <c:order val="2"/>
          <c:tx>
            <c:v>Balmorel (%)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'!$Q$23:$Q$26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D-488B-90A6-D6F942FA7588}"/>
            </c:ext>
          </c:extLst>
        </c:ser>
        <c:ser>
          <c:idx val="3"/>
          <c:order val="3"/>
          <c:tx>
            <c:v>ThreeME (%)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'!$R$23:$R$26</c:f>
              <c:numCache>
                <c:formatCode>0%</c:formatCode>
                <c:ptCount val="4"/>
                <c:pt idx="0">
                  <c:v>0.10907905752081737</c:v>
                </c:pt>
                <c:pt idx="1">
                  <c:v>0.33594340448240034</c:v>
                </c:pt>
                <c:pt idx="2">
                  <c:v>0.2750464487909956</c:v>
                </c:pt>
                <c:pt idx="3">
                  <c:v>0.33487184642029644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62752"/>
        <c:axId val="146761216"/>
      </c:lineChart>
      <c:catAx>
        <c:axId val="14674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59680"/>
        <c:crosses val="autoZero"/>
        <c:auto val="1"/>
        <c:lblAlgn val="ctr"/>
        <c:lblOffset val="100"/>
        <c:noMultiLvlLbl val="0"/>
      </c:catAx>
      <c:valAx>
        <c:axId val="14675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45216"/>
        <c:crosses val="autoZero"/>
        <c:crossBetween val="between"/>
        <c:majorUnit val="100000"/>
      </c:valAx>
      <c:valAx>
        <c:axId val="1467612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62752"/>
        <c:crosses val="max"/>
        <c:crossBetween val="between"/>
      </c:valAx>
      <c:catAx>
        <c:axId val="14676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6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10751876268759"/>
          <c:y val="4.1640961366890945E-2"/>
          <c:w val="0.58073771308237587"/>
          <c:h val="0.935471010180627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'compare Balmorel-ThreeME '!$A$4</c:f>
              <c:strCache>
                <c:ptCount val="1"/>
                <c:pt idx="0">
                  <c:v>Hydro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'!$D$4:$K$4</c:f>
              <c:numCache>
                <c:formatCode>#,##0</c:formatCode>
                <c:ptCount val="8"/>
                <c:pt idx="0">
                  <c:v>13774.074344116949</c:v>
                </c:pt>
                <c:pt idx="1">
                  <c:v>20119.454689999999</c:v>
                </c:pt>
                <c:pt idx="2">
                  <c:v>20896.520345735102</c:v>
                </c:pt>
                <c:pt idx="3">
                  <c:v>25599.208269999999</c:v>
                </c:pt>
                <c:pt idx="4">
                  <c:v>21902.730995219823</c:v>
                </c:pt>
                <c:pt idx="5">
                  <c:v>31915.672750000002</c:v>
                </c:pt>
                <c:pt idx="6">
                  <c:v>32210.921248774015</c:v>
                </c:pt>
                <c:pt idx="7">
                  <c:v>34435.628140000001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8-4AD0-9046-C2F815F1C3EF}"/>
            </c:ext>
          </c:extLst>
        </c:ser>
        <c:ser>
          <c:idx val="1"/>
          <c:order val="1"/>
          <c:tx>
            <c:strRef>
              <c:f>'compare Balmorel-ThreeME '!$A$5</c:f>
              <c:strCache>
                <c:ptCount val="1"/>
                <c:pt idx="0">
                  <c:v>Wind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'!$D$5:$K$5</c:f>
              <c:numCache>
                <c:formatCode>#,##0</c:formatCode>
                <c:ptCount val="8"/>
                <c:pt idx="0">
                  <c:v>20940.472167261898</c:v>
                </c:pt>
                <c:pt idx="1">
                  <c:v>10902.172640000001</c:v>
                </c:pt>
                <c:pt idx="2">
                  <c:v>48439.498974079273</c:v>
                </c:pt>
                <c:pt idx="3">
                  <c:v>22831.742109999999</c:v>
                </c:pt>
                <c:pt idx="4">
                  <c:v>85199.912016860166</c:v>
                </c:pt>
                <c:pt idx="5">
                  <c:v>51587.082909999997</c:v>
                </c:pt>
                <c:pt idx="6">
                  <c:v>90594.249095126725</c:v>
                </c:pt>
                <c:pt idx="7">
                  <c:v>67031.480280000003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8-4AD0-9046-C2F815F1C3EF}"/>
            </c:ext>
          </c:extLst>
        </c:ser>
        <c:ser>
          <c:idx val="2"/>
          <c:order val="2"/>
          <c:tx>
            <c:strRef>
              <c:f>'compare Balmorel-ThreeME '!$A$6</c:f>
              <c:strCache>
                <c:ptCount val="1"/>
                <c:pt idx="0">
                  <c:v>Geothermal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'!$D$6:$K$6</c:f>
              <c:numCache>
                <c:formatCode>#,##0</c:formatCode>
                <c:ptCount val="8"/>
                <c:pt idx="0">
                  <c:v>4115.9383293566925</c:v>
                </c:pt>
                <c:pt idx="1">
                  <c:v>2315.2840110000002</c:v>
                </c:pt>
                <c:pt idx="2">
                  <c:v>2334.794906230848</c:v>
                </c:pt>
                <c:pt idx="3">
                  <c:v>3077.9424450000001</c:v>
                </c:pt>
                <c:pt idx="4">
                  <c:v>3492.033459329753</c:v>
                </c:pt>
                <c:pt idx="5">
                  <c:v>4100.0008710000002</c:v>
                </c:pt>
                <c:pt idx="6">
                  <c:v>4836.060048243603</c:v>
                </c:pt>
                <c:pt idx="7">
                  <c:v>4313.0304569999998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D8-4AD0-9046-C2F815F1C3EF}"/>
            </c:ext>
          </c:extLst>
        </c:ser>
        <c:ser>
          <c:idx val="3"/>
          <c:order val="3"/>
          <c:tx>
            <c:strRef>
              <c:f>'compare Balmorel-ThreeME '!$A$7</c:f>
              <c:strCache>
                <c:ptCount val="1"/>
                <c:pt idx="0">
                  <c:v>Solar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'!$D$7:$K$7</c:f>
              <c:numCache>
                <c:formatCode>#,##0</c:formatCode>
                <c:ptCount val="8"/>
                <c:pt idx="0">
                  <c:v>19302.643761081323</c:v>
                </c:pt>
                <c:pt idx="1">
                  <c:v>13519.25419</c:v>
                </c:pt>
                <c:pt idx="2">
                  <c:v>17686.933719671288</c:v>
                </c:pt>
                <c:pt idx="3">
                  <c:v>22627.597659999999</c:v>
                </c:pt>
                <c:pt idx="4">
                  <c:v>108832.30459387641</c:v>
                </c:pt>
                <c:pt idx="5">
                  <c:v>96214.023929999996</c:v>
                </c:pt>
                <c:pt idx="6">
                  <c:v>96433.151328563312</c:v>
                </c:pt>
                <c:pt idx="7">
                  <c:v>134082.432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D8-4AD0-9046-C2F815F1C3EF}"/>
            </c:ext>
          </c:extLst>
        </c:ser>
        <c:ser>
          <c:idx val="4"/>
          <c:order val="4"/>
          <c:tx>
            <c:strRef>
              <c:f>'compare Balmorel-ThreeME '!$A$8</c:f>
              <c:strCache>
                <c:ptCount val="1"/>
                <c:pt idx="0">
                  <c:v>Cogeneration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'!$D$8:$K$8</c:f>
              <c:numCache>
                <c:formatCode>#,##0</c:formatCode>
                <c:ptCount val="8"/>
                <c:pt idx="0">
                  <c:v>6344.0447024477053</c:v>
                </c:pt>
                <c:pt idx="1">
                  <c:v>3407.4843489999998</c:v>
                </c:pt>
                <c:pt idx="2">
                  <c:v>2694.110346778215</c:v>
                </c:pt>
                <c:pt idx="3">
                  <c:v>4529.8042670000004</c:v>
                </c:pt>
                <c:pt idx="4">
                  <c:v>4731.9067431094345</c:v>
                </c:pt>
                <c:pt idx="5">
                  <c:v>5532.2984740000002</c:v>
                </c:pt>
                <c:pt idx="6">
                  <c:v>-20042.719274630032</c:v>
                </c:pt>
                <c:pt idx="7">
                  <c:v>1.5343038680000001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D8-4AD0-9046-C2F815F1C3EF}"/>
            </c:ext>
          </c:extLst>
        </c:ser>
        <c:ser>
          <c:idx val="5"/>
          <c:order val="5"/>
          <c:tx>
            <c:strRef>
              <c:f>'compare Balmorel-ThreeME '!$A$9</c:f>
              <c:strCache>
                <c:ptCount val="1"/>
                <c:pt idx="0">
                  <c:v>Bioenergy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'!$D$9:$K$9</c:f>
              <c:numCache>
                <c:formatCode>#,##0</c:formatCode>
                <c:ptCount val="8"/>
                <c:pt idx="0">
                  <c:v>736.06374663342501</c:v>
                </c:pt>
                <c:pt idx="1">
                  <c:v>1392.937383</c:v>
                </c:pt>
                <c:pt idx="2">
                  <c:v>-1091.7770366230416</c:v>
                </c:pt>
                <c:pt idx="3">
                  <c:v>1601.75874</c:v>
                </c:pt>
                <c:pt idx="4">
                  <c:v>-1232.0571234255149</c:v>
                </c:pt>
                <c:pt idx="5">
                  <c:v>669.25179009999999</c:v>
                </c:pt>
                <c:pt idx="6">
                  <c:v>-1181.0827380392293</c:v>
                </c:pt>
                <c:pt idx="7">
                  <c:v>49.595461319999998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D8-4AD0-9046-C2F815F1C3EF}"/>
            </c:ext>
          </c:extLst>
        </c:ser>
        <c:ser>
          <c:idx val="6"/>
          <c:order val="6"/>
          <c:tx>
            <c:strRef>
              <c:f>'compare Balmorel-ThreeME '!$A$10</c:f>
              <c:strCache>
                <c:ptCount val="1"/>
                <c:pt idx="0">
                  <c:v>Other clean energy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'!$D$10:$K$10</c:f>
              <c:numCache>
                <c:formatCode>#,##0</c:formatCode>
                <c:ptCount val="8"/>
                <c:pt idx="0">
                  <c:v>1245.9900862514453</c:v>
                </c:pt>
                <c:pt idx="1">
                  <c:v>3901.9997760000001</c:v>
                </c:pt>
                <c:pt idx="2">
                  <c:v>550.33131309882958</c:v>
                </c:pt>
                <c:pt idx="3">
                  <c:v>4984.2002789999997</c:v>
                </c:pt>
                <c:pt idx="4">
                  <c:v>-816.76819902244688</c:v>
                </c:pt>
                <c:pt idx="5">
                  <c:v>2125.6208120000001</c:v>
                </c:pt>
                <c:pt idx="6">
                  <c:v>29.277483244289609</c:v>
                </c:pt>
                <c:pt idx="7">
                  <c:v>937.65071509999996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D8-4AD0-9046-C2F815F1C3EF}"/>
            </c:ext>
          </c:extLst>
        </c:ser>
        <c:ser>
          <c:idx val="7"/>
          <c:order val="7"/>
          <c:tx>
            <c:strRef>
              <c:f>'compare Balmorel-ThreeME '!$A$11</c:f>
              <c:strCache>
                <c:ptCount val="1"/>
                <c:pt idx="0">
                  <c:v>Nuclear 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'!$D$11:$K$11</c:f>
              <c:numCache>
                <c:formatCode>#,##0</c:formatCode>
                <c:ptCount val="8"/>
                <c:pt idx="0">
                  <c:v>3099.1669724876429</c:v>
                </c:pt>
                <c:pt idx="1">
                  <c:v>3478.3848840000001</c:v>
                </c:pt>
                <c:pt idx="2">
                  <c:v>2679.2827331037151</c:v>
                </c:pt>
                <c:pt idx="3">
                  <c:v>3764.6824379999998</c:v>
                </c:pt>
                <c:pt idx="4">
                  <c:v>4261.9556552387212</c:v>
                </c:pt>
                <c:pt idx="5">
                  <c:v>4230.4904109999998</c:v>
                </c:pt>
                <c:pt idx="6">
                  <c:v>6267.7808537493611</c:v>
                </c:pt>
                <c:pt idx="7">
                  <c:v>4394.2001920000002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D8-4AD0-9046-C2F815F1C3EF}"/>
            </c:ext>
          </c:extLst>
        </c:ser>
        <c:ser>
          <c:idx val="8"/>
          <c:order val="8"/>
          <c:tx>
            <c:strRef>
              <c:f>'compare Balmorel-ThreeME '!$A$12</c:f>
              <c:strCache>
                <c:ptCount val="1"/>
                <c:pt idx="0">
                  <c:v>Carboelectric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'!$D$12:$K$12</c:f>
              <c:numCache>
                <c:formatCode>#,##0</c:formatCode>
                <c:ptCount val="8"/>
                <c:pt idx="0">
                  <c:v>3406.7093550491418</c:v>
                </c:pt>
                <c:pt idx="1">
                  <c:v>3891.040191</c:v>
                </c:pt>
                <c:pt idx="2">
                  <c:v>-4383.3931426428016</c:v>
                </c:pt>
                <c:pt idx="3">
                  <c:v>3490.770657</c:v>
                </c:pt>
                <c:pt idx="4">
                  <c:v>-1635.4486981422242</c:v>
                </c:pt>
                <c:pt idx="5">
                  <c:v>2702.5042229999999</c:v>
                </c:pt>
                <c:pt idx="6">
                  <c:v>-21557.458477755496</c:v>
                </c:pt>
                <c:pt idx="7">
                  <c:v>43.735705379999999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D8-4AD0-9046-C2F815F1C3EF}"/>
            </c:ext>
          </c:extLst>
        </c:ser>
        <c:ser>
          <c:idx val="9"/>
          <c:order val="9"/>
          <c:tx>
            <c:strRef>
              <c:f>'compare Balmorel-ThreeME '!$A$13</c:f>
              <c:strCache>
                <c:ptCount val="1"/>
                <c:pt idx="0">
                  <c:v>Combined cycle and turbogas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'!$D$13:$K$13</c:f>
              <c:numCache>
                <c:formatCode>#,##0</c:formatCode>
                <c:ptCount val="8"/>
                <c:pt idx="0">
                  <c:v>26502.992342538993</c:v>
                </c:pt>
                <c:pt idx="1">
                  <c:v>21148.240300000001</c:v>
                </c:pt>
                <c:pt idx="2">
                  <c:v>80023.840536042029</c:v>
                </c:pt>
                <c:pt idx="3">
                  <c:v>28781.839189999999</c:v>
                </c:pt>
                <c:pt idx="4">
                  <c:v>27058.101418748181</c:v>
                </c:pt>
                <c:pt idx="5">
                  <c:v>32949.845350000003</c:v>
                </c:pt>
                <c:pt idx="6">
                  <c:v>122396.60438751582</c:v>
                </c:pt>
                <c:pt idx="7">
                  <c:v>45409.973480000001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D8-4AD0-9046-C2F815F1C3EF}"/>
            </c:ext>
          </c:extLst>
        </c:ser>
        <c:ser>
          <c:idx val="10"/>
          <c:order val="10"/>
          <c:tx>
            <c:strRef>
              <c:f>'compare Balmorel-ThreeME '!$A$14</c:f>
              <c:strCache>
                <c:ptCount val="1"/>
                <c:pt idx="0">
                  <c:v>Internal Combustion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'!$D$14:$K$14</c:f>
              <c:numCache>
                <c:formatCode>#,##0</c:formatCode>
                <c:ptCount val="8"/>
                <c:pt idx="0">
                  <c:v>5051.5453798655635</c:v>
                </c:pt>
                <c:pt idx="1">
                  <c:v>25.044549740000001</c:v>
                </c:pt>
                <c:pt idx="2">
                  <c:v>-18141.366354265283</c:v>
                </c:pt>
                <c:pt idx="3">
                  <c:v>8.3046672810000004</c:v>
                </c:pt>
                <c:pt idx="4">
                  <c:v>832.22950773850903</c:v>
                </c:pt>
                <c:pt idx="5">
                  <c:v>8.7245946389999904</c:v>
                </c:pt>
                <c:pt idx="6">
                  <c:v>930.66042348853796</c:v>
                </c:pt>
                <c:pt idx="7">
                  <c:v>12.528746399999999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D8-4AD0-9046-C2F815F1C3EF}"/>
            </c:ext>
          </c:extLst>
        </c:ser>
        <c:ser>
          <c:idx val="11"/>
          <c:order val="11"/>
          <c:tx>
            <c:strRef>
              <c:f>'compare Balmorel-ThreeME '!$A$15</c:f>
              <c:strCache>
                <c:ptCount val="1"/>
                <c:pt idx="0">
                  <c:v>Termoelectric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'!$D$15:$K$15</c:f>
              <c:numCache>
                <c:formatCode>#,##0</c:formatCode>
                <c:ptCount val="8"/>
                <c:pt idx="0">
                  <c:v>-23417.852851394906</c:v>
                </c:pt>
                <c:pt idx="1">
                  <c:v>9.1773426229999995</c:v>
                </c:pt>
                <c:pt idx="2">
                  <c:v>-97.75472099416217</c:v>
                </c:pt>
                <c:pt idx="3">
                  <c:v>1.894438273</c:v>
                </c:pt>
                <c:pt idx="4">
                  <c:v>-313.40160418146991</c:v>
                </c:pt>
                <c:pt idx="5">
                  <c:v>0.16377114500000001</c:v>
                </c:pt>
                <c:pt idx="6">
                  <c:v>-191.41833283177886</c:v>
                </c:pt>
                <c:pt idx="7">
                  <c:v>1.7032034200000001E-2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D8-4AD0-9046-C2F815F1C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655168"/>
        <c:axId val="131895296"/>
      </c:barChart>
      <c:catAx>
        <c:axId val="13165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1895296"/>
        <c:crosses val="autoZero"/>
        <c:auto val="1"/>
        <c:lblAlgn val="ctr"/>
        <c:lblOffset val="100"/>
        <c:noMultiLvlLbl val="0"/>
      </c:catAx>
      <c:valAx>
        <c:axId val="13189529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dash"/>
            </a:ln>
          </c:spPr>
        </c:majorGridlines>
        <c:numFmt formatCode="#,##0" sourceLinked="1"/>
        <c:majorTickMark val="out"/>
        <c:minorTickMark val="none"/>
        <c:tickLblPos val="nextTo"/>
        <c:crossAx val="131655168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71815814752570362"/>
          <c:y val="6.4266851426762611E-2"/>
          <c:w val="0.26354039078448527"/>
          <c:h val="0.8459842519685039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/>
              <a:t>GDP "Scenario CO2 CAP"</a:t>
            </a:r>
          </a:p>
          <a:p>
            <a:pPr>
              <a:defRPr/>
            </a:pPr>
            <a:r>
              <a:rPr lang="en-GB" sz="1200"/>
              <a:t>(</a:t>
            </a:r>
            <a:r>
              <a:rPr lang="en-GB" sz="1200" b="0"/>
              <a:t>percent deviation from BAU</a:t>
            </a:r>
            <a:r>
              <a:rPr lang="en-GB" sz="1200"/>
              <a:t>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100*(GDP_2/GDP_0-1)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DATA!$B$2:$AM$2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0</c:v>
                </c:pt>
                <c:pt idx="2">
                  <c:v>3.8063525198639399E-3</c:v>
                </c:pt>
                <c:pt idx="3">
                  <c:v>1.98343667797251E-2</c:v>
                </c:pt>
                <c:pt idx="4">
                  <c:v>4.7388794571290298E-2</c:v>
                </c:pt>
                <c:pt idx="5" formatCode="General">
                  <c:v>0.10189236095034999</c:v>
                </c:pt>
                <c:pt idx="6" formatCode="General">
                  <c:v>0.167634510135616</c:v>
                </c:pt>
                <c:pt idx="7" formatCode="General">
                  <c:v>0.24194018126633099</c:v>
                </c:pt>
                <c:pt idx="8" formatCode="General">
                  <c:v>0.29279692711772198</c:v>
                </c:pt>
                <c:pt idx="9" formatCode="General">
                  <c:v>0.32643047893041699</c:v>
                </c:pt>
                <c:pt idx="10" formatCode="General">
                  <c:v>0.35342940858491501</c:v>
                </c:pt>
                <c:pt idx="11" formatCode="General">
                  <c:v>0.380447919513282</c:v>
                </c:pt>
                <c:pt idx="12" formatCode="General">
                  <c:v>0.412685470449347</c:v>
                </c:pt>
                <c:pt idx="13" formatCode="General">
                  <c:v>0.45331466684794802</c:v>
                </c:pt>
                <c:pt idx="14" formatCode="General">
                  <c:v>0.50392275606552195</c:v>
                </c:pt>
                <c:pt idx="15" formatCode="General">
                  <c:v>0.55634857713697805</c:v>
                </c:pt>
                <c:pt idx="16" formatCode="General">
                  <c:v>0.60860709322241302</c:v>
                </c:pt>
                <c:pt idx="17" formatCode="General">
                  <c:v>0.66010616073419703</c:v>
                </c:pt>
                <c:pt idx="18" formatCode="General">
                  <c:v>0.68391314867834996</c:v>
                </c:pt>
                <c:pt idx="19" formatCode="General">
                  <c:v>0.68504637381931999</c:v>
                </c:pt>
                <c:pt idx="20" formatCode="General">
                  <c:v>0.66789746598432398</c:v>
                </c:pt>
                <c:pt idx="21" formatCode="General">
                  <c:v>0.63618686948276804</c:v>
                </c:pt>
                <c:pt idx="22" formatCode="General">
                  <c:v>0.59329675593944298</c:v>
                </c:pt>
                <c:pt idx="23" formatCode="General">
                  <c:v>0.54211911097163901</c:v>
                </c:pt>
                <c:pt idx="24" formatCode="General">
                  <c:v>0.484983288765028</c:v>
                </c:pt>
                <c:pt idx="25" formatCode="General">
                  <c:v>0.42367274218158002</c:v>
                </c:pt>
                <c:pt idx="26" formatCode="General">
                  <c:v>0.35941542230357698</c:v>
                </c:pt>
                <c:pt idx="27" formatCode="General">
                  <c:v>0.29301358269604399</c:v>
                </c:pt>
                <c:pt idx="28" formatCode="General">
                  <c:v>0.23756166469786</c:v>
                </c:pt>
                <c:pt idx="29" formatCode="General">
                  <c:v>0.19483529450423601</c:v>
                </c:pt>
                <c:pt idx="30" formatCode="General">
                  <c:v>0.15532677767904299</c:v>
                </c:pt>
                <c:pt idx="31" formatCode="General">
                  <c:v>0.11637011974092699</c:v>
                </c:pt>
                <c:pt idx="32" formatCode="General">
                  <c:v>7.6332067287099195E-2</c:v>
                </c:pt>
                <c:pt idx="33" formatCode="General">
                  <c:v>3.3943623471577297E-2</c:v>
                </c:pt>
                <c:pt idx="34" formatCode="General">
                  <c:v>-1.19432934632235E-2</c:v>
                </c:pt>
                <c:pt idx="35" formatCode="General">
                  <c:v>-6.2031608010115702E-2</c:v>
                </c:pt>
                <c:pt idx="36" formatCode="General">
                  <c:v>-0.116676297130191</c:v>
                </c:pt>
                <c:pt idx="37" formatCode="General">
                  <c:v>-0.175926481057053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4-9B4B-871A-EBA57D348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61312"/>
        <c:axId val="147262848"/>
      </c:lineChart>
      <c:catAx>
        <c:axId val="14726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262848"/>
        <c:crosses val="autoZero"/>
        <c:auto val="1"/>
        <c:lblAlgn val="ctr"/>
        <c:lblOffset val="100"/>
        <c:noMultiLvlLbl val="0"/>
      </c:catAx>
      <c:valAx>
        <c:axId val="147262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261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Emisiones de CO2 de sector electrico (Mt</a:t>
            </a:r>
            <a:r>
              <a:rPr lang="en-US" sz="1400" b="0" baseline="0"/>
              <a:t> CO2 eq</a:t>
            </a:r>
            <a:r>
              <a:rPr lang="en-US" sz="1400" b="0"/>
              <a:t>) </a:t>
            </a:r>
            <a:r>
              <a:rPr lang="en-US" sz="1400" b="0" baseline="0"/>
              <a:t> </a:t>
            </a:r>
            <a:endParaRPr lang="en-US" sz="1400" b="0"/>
          </a:p>
        </c:rich>
      </c:tx>
      <c:layout>
        <c:manualLayout>
          <c:xMode val="edge"/>
          <c:yMode val="edge"/>
          <c:x val="0.12774330582486013"/>
          <c:y val="3.231049366545583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345846342001467"/>
          <c:y val="0.17727408672140496"/>
          <c:w val="0.76025540076721165"/>
          <c:h val="0.60113808690580339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ENR_EMS_ELEC!$C$15:$I$15</c15:sqref>
                  </c15:fullRef>
                </c:ext>
              </c:extLst>
              <c:f>ENR_EMS_ELEC!$E$15:$I$15</c:f>
              <c:numCache>
                <c:formatCode>#,##0</c:formatCode>
                <c:ptCount val="5"/>
                <c:pt idx="0">
                  <c:v>156203.70917890003</c:v>
                </c:pt>
                <c:pt idx="1">
                  <c:v>163598.19376331</c:v>
                </c:pt>
                <c:pt idx="2">
                  <c:v>180737.31929228999</c:v>
                </c:pt>
                <c:pt idx="3">
                  <c:v>168573.31259810002</c:v>
                </c:pt>
                <c:pt idx="4">
                  <c:v>169452.415002789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0-9448-ADC5-5EF93EB54DBB}"/>
            </c:ext>
          </c:extLst>
        </c:ser>
        <c:ser>
          <c:idx val="1"/>
          <c:order val="1"/>
          <c:tx>
            <c:v>CO2 CAP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ENR_EMS_ELEC!$C$17:$I$17</c15:sqref>
                  </c15:fullRef>
                </c:ext>
              </c:extLst>
              <c:f>ENR_EMS_ELEC!$E$17:$I$17</c:f>
              <c:numCache>
                <c:formatCode>#,##0</c:formatCode>
                <c:ptCount val="5"/>
                <c:pt idx="0">
                  <c:v>116351.26340000001</c:v>
                </c:pt>
                <c:pt idx="1">
                  <c:v>96347.552930000005</c:v>
                </c:pt>
                <c:pt idx="2">
                  <c:v>75919.386680000011</c:v>
                </c:pt>
                <c:pt idx="3">
                  <c:v>37485.580520000003</c:v>
                </c:pt>
                <c:pt idx="4">
                  <c:v>10784.63709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24288"/>
        <c:axId val="147334272"/>
      </c:barChart>
      <c:lineChart>
        <c:grouping val="standard"/>
        <c:varyColors val="0"/>
        <c:ser>
          <c:idx val="2"/>
          <c:order val="2"/>
          <c:tx>
            <c:v>Deviación con respecto al BAU</c:v>
          </c:tx>
          <c:marker>
            <c:symbol val="none"/>
          </c:marker>
          <c:dLbls>
            <c:dLbl>
              <c:idx val="0"/>
              <c:layout>
                <c:manualLayout>
                  <c:x val="-5.8602665051483947E-2"/>
                  <c:y val="-7.4074074074074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F7B0-9448-ADC5-5EF93EB54DBB}"/>
                </c:ext>
              </c:extLst>
            </c:dLbl>
            <c:dLbl>
              <c:idx val="1"/>
              <c:layout>
                <c:manualLayout>
                  <c:x val="-4.834625479507379E-2"/>
                  <c:y val="-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F7B0-9448-ADC5-5EF93EB54DBB}"/>
                </c:ext>
              </c:extLst>
            </c:dLbl>
            <c:dLbl>
              <c:idx val="2"/>
              <c:layout>
                <c:manualLayout>
                  <c:x val="-6.6294972743791647E-2"/>
                  <c:y val="-0.111111111111111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F7B0-9448-ADC5-5EF93EB54DBB}"/>
                </c:ext>
              </c:extLst>
            </c:dLbl>
            <c:dLbl>
              <c:idx val="3"/>
              <c:layout>
                <c:manualLayout>
                  <c:x val="-4.5782152230971221E-2"/>
                  <c:y val="-0.1111111111111110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F7B0-9448-ADC5-5EF93EB54DBB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fr-F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ENR_EMS_ELEC!$C$18:$I$18</c15:sqref>
                  </c15:fullRef>
                </c:ext>
              </c:extLst>
              <c:f>ENR_EMS_ELEC!$E$18:$I$18</c:f>
              <c:numCache>
                <c:formatCode>0.00%</c:formatCode>
                <c:ptCount val="5"/>
                <c:pt idx="0">
                  <c:v>-0.25513123848587382</c:v>
                </c:pt>
                <c:pt idx="1">
                  <c:v>-0.41107202522423103</c:v>
                </c:pt>
                <c:pt idx="2">
                  <c:v>-0.57994626136275429</c:v>
                </c:pt>
                <c:pt idx="3">
                  <c:v>-0.77763039746765639</c:v>
                </c:pt>
                <c:pt idx="4">
                  <c:v>-0.93635595521124615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ENR_EMS_ELEC!$D$18</c15:sqref>
                  <c15:dLbl>
                    <c:idx val="-1"/>
                    <c:layout>
                      <c:manualLayout>
                        <c:x val="-6.8859075307894202E-2"/>
                        <c:y val="-6.01851851851852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12F8-4852-AAC1-9A684CB294C0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6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337984"/>
        <c:axId val="147336192"/>
      </c:lineChart>
      <c:catAx>
        <c:axId val="14732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34272"/>
        <c:crosses val="autoZero"/>
        <c:auto val="1"/>
        <c:lblAlgn val="ctr"/>
        <c:lblOffset val="100"/>
        <c:noMultiLvlLbl val="0"/>
      </c:catAx>
      <c:valAx>
        <c:axId val="147334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24288"/>
        <c:crosses val="autoZero"/>
        <c:crossBetween val="between"/>
        <c:dispUnits>
          <c:builtInUnit val="thousands"/>
        </c:dispUnits>
      </c:valAx>
      <c:valAx>
        <c:axId val="147336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fr-FR"/>
          </a:p>
        </c:txPr>
        <c:crossAx val="147337984"/>
        <c:crosses val="max"/>
        <c:crossBetween val="between"/>
      </c:valAx>
      <c:catAx>
        <c:axId val="147337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7336192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15300908540278618"/>
          <c:y val="0.88850503062117236"/>
          <c:w val="0.72643956744276927"/>
          <c:h val="7.7609070325436791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Final Consumption of electricity (Twh)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9848840769903764"/>
          <c:y val="0.2088079615048119"/>
          <c:w val="0.63379024496937886"/>
          <c:h val="0.60576771653543304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f>'ENER-baseline'!$B$2:$G$2</c:f>
              <c:numCache>
                <c:formatCode>General</c:formatCode>
                <c:ptCount val="6"/>
                <c:pt idx="0">
                  <c:v>2013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cat>
          <c:val>
            <c:numRef>
              <c:f>'ENER-baseline'!$B$13:$G$13</c:f>
              <c:numCache>
                <c:formatCode>#,##0</c:formatCode>
                <c:ptCount val="6"/>
                <c:pt idx="0">
                  <c:v>237150.27770000001</c:v>
                </c:pt>
                <c:pt idx="1">
                  <c:v>350385.53539999999</c:v>
                </c:pt>
                <c:pt idx="2">
                  <c:v>434229.11619999999</c:v>
                </c:pt>
                <c:pt idx="3">
                  <c:v>525101.66099999996</c:v>
                </c:pt>
                <c:pt idx="4">
                  <c:v>651477.86970000004</c:v>
                </c:pt>
                <c:pt idx="5">
                  <c:v>759998.46950000001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2-4544-937D-F6D718EC10DB}"/>
            </c:ext>
          </c:extLst>
        </c:ser>
        <c:ser>
          <c:idx val="1"/>
          <c:order val="1"/>
          <c:tx>
            <c:v>CO2 CAP</c:v>
          </c:tx>
          <c:invertIfNegative val="0"/>
          <c:val>
            <c:numRef>
              <c:f>'ENER-baseline'!$B$14:$G$14</c:f>
              <c:numCache>
                <c:formatCode>#,##0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3602-4544-937D-F6D718EC1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80480"/>
        <c:axId val="147382272"/>
      </c:barChart>
      <c:catAx>
        <c:axId val="14738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82272"/>
        <c:crosses val="autoZero"/>
        <c:auto val="1"/>
        <c:lblAlgn val="ctr"/>
        <c:lblOffset val="100"/>
        <c:noMultiLvlLbl val="0"/>
      </c:catAx>
      <c:valAx>
        <c:axId val="147382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80480"/>
        <c:crosses val="autoZero"/>
        <c:crossBetween val="between"/>
        <c:dispUnits>
          <c:builtInUnit val="thousands"/>
        </c:dispUnits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Total</a:t>
            </a:r>
            <a:r>
              <a:rPr lang="en-GB" sz="1400" baseline="0"/>
              <a:t> CO2 Emissions</a:t>
            </a:r>
          </a:p>
          <a:p>
            <a:pPr>
              <a:defRPr/>
            </a:pPr>
            <a:r>
              <a:rPr lang="en-GB" sz="1400" baseline="0"/>
              <a:t>(Percent deviation from BAU)</a:t>
            </a:r>
            <a:endParaRPr lang="en-GB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DATA!$A$16</c:f>
              <c:strCache>
                <c:ptCount val="1"/>
                <c:pt idx="0">
                  <c:v>100*(DEBT_G_VAL_2/(PGDP_2*GDP_2)-DEBT_G_VAL_0/(PGDP_0*GDP_0))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DATA!$B$16:$AM$16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0</c:v>
                </c:pt>
                <c:pt idx="2">
                  <c:v>-2.63376661949144E-2</c:v>
                </c:pt>
                <c:pt idx="3">
                  <c:v>-7.9443191241745897E-2</c:v>
                </c:pt>
                <c:pt idx="4">
                  <c:v>-0.171425923453388</c:v>
                </c:pt>
                <c:pt idx="5" formatCode="General">
                  <c:v>-0.31539908051172399</c:v>
                </c:pt>
                <c:pt idx="6" formatCode="General">
                  <c:v>-0.52569523704132304</c:v>
                </c:pt>
                <c:pt idx="7" formatCode="General">
                  <c:v>-0.73877987872606399</c:v>
                </c:pt>
                <c:pt idx="8" formatCode="General">
                  <c:v>-0.97667572090517896</c:v>
                </c:pt>
                <c:pt idx="9" formatCode="General">
                  <c:v>-1.2372602224517</c:v>
                </c:pt>
                <c:pt idx="10" formatCode="General">
                  <c:v>-1.52555007076008</c:v>
                </c:pt>
                <c:pt idx="11" formatCode="General">
                  <c:v>-1.8497539985881</c:v>
                </c:pt>
                <c:pt idx="12" formatCode="General">
                  <c:v>-2.2227933505703001</c:v>
                </c:pt>
                <c:pt idx="13" formatCode="General">
                  <c:v>-2.6387374513067701</c:v>
                </c:pt>
                <c:pt idx="14" formatCode="General">
                  <c:v>-3.1079546101620399</c:v>
                </c:pt>
                <c:pt idx="15" formatCode="General">
                  <c:v>-3.6294541747584899</c:v>
                </c:pt>
                <c:pt idx="16" formatCode="General">
                  <c:v>-4.1981845986354598</c:v>
                </c:pt>
                <c:pt idx="17" formatCode="General">
                  <c:v>-4.8104689410963903</c:v>
                </c:pt>
                <c:pt idx="18" formatCode="General">
                  <c:v>-5.4200035863299396</c:v>
                </c:pt>
                <c:pt idx="19" formatCode="General">
                  <c:v>-6.0222831769901699</c:v>
                </c:pt>
                <c:pt idx="20" formatCode="General">
                  <c:v>-6.6055498727952999</c:v>
                </c:pt>
                <c:pt idx="21" formatCode="General">
                  <c:v>-7.16197864404191</c:v>
                </c:pt>
                <c:pt idx="22" formatCode="General">
                  <c:v>-7.6867892117638998</c:v>
                </c:pt>
                <c:pt idx="23" formatCode="General">
                  <c:v>-8.1769465456707202</c:v>
                </c:pt>
                <c:pt idx="24" formatCode="General">
                  <c:v>-8.6305291944593492</c:v>
                </c:pt>
                <c:pt idx="25" formatCode="General">
                  <c:v>-9.0462177039563798</c:v>
                </c:pt>
                <c:pt idx="26" formatCode="General">
                  <c:v>-9.4233482604242997</c:v>
                </c:pt>
                <c:pt idx="27" formatCode="General">
                  <c:v>-9.7610831264968994</c:v>
                </c:pt>
                <c:pt idx="28" formatCode="General">
                  <c:v>-10.0624877448841</c:v>
                </c:pt>
                <c:pt idx="29" formatCode="General">
                  <c:v>-10.3559642611449</c:v>
                </c:pt>
                <c:pt idx="30" formatCode="General">
                  <c:v>-10.6453850937542</c:v>
                </c:pt>
                <c:pt idx="31" formatCode="General">
                  <c:v>-10.9331016486711</c:v>
                </c:pt>
                <c:pt idx="32" formatCode="General">
                  <c:v>-11.218943990109</c:v>
                </c:pt>
                <c:pt idx="33" formatCode="General">
                  <c:v>-11.500837097948301</c:v>
                </c:pt>
                <c:pt idx="34" formatCode="General">
                  <c:v>-11.7771566289207</c:v>
                </c:pt>
                <c:pt idx="35" formatCode="General">
                  <c:v>-12.044384797301101</c:v>
                </c:pt>
                <c:pt idx="36" formatCode="General">
                  <c:v>-12.2985167053418</c:v>
                </c:pt>
                <c:pt idx="37" formatCode="General">
                  <c:v>-12.535153931559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F-D349-9B50-A1C597770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785216"/>
        <c:axId val="147786752"/>
      </c:lineChart>
      <c:catAx>
        <c:axId val="14778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86752"/>
        <c:crosses val="autoZero"/>
        <c:auto val="1"/>
        <c:lblAlgn val="ctr"/>
        <c:lblOffset val="100"/>
        <c:noMultiLvlLbl val="0"/>
      </c:catAx>
      <c:valAx>
        <c:axId val="14778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85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609601</xdr:colOff>
      <xdr:row>1</xdr:row>
      <xdr:rowOff>1</xdr:rowOff>
    </xdr:from>
    <xdr:to>
      <xdr:col>17</xdr:col>
      <xdr:colOff>88901</xdr:colOff>
      <xdr:row>15</xdr:row>
      <xdr:rowOff>127001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7218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257175</xdr:colOff>
      <xdr:row>46</xdr:row>
      <xdr:rowOff>104775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704850</xdr:colOff>
      <xdr:row>34</xdr:row>
      <xdr:rowOff>133350</xdr:rowOff>
    </xdr:from>
    <xdr:to>
      <xdr:col>13</xdr:col>
      <xdr:colOff>590550</xdr:colOff>
      <xdr:row>47</xdr:row>
      <xdr:rowOff>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723900</xdr:colOff>
      <xdr:row>33</xdr:row>
      <xdr:rowOff>190499</xdr:rowOff>
    </xdr:from>
    <xdr:to>
      <xdr:col>20</xdr:col>
      <xdr:colOff>1476376</xdr:colOff>
      <xdr:row>46</xdr:row>
      <xdr:rowOff>0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13</xdr:row>
      <xdr:rowOff>66675</xdr:rowOff>
    </xdr:from>
    <xdr:to>
      <xdr:col>7</xdr:col>
      <xdr:colOff>276225</xdr:colOff>
      <xdr:row>28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54</xdr:row>
      <xdr:rowOff>38100</xdr:rowOff>
    </xdr:from>
    <xdr:to>
      <xdr:col>5</xdr:col>
      <xdr:colOff>714375</xdr:colOff>
      <xdr:row>67</xdr:row>
      <xdr:rowOff>133350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533400</xdr:colOff>
      <xdr:row>54</xdr:row>
      <xdr:rowOff>28575</xdr:rowOff>
    </xdr:from>
    <xdr:to>
      <xdr:col>12</xdr:col>
      <xdr:colOff>400050</xdr:colOff>
      <xdr:row>67</xdr:row>
      <xdr:rowOff>85725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695325</xdr:colOff>
      <xdr:row>53</xdr:row>
      <xdr:rowOff>180975</xdr:rowOff>
    </xdr:from>
    <xdr:to>
      <xdr:col>18</xdr:col>
      <xdr:colOff>1747837</xdr:colOff>
      <xdr:row>68</xdr:row>
      <xdr:rowOff>80962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676276</xdr:colOff>
      <xdr:row>54</xdr:row>
      <xdr:rowOff>0</xdr:rowOff>
    </xdr:from>
    <xdr:to>
      <xdr:col>26</xdr:col>
      <xdr:colOff>600076</xdr:colOff>
      <xdr:row>69</xdr:row>
      <xdr:rowOff>104775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1171575</xdr:colOff>
      <xdr:row>53</xdr:row>
      <xdr:rowOff>114300</xdr:rowOff>
    </xdr:from>
    <xdr:to>
      <xdr:col>32</xdr:col>
      <xdr:colOff>638175</xdr:colOff>
      <xdr:row>69</xdr:row>
      <xdr:rowOff>171450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485776</xdr:colOff>
      <xdr:row>26</xdr:row>
      <xdr:rowOff>9524</xdr:rowOff>
    </xdr:from>
    <xdr:to>
      <xdr:col>6</xdr:col>
      <xdr:colOff>361950</xdr:colOff>
      <xdr:row>41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228600</xdr:colOff>
      <xdr:row>40</xdr:row>
      <xdr:rowOff>180976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28</xdr:row>
      <xdr:rowOff>52387</xdr:rowOff>
    </xdr:from>
    <xdr:to>
      <xdr:col>11</xdr:col>
      <xdr:colOff>752475</xdr:colOff>
      <xdr:row>42</xdr:row>
      <xdr:rowOff>128587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19</xdr:col>
      <xdr:colOff>0</xdr:colOff>
      <xdr:row>42</xdr:row>
      <xdr:rowOff>76200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476250</xdr:colOff>
      <xdr:row>28</xdr:row>
      <xdr:rowOff>23812</xdr:rowOff>
    </xdr:from>
    <xdr:to>
      <xdr:col>25</xdr:col>
      <xdr:colOff>476250</xdr:colOff>
      <xdr:row>42</xdr:row>
      <xdr:rowOff>100012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723900</xdr:colOff>
      <xdr:row>43</xdr:row>
      <xdr:rowOff>76200</xdr:rowOff>
    </xdr:from>
    <xdr:to>
      <xdr:col>19</xdr:col>
      <xdr:colOff>133350</xdr:colOff>
      <xdr:row>57</xdr:row>
      <xdr:rowOff>142875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390525</xdr:colOff>
      <xdr:row>0</xdr:row>
      <xdr:rowOff>152401</xdr:rowOff>
    </xdr:from>
    <xdr:to>
      <xdr:col>20</xdr:col>
      <xdr:colOff>133350</xdr:colOff>
      <xdr:row>19</xdr:row>
      <xdr:rowOff>171451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</xdr:colOff>
      <xdr:row>1</xdr:row>
      <xdr:rowOff>42862</xdr:rowOff>
    </xdr:from>
    <xdr:to>
      <xdr:col>6</xdr:col>
      <xdr:colOff>52387</xdr:colOff>
      <xdr:row>15</xdr:row>
      <xdr:rowOff>119062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385762</xdr:colOff>
      <xdr:row>33</xdr:row>
      <xdr:rowOff>0</xdr:rowOff>
    </xdr:from>
    <xdr:to>
      <xdr:col>12</xdr:col>
      <xdr:colOff>723900</xdr:colOff>
      <xdr:row>48</xdr:row>
      <xdr:rowOff>101600</xdr:rowOff>
    </xdr:to>
    <xdr:graphicFrame macro="">
      <xdr:nvGraphicFramePr>
        <xdr:cNvPr id="3" name="Graphique 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52387</xdr:colOff>
      <xdr:row>17</xdr:row>
      <xdr:rowOff>100012</xdr:rowOff>
    </xdr:from>
    <xdr:to>
      <xdr:col>6</xdr:col>
      <xdr:colOff>52387</xdr:colOff>
      <xdr:row>31</xdr:row>
      <xdr:rowOff>176212</xdr:rowOff>
    </xdr:to>
    <xdr:graphicFrame macro="">
      <xdr:nvGraphicFramePr>
        <xdr:cNvPr id="4" name="Graphique 1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</xdr:rowOff>
    </xdr:from>
    <xdr:to>
      <xdr:col>6</xdr:col>
      <xdr:colOff>0</xdr:colOff>
      <xdr:row>48</xdr:row>
      <xdr:rowOff>80962</xdr:rowOff>
    </xdr:to>
    <xdr:graphicFrame macro="">
      <xdr:nvGraphicFramePr>
        <xdr:cNvPr id="6" name="Graphique 3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hub/ThreeMe-Mex/data/database/FRAMING%20MACRO_SCEN-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 Scenario"/>
      <sheetName val="Energy prices"/>
      <sheetName val="MACRO "/>
      <sheetName val="polynomial regression"/>
      <sheetName val="ELEC-Balmorel finaldraft_2020"/>
      <sheetName val="ELEC-Balmorel finaldraft_2025"/>
      <sheetName val="Capacity and generation"/>
      <sheetName val="Graph"/>
      <sheetName val="Investment cost "/>
      <sheetName val="Main - Capital trajectory"/>
      <sheetName val="CO2Cap - Capital trajectory"/>
      <sheetName val="Hypotheses"/>
      <sheetName val="GDP for 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96">
          <cell r="C96">
            <v>10189.077111289465</v>
          </cell>
          <cell r="N96">
            <v>13774.074344116949</v>
          </cell>
          <cell r="S96">
            <v>20896.520345735102</v>
          </cell>
          <cell r="AC96">
            <v>21902.730995219823</v>
          </cell>
          <cell r="AM96">
            <v>32210.921248774015</v>
          </cell>
        </row>
        <row r="97">
          <cell r="C97">
            <v>2040.3642928502904</v>
          </cell>
          <cell r="N97">
            <v>20940.472167261898</v>
          </cell>
          <cell r="S97">
            <v>48439.498974079273</v>
          </cell>
          <cell r="AC97">
            <v>85199.912016860166</v>
          </cell>
          <cell r="AM97">
            <v>90594.249095126725</v>
          </cell>
        </row>
        <row r="98">
          <cell r="C98">
            <v>814.7413307691088</v>
          </cell>
          <cell r="N98">
            <v>4115.9383293566925</v>
          </cell>
          <cell r="S98">
            <v>2334.794906230848</v>
          </cell>
          <cell r="AC98">
            <v>3492.033459329753</v>
          </cell>
          <cell r="AM98">
            <v>4836.060048243603</v>
          </cell>
        </row>
        <row r="99">
          <cell r="C99">
            <v>1405.179232978458</v>
          </cell>
          <cell r="N99">
            <v>19302.643761081323</v>
          </cell>
          <cell r="S99">
            <v>17686.933719671288</v>
          </cell>
          <cell r="AC99">
            <v>108832.30459387641</v>
          </cell>
          <cell r="AM99">
            <v>96433.151328563312</v>
          </cell>
        </row>
        <row r="100">
          <cell r="C100">
            <v>648.7235100742073</v>
          </cell>
          <cell r="N100">
            <v>6344.0447024477053</v>
          </cell>
          <cell r="S100">
            <v>2694.110346778215</v>
          </cell>
          <cell r="AC100">
            <v>4731.9067431094345</v>
          </cell>
          <cell r="AM100">
            <v>-20042.719274630032</v>
          </cell>
        </row>
        <row r="101">
          <cell r="C101">
            <v>493.62032444974244</v>
          </cell>
          <cell r="N101">
            <v>736.06374663342501</v>
          </cell>
          <cell r="S101">
            <v>-1091.7770366230416</v>
          </cell>
          <cell r="AC101">
            <v>-1232.0571234255149</v>
          </cell>
          <cell r="AM101">
            <v>-1181.0827380392293</v>
          </cell>
        </row>
        <row r="102">
          <cell r="C102">
            <v>78.005630830326211</v>
          </cell>
          <cell r="N102">
            <v>1245.9900862514453</v>
          </cell>
          <cell r="S102">
            <v>550.33131309882958</v>
          </cell>
          <cell r="AC102">
            <v>-816.76819902244688</v>
          </cell>
          <cell r="AM102">
            <v>29.277483244289609</v>
          </cell>
        </row>
        <row r="103">
          <cell r="C103">
            <v>2447.9623107119269</v>
          </cell>
          <cell r="N103">
            <v>3099.1669724876429</v>
          </cell>
          <cell r="S103">
            <v>2679.2827331037151</v>
          </cell>
          <cell r="AC103">
            <v>4261.9556552387212</v>
          </cell>
          <cell r="AM103">
            <v>6267.7808537493611</v>
          </cell>
        </row>
        <row r="104">
          <cell r="C104">
            <v>2668.0454066812522</v>
          </cell>
          <cell r="N104">
            <v>3406.7093550491418</v>
          </cell>
          <cell r="S104">
            <v>-4383.3931426428016</v>
          </cell>
          <cell r="AC104">
            <v>-1635.4486981422242</v>
          </cell>
          <cell r="AM104">
            <v>-21557.458477755496</v>
          </cell>
        </row>
        <row r="105">
          <cell r="C105">
            <v>11854.069208773803</v>
          </cell>
          <cell r="N105">
            <v>26502.992342538993</v>
          </cell>
          <cell r="S105">
            <v>80023.840536042029</v>
          </cell>
          <cell r="AC105">
            <v>27058.101418748181</v>
          </cell>
          <cell r="AM105">
            <v>122396.60438751582</v>
          </cell>
        </row>
        <row r="106">
          <cell r="C106">
            <v>734.58343324654834</v>
          </cell>
          <cell r="N106">
            <v>5051.5453798655635</v>
          </cell>
          <cell r="S106">
            <v>-18141.366354265283</v>
          </cell>
          <cell r="AC106">
            <v>832.22950773850903</v>
          </cell>
          <cell r="AM106">
            <v>930.66042348853796</v>
          </cell>
        </row>
        <row r="107">
          <cell r="C107">
            <v>3741.0605829012488</v>
          </cell>
          <cell r="N107">
            <v>-23417.852851394906</v>
          </cell>
          <cell r="S107">
            <v>-97.75472099416217</v>
          </cell>
          <cell r="AC107">
            <v>-313.40160418146991</v>
          </cell>
          <cell r="AM107">
            <v>-191.41833283177886</v>
          </cell>
        </row>
      </sheetData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0"/>
  <sheetViews>
    <sheetView workbookViewId="0">
      <selection sqref="A1:AM140"/>
    </sheetView>
  </sheetViews>
  <sheetFormatPr baseColWidth="10" defaultRowHeight="15" x14ac:dyDescent="0.25"/>
  <cols>
    <col min="1" max="1" width="53.85546875" customWidth="1"/>
  </cols>
  <sheetData>
    <row r="1" spans="1:39" x14ac:dyDescent="0.25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25">
      <c r="A2" t="s">
        <v>0</v>
      </c>
      <c r="B2">
        <v>0</v>
      </c>
      <c r="C2" s="8">
        <v>0</v>
      </c>
      <c r="D2" s="8">
        <v>3.8063525198639399E-3</v>
      </c>
      <c r="E2" s="8">
        <v>1.98343667797251E-2</v>
      </c>
      <c r="F2" s="8">
        <v>4.7388794571290298E-2</v>
      </c>
      <c r="G2">
        <v>0.10189236095034999</v>
      </c>
      <c r="H2">
        <v>0.167634510135616</v>
      </c>
      <c r="I2">
        <v>0.24194018126633099</v>
      </c>
      <c r="J2">
        <v>0.29279692711772198</v>
      </c>
      <c r="K2">
        <v>0.32643047893041699</v>
      </c>
      <c r="L2">
        <v>0.35342940858491501</v>
      </c>
      <c r="M2">
        <v>0.380447919513282</v>
      </c>
      <c r="N2">
        <v>0.412685470449347</v>
      </c>
      <c r="O2">
        <v>0.45331466684794802</v>
      </c>
      <c r="P2">
        <v>0.50392275606552195</v>
      </c>
      <c r="Q2">
        <v>0.55634857713697805</v>
      </c>
      <c r="R2">
        <v>0.60860709322241302</v>
      </c>
      <c r="S2">
        <v>0.66010616073419703</v>
      </c>
      <c r="T2">
        <v>0.68391314867834996</v>
      </c>
      <c r="U2">
        <v>0.68504637381931999</v>
      </c>
      <c r="V2">
        <v>0.66789746598432398</v>
      </c>
      <c r="W2">
        <v>0.63618686948276804</v>
      </c>
      <c r="X2">
        <v>0.59329675593944298</v>
      </c>
      <c r="Y2">
        <v>0.54211911097163901</v>
      </c>
      <c r="Z2">
        <v>0.484983288765028</v>
      </c>
      <c r="AA2">
        <v>0.42367274218158002</v>
      </c>
      <c r="AB2">
        <v>0.35941542230357698</v>
      </c>
      <c r="AC2">
        <v>0.29301358269604399</v>
      </c>
      <c r="AD2">
        <v>0.23756166469786</v>
      </c>
      <c r="AE2">
        <v>0.19483529450423601</v>
      </c>
      <c r="AF2">
        <v>0.15532677767904299</v>
      </c>
      <c r="AG2">
        <v>0.11637011974092699</v>
      </c>
      <c r="AH2">
        <v>7.6332067287099195E-2</v>
      </c>
      <c r="AI2">
        <v>3.3943623471577297E-2</v>
      </c>
      <c r="AJ2">
        <v>-1.19432934632235E-2</v>
      </c>
      <c r="AK2">
        <v>-6.2031608010115702E-2</v>
      </c>
      <c r="AL2">
        <v>-0.116676297130191</v>
      </c>
      <c r="AM2">
        <v>-0.175926481057053</v>
      </c>
    </row>
    <row r="3" spans="1:39" x14ac:dyDescent="0.25">
      <c r="A3" t="s">
        <v>1</v>
      </c>
      <c r="B3">
        <v>0</v>
      </c>
      <c r="C3" s="8">
        <v>0</v>
      </c>
      <c r="D3" s="8">
        <v>6.8782655105126198E-3</v>
      </c>
      <c r="E3" s="8">
        <v>2.3046296788309301E-2</v>
      </c>
      <c r="F3" s="8">
        <v>5.08298183135691E-2</v>
      </c>
      <c r="G3">
        <v>8.0564618059986104E-2</v>
      </c>
      <c r="H3">
        <v>0.121438859933031</v>
      </c>
      <c r="I3" s="8">
        <v>0.15513677339213899</v>
      </c>
      <c r="J3">
        <v>0.18382768994569201</v>
      </c>
      <c r="K3">
        <v>0.20737388683247299</v>
      </c>
      <c r="L3">
        <v>0.22644263349851301</v>
      </c>
      <c r="M3">
        <v>0.245193124847564</v>
      </c>
      <c r="N3">
        <v>0.26831490151717402</v>
      </c>
      <c r="O3">
        <v>0.290389533871104</v>
      </c>
      <c r="P3">
        <v>0.31193268900480098</v>
      </c>
      <c r="Q3">
        <v>0.33127335764451199</v>
      </c>
      <c r="R3">
        <v>0.34665535997049302</v>
      </c>
      <c r="S3" s="8">
        <v>0.35673395064923502</v>
      </c>
      <c r="T3">
        <v>0.35962089499861299</v>
      </c>
      <c r="U3">
        <v>0.345029474612568</v>
      </c>
      <c r="V3">
        <v>0.31602420455734098</v>
      </c>
      <c r="W3">
        <v>0.27650230593423403</v>
      </c>
      <c r="X3">
        <v>0.22995789543842601</v>
      </c>
      <c r="Y3">
        <v>0.179249243996215</v>
      </c>
      <c r="Z3">
        <v>0.12655963723580099</v>
      </c>
      <c r="AA3">
        <v>7.3449801602376505E-2</v>
      </c>
      <c r="AB3">
        <v>2.0868060818690599E-2</v>
      </c>
      <c r="AC3">
        <v>-3.0712628223450399E-2</v>
      </c>
      <c r="AD3">
        <v>-8.0109382270077106E-2</v>
      </c>
      <c r="AE3">
        <v>-0.127941006634058</v>
      </c>
      <c r="AF3">
        <v>-0.173358835064962</v>
      </c>
      <c r="AG3">
        <v>-0.217576007255537</v>
      </c>
      <c r="AH3">
        <v>-0.262199858872247</v>
      </c>
      <c r="AI3">
        <v>-0.30858558690021098</v>
      </c>
      <c r="AJ3">
        <v>-0.357904803588593</v>
      </c>
      <c r="AK3">
        <v>-0.410856863670017</v>
      </c>
      <c r="AL3">
        <v>-0.46784992786160701</v>
      </c>
      <c r="AM3">
        <v>-0.529007098150724</v>
      </c>
    </row>
    <row r="4" spans="1:39" x14ac:dyDescent="0.25">
      <c r="A4" t="s">
        <v>2</v>
      </c>
      <c r="B4">
        <v>0</v>
      </c>
      <c r="C4" s="8">
        <v>0</v>
      </c>
      <c r="D4" s="8">
        <v>1.04187867995264E-3</v>
      </c>
      <c r="E4" s="8">
        <v>1.15727031026802E-2</v>
      </c>
      <c r="F4" s="8">
        <v>3.3706460135807199E-2</v>
      </c>
      <c r="G4" s="8">
        <v>7.0812055165858603E-2</v>
      </c>
      <c r="H4">
        <v>0.118341778994346</v>
      </c>
      <c r="I4">
        <v>0.179179330978263</v>
      </c>
      <c r="J4">
        <v>0.22934376067915699</v>
      </c>
      <c r="K4">
        <v>0.26854251248544703</v>
      </c>
      <c r="L4" s="8">
        <v>0.30312563919590002</v>
      </c>
      <c r="M4">
        <v>0.340380012694741</v>
      </c>
      <c r="N4" s="8">
        <v>0.386961609857916</v>
      </c>
      <c r="O4">
        <v>0.44017413885550899</v>
      </c>
      <c r="P4">
        <v>0.496413023491726</v>
      </c>
      <c r="Q4">
        <v>0.55107878391345</v>
      </c>
      <c r="R4">
        <v>0.60212402064843096</v>
      </c>
      <c r="S4">
        <v>0.64876108734603899</v>
      </c>
      <c r="T4">
        <v>0.683146055411465</v>
      </c>
      <c r="U4">
        <v>0.68873514608049902</v>
      </c>
      <c r="V4">
        <v>0.671904448096594</v>
      </c>
      <c r="W4">
        <v>0.63902639666091299</v>
      </c>
      <c r="X4">
        <v>0.59560505285032295</v>
      </c>
      <c r="Y4">
        <v>0.54608004562464096</v>
      </c>
      <c r="Z4">
        <v>0.49378623280651401</v>
      </c>
      <c r="AA4">
        <v>0.44102399910592699</v>
      </c>
      <c r="AB4">
        <v>0.38907905318332697</v>
      </c>
      <c r="AC4">
        <v>0.338450328042117</v>
      </c>
      <c r="AD4">
        <v>0.288569892618739</v>
      </c>
      <c r="AE4">
        <v>0.24410477181833201</v>
      </c>
      <c r="AF4">
        <v>0.204058613539182</v>
      </c>
      <c r="AG4">
        <v>0.16663351431631601</v>
      </c>
      <c r="AH4">
        <v>0.130076899569009</v>
      </c>
      <c r="AI4">
        <v>9.2959432861006094E-2</v>
      </c>
      <c r="AJ4">
        <v>5.3899146293434598E-2</v>
      </c>
      <c r="AK4">
        <v>1.20653989510222E-2</v>
      </c>
      <c r="AL4">
        <v>-3.3020259503702097E-2</v>
      </c>
      <c r="AM4">
        <v>-8.1532993843924595E-2</v>
      </c>
    </row>
    <row r="5" spans="1:39" x14ac:dyDescent="0.25">
      <c r="A5" t="s">
        <v>3</v>
      </c>
      <c r="B5">
        <v>0</v>
      </c>
      <c r="C5" s="8">
        <v>0</v>
      </c>
      <c r="D5" s="8">
        <v>-4.0494879739783E-3</v>
      </c>
      <c r="E5" s="8">
        <v>-2.1110510337740699E-2</v>
      </c>
      <c r="F5" s="8">
        <v>-4.8601691777883101E-2</v>
      </c>
      <c r="G5">
        <v>-8.5202191940203495E-2</v>
      </c>
      <c r="H5">
        <v>-0.13744651078453299</v>
      </c>
      <c r="I5">
        <v>-0.19494635926593501</v>
      </c>
      <c r="J5" s="8">
        <v>-0.228423339796579</v>
      </c>
      <c r="K5">
        <v>-0.24331452078257801</v>
      </c>
      <c r="L5" s="8">
        <v>-0.24352260262612199</v>
      </c>
      <c r="M5">
        <v>-0.22570775033545701</v>
      </c>
      <c r="N5">
        <v>-0.18049173346936701</v>
      </c>
      <c r="O5">
        <v>-0.11413298394871101</v>
      </c>
      <c r="P5">
        <v>-2.6162424723352701E-2</v>
      </c>
      <c r="Q5">
        <v>7.9943765303358505E-2</v>
      </c>
      <c r="R5">
        <v>0.20363238794554001</v>
      </c>
      <c r="S5">
        <v>0.34668672883351098</v>
      </c>
      <c r="T5">
        <v>0.44504057334608899</v>
      </c>
      <c r="U5">
        <v>0.54344659568767995</v>
      </c>
      <c r="V5">
        <v>0.63725626513955103</v>
      </c>
      <c r="W5">
        <v>0.72652823483523299</v>
      </c>
      <c r="X5">
        <v>0.81312347877608904</v>
      </c>
      <c r="Y5">
        <v>0.89949755170031198</v>
      </c>
      <c r="Z5">
        <v>0.98831855866041696</v>
      </c>
      <c r="AA5">
        <v>1.0823683395599899</v>
      </c>
      <c r="AB5">
        <v>1.1845249624651</v>
      </c>
      <c r="AC5">
        <v>1.29785361789163</v>
      </c>
      <c r="AD5">
        <v>1.47486962128824</v>
      </c>
      <c r="AE5">
        <v>1.6790069196849</v>
      </c>
      <c r="AF5">
        <v>1.8979107037743399</v>
      </c>
      <c r="AG5">
        <v>2.12824060679712</v>
      </c>
      <c r="AH5">
        <v>2.3688620933401898</v>
      </c>
      <c r="AI5">
        <v>2.6187425886603699</v>
      </c>
      <c r="AJ5">
        <v>2.8766518821666498</v>
      </c>
      <c r="AK5">
        <v>3.1414241764394299</v>
      </c>
      <c r="AL5">
        <v>3.4123903975950398</v>
      </c>
      <c r="AM5">
        <v>3.6893262790156101</v>
      </c>
    </row>
    <row r="6" spans="1:39" x14ac:dyDescent="0.25">
      <c r="A6" t="s">
        <v>4</v>
      </c>
      <c r="B6">
        <v>0</v>
      </c>
      <c r="C6" s="8">
        <v>0</v>
      </c>
      <c r="D6" s="8">
        <v>-3.9729472888882997E-3</v>
      </c>
      <c r="E6" s="8">
        <v>-2.1943397508117302E-2</v>
      </c>
      <c r="F6" s="8">
        <v>-5.1002663311672199E-2</v>
      </c>
      <c r="G6">
        <v>-8.9840315827482906E-2</v>
      </c>
      <c r="H6">
        <v>-0.14569611307678701</v>
      </c>
      <c r="I6">
        <v>-0.20830467323151799</v>
      </c>
      <c r="J6">
        <v>-0.24453427026452901</v>
      </c>
      <c r="K6">
        <v>-0.26020412687387501</v>
      </c>
      <c r="L6">
        <v>-0.25958047470102602</v>
      </c>
      <c r="M6">
        <v>-0.23896630854591799</v>
      </c>
      <c r="N6">
        <v>-0.18793572555798599</v>
      </c>
      <c r="O6">
        <v>-0.113303601061665</v>
      </c>
      <c r="P6">
        <v>-1.45418180298118E-2</v>
      </c>
      <c r="Q6">
        <v>0.104357832533086</v>
      </c>
      <c r="R6">
        <v>0.24263026398250101</v>
      </c>
      <c r="S6">
        <v>0.40207053524761099</v>
      </c>
      <c r="T6">
        <v>0.510746798135297</v>
      </c>
      <c r="U6">
        <v>0.61885953518223602</v>
      </c>
      <c r="V6">
        <v>0.72138425956234098</v>
      </c>
      <c r="W6">
        <v>0.818544212253424</v>
      </c>
      <c r="X6">
        <v>0.91255249020929496</v>
      </c>
      <c r="Y6">
        <v>1.0062585301007601</v>
      </c>
      <c r="Z6">
        <v>1.1027210977545701</v>
      </c>
      <c r="AA6">
        <v>1.20509695465815</v>
      </c>
      <c r="AB6">
        <v>1.31662534754701</v>
      </c>
      <c r="AC6">
        <v>1.44073721762108</v>
      </c>
      <c r="AD6">
        <v>1.6364340416224501</v>
      </c>
      <c r="AE6">
        <v>1.8627579032300501</v>
      </c>
      <c r="AF6">
        <v>2.1057333423986702</v>
      </c>
      <c r="AG6">
        <v>2.3615410668346999</v>
      </c>
      <c r="AH6">
        <v>2.6288907548503699</v>
      </c>
      <c r="AI6">
        <v>2.9066414823666298</v>
      </c>
      <c r="AJ6">
        <v>3.1934457561541398</v>
      </c>
      <c r="AK6">
        <v>3.4880445729595202</v>
      </c>
      <c r="AL6">
        <v>3.7897468733959698</v>
      </c>
      <c r="AM6">
        <v>4.0983714566440002</v>
      </c>
    </row>
    <row r="7" spans="1:39" x14ac:dyDescent="0.25">
      <c r="A7" t="s">
        <v>5</v>
      </c>
      <c r="B7">
        <v>0</v>
      </c>
      <c r="C7" s="8">
        <v>0</v>
      </c>
      <c r="D7" s="8">
        <v>1.7744918083817401E-4</v>
      </c>
      <c r="E7" s="8">
        <v>1.4844232136379499E-3</v>
      </c>
      <c r="F7" s="8">
        <v>3.4008518563277599E-3</v>
      </c>
      <c r="G7">
        <v>7.1892026571873597E-3</v>
      </c>
      <c r="H7">
        <v>9.8159238543171698E-3</v>
      </c>
      <c r="I7">
        <v>1.0676765839545599E-2</v>
      </c>
      <c r="J7" s="8">
        <v>5.3115242421686304E-3</v>
      </c>
      <c r="K7" s="8">
        <v>-7.4027839579104901E-3</v>
      </c>
      <c r="L7" s="8">
        <v>-2.70796715144072E-2</v>
      </c>
      <c r="M7">
        <v>-5.3301289661022898E-2</v>
      </c>
      <c r="N7">
        <v>-8.6237058256954893E-2</v>
      </c>
      <c r="O7">
        <v>-0.12587159278086801</v>
      </c>
      <c r="P7">
        <v>-0.172436091860905</v>
      </c>
      <c r="Q7">
        <v>-0.22690869316496201</v>
      </c>
      <c r="R7">
        <v>-0.29034487703841699</v>
      </c>
      <c r="S7">
        <v>-0.36393857596331802</v>
      </c>
      <c r="T7">
        <v>-0.45011240454172402</v>
      </c>
      <c r="U7">
        <v>-0.54894569468273402</v>
      </c>
      <c r="V7">
        <v>-0.66004228833633705</v>
      </c>
      <c r="W7">
        <v>-0.78305514389803699</v>
      </c>
      <c r="X7">
        <v>-0.91770760963634201</v>
      </c>
      <c r="Y7">
        <v>-1.06376652196761</v>
      </c>
      <c r="Z7">
        <v>-1.22103430107637</v>
      </c>
      <c r="AA7">
        <v>-1.38935218482871</v>
      </c>
      <c r="AB7">
        <v>-1.56863805604463</v>
      </c>
      <c r="AC7">
        <v>-1.75888537580953</v>
      </c>
      <c r="AD7">
        <v>-1.9622746384237799</v>
      </c>
      <c r="AE7">
        <v>-2.17831898752195</v>
      </c>
      <c r="AF7">
        <v>-2.4073815161102701</v>
      </c>
      <c r="AG7">
        <v>-2.6495741739865402</v>
      </c>
      <c r="AH7">
        <v>-2.90473353517653</v>
      </c>
      <c r="AI7">
        <v>-3.1724686055562201</v>
      </c>
      <c r="AJ7">
        <v>-3.4522349065625502</v>
      </c>
      <c r="AK7">
        <v>-3.7433397295983699</v>
      </c>
      <c r="AL7">
        <v>-4.0450108113548797</v>
      </c>
      <c r="AM7">
        <v>-4.3564358056002597</v>
      </c>
    </row>
    <row r="8" spans="1:39" x14ac:dyDescent="0.25">
      <c r="A8" t="s">
        <v>6</v>
      </c>
      <c r="B8">
        <v>0</v>
      </c>
      <c r="C8" s="8">
        <v>0</v>
      </c>
      <c r="D8" s="8">
        <v>-1.2324300925781099E-2</v>
      </c>
      <c r="E8" s="8">
        <v>-5.0664508005560098E-2</v>
      </c>
      <c r="F8" s="8">
        <v>-0.107064947255208</v>
      </c>
      <c r="G8">
        <v>-0.22085259554202</v>
      </c>
      <c r="H8">
        <v>-0.35972572464054697</v>
      </c>
      <c r="I8">
        <v>-0.50314396864767896</v>
      </c>
      <c r="J8" s="8">
        <v>-0.586671150237982</v>
      </c>
      <c r="K8">
        <v>-0.63471426767341899</v>
      </c>
      <c r="L8">
        <v>-0.66917971509845497</v>
      </c>
      <c r="M8">
        <v>-0.69300309225222001</v>
      </c>
      <c r="N8">
        <v>-0.70242791824559603</v>
      </c>
      <c r="O8">
        <v>-0.71622896391441104</v>
      </c>
      <c r="P8">
        <v>-0.74628678798701598</v>
      </c>
      <c r="Q8">
        <v>-0.77988610346338905</v>
      </c>
      <c r="R8">
        <v>-0.81608105244187401</v>
      </c>
      <c r="S8">
        <v>-0.85417615716913897</v>
      </c>
      <c r="T8">
        <v>-0.87116012153477496</v>
      </c>
      <c r="U8">
        <v>-0.886312463685068</v>
      </c>
      <c r="V8">
        <v>-0.90325527991807997</v>
      </c>
      <c r="W8">
        <v>-0.92038040292560197</v>
      </c>
      <c r="X8">
        <v>-0.935544577778191</v>
      </c>
      <c r="Y8">
        <v>-0.94677711094403005</v>
      </c>
      <c r="Z8">
        <v>-0.95241022023416699</v>
      </c>
      <c r="AA8">
        <v>-0.95108659436653398</v>
      </c>
      <c r="AB8">
        <v>-0.94176453216148204</v>
      </c>
      <c r="AC8">
        <v>-0.92361045179337697</v>
      </c>
      <c r="AD8">
        <v>-0.90451763912560101</v>
      </c>
      <c r="AE8">
        <v>-0.90465880556906897</v>
      </c>
      <c r="AF8">
        <v>-0.904824290666839</v>
      </c>
      <c r="AG8">
        <v>-0.90296237814300095</v>
      </c>
      <c r="AH8">
        <v>-0.89857143731265599</v>
      </c>
      <c r="AI8">
        <v>-0.89142409679379098</v>
      </c>
      <c r="AJ8">
        <v>-0.88160228859044398</v>
      </c>
      <c r="AK8">
        <v>-0.86926578869786997</v>
      </c>
      <c r="AL8">
        <v>-0.85450334421194296</v>
      </c>
      <c r="AM8">
        <v>-0.83735899864133501</v>
      </c>
    </row>
    <row r="9" spans="1:39" x14ac:dyDescent="0.25">
      <c r="A9" t="s">
        <v>7</v>
      </c>
      <c r="B9">
        <v>0</v>
      </c>
      <c r="C9" s="8">
        <v>0</v>
      </c>
      <c r="D9" s="8">
        <v>3.7878454784245903E-2</v>
      </c>
      <c r="E9" s="8">
        <v>8.4726729832174094E-2</v>
      </c>
      <c r="F9" s="8">
        <v>0.15066879229350599</v>
      </c>
      <c r="G9">
        <v>0.23679804450271699</v>
      </c>
      <c r="H9" s="8">
        <v>0.36878042721979398</v>
      </c>
      <c r="I9" s="8">
        <v>0.42363892699150901</v>
      </c>
      <c r="J9">
        <v>0.51314242276998501</v>
      </c>
      <c r="K9" s="8">
        <v>0.62340826915165903</v>
      </c>
      <c r="L9">
        <v>0.750966295388377</v>
      </c>
      <c r="M9">
        <v>0.89672633193769102</v>
      </c>
      <c r="N9">
        <v>1.0646468852192299</v>
      </c>
      <c r="O9">
        <v>1.2581901657471899</v>
      </c>
      <c r="P9">
        <v>1.47616275551514</v>
      </c>
      <c r="Q9">
        <v>1.7230657836568399</v>
      </c>
      <c r="R9">
        <v>2.0011956491596998</v>
      </c>
      <c r="S9">
        <v>2.3139167790405799</v>
      </c>
      <c r="T9">
        <v>2.6214336775637701</v>
      </c>
      <c r="U9">
        <v>2.9550014822883099</v>
      </c>
      <c r="V9">
        <v>3.3129491307155998</v>
      </c>
      <c r="W9">
        <v>3.6952135299083499</v>
      </c>
      <c r="X9">
        <v>4.1017605629454197</v>
      </c>
      <c r="Y9">
        <v>4.53249944105844</v>
      </c>
      <c r="Z9">
        <v>4.9873961427261797</v>
      </c>
      <c r="AA9">
        <v>5.4665600481084597</v>
      </c>
      <c r="AB9">
        <v>5.9703721077263898</v>
      </c>
      <c r="AC9">
        <v>6.4995227824520203</v>
      </c>
      <c r="AD9">
        <v>7.0720769362886404</v>
      </c>
      <c r="AE9">
        <v>7.6739585052177199</v>
      </c>
      <c r="AF9">
        <v>8.3092132376711305</v>
      </c>
      <c r="AG9">
        <v>8.9762510497842296</v>
      </c>
      <c r="AH9">
        <v>9.6732868214843997</v>
      </c>
      <c r="AI9">
        <v>10.3985812695775</v>
      </c>
      <c r="AJ9">
        <v>11.1504672397369</v>
      </c>
      <c r="AK9">
        <v>11.9269512898719</v>
      </c>
      <c r="AL9">
        <v>12.7260961221185</v>
      </c>
      <c r="AM9">
        <v>13.545941517048499</v>
      </c>
    </row>
    <row r="10" spans="1:39" x14ac:dyDescent="0.25">
      <c r="A10" t="s">
        <v>8</v>
      </c>
      <c r="B10">
        <v>0</v>
      </c>
      <c r="C10" s="8">
        <v>0</v>
      </c>
      <c r="D10" s="8">
        <v>2.8271108126975901E-3</v>
      </c>
      <c r="E10" s="8">
        <v>1.2264731712674499E-3</v>
      </c>
      <c r="F10" s="8">
        <v>3.1480232902225602E-3</v>
      </c>
      <c r="G10" s="8">
        <v>6.9640533270520699E-3</v>
      </c>
      <c r="H10">
        <v>2.7639463864148599E-2</v>
      </c>
      <c r="I10">
        <v>4.3200118947384E-2</v>
      </c>
      <c r="J10" s="8">
        <v>9.1965006841920799E-2</v>
      </c>
      <c r="K10">
        <v>0.156277270007976</v>
      </c>
      <c r="L10">
        <v>0.2308846202548</v>
      </c>
      <c r="M10">
        <v>0.315038917292986</v>
      </c>
      <c r="N10">
        <v>0.412019212191583</v>
      </c>
      <c r="O10">
        <v>0.52880726858246496</v>
      </c>
      <c r="P10">
        <v>0.66522580982937196</v>
      </c>
      <c r="Q10">
        <v>0.82656116207515595</v>
      </c>
      <c r="R10">
        <v>1.0139041437693599</v>
      </c>
      <c r="S10">
        <v>1.22995145931337</v>
      </c>
      <c r="T10">
        <v>1.4804340850292199</v>
      </c>
      <c r="U10">
        <v>1.7550982409220299</v>
      </c>
      <c r="V10">
        <v>2.0514193306913899</v>
      </c>
      <c r="W10">
        <v>2.3694248286983699</v>
      </c>
      <c r="X10">
        <v>2.70932197554112</v>
      </c>
      <c r="Y10">
        <v>3.07119039061143</v>
      </c>
      <c r="Z10">
        <v>3.4550997245508701</v>
      </c>
      <c r="AA10">
        <v>3.8611901081608599</v>
      </c>
      <c r="AB10">
        <v>4.2898533729625203</v>
      </c>
      <c r="AC10">
        <v>4.7416670425470304</v>
      </c>
      <c r="AD10">
        <v>5.2439266486074798</v>
      </c>
      <c r="AE10">
        <v>5.7753928105999996</v>
      </c>
      <c r="AF10">
        <v>6.3423060061584797</v>
      </c>
      <c r="AG10">
        <v>6.9423800330158096</v>
      </c>
      <c r="AH10">
        <v>7.5734721617233003</v>
      </c>
      <c r="AI10">
        <v>8.2337232413082599</v>
      </c>
      <c r="AJ10">
        <v>8.9216541947599595</v>
      </c>
      <c r="AK10">
        <v>9.6352059424659409</v>
      </c>
      <c r="AL10">
        <v>10.372567938888899</v>
      </c>
      <c r="AM10">
        <v>11.131982456450899</v>
      </c>
    </row>
    <row r="11" spans="1:39" x14ac:dyDescent="0.25">
      <c r="A11" t="s">
        <v>9</v>
      </c>
      <c r="B11">
        <v>0</v>
      </c>
      <c r="C11" s="8">
        <v>0</v>
      </c>
      <c r="D11" s="8">
        <v>-3.6959624455279401E-2</v>
      </c>
      <c r="E11" s="8">
        <v>-7.0573665637740896E-2</v>
      </c>
      <c r="F11" s="8">
        <v>-0.107438389879077</v>
      </c>
      <c r="G11">
        <v>-0.14607744014393201</v>
      </c>
      <c r="H11">
        <v>-0.20777183982849601</v>
      </c>
      <c r="I11" s="8">
        <v>-0.16227177785366201</v>
      </c>
      <c r="J11" s="8">
        <v>-0.14662307997882401</v>
      </c>
      <c r="K11">
        <v>-0.14347875011933001</v>
      </c>
      <c r="L11">
        <v>-0.14377283478986799</v>
      </c>
      <c r="M11">
        <v>-0.143326716903524</v>
      </c>
      <c r="N11">
        <v>-0.140158107648091</v>
      </c>
      <c r="O11">
        <v>-0.136428879789951</v>
      </c>
      <c r="P11">
        <v>-0.12975466900736399</v>
      </c>
      <c r="Q11">
        <v>-0.123775299445882</v>
      </c>
      <c r="R11">
        <v>-0.119074888258752</v>
      </c>
      <c r="S11">
        <v>-0.11690758825473301</v>
      </c>
      <c r="T11">
        <v>-8.3845369401957998E-2</v>
      </c>
      <c r="U11">
        <v>-6.15770017290517E-2</v>
      </c>
      <c r="V11">
        <v>-5.04451120963866E-2</v>
      </c>
      <c r="W11">
        <v>-5.0279747863968202E-2</v>
      </c>
      <c r="X11">
        <v>-6.0346217558604399E-2</v>
      </c>
      <c r="Y11">
        <v>-7.9715219894760297E-2</v>
      </c>
      <c r="Z11">
        <v>-0.107544368532475</v>
      </c>
      <c r="AA11">
        <v>-0.143209696910051</v>
      </c>
      <c r="AB11">
        <v>-0.18642019968937401</v>
      </c>
      <c r="AC11">
        <v>-0.23719422222883099</v>
      </c>
      <c r="AD11">
        <v>-0.30595154034459499</v>
      </c>
      <c r="AE11">
        <v>-0.372878910955043</v>
      </c>
      <c r="AF11">
        <v>-0.440063608204044</v>
      </c>
      <c r="AG11">
        <v>-0.50529057539469002</v>
      </c>
      <c r="AH11">
        <v>-0.567345369811733</v>
      </c>
      <c r="AI11">
        <v>-0.62596992720915701</v>
      </c>
      <c r="AJ11">
        <v>-0.68157141687369405</v>
      </c>
      <c r="AK11">
        <v>-0.73460210985255503</v>
      </c>
      <c r="AL11">
        <v>-0.78580458988403101</v>
      </c>
      <c r="AM11">
        <v>-0.83600313184161101</v>
      </c>
    </row>
    <row r="12" spans="1:39" x14ac:dyDescent="0.25">
      <c r="A12" t="s">
        <v>10</v>
      </c>
      <c r="B12">
        <v>0</v>
      </c>
      <c r="C12" s="8">
        <v>0</v>
      </c>
      <c r="D12" s="8">
        <v>-5.7173749454642001E-2</v>
      </c>
      <c r="E12" s="8">
        <v>-0.11292934546941399</v>
      </c>
      <c r="F12" s="8">
        <v>-0.18285139775904199</v>
      </c>
      <c r="G12">
        <v>-0.25412036268780402</v>
      </c>
      <c r="H12">
        <v>-0.36654575758652203</v>
      </c>
      <c r="I12">
        <v>-0.33321357364762799</v>
      </c>
      <c r="J12">
        <v>-0.35191258148865501</v>
      </c>
      <c r="K12">
        <v>-0.39330441320093401</v>
      </c>
      <c r="L12">
        <v>-0.43842935546069001</v>
      </c>
      <c r="M12">
        <v>-0.47176455970856501</v>
      </c>
      <c r="N12">
        <v>-0.47973402465140103</v>
      </c>
      <c r="O12">
        <v>-0.461139746319772</v>
      </c>
      <c r="P12">
        <v>-0.44710448904083899</v>
      </c>
      <c r="Q12">
        <v>-0.44270886235975299</v>
      </c>
      <c r="R12">
        <v>-0.45039145967274902</v>
      </c>
      <c r="S12">
        <v>-0.472668204842563</v>
      </c>
      <c r="T12">
        <v>-0.50867227260116199</v>
      </c>
      <c r="U12">
        <v>-0.58132207068104502</v>
      </c>
      <c r="V12">
        <v>-0.68083976146914305</v>
      </c>
      <c r="W12">
        <v>-0.80159857834257697</v>
      </c>
      <c r="X12">
        <v>-0.93975456185166895</v>
      </c>
      <c r="Y12">
        <v>-1.0925645126646599</v>
      </c>
      <c r="Z12">
        <v>-1.2581358920602801</v>
      </c>
      <c r="AA12">
        <v>-1.43526041407087</v>
      </c>
      <c r="AB12">
        <v>-1.6233845794780799</v>
      </c>
      <c r="AC12">
        <v>-1.82240587958274</v>
      </c>
      <c r="AD12">
        <v>-1.9791913722793699</v>
      </c>
      <c r="AE12">
        <v>-2.1251419537190999</v>
      </c>
      <c r="AF12">
        <v>-2.2592482581978302</v>
      </c>
      <c r="AG12">
        <v>-2.3826328709343501</v>
      </c>
      <c r="AH12">
        <v>-2.49673339466983</v>
      </c>
      <c r="AI12">
        <v>-2.6028058555451299</v>
      </c>
      <c r="AJ12">
        <v>-2.7019747729432901</v>
      </c>
      <c r="AK12">
        <v>-2.7949092170404399</v>
      </c>
      <c r="AL12">
        <v>-2.8822357916783998</v>
      </c>
      <c r="AM12">
        <v>-2.9644406727505999</v>
      </c>
    </row>
    <row r="13" spans="1:39" x14ac:dyDescent="0.25">
      <c r="A13" t="s">
        <v>11</v>
      </c>
      <c r="B13">
        <v>0</v>
      </c>
      <c r="C13">
        <v>0</v>
      </c>
      <c r="D13">
        <v>3107.57999999821</v>
      </c>
      <c r="E13">
        <v>10600.240000002001</v>
      </c>
      <c r="F13">
        <v>24292.920000001701</v>
      </c>
      <c r="G13">
        <v>43655.570000000298</v>
      </c>
      <c r="H13">
        <v>70715.829999998197</v>
      </c>
      <c r="I13">
        <v>97930.140000000596</v>
      </c>
      <c r="J13">
        <v>125651.82</v>
      </c>
      <c r="K13">
        <v>153974.54999999699</v>
      </c>
      <c r="L13">
        <v>184487.58999999601</v>
      </c>
      <c r="M13">
        <v>221177.670000001</v>
      </c>
      <c r="N13">
        <v>270538.58000000502</v>
      </c>
      <c r="O13">
        <v>327778.49000000203</v>
      </c>
      <c r="P13">
        <v>388726.77000000299</v>
      </c>
      <c r="Q13">
        <v>450697.06000000198</v>
      </c>
      <c r="R13">
        <v>512132.68000000698</v>
      </c>
      <c r="S13">
        <v>572331.35000000906</v>
      </c>
      <c r="T13">
        <v>608662.23999999405</v>
      </c>
      <c r="U13">
        <v>623240.60999999905</v>
      </c>
      <c r="V13">
        <v>618361.76999999501</v>
      </c>
      <c r="W13">
        <v>596834.39999999094</v>
      </c>
      <c r="X13">
        <v>561595.03999999096</v>
      </c>
      <c r="Y13">
        <v>515399.53999999102</v>
      </c>
      <c r="Z13">
        <v>460651.78000000102</v>
      </c>
      <c r="AA13">
        <v>399330.64</v>
      </c>
      <c r="AB13">
        <v>332959.95999999298</v>
      </c>
      <c r="AC13">
        <v>262643.57999999798</v>
      </c>
      <c r="AD13">
        <v>205209.939999997</v>
      </c>
      <c r="AE13">
        <v>158391.13000000999</v>
      </c>
      <c r="AF13">
        <v>118750.319999992</v>
      </c>
      <c r="AG13">
        <v>82879.699999988006</v>
      </c>
      <c r="AH13">
        <v>48044.559999987403</v>
      </c>
      <c r="AI13">
        <v>12191.629999995201</v>
      </c>
      <c r="AJ13">
        <v>-26237.219999998801</v>
      </c>
      <c r="AK13">
        <v>-68346.780000001105</v>
      </c>
      <c r="AL13">
        <v>-114805.5</v>
      </c>
      <c r="AM13">
        <v>-165903.29999999699</v>
      </c>
    </row>
    <row r="14" spans="1:39" x14ac:dyDescent="0.25">
      <c r="A14" t="s">
        <v>12</v>
      </c>
      <c r="B14">
        <v>0</v>
      </c>
      <c r="C14" s="8">
        <v>0</v>
      </c>
      <c r="D14" s="8">
        <v>-3.5738000000000401E-3</v>
      </c>
      <c r="E14" s="8">
        <v>-1.15149200000004E-2</v>
      </c>
      <c r="F14" s="8">
        <v>-2.5308519999999501E-2</v>
      </c>
      <c r="G14">
        <v>-4.3730280000000399E-2</v>
      </c>
      <c r="H14">
        <v>-6.8810889999999694E-2</v>
      </c>
      <c r="I14">
        <v>-9.1777720000000396E-2</v>
      </c>
      <c r="J14">
        <v>-0.11422871</v>
      </c>
      <c r="K14">
        <v>-0.13665156000000001</v>
      </c>
      <c r="L14">
        <v>-0.16084965999999901</v>
      </c>
      <c r="M14">
        <v>-0.19074115999999899</v>
      </c>
      <c r="N14">
        <v>-0.232201779999999</v>
      </c>
      <c r="O14">
        <v>-0.27873200999999997</v>
      </c>
      <c r="P14">
        <v>-0.32621620000000001</v>
      </c>
      <c r="Q14">
        <v>-0.372683499999999</v>
      </c>
      <c r="R14">
        <v>-0.41730627999999997</v>
      </c>
      <c r="S14">
        <v>-0.45993346000000002</v>
      </c>
      <c r="T14">
        <v>-0.47853479999999898</v>
      </c>
      <c r="U14">
        <v>-0.47932596</v>
      </c>
      <c r="V14">
        <v>-0.465920309999999</v>
      </c>
      <c r="W14">
        <v>-0.44131537999999998</v>
      </c>
      <c r="X14">
        <v>-0.4080896</v>
      </c>
      <c r="Y14">
        <v>-0.36839093000000001</v>
      </c>
      <c r="Z14">
        <v>-0.32393775000000002</v>
      </c>
      <c r="AA14">
        <v>-0.27604626999999998</v>
      </c>
      <c r="AB14">
        <v>-0.225655255</v>
      </c>
      <c r="AC14">
        <v>-0.17338947900000001</v>
      </c>
      <c r="AD14">
        <v>-0.13454829600000001</v>
      </c>
      <c r="AE14">
        <v>-0.10428997399999999</v>
      </c>
      <c r="AF14">
        <v>-7.8738404999999997E-2</v>
      </c>
      <c r="AG14">
        <v>-5.4994250600000003E-2</v>
      </c>
      <c r="AH14" s="8">
        <v>-3.11377999999999E-2</v>
      </c>
      <c r="AI14">
        <v>-5.9155479999999701E-3</v>
      </c>
      <c r="AJ14">
        <v>2.1553937999999901E-2</v>
      </c>
      <c r="AK14">
        <v>5.1839339999999998E-2</v>
      </c>
      <c r="AL14">
        <v>8.52153999999999E-2</v>
      </c>
      <c r="AM14">
        <v>0.12171422</v>
      </c>
    </row>
    <row r="15" spans="1:39" x14ac:dyDescent="0.25">
      <c r="A15" t="s">
        <v>13</v>
      </c>
      <c r="B15">
        <v>0</v>
      </c>
      <c r="C15" s="8">
        <v>0</v>
      </c>
      <c r="D15" s="8">
        <v>2.93779474554705E-3</v>
      </c>
      <c r="E15" s="8">
        <v>9.4993466210720797E-3</v>
      </c>
      <c r="F15" s="8">
        <v>2.3565487910615902E-2</v>
      </c>
      <c r="G15">
        <v>5.4605466174203997E-2</v>
      </c>
      <c r="H15">
        <v>0.103360154115427</v>
      </c>
      <c r="I15">
        <v>0.16195373742392299</v>
      </c>
      <c r="J15">
        <v>0.21565116335901599</v>
      </c>
      <c r="K15">
        <v>0.26603043180902203</v>
      </c>
      <c r="L15">
        <v>0.317281936043605</v>
      </c>
      <c r="M15">
        <v>0.370094094561076</v>
      </c>
      <c r="N15">
        <v>0.42385816124742398</v>
      </c>
      <c r="O15">
        <v>0.45569983328810998</v>
      </c>
      <c r="P15">
        <v>0.49871031291296603</v>
      </c>
      <c r="Q15">
        <v>0.54724530244553204</v>
      </c>
      <c r="R15">
        <v>0.600827552912504</v>
      </c>
      <c r="S15">
        <v>0.65934695914052399</v>
      </c>
      <c r="T15" s="8">
        <v>0.71328239104692903</v>
      </c>
      <c r="U15">
        <v>0.76754359855884402</v>
      </c>
      <c r="V15">
        <v>0.82307460938688104</v>
      </c>
      <c r="W15">
        <v>0.87933914588474504</v>
      </c>
      <c r="X15">
        <v>0.93570113255201204</v>
      </c>
      <c r="Y15">
        <v>0.99161152105842698</v>
      </c>
      <c r="Z15">
        <v>1.0466471891051601</v>
      </c>
      <c r="AA15">
        <v>1.1005034173596899</v>
      </c>
      <c r="AB15">
        <v>1.15301650316631</v>
      </c>
      <c r="AC15">
        <v>1.2040773978163899</v>
      </c>
      <c r="AD15">
        <v>1.2123461359508401</v>
      </c>
      <c r="AE15">
        <v>1.2348445079121899</v>
      </c>
      <c r="AF15">
        <v>1.26086519727281</v>
      </c>
      <c r="AG15">
        <v>1.2881189916998499</v>
      </c>
      <c r="AH15">
        <v>1.31528299405051</v>
      </c>
      <c r="AI15">
        <v>1.3413341137728001</v>
      </c>
      <c r="AJ15">
        <v>1.3655314248502901</v>
      </c>
      <c r="AK15">
        <v>1.3872143689693901</v>
      </c>
      <c r="AL15">
        <v>1.4057973315100101</v>
      </c>
      <c r="AM15">
        <v>1.42073188804109</v>
      </c>
    </row>
    <row r="16" spans="1:39" x14ac:dyDescent="0.25">
      <c r="A16" t="s">
        <v>213</v>
      </c>
      <c r="B16">
        <v>0</v>
      </c>
      <c r="C16" s="8">
        <v>0</v>
      </c>
      <c r="D16" s="8">
        <v>-2.63376661949144E-2</v>
      </c>
      <c r="E16" s="8">
        <v>-7.9443191241745897E-2</v>
      </c>
      <c r="F16" s="8">
        <v>-0.171425923453388</v>
      </c>
      <c r="G16">
        <v>-0.31539908051172399</v>
      </c>
      <c r="H16">
        <v>-0.52569523704132304</v>
      </c>
      <c r="I16">
        <v>-0.73877987872606399</v>
      </c>
      <c r="J16">
        <v>-0.97667572090517896</v>
      </c>
      <c r="K16">
        <v>-1.2372602224517</v>
      </c>
      <c r="L16">
        <v>-1.52555007076008</v>
      </c>
      <c r="M16">
        <v>-1.8497539985881</v>
      </c>
      <c r="N16">
        <v>-2.2227933505703001</v>
      </c>
      <c r="O16">
        <v>-2.6387374513067701</v>
      </c>
      <c r="P16">
        <v>-3.1079546101620399</v>
      </c>
      <c r="Q16">
        <v>-3.6294541747584899</v>
      </c>
      <c r="R16">
        <v>-4.1981845986354598</v>
      </c>
      <c r="S16">
        <v>-4.8104689410963903</v>
      </c>
      <c r="T16">
        <v>-5.4200035863299396</v>
      </c>
      <c r="U16">
        <v>-6.0222831769901699</v>
      </c>
      <c r="V16">
        <v>-6.6055498727952999</v>
      </c>
      <c r="W16">
        <v>-7.16197864404191</v>
      </c>
      <c r="X16">
        <v>-7.6867892117638998</v>
      </c>
      <c r="Y16">
        <v>-8.1769465456707202</v>
      </c>
      <c r="Z16">
        <v>-8.6305291944593492</v>
      </c>
      <c r="AA16">
        <v>-9.0462177039563798</v>
      </c>
      <c r="AB16">
        <v>-9.4233482604242997</v>
      </c>
      <c r="AC16">
        <v>-9.7610831264968994</v>
      </c>
      <c r="AD16">
        <v>-10.0624877448841</v>
      </c>
      <c r="AE16">
        <v>-10.3559642611449</v>
      </c>
      <c r="AF16">
        <v>-10.6453850937542</v>
      </c>
      <c r="AG16">
        <v>-10.9331016486711</v>
      </c>
      <c r="AH16">
        <v>-11.218943990109</v>
      </c>
      <c r="AI16">
        <v>-11.500837097948301</v>
      </c>
      <c r="AJ16">
        <v>-11.7771566289207</v>
      </c>
      <c r="AK16">
        <v>-12.044384797301101</v>
      </c>
      <c r="AL16">
        <v>-12.2985167053418</v>
      </c>
      <c r="AM16">
        <v>-12.535153931559</v>
      </c>
    </row>
    <row r="17" spans="1:39" x14ac:dyDescent="0.25">
      <c r="A17" t="s">
        <v>214</v>
      </c>
      <c r="B17">
        <v>0</v>
      </c>
      <c r="C17">
        <v>0</v>
      </c>
      <c r="D17">
        <v>-1.7967529999999701E-2</v>
      </c>
      <c r="E17">
        <v>-4.34323E-2</v>
      </c>
      <c r="F17" s="8">
        <v>-7.7226240000000099E-2</v>
      </c>
      <c r="G17" s="8">
        <v>-0.12046842000000001</v>
      </c>
      <c r="H17">
        <v>-0.176722409999999</v>
      </c>
      <c r="I17">
        <v>-0.19964804999999899</v>
      </c>
      <c r="J17">
        <v>-0.22718072</v>
      </c>
      <c r="K17">
        <v>-0.25985918000000002</v>
      </c>
      <c r="L17">
        <v>-0.298383009999999</v>
      </c>
      <c r="M17">
        <v>-0.34565373999999899</v>
      </c>
      <c r="N17">
        <v>-0.40558748</v>
      </c>
      <c r="O17">
        <v>-0.47473036000000002</v>
      </c>
      <c r="P17">
        <v>-0.54477766000000005</v>
      </c>
      <c r="Q17">
        <v>-0.62022027999999996</v>
      </c>
      <c r="R17">
        <v>-0.69535475999999996</v>
      </c>
      <c r="S17">
        <v>-0.77067269999999999</v>
      </c>
      <c r="T17">
        <v>-0.81861108000000005</v>
      </c>
      <c r="U17">
        <v>-0.85424557000000001</v>
      </c>
      <c r="V17">
        <v>-0.87684293999999996</v>
      </c>
      <c r="W17">
        <v>-0.88914956000000001</v>
      </c>
      <c r="X17">
        <v>-0.89369726000000005</v>
      </c>
      <c r="Y17">
        <v>-0.89206290999999904</v>
      </c>
      <c r="Z17">
        <v>-0.88535453999999902</v>
      </c>
      <c r="AA17">
        <v>-0.87426700999999896</v>
      </c>
      <c r="AB17">
        <v>-0.859596679999999</v>
      </c>
      <c r="AC17">
        <v>-0.84136334999999896</v>
      </c>
      <c r="AD17">
        <v>-0.83324390000000004</v>
      </c>
      <c r="AE17">
        <v>-0.83117173</v>
      </c>
      <c r="AF17">
        <v>-0.83518154</v>
      </c>
      <c r="AG17">
        <v>-0.84296082000000006</v>
      </c>
      <c r="AH17">
        <v>-0.85213944999999902</v>
      </c>
      <c r="AI17">
        <v>-0.86093323999999904</v>
      </c>
      <c r="AJ17">
        <v>-0.86982256000000002</v>
      </c>
      <c r="AK17">
        <v>-0.87708065999999996</v>
      </c>
      <c r="AL17">
        <v>-0.88221596999999996</v>
      </c>
      <c r="AM17">
        <v>-0.88486880000000001</v>
      </c>
    </row>
    <row r="18" spans="1:39" x14ac:dyDescent="0.25">
      <c r="A18" t="s">
        <v>14</v>
      </c>
      <c r="B18">
        <v>0</v>
      </c>
      <c r="C18">
        <v>0</v>
      </c>
      <c r="D18">
        <v>-0.20322588373835601</v>
      </c>
      <c r="E18">
        <v>-1.03803408706356</v>
      </c>
      <c r="F18" s="8">
        <v>-2.2655759480969202</v>
      </c>
      <c r="G18">
        <v>-5.1011663703954699</v>
      </c>
      <c r="H18">
        <v>-8.1384279549011396</v>
      </c>
      <c r="I18">
        <v>-10.849114203632499</v>
      </c>
      <c r="J18">
        <v>-12.5919244105418</v>
      </c>
      <c r="K18">
        <v>-13.9801307017882</v>
      </c>
      <c r="L18">
        <v>-15.227898991224301</v>
      </c>
      <c r="M18">
        <v>-16.429044650561</v>
      </c>
      <c r="N18">
        <v>-17.626114344114601</v>
      </c>
      <c r="O18">
        <v>-18.995329343247999</v>
      </c>
      <c r="P18">
        <v>-20.527224109204699</v>
      </c>
      <c r="Q18">
        <v>-22.181026760975801</v>
      </c>
      <c r="R18">
        <v>-23.9554802106708</v>
      </c>
      <c r="S18">
        <v>-25.847688746143699</v>
      </c>
      <c r="T18">
        <v>-27.412592674412998</v>
      </c>
      <c r="U18">
        <v>-28.855888161555701</v>
      </c>
      <c r="V18">
        <v>-30.2466993754357</v>
      </c>
      <c r="W18">
        <v>-31.597210169500201</v>
      </c>
      <c r="X18">
        <v>-32.914540094473601</v>
      </c>
      <c r="Y18">
        <v>-34.204749426640497</v>
      </c>
      <c r="Z18">
        <v>-35.473221015452197</v>
      </c>
      <c r="AA18">
        <v>-36.725030557324203</v>
      </c>
      <c r="AB18">
        <v>-37.965231993968999</v>
      </c>
      <c r="AC18">
        <v>-39.1990821838098</v>
      </c>
      <c r="AD18">
        <v>-40.262430440586698</v>
      </c>
      <c r="AE18">
        <v>-41.679579399158101</v>
      </c>
      <c r="AF18">
        <v>-43.320304270131899</v>
      </c>
      <c r="AG18">
        <v>-45.106250230049902</v>
      </c>
      <c r="AH18">
        <v>-46.980746701543502</v>
      </c>
      <c r="AI18">
        <v>-48.903977418208001</v>
      </c>
      <c r="AJ18">
        <v>-50.848378690625204</v>
      </c>
      <c r="AK18">
        <v>-52.794776776848302</v>
      </c>
      <c r="AL18">
        <v>-54.728902323866201</v>
      </c>
      <c r="AM18">
        <v>-56.640100524363902</v>
      </c>
    </row>
    <row r="19" spans="1:39" x14ac:dyDescent="0.25">
      <c r="A19" t="s">
        <v>130</v>
      </c>
      <c r="B19">
        <v>16277187.08</v>
      </c>
      <c r="C19">
        <v>16756483.73</v>
      </c>
      <c r="D19">
        <v>17243542.120000001</v>
      </c>
      <c r="E19">
        <v>17739310.960000001</v>
      </c>
      <c r="F19">
        <v>18244291.879999999</v>
      </c>
      <c r="G19">
        <v>18759777.300000001</v>
      </c>
      <c r="H19">
        <v>19287066.829999998</v>
      </c>
      <c r="I19">
        <v>19826533.050000001</v>
      </c>
      <c r="J19">
        <v>20379537.649999999</v>
      </c>
      <c r="K19">
        <v>20947918.289999999</v>
      </c>
      <c r="L19">
        <v>21532523.370000001</v>
      </c>
      <c r="M19">
        <v>22134209.620000001</v>
      </c>
      <c r="N19">
        <v>22753754.789999999</v>
      </c>
      <c r="O19">
        <v>23391727.149999999</v>
      </c>
      <c r="P19">
        <v>24049485.469999999</v>
      </c>
      <c r="Q19">
        <v>24727076.809999999</v>
      </c>
      <c r="R19">
        <v>25424626.449999999</v>
      </c>
      <c r="S19">
        <v>26142087.48</v>
      </c>
      <c r="T19">
        <v>26878303.239999998</v>
      </c>
      <c r="U19">
        <v>27633872.280000001</v>
      </c>
      <c r="V19">
        <v>28408665.949999999</v>
      </c>
      <c r="W19">
        <v>29202498.34</v>
      </c>
      <c r="X19">
        <v>30015112.710000001</v>
      </c>
      <c r="Y19">
        <v>30846195.350000001</v>
      </c>
      <c r="Z19">
        <v>31695401.379999999</v>
      </c>
      <c r="AA19">
        <v>32562385.129999999</v>
      </c>
      <c r="AB19">
        <v>33446831.309999999</v>
      </c>
      <c r="AC19">
        <v>34348493.020000003</v>
      </c>
      <c r="AD19">
        <v>35267344.210000001</v>
      </c>
      <c r="AE19">
        <v>36204184.759999998</v>
      </c>
      <c r="AF19">
        <v>37159188.43</v>
      </c>
      <c r="AG19">
        <v>38133122.229999997</v>
      </c>
      <c r="AH19">
        <v>39127146.770000003</v>
      </c>
      <c r="AI19">
        <v>40142856.32</v>
      </c>
      <c r="AJ19">
        <v>41182359.079999998</v>
      </c>
      <c r="AK19">
        <v>42248364.729999997</v>
      </c>
      <c r="AL19">
        <v>43344279.210000001</v>
      </c>
      <c r="AM19">
        <v>44474310.82</v>
      </c>
    </row>
    <row r="20" spans="1:39" x14ac:dyDescent="0.25">
      <c r="A20" t="s">
        <v>131</v>
      </c>
      <c r="B20">
        <v>16277187.08</v>
      </c>
      <c r="C20">
        <v>16756483.73</v>
      </c>
      <c r="D20">
        <v>17244198.469999999</v>
      </c>
      <c r="E20">
        <v>17742829.440000001</v>
      </c>
      <c r="F20">
        <v>18252937.629999999</v>
      </c>
      <c r="G20">
        <v>18778892.079999998</v>
      </c>
      <c r="H20">
        <v>19319398.609999999</v>
      </c>
      <c r="I20">
        <v>19874501.399999999</v>
      </c>
      <c r="J20">
        <v>20439208.309999999</v>
      </c>
      <c r="K20">
        <v>21016298.68</v>
      </c>
      <c r="L20">
        <v>21608625.640000001</v>
      </c>
      <c r="M20">
        <v>22218418.760000002</v>
      </c>
      <c r="N20">
        <v>22847656.23</v>
      </c>
      <c r="O20">
        <v>23497765.280000001</v>
      </c>
      <c r="P20">
        <v>24170676.300000001</v>
      </c>
      <c r="Q20">
        <v>24864645.550000001</v>
      </c>
      <c r="R20">
        <v>25579362.530000001</v>
      </c>
      <c r="S20">
        <v>26314653.010000002</v>
      </c>
      <c r="T20">
        <v>27062127.489999998</v>
      </c>
      <c r="U20">
        <v>27823177.120000001</v>
      </c>
      <c r="V20">
        <v>28598406.710000001</v>
      </c>
      <c r="W20">
        <v>29388280.800000001</v>
      </c>
      <c r="X20">
        <v>30193191.399999999</v>
      </c>
      <c r="Y20">
        <v>31013418.469999999</v>
      </c>
      <c r="Z20">
        <v>31849118.780000001</v>
      </c>
      <c r="AA20">
        <v>32700343.079999998</v>
      </c>
      <c r="AB20">
        <v>33567044.380000003</v>
      </c>
      <c r="AC20">
        <v>34449138.770000003</v>
      </c>
      <c r="AD20">
        <v>35351125.899999999</v>
      </c>
      <c r="AE20">
        <v>36274723.289999999</v>
      </c>
      <c r="AF20">
        <v>37216906.600000001</v>
      </c>
      <c r="AG20">
        <v>38177497.789999999</v>
      </c>
      <c r="AH20">
        <v>39157013.329999998</v>
      </c>
      <c r="AI20">
        <v>40156482.259999998</v>
      </c>
      <c r="AJ20">
        <v>41177440.549999997</v>
      </c>
      <c r="AK20">
        <v>42222157.390000001</v>
      </c>
      <c r="AL20">
        <v>43293706.710000001</v>
      </c>
      <c r="AM20">
        <v>44396068.729999997</v>
      </c>
    </row>
    <row r="21" spans="1:39" x14ac:dyDescent="0.25">
      <c r="A21" t="s">
        <v>15</v>
      </c>
      <c r="B21">
        <v>121.58713299999999</v>
      </c>
      <c r="C21">
        <v>124.97693839999999</v>
      </c>
      <c r="D21">
        <v>127.7888899</v>
      </c>
      <c r="E21">
        <v>132.70758430000001</v>
      </c>
      <c r="F21">
        <v>137.26258319999999</v>
      </c>
      <c r="G21">
        <v>141.3494527</v>
      </c>
      <c r="H21">
        <v>144.78089349999999</v>
      </c>
      <c r="I21">
        <v>147.66008189999999</v>
      </c>
      <c r="J21">
        <v>150.1487534</v>
      </c>
      <c r="K21">
        <v>152.5034168</v>
      </c>
      <c r="L21">
        <v>154.74187140000001</v>
      </c>
      <c r="M21">
        <v>156.87513129999999</v>
      </c>
      <c r="N21">
        <v>158.91779059999999</v>
      </c>
      <c r="O21">
        <v>161.0732323</v>
      </c>
      <c r="P21">
        <v>164.0156873</v>
      </c>
      <c r="Q21">
        <v>167.2109288</v>
      </c>
      <c r="R21">
        <v>170.48606770000001</v>
      </c>
      <c r="S21">
        <v>173.59035420000001</v>
      </c>
      <c r="T21">
        <v>176.85924069999999</v>
      </c>
      <c r="U21">
        <v>180.3693657</v>
      </c>
      <c r="V21">
        <v>183.87117470000001</v>
      </c>
      <c r="W21">
        <v>187.30907550000001</v>
      </c>
      <c r="X21">
        <v>190.6504807</v>
      </c>
      <c r="Y21">
        <v>193.86607179999999</v>
      </c>
      <c r="Z21">
        <v>196.92719930000001</v>
      </c>
      <c r="AA21">
        <v>199.8050126</v>
      </c>
      <c r="AB21">
        <v>202.46988390000001</v>
      </c>
      <c r="AC21">
        <v>204.89085600000001</v>
      </c>
      <c r="AD21">
        <v>207.4248652</v>
      </c>
      <c r="AE21">
        <v>210.5425942</v>
      </c>
      <c r="AF21">
        <v>213.8524041</v>
      </c>
      <c r="AG21">
        <v>217.27704349999999</v>
      </c>
      <c r="AH21">
        <v>220.76037299999999</v>
      </c>
      <c r="AI21">
        <v>224.2595517</v>
      </c>
      <c r="AJ21">
        <v>227.74551460000001</v>
      </c>
      <c r="AK21">
        <v>231.2024649</v>
      </c>
      <c r="AL21">
        <v>234.62181939999999</v>
      </c>
      <c r="AM21">
        <v>238.00267260000001</v>
      </c>
    </row>
    <row r="22" spans="1:39" x14ac:dyDescent="0.25">
      <c r="A22" t="s">
        <v>16</v>
      </c>
      <c r="B22">
        <v>411.05060300000002</v>
      </c>
      <c r="C22">
        <v>411.55586579999999</v>
      </c>
      <c r="D22">
        <v>412.06762379999998</v>
      </c>
      <c r="E22">
        <v>412.61045280000002</v>
      </c>
      <c r="F22">
        <v>413.15004820000001</v>
      </c>
      <c r="G22">
        <v>413.68510950000001</v>
      </c>
      <c r="H22">
        <v>414.23428319999999</v>
      </c>
      <c r="I22">
        <v>414.78077839999997</v>
      </c>
      <c r="J22">
        <v>415.32326890000002</v>
      </c>
      <c r="K22">
        <v>415.8617309</v>
      </c>
      <c r="L22">
        <v>416.39839169999999</v>
      </c>
      <c r="M22">
        <v>416.93363210000001</v>
      </c>
      <c r="N22">
        <v>417.46800400000001</v>
      </c>
      <c r="O22">
        <v>417.99994650000002</v>
      </c>
      <c r="P22">
        <v>418.53415510000002</v>
      </c>
      <c r="Q22">
        <v>419.0713116</v>
      </c>
      <c r="R22">
        <v>419.61181629999999</v>
      </c>
      <c r="S22">
        <v>420.1550153</v>
      </c>
      <c r="T22">
        <v>427.15642079999998</v>
      </c>
      <c r="U22">
        <v>434.15206660000001</v>
      </c>
      <c r="V22">
        <v>441.13430090000003</v>
      </c>
      <c r="W22">
        <v>448.11050469999998</v>
      </c>
      <c r="X22">
        <v>455.08200729999999</v>
      </c>
      <c r="Y22">
        <v>462.04914960000002</v>
      </c>
      <c r="Z22">
        <v>469.01238849999999</v>
      </c>
      <c r="AA22">
        <v>475.97167380000002</v>
      </c>
      <c r="AB22">
        <v>482.92746899999997</v>
      </c>
      <c r="AC22">
        <v>489.87918280000002</v>
      </c>
      <c r="AD22">
        <v>496.82767749999999</v>
      </c>
      <c r="AE22">
        <v>503.77390309999998</v>
      </c>
      <c r="AF22">
        <v>510.71872239999999</v>
      </c>
      <c r="AG22">
        <v>517.66127129999995</v>
      </c>
      <c r="AH22">
        <v>524.60243349999996</v>
      </c>
      <c r="AI22">
        <v>531.54288369999995</v>
      </c>
      <c r="AJ22">
        <v>538.48276529999998</v>
      </c>
      <c r="AK22">
        <v>545.42264580000005</v>
      </c>
      <c r="AL22">
        <v>552.36248869999997</v>
      </c>
      <c r="AM22">
        <v>559.30300969999996</v>
      </c>
    </row>
    <row r="23" spans="1:39" x14ac:dyDescent="0.25">
      <c r="A23" t="s">
        <v>17</v>
      </c>
      <c r="B23">
        <v>801.19622289999995</v>
      </c>
      <c r="C23">
        <v>844.67565739999998</v>
      </c>
      <c r="D23">
        <v>888.17317660000003</v>
      </c>
      <c r="E23">
        <v>931.67502439999998</v>
      </c>
      <c r="F23">
        <v>975.19144879999999</v>
      </c>
      <c r="G23">
        <v>1018.715232</v>
      </c>
      <c r="H23">
        <v>1062.2469779999999</v>
      </c>
      <c r="I23">
        <v>1105.778922</v>
      </c>
      <c r="J23">
        <v>1149.303784</v>
      </c>
      <c r="K23">
        <v>1192.8205399999999</v>
      </c>
      <c r="L23">
        <v>1236.3345899999999</v>
      </c>
      <c r="M23">
        <v>1279.8491529999999</v>
      </c>
      <c r="N23">
        <v>1323.3657229999999</v>
      </c>
      <c r="O23">
        <v>1366.8837799999999</v>
      </c>
      <c r="P23">
        <v>1410.401341</v>
      </c>
      <c r="Q23">
        <v>1453.9288879999999</v>
      </c>
      <c r="R23">
        <v>1497.476392</v>
      </c>
      <c r="S23">
        <v>1541.0449639999999</v>
      </c>
      <c r="T23">
        <v>1557.950478</v>
      </c>
      <c r="U23">
        <v>1574.8707219999999</v>
      </c>
      <c r="V23">
        <v>1591.710006</v>
      </c>
      <c r="W23">
        <v>1608.49047</v>
      </c>
      <c r="X23">
        <v>1625.236034</v>
      </c>
      <c r="Y23">
        <v>1641.964158</v>
      </c>
      <c r="Z23">
        <v>1658.688502</v>
      </c>
      <c r="AA23">
        <v>1675.4178509999999</v>
      </c>
      <c r="AB23">
        <v>1692.159502</v>
      </c>
      <c r="AC23">
        <v>1708.916101</v>
      </c>
      <c r="AD23">
        <v>1725.6959649999999</v>
      </c>
      <c r="AE23">
        <v>1742.501604</v>
      </c>
      <c r="AF23">
        <v>1759.3254850000001</v>
      </c>
      <c r="AG23">
        <v>1776.154235</v>
      </c>
      <c r="AH23">
        <v>1792.9926170000001</v>
      </c>
      <c r="AI23">
        <v>1809.8426689999999</v>
      </c>
      <c r="AJ23">
        <v>1826.704655</v>
      </c>
      <c r="AK23">
        <v>1843.5792690000001</v>
      </c>
      <c r="AL23">
        <v>1860.463463</v>
      </c>
      <c r="AM23">
        <v>1877.3566350000001</v>
      </c>
    </row>
    <row r="24" spans="1:39" x14ac:dyDescent="0.25">
      <c r="A24" t="s">
        <v>18</v>
      </c>
      <c r="B24">
        <v>94.437168279999995</v>
      </c>
      <c r="C24">
        <v>92.749747040000003</v>
      </c>
      <c r="D24">
        <v>91.061067929999894</v>
      </c>
      <c r="E24">
        <v>89.372461959999995</v>
      </c>
      <c r="F24">
        <v>87.684032279999997</v>
      </c>
      <c r="G24">
        <v>85.992998400000005</v>
      </c>
      <c r="H24">
        <v>84.304657539999994</v>
      </c>
      <c r="I24">
        <v>82.615747380000002</v>
      </c>
      <c r="J24">
        <v>80.926477390000002</v>
      </c>
      <c r="K24">
        <v>79.236988519999997</v>
      </c>
      <c r="L24">
        <v>77.547263760000007</v>
      </c>
      <c r="M24">
        <v>75.857306080000001</v>
      </c>
      <c r="N24">
        <v>74.167222120000005</v>
      </c>
      <c r="O24">
        <v>72.476761789999998</v>
      </c>
      <c r="P24">
        <v>70.786704700000001</v>
      </c>
      <c r="Q24">
        <v>69.096469029999994</v>
      </c>
      <c r="R24">
        <v>67.406089359999996</v>
      </c>
      <c r="S24">
        <v>65.715623120000004</v>
      </c>
      <c r="T24">
        <v>65.445068149999997</v>
      </c>
      <c r="U24">
        <v>65.174480740000007</v>
      </c>
      <c r="V24">
        <v>64.903815480000006</v>
      </c>
      <c r="W24">
        <v>64.633069469999995</v>
      </c>
      <c r="X24">
        <v>64.362237570000005</v>
      </c>
      <c r="Y24">
        <v>64.091363509999894</v>
      </c>
      <c r="Z24">
        <v>63.820411159999999</v>
      </c>
      <c r="AA24">
        <v>63.549363769999999</v>
      </c>
      <c r="AB24">
        <v>63.278288009999997</v>
      </c>
      <c r="AC24">
        <v>63.007144799999999</v>
      </c>
      <c r="AD24">
        <v>62.73596783</v>
      </c>
      <c r="AE24">
        <v>62.464829940000001</v>
      </c>
      <c r="AF24">
        <v>62.19368678</v>
      </c>
      <c r="AG24">
        <v>61.922493789999997</v>
      </c>
      <c r="AH24">
        <v>61.65122581</v>
      </c>
      <c r="AI24">
        <v>61.379912419999997</v>
      </c>
      <c r="AJ24">
        <v>61.108580320000002</v>
      </c>
      <c r="AK24">
        <v>60.837199750000003</v>
      </c>
      <c r="AL24">
        <v>60.565802949999998</v>
      </c>
      <c r="AM24">
        <v>60.294423379999998</v>
      </c>
    </row>
    <row r="25" spans="1:39" x14ac:dyDescent="0.25">
      <c r="A25" t="s">
        <v>19</v>
      </c>
      <c r="B25">
        <v>6.5447287100000001E-2</v>
      </c>
      <c r="C25">
        <v>6.75769601E-2</v>
      </c>
      <c r="D25">
        <v>6.9394509399999998E-2</v>
      </c>
      <c r="E25">
        <v>7.2328739500000003E-2</v>
      </c>
      <c r="F25">
        <v>7.4764846800000007E-2</v>
      </c>
      <c r="G25">
        <v>7.6859617099999999E-2</v>
      </c>
      <c r="H25">
        <v>7.8639521599999998E-2</v>
      </c>
      <c r="I25">
        <v>8.0218150899999896E-2</v>
      </c>
      <c r="J25">
        <v>8.1649603599999995E-2</v>
      </c>
      <c r="K25">
        <v>8.3058291800000003E-2</v>
      </c>
      <c r="L25">
        <v>8.4442515699999998E-2</v>
      </c>
      <c r="M25">
        <v>8.5804474899999997E-2</v>
      </c>
      <c r="N25">
        <v>8.7153138699999896E-2</v>
      </c>
      <c r="O25">
        <v>8.8534513800000006E-2</v>
      </c>
      <c r="P25">
        <v>9.02805156E-2</v>
      </c>
      <c r="Q25">
        <v>9.2097976200000001E-2</v>
      </c>
      <c r="R25">
        <v>9.3900157900000003E-2</v>
      </c>
      <c r="S25">
        <v>9.5559300200000002E-2</v>
      </c>
      <c r="T25">
        <v>9.7240762699999997E-2</v>
      </c>
      <c r="U25">
        <v>9.9022827199999996E-2</v>
      </c>
      <c r="V25">
        <v>0.1007871444</v>
      </c>
      <c r="W25">
        <v>0.10251335440000001</v>
      </c>
      <c r="X25">
        <v>0.10418865400000001</v>
      </c>
      <c r="Y25">
        <v>0.1057992371</v>
      </c>
      <c r="Z25">
        <v>0.1073301693</v>
      </c>
      <c r="AA25">
        <v>0.10876562150000001</v>
      </c>
      <c r="AB25">
        <v>0.110088958</v>
      </c>
      <c r="AC25">
        <v>0.11128266890000001</v>
      </c>
      <c r="AD25">
        <v>0.1126615094</v>
      </c>
      <c r="AE25">
        <v>0.11441016179999999</v>
      </c>
      <c r="AF25">
        <v>0.1162920108</v>
      </c>
      <c r="AG25">
        <v>0.1182550193</v>
      </c>
      <c r="AH25">
        <v>0.120264122</v>
      </c>
      <c r="AI25">
        <v>0.1222940881</v>
      </c>
      <c r="AJ25">
        <v>0.1243284937</v>
      </c>
      <c r="AK25">
        <v>0.12635877130000001</v>
      </c>
      <c r="AL25">
        <v>0.12838061670000001</v>
      </c>
      <c r="AM25">
        <v>0.13039407610000001</v>
      </c>
    </row>
    <row r="26" spans="1:39" x14ac:dyDescent="0.25">
      <c r="A26" t="s">
        <v>20</v>
      </c>
      <c r="B26">
        <v>593.18299999999999</v>
      </c>
      <c r="C26">
        <v>612.7079119</v>
      </c>
      <c r="D26">
        <v>632.08215919999998</v>
      </c>
      <c r="E26">
        <v>651.26381560000004</v>
      </c>
      <c r="F26">
        <v>670.55885999999998</v>
      </c>
      <c r="G26">
        <v>689.88902759999996</v>
      </c>
      <c r="H26">
        <v>709.20933400000001</v>
      </c>
      <c r="I26">
        <v>731.62018030000002</v>
      </c>
      <c r="J26">
        <v>754.7007926</v>
      </c>
      <c r="K26">
        <v>774.55875879999996</v>
      </c>
      <c r="L26">
        <v>793.88666209999997</v>
      </c>
      <c r="M26">
        <v>813.11133010000003</v>
      </c>
      <c r="N26">
        <v>832.30804560000001</v>
      </c>
      <c r="O26">
        <v>851.48771369999997</v>
      </c>
      <c r="P26">
        <v>871.03208619999998</v>
      </c>
      <c r="Q26">
        <v>891.83127909999996</v>
      </c>
      <c r="R26">
        <v>913.86906750000003</v>
      </c>
      <c r="S26">
        <v>937.11863730000005</v>
      </c>
      <c r="T26">
        <v>953.97403299999996</v>
      </c>
      <c r="U26">
        <v>970.45378270000003</v>
      </c>
      <c r="V26">
        <v>985.8919363</v>
      </c>
      <c r="W26">
        <v>1000.2017509999999</v>
      </c>
      <c r="X26">
        <v>1013.513928</v>
      </c>
      <c r="Y26">
        <v>1025.9623469999999</v>
      </c>
      <c r="Z26">
        <v>1037.654284</v>
      </c>
      <c r="AA26">
        <v>1048.6753389999999</v>
      </c>
      <c r="AB26">
        <v>1059.0996869999999</v>
      </c>
      <c r="AC26">
        <v>1068.989141</v>
      </c>
      <c r="AD26">
        <v>1078.373652</v>
      </c>
      <c r="AE26">
        <v>1088.3489480000001</v>
      </c>
      <c r="AF26">
        <v>1098.549066</v>
      </c>
      <c r="AG26">
        <v>1108.96378</v>
      </c>
      <c r="AH26">
        <v>1119.6923200000001</v>
      </c>
      <c r="AI26">
        <v>1130.8113390000001</v>
      </c>
      <c r="AJ26">
        <v>1142.3691260000001</v>
      </c>
      <c r="AK26">
        <v>1154.41356</v>
      </c>
      <c r="AL26">
        <v>1166.9902790000001</v>
      </c>
      <c r="AM26">
        <v>1180.1515320000001</v>
      </c>
    </row>
    <row r="27" spans="1:39" x14ac:dyDescent="0.25">
      <c r="A27" t="s">
        <v>21</v>
      </c>
      <c r="B27">
        <v>1.3886131559999999</v>
      </c>
      <c r="C27">
        <v>1.8781149079999999</v>
      </c>
      <c r="D27">
        <v>2.3531849810000001</v>
      </c>
      <c r="E27">
        <v>2.8314805999999999</v>
      </c>
      <c r="F27">
        <v>3.313406321</v>
      </c>
      <c r="G27">
        <v>3.7747288409999999</v>
      </c>
      <c r="H27">
        <v>4.1822436139999999</v>
      </c>
      <c r="I27">
        <v>4.5357607379999996</v>
      </c>
      <c r="J27">
        <v>4.8761386050000004</v>
      </c>
      <c r="K27">
        <v>5.1718352640000003</v>
      </c>
      <c r="L27">
        <v>5.4200366080000002</v>
      </c>
      <c r="M27">
        <v>5.6189821860000002</v>
      </c>
      <c r="N27">
        <v>5.7669369159999997</v>
      </c>
      <c r="O27">
        <v>5.8690498240000002</v>
      </c>
      <c r="P27">
        <v>5.9399118609999997</v>
      </c>
      <c r="Q27">
        <v>6.0000320739999999</v>
      </c>
      <c r="R27">
        <v>6.0485522080000003</v>
      </c>
      <c r="S27">
        <v>6.0825973209999997</v>
      </c>
      <c r="T27">
        <v>6.2764821599999996</v>
      </c>
      <c r="U27">
        <v>6.4973880250000002</v>
      </c>
      <c r="V27">
        <v>6.7360581379999998</v>
      </c>
      <c r="W27">
        <v>6.987576743</v>
      </c>
      <c r="X27">
        <v>7.2491069389999998</v>
      </c>
      <c r="Y27">
        <v>7.5182128590000001</v>
      </c>
      <c r="Z27">
        <v>7.7921864340000004</v>
      </c>
      <c r="AA27">
        <v>8.0677593410000004</v>
      </c>
      <c r="AB27">
        <v>8.340898653</v>
      </c>
      <c r="AC27">
        <v>8.6066787419999997</v>
      </c>
      <c r="AD27">
        <v>8.8741772660000002</v>
      </c>
      <c r="AE27">
        <v>9.1654870089999996</v>
      </c>
      <c r="AF27">
        <v>9.5045612409999904</v>
      </c>
      <c r="AG27">
        <v>9.8976999370000005</v>
      </c>
      <c r="AH27">
        <v>10.351525000000001</v>
      </c>
      <c r="AI27">
        <v>10.873320319999999</v>
      </c>
      <c r="AJ27">
        <v>11.471236299999999</v>
      </c>
      <c r="AK27">
        <v>12.15470944</v>
      </c>
      <c r="AL27">
        <v>12.934876020000001</v>
      </c>
      <c r="AM27">
        <v>13.82512713</v>
      </c>
    </row>
    <row r="28" spans="1:39" x14ac:dyDescent="0.25">
      <c r="A28" t="s">
        <v>22</v>
      </c>
      <c r="B28">
        <v>11.097</v>
      </c>
      <c r="C28">
        <v>11.872620660000001</v>
      </c>
      <c r="D28">
        <v>12.73063374</v>
      </c>
      <c r="E28">
        <v>13.63977244</v>
      </c>
      <c r="F28">
        <v>14.60228773</v>
      </c>
      <c r="G28">
        <v>15.59954171</v>
      </c>
      <c r="H28">
        <v>16.615944410000001</v>
      </c>
      <c r="I28">
        <v>17.643351979999998</v>
      </c>
      <c r="J28">
        <v>18.67805525</v>
      </c>
      <c r="K28">
        <v>19.724470749999998</v>
      </c>
      <c r="L28">
        <v>20.789554119999998</v>
      </c>
      <c r="M28">
        <v>21.877259899999999</v>
      </c>
      <c r="N28">
        <v>22.990811319999999</v>
      </c>
      <c r="O28">
        <v>24.120602049999999</v>
      </c>
      <c r="P28">
        <v>25.297556950000001</v>
      </c>
      <c r="Q28">
        <v>26.568126159999998</v>
      </c>
      <c r="R28">
        <v>27.93927751</v>
      </c>
      <c r="S28">
        <v>29.41827893</v>
      </c>
      <c r="T28">
        <v>30.51457924</v>
      </c>
      <c r="U28">
        <v>31.409023019999999</v>
      </c>
      <c r="V28">
        <v>32.149127020000002</v>
      </c>
      <c r="W28">
        <v>32.78185122</v>
      </c>
      <c r="X28">
        <v>33.348959540000003</v>
      </c>
      <c r="Y28">
        <v>33.886020250000001</v>
      </c>
      <c r="Z28">
        <v>34.423082450000003</v>
      </c>
      <c r="AA28">
        <v>34.98513114</v>
      </c>
      <c r="AB28">
        <v>35.592171059999998</v>
      </c>
      <c r="AC28">
        <v>36.259055709999998</v>
      </c>
      <c r="AD28">
        <v>37.00348864</v>
      </c>
      <c r="AE28">
        <v>37.853069779999998</v>
      </c>
      <c r="AF28">
        <v>38.777461670000001</v>
      </c>
      <c r="AG28">
        <v>39.795409050000004</v>
      </c>
      <c r="AH28">
        <v>40.921064999999999</v>
      </c>
      <c r="AI28">
        <v>42.162141900000002</v>
      </c>
      <c r="AJ28">
        <v>43.522221620000003</v>
      </c>
      <c r="AK28">
        <v>45.002614569999999</v>
      </c>
      <c r="AL28">
        <v>46.601955859999997</v>
      </c>
      <c r="AM28">
        <v>48.317220849999998</v>
      </c>
    </row>
    <row r="29" spans="1:39" x14ac:dyDescent="0.25">
      <c r="A29" t="s">
        <v>23</v>
      </c>
      <c r="B29">
        <v>37.027999999999999</v>
      </c>
      <c r="C29">
        <v>37.8743075</v>
      </c>
      <c r="D29">
        <v>38.12549834</v>
      </c>
      <c r="E29">
        <v>38.67370047</v>
      </c>
      <c r="F29">
        <v>38.995859449999998</v>
      </c>
      <c r="G29">
        <v>39.342116959999998</v>
      </c>
      <c r="H29">
        <v>39.769899459999998</v>
      </c>
      <c r="I29">
        <v>40.34367288</v>
      </c>
      <c r="J29">
        <v>41.048583020000002</v>
      </c>
      <c r="K29">
        <v>41.891031859999998</v>
      </c>
      <c r="L29">
        <v>42.821838749999998</v>
      </c>
      <c r="M29">
        <v>43.800926199999999</v>
      </c>
      <c r="N29">
        <v>44.800115859999998</v>
      </c>
      <c r="O29">
        <v>45.896132420000001</v>
      </c>
      <c r="P29">
        <v>47.184319260000002</v>
      </c>
      <c r="Q29">
        <v>48.477951390000001</v>
      </c>
      <c r="R29">
        <v>49.721418960000001</v>
      </c>
      <c r="S29">
        <v>50.845367629999998</v>
      </c>
      <c r="T29">
        <v>51.982114209999999</v>
      </c>
      <c r="U29">
        <v>53.184471889999998</v>
      </c>
      <c r="V29">
        <v>54.387822730000003</v>
      </c>
      <c r="W29">
        <v>55.575364479999998</v>
      </c>
      <c r="X29">
        <v>56.733359299999996</v>
      </c>
      <c r="Y29">
        <v>57.848272459999997</v>
      </c>
      <c r="Z29">
        <v>58.907442670000002</v>
      </c>
      <c r="AA29">
        <v>59.89933568</v>
      </c>
      <c r="AB29">
        <v>60.813289130000001</v>
      </c>
      <c r="AC29">
        <v>61.639370630000002</v>
      </c>
      <c r="AD29">
        <v>62.372627710000003</v>
      </c>
      <c r="AE29">
        <v>63.17221704</v>
      </c>
      <c r="AF29">
        <v>63.954446320000002</v>
      </c>
      <c r="AG29">
        <v>64.719303300000007</v>
      </c>
      <c r="AH29">
        <v>65.462446920000005</v>
      </c>
      <c r="AI29">
        <v>66.178090569999995</v>
      </c>
      <c r="AJ29">
        <v>66.864073640000001</v>
      </c>
      <c r="AK29">
        <v>67.519803780000004</v>
      </c>
      <c r="AL29">
        <v>68.145836180000003</v>
      </c>
      <c r="AM29">
        <v>68.744400529999893</v>
      </c>
    </row>
    <row r="30" spans="1:39" x14ac:dyDescent="0.25">
      <c r="A30" t="s">
        <v>24</v>
      </c>
      <c r="B30">
        <v>530.98400000000004</v>
      </c>
      <c r="C30">
        <v>566.46791499999995</v>
      </c>
      <c r="D30">
        <v>603.48072820000004</v>
      </c>
      <c r="E30">
        <v>640.71987079999997</v>
      </c>
      <c r="F30">
        <v>678.34923579999997</v>
      </c>
      <c r="G30">
        <v>716.17771419999997</v>
      </c>
      <c r="H30">
        <v>753.95655690000001</v>
      </c>
      <c r="I30">
        <v>792.12463760000003</v>
      </c>
      <c r="J30">
        <v>830.09196829999996</v>
      </c>
      <c r="K30">
        <v>867.65462630000002</v>
      </c>
      <c r="L30">
        <v>905.09004089999996</v>
      </c>
      <c r="M30">
        <v>942.48605090000001</v>
      </c>
      <c r="N30">
        <v>979.84344829999998</v>
      </c>
      <c r="O30">
        <v>1017.1343869999999</v>
      </c>
      <c r="P30">
        <v>1054.8662589999999</v>
      </c>
      <c r="Q30">
        <v>1093.1691109999999</v>
      </c>
      <c r="R30">
        <v>1131.7917460000001</v>
      </c>
      <c r="S30">
        <v>1170.5781509999999</v>
      </c>
      <c r="T30">
        <v>1202.649406</v>
      </c>
      <c r="U30">
        <v>1233.1779180000001</v>
      </c>
      <c r="V30">
        <v>1263.154342</v>
      </c>
      <c r="W30">
        <v>1292.7240690000001</v>
      </c>
      <c r="X30">
        <v>1321.9500909999999</v>
      </c>
      <c r="Y30">
        <v>1350.8531109999999</v>
      </c>
      <c r="Z30">
        <v>1379.425964</v>
      </c>
      <c r="AA30">
        <v>1407.6447700000001</v>
      </c>
      <c r="AB30">
        <v>1435.4747749999999</v>
      </c>
      <c r="AC30">
        <v>1462.8811109999999</v>
      </c>
      <c r="AD30">
        <v>1489.995136</v>
      </c>
      <c r="AE30">
        <v>1517.0576840000001</v>
      </c>
      <c r="AF30">
        <v>1544.212951</v>
      </c>
      <c r="AG30">
        <v>1571.331917</v>
      </c>
      <c r="AH30">
        <v>1598.3932090000001</v>
      </c>
      <c r="AI30">
        <v>1625.3866029999999</v>
      </c>
      <c r="AJ30">
        <v>1652.3044219999999</v>
      </c>
      <c r="AK30">
        <v>1679.1477910000001</v>
      </c>
      <c r="AL30">
        <v>1705.923769</v>
      </c>
      <c r="AM30">
        <v>1732.6479099999999</v>
      </c>
    </row>
    <row r="31" spans="1:39" x14ac:dyDescent="0.25">
      <c r="A31" t="s">
        <v>25</v>
      </c>
      <c r="B31">
        <v>4.1814573929999996</v>
      </c>
      <c r="C31">
        <v>4.4595119590000003</v>
      </c>
      <c r="D31">
        <v>4.733485838</v>
      </c>
      <c r="E31">
        <v>5.0183853349999996</v>
      </c>
      <c r="F31">
        <v>5.3200170519999999</v>
      </c>
      <c r="G31">
        <v>5.6234855680000004</v>
      </c>
      <c r="H31">
        <v>5.935146542</v>
      </c>
      <c r="I31">
        <v>6.2554425939999998</v>
      </c>
      <c r="J31">
        <v>6.5837126799999997</v>
      </c>
      <c r="K31">
        <v>6.9215260110000001</v>
      </c>
      <c r="L31">
        <v>7.2709726579999998</v>
      </c>
      <c r="M31">
        <v>7.6344586689999998</v>
      </c>
      <c r="N31">
        <v>8.0148771330000006</v>
      </c>
      <c r="O31">
        <v>8.4185940969999997</v>
      </c>
      <c r="P31">
        <v>8.8606138669999996</v>
      </c>
      <c r="Q31">
        <v>9.3535954340000007</v>
      </c>
      <c r="R31">
        <v>9.9072369939999998</v>
      </c>
      <c r="S31">
        <v>10.53174866</v>
      </c>
      <c r="T31">
        <v>11.23036598</v>
      </c>
      <c r="U31">
        <v>11.869142610000001</v>
      </c>
      <c r="V31">
        <v>12.440088960000001</v>
      </c>
      <c r="W31">
        <v>12.947399839999999</v>
      </c>
      <c r="X31">
        <v>13.400221719999999</v>
      </c>
      <c r="Y31">
        <v>13.80886136</v>
      </c>
      <c r="Z31">
        <v>14.18286543</v>
      </c>
      <c r="AA31">
        <v>14.53016446</v>
      </c>
      <c r="AB31">
        <v>14.85680962</v>
      </c>
      <c r="AC31">
        <v>15.16692473</v>
      </c>
      <c r="AD31">
        <v>15.469509609999999</v>
      </c>
      <c r="AE31">
        <v>15.75939515</v>
      </c>
      <c r="AF31">
        <v>16.03662637</v>
      </c>
      <c r="AG31">
        <v>16.304201509999999</v>
      </c>
      <c r="AH31">
        <v>16.56529463</v>
      </c>
      <c r="AI31">
        <v>16.822661180000001</v>
      </c>
      <c r="AJ31">
        <v>17.078760760000002</v>
      </c>
      <c r="AK31">
        <v>17.335794709999998</v>
      </c>
      <c r="AL31">
        <v>17.595945100000002</v>
      </c>
      <c r="AM31">
        <v>17.86159456</v>
      </c>
    </row>
    <row r="32" spans="1:39" x14ac:dyDescent="0.25">
      <c r="A32" t="s">
        <v>26</v>
      </c>
      <c r="B32">
        <v>86.326999639999997</v>
      </c>
      <c r="C32">
        <v>90.507404840000007</v>
      </c>
      <c r="D32">
        <v>94.753884209999995</v>
      </c>
      <c r="E32">
        <v>99.085347900000002</v>
      </c>
      <c r="F32">
        <v>103.58149229999999</v>
      </c>
      <c r="G32">
        <v>108.2839065</v>
      </c>
      <c r="H32">
        <v>113.2233664</v>
      </c>
      <c r="I32">
        <v>118.3600939</v>
      </c>
      <c r="J32">
        <v>123.6230051</v>
      </c>
      <c r="K32">
        <v>129.08883789999999</v>
      </c>
      <c r="L32">
        <v>134.82901989999999</v>
      </c>
      <c r="M32">
        <v>140.90874919999999</v>
      </c>
      <c r="N32">
        <v>147.4133515</v>
      </c>
      <c r="O32">
        <v>154.45602289999999</v>
      </c>
      <c r="P32">
        <v>162.4608264</v>
      </c>
      <c r="Q32">
        <v>171.86661459999999</v>
      </c>
      <c r="R32">
        <v>183.07655790000001</v>
      </c>
      <c r="S32">
        <v>196.6553672</v>
      </c>
      <c r="T32">
        <v>208.0590291</v>
      </c>
      <c r="U32">
        <v>216.97100159999999</v>
      </c>
      <c r="V32">
        <v>223.60125679999999</v>
      </c>
      <c r="W32">
        <v>228.29895730000001</v>
      </c>
      <c r="X32">
        <v>231.47490400000001</v>
      </c>
      <c r="Y32">
        <v>233.5224308</v>
      </c>
      <c r="Z32">
        <v>234.78499070000001</v>
      </c>
      <c r="AA32">
        <v>235.54860669999999</v>
      </c>
      <c r="AB32">
        <v>236.04598530000001</v>
      </c>
      <c r="AC32">
        <v>236.46481420000001</v>
      </c>
      <c r="AD32">
        <v>237.05580470000001</v>
      </c>
      <c r="AE32">
        <v>237.86474219999999</v>
      </c>
      <c r="AF32">
        <v>238.61056339999999</v>
      </c>
      <c r="AG32">
        <v>239.4008493</v>
      </c>
      <c r="AH32">
        <v>240.33396099999999</v>
      </c>
      <c r="AI32">
        <v>241.48393329999999</v>
      </c>
      <c r="AJ32">
        <v>242.9119713</v>
      </c>
      <c r="AK32">
        <v>244.67312100000001</v>
      </c>
      <c r="AL32">
        <v>246.81365969999999</v>
      </c>
      <c r="AM32">
        <v>249.3753044</v>
      </c>
    </row>
    <row r="33" spans="1:39" x14ac:dyDescent="0.25">
      <c r="A33" t="s">
        <v>27</v>
      </c>
      <c r="B33">
        <v>10285.555560000001</v>
      </c>
      <c r="C33">
        <v>10520.64097</v>
      </c>
      <c r="D33">
        <v>10590.416209999999</v>
      </c>
      <c r="E33">
        <v>10742.694579999999</v>
      </c>
      <c r="F33">
        <v>10832.18318</v>
      </c>
      <c r="G33">
        <v>10928.365820000001</v>
      </c>
      <c r="H33">
        <v>11047.194289999999</v>
      </c>
      <c r="I33">
        <v>11206.575800000001</v>
      </c>
      <c r="J33">
        <v>11402.384169999999</v>
      </c>
      <c r="K33">
        <v>11636.39774</v>
      </c>
      <c r="L33">
        <v>11894.95521</v>
      </c>
      <c r="M33">
        <v>12166.923940000001</v>
      </c>
      <c r="N33">
        <v>12444.476629999999</v>
      </c>
      <c r="O33">
        <v>12748.925670000001</v>
      </c>
      <c r="P33">
        <v>13106.755349999999</v>
      </c>
      <c r="Q33">
        <v>13466.097610000001</v>
      </c>
      <c r="R33">
        <v>13811.50527</v>
      </c>
      <c r="S33">
        <v>14123.713229999999</v>
      </c>
      <c r="T33">
        <v>14439.47617</v>
      </c>
      <c r="U33">
        <v>14773.46441</v>
      </c>
      <c r="V33">
        <v>15107.72854</v>
      </c>
      <c r="W33">
        <v>15437.60124</v>
      </c>
      <c r="X33">
        <v>15759.26647</v>
      </c>
      <c r="Y33">
        <v>16068.96457</v>
      </c>
      <c r="Z33">
        <v>16363.178519999999</v>
      </c>
      <c r="AA33">
        <v>16638.70436</v>
      </c>
      <c r="AB33">
        <v>16892.580310000001</v>
      </c>
      <c r="AC33">
        <v>17122.047399999999</v>
      </c>
      <c r="AD33">
        <v>17325.729920000002</v>
      </c>
      <c r="AE33">
        <v>17547.838070000002</v>
      </c>
      <c r="AF33">
        <v>17765.12398</v>
      </c>
      <c r="AG33">
        <v>17977.58425</v>
      </c>
      <c r="AH33">
        <v>18184.013029999998</v>
      </c>
      <c r="AI33">
        <v>18382.802940000001</v>
      </c>
      <c r="AJ33">
        <v>18573.353790000001</v>
      </c>
      <c r="AK33">
        <v>18755.501049999999</v>
      </c>
      <c r="AL33">
        <v>18929.398939999999</v>
      </c>
      <c r="AM33">
        <v>19095.666809999999</v>
      </c>
    </row>
    <row r="34" spans="1:39" x14ac:dyDescent="0.25">
      <c r="A34" t="s">
        <v>28</v>
      </c>
      <c r="B34">
        <v>147495.55559999999</v>
      </c>
      <c r="C34">
        <v>157352.1986</v>
      </c>
      <c r="D34">
        <v>167633.5356</v>
      </c>
      <c r="E34">
        <v>177977.74189999999</v>
      </c>
      <c r="F34">
        <v>188430.34330000001</v>
      </c>
      <c r="G34">
        <v>198938.25390000001</v>
      </c>
      <c r="H34">
        <v>209432.3769</v>
      </c>
      <c r="I34">
        <v>220034.62160000001</v>
      </c>
      <c r="J34">
        <v>230581.1023</v>
      </c>
      <c r="K34">
        <v>241015.174</v>
      </c>
      <c r="L34">
        <v>251413.90030000001</v>
      </c>
      <c r="M34">
        <v>261801.6808</v>
      </c>
      <c r="N34">
        <v>272178.73560000001</v>
      </c>
      <c r="O34">
        <v>282537.3297</v>
      </c>
      <c r="P34">
        <v>293018.40539999999</v>
      </c>
      <c r="Q34">
        <v>303658.08639999997</v>
      </c>
      <c r="R34">
        <v>314386.59610000002</v>
      </c>
      <c r="S34">
        <v>325160.59749999997</v>
      </c>
      <c r="T34">
        <v>334069.2795</v>
      </c>
      <c r="U34">
        <v>342549.42170000001</v>
      </c>
      <c r="V34">
        <v>350876.20620000002</v>
      </c>
      <c r="W34">
        <v>359090.01909999998</v>
      </c>
      <c r="X34">
        <v>367208.35849999997</v>
      </c>
      <c r="Y34">
        <v>375236.97529999999</v>
      </c>
      <c r="Z34">
        <v>383173.87880000001</v>
      </c>
      <c r="AA34">
        <v>391012.43609999999</v>
      </c>
      <c r="AB34">
        <v>398742.99310000002</v>
      </c>
      <c r="AC34">
        <v>406355.86420000001</v>
      </c>
      <c r="AD34">
        <v>413887.53769999999</v>
      </c>
      <c r="AE34">
        <v>421404.91210000002</v>
      </c>
      <c r="AF34">
        <v>428948.04200000002</v>
      </c>
      <c r="AG34">
        <v>436481.08789999998</v>
      </c>
      <c r="AH34">
        <v>443998.11349999998</v>
      </c>
      <c r="AI34">
        <v>451496.27850000001</v>
      </c>
      <c r="AJ34">
        <v>458973.45059999998</v>
      </c>
      <c r="AK34">
        <v>466429.94179999997</v>
      </c>
      <c r="AL34">
        <v>473867.71350000001</v>
      </c>
      <c r="AM34">
        <v>481291.08600000001</v>
      </c>
    </row>
    <row r="35" spans="1:39" x14ac:dyDescent="0.25">
      <c r="A35" t="s">
        <v>29</v>
      </c>
      <c r="B35">
        <v>1161.515942</v>
      </c>
      <c r="C35">
        <v>1238.753322</v>
      </c>
      <c r="D35">
        <v>1314.8571770000001</v>
      </c>
      <c r="E35">
        <v>1393.9959260000001</v>
      </c>
      <c r="F35">
        <v>1477.782514</v>
      </c>
      <c r="G35">
        <v>1562.079324</v>
      </c>
      <c r="H35">
        <v>1648.6518169999999</v>
      </c>
      <c r="I35">
        <v>1737.6229430000001</v>
      </c>
      <c r="J35">
        <v>1828.809078</v>
      </c>
      <c r="K35">
        <v>1922.6461139999999</v>
      </c>
      <c r="L35">
        <v>2019.7146270000001</v>
      </c>
      <c r="M35">
        <v>2120.6829630000002</v>
      </c>
      <c r="N35">
        <v>2226.3547589999998</v>
      </c>
      <c r="O35">
        <v>2338.49836</v>
      </c>
      <c r="P35">
        <v>2461.28163</v>
      </c>
      <c r="Q35">
        <v>2598.2209539999999</v>
      </c>
      <c r="R35">
        <v>2752.010276</v>
      </c>
      <c r="S35">
        <v>2925.4857379999999</v>
      </c>
      <c r="T35">
        <v>3119.5461049999999</v>
      </c>
      <c r="U35">
        <v>3296.9840589999999</v>
      </c>
      <c r="V35">
        <v>3455.5802680000002</v>
      </c>
      <c r="W35">
        <v>3596.499957</v>
      </c>
      <c r="X35">
        <v>3722.2838099999999</v>
      </c>
      <c r="Y35">
        <v>3835.7948219999998</v>
      </c>
      <c r="Z35">
        <v>3939.6848420000001</v>
      </c>
      <c r="AA35">
        <v>4036.1567930000001</v>
      </c>
      <c r="AB35">
        <v>4126.8915610000004</v>
      </c>
      <c r="AC35">
        <v>4213.0346470000004</v>
      </c>
      <c r="AD35">
        <v>4297.086002</v>
      </c>
      <c r="AE35">
        <v>4377.6097650000002</v>
      </c>
      <c r="AF35">
        <v>4454.6184370000001</v>
      </c>
      <c r="AG35">
        <v>4528.9448650000004</v>
      </c>
      <c r="AH35">
        <v>4601.47073</v>
      </c>
      <c r="AI35">
        <v>4672.9614380000003</v>
      </c>
      <c r="AJ35">
        <v>4744.1002099999996</v>
      </c>
      <c r="AK35">
        <v>4815.4985299999998</v>
      </c>
      <c r="AL35">
        <v>4887.7625280000002</v>
      </c>
      <c r="AM35">
        <v>4961.5540449999999</v>
      </c>
    </row>
    <row r="36" spans="1:39" x14ac:dyDescent="0.25">
      <c r="A36" t="s">
        <v>30</v>
      </c>
      <c r="B36">
        <v>23979.722119999999</v>
      </c>
      <c r="C36">
        <v>25140.945790000002</v>
      </c>
      <c r="D36">
        <v>26320.523389999998</v>
      </c>
      <c r="E36">
        <v>27523.707750000001</v>
      </c>
      <c r="F36">
        <v>28772.636740000002</v>
      </c>
      <c r="G36">
        <v>30078.862929999999</v>
      </c>
      <c r="H36">
        <v>31450.935119999998</v>
      </c>
      <c r="I36">
        <v>32877.80386</v>
      </c>
      <c r="J36">
        <v>34339.72365</v>
      </c>
      <c r="K36">
        <v>35858.01053</v>
      </c>
      <c r="L36">
        <v>37452.505539999998</v>
      </c>
      <c r="M36">
        <v>39141.319230000001</v>
      </c>
      <c r="N36">
        <v>40948.153200000001</v>
      </c>
      <c r="O36">
        <v>42904.450819999998</v>
      </c>
      <c r="P36">
        <v>45128.00733</v>
      </c>
      <c r="Q36">
        <v>47740.726269999999</v>
      </c>
      <c r="R36">
        <v>50854.599430000002</v>
      </c>
      <c r="S36">
        <v>54626.490899999997</v>
      </c>
      <c r="T36">
        <v>57794.174740000002</v>
      </c>
      <c r="U36">
        <v>60269.722679999999</v>
      </c>
      <c r="V36">
        <v>62111.460229999997</v>
      </c>
      <c r="W36">
        <v>63416.377039999999</v>
      </c>
      <c r="X36">
        <v>64298.584450000002</v>
      </c>
      <c r="Y36">
        <v>64867.341899999999</v>
      </c>
      <c r="Z36">
        <v>65218.05298</v>
      </c>
      <c r="AA36">
        <v>65430.168510000003</v>
      </c>
      <c r="AB36">
        <v>65568.329259999999</v>
      </c>
      <c r="AC36">
        <v>65684.670610000001</v>
      </c>
      <c r="AD36">
        <v>65848.834629999998</v>
      </c>
      <c r="AE36">
        <v>66073.539489999996</v>
      </c>
      <c r="AF36">
        <v>66280.712069999994</v>
      </c>
      <c r="AG36">
        <v>66500.2359</v>
      </c>
      <c r="AH36">
        <v>66759.433619999996</v>
      </c>
      <c r="AI36">
        <v>67078.870370000004</v>
      </c>
      <c r="AJ36">
        <v>67475.547590000002</v>
      </c>
      <c r="AK36">
        <v>67964.755839999998</v>
      </c>
      <c r="AL36">
        <v>68559.349910000004</v>
      </c>
      <c r="AM36">
        <v>69270.917889999997</v>
      </c>
    </row>
    <row r="37" spans="1:39" x14ac:dyDescent="0.25">
      <c r="A37" t="s">
        <v>132</v>
      </c>
      <c r="B37">
        <v>54227.928500000002</v>
      </c>
      <c r="C37">
        <v>58528.061679999999</v>
      </c>
      <c r="D37">
        <v>62828.594369999999</v>
      </c>
      <c r="E37">
        <v>67141.445300000007</v>
      </c>
      <c r="F37">
        <v>71465.279880000002</v>
      </c>
      <c r="G37">
        <v>75804.424180000002</v>
      </c>
      <c r="H37">
        <v>80161.182650000002</v>
      </c>
      <c r="I37">
        <v>84528.911210000006</v>
      </c>
      <c r="J37">
        <v>88911.664499999999</v>
      </c>
      <c r="K37">
        <v>93301.141449999996</v>
      </c>
      <c r="L37">
        <v>97686.804109999997</v>
      </c>
      <c r="M37">
        <v>102063.9074</v>
      </c>
      <c r="N37">
        <v>106431.39599999999</v>
      </c>
      <c r="O37">
        <v>110794.6153</v>
      </c>
      <c r="P37">
        <v>115150.48510000001</v>
      </c>
      <c r="Q37">
        <v>119509.8214</v>
      </c>
      <c r="R37">
        <v>123880.7965</v>
      </c>
      <c r="S37">
        <v>128265.37360000001</v>
      </c>
      <c r="T37">
        <v>131385.58470000001</v>
      </c>
      <c r="U37">
        <v>134500.6648</v>
      </c>
      <c r="V37">
        <v>137591.64350000001</v>
      </c>
      <c r="W37">
        <v>140647.3076</v>
      </c>
      <c r="X37">
        <v>143661.70490000001</v>
      </c>
      <c r="Y37">
        <v>146632.7133</v>
      </c>
      <c r="Z37">
        <v>149560.5238</v>
      </c>
      <c r="AA37">
        <v>152446.7144</v>
      </c>
      <c r="AB37">
        <v>155293.25930000001</v>
      </c>
      <c r="AC37">
        <v>158102.25289999999</v>
      </c>
      <c r="AD37">
        <v>160879.87390000001</v>
      </c>
      <c r="AE37">
        <v>163630.19279999999</v>
      </c>
      <c r="AF37">
        <v>166365.21359999999</v>
      </c>
      <c r="AG37">
        <v>169094.36230000001</v>
      </c>
      <c r="AH37">
        <v>171820.5337</v>
      </c>
      <c r="AI37">
        <v>174543.3308</v>
      </c>
      <c r="AJ37">
        <v>177261.56150000001</v>
      </c>
      <c r="AK37">
        <v>179973.90539999999</v>
      </c>
      <c r="AL37">
        <v>182679.78159999999</v>
      </c>
      <c r="AM37">
        <v>185379.24470000001</v>
      </c>
    </row>
    <row r="38" spans="1:39" x14ac:dyDescent="0.25">
      <c r="A38" t="s">
        <v>31</v>
      </c>
      <c r="B38">
        <v>121.58713299999999</v>
      </c>
      <c r="C38">
        <v>124.97693839999999</v>
      </c>
      <c r="D38">
        <v>127.62509729999999</v>
      </c>
      <c r="E38">
        <v>131.59737759999999</v>
      </c>
      <c r="F38">
        <v>135.32073639999999</v>
      </c>
      <c r="G38">
        <v>137.3679296</v>
      </c>
      <c r="H38">
        <v>138.02368989999999</v>
      </c>
      <c r="I38">
        <v>137.790222</v>
      </c>
      <c r="J38">
        <v>138.3679635</v>
      </c>
      <c r="K38">
        <v>138.8785901</v>
      </c>
      <c r="L38">
        <v>139.26280650000001</v>
      </c>
      <c r="M38">
        <v>139.52075049999999</v>
      </c>
      <c r="N38">
        <v>139.65707829999999</v>
      </c>
      <c r="O38">
        <v>139.81270480000001</v>
      </c>
      <c r="P38">
        <v>140.4091694</v>
      </c>
      <c r="Q38">
        <v>141.01587939999999</v>
      </c>
      <c r="R38">
        <v>141.46442390000001</v>
      </c>
      <c r="S38">
        <v>141.54074370000001</v>
      </c>
      <c r="T38">
        <v>141.57874799999999</v>
      </c>
      <c r="U38">
        <v>141.7889342</v>
      </c>
      <c r="V38">
        <v>141.84013770000001</v>
      </c>
      <c r="W38">
        <v>141.67729689999999</v>
      </c>
      <c r="X38">
        <v>141.27638680000001</v>
      </c>
      <c r="Y38">
        <v>140.62034109999999</v>
      </c>
      <c r="Z38">
        <v>139.69599840000001</v>
      </c>
      <c r="AA38">
        <v>138.49293230000001</v>
      </c>
      <c r="AB38">
        <v>137.0027772</v>
      </c>
      <c r="AC38">
        <v>135.2187357</v>
      </c>
      <c r="AD38">
        <v>133.3323686</v>
      </c>
      <c r="AE38">
        <v>131.47817430000001</v>
      </c>
      <c r="AF38">
        <v>129.53347980000001</v>
      </c>
      <c r="AG38">
        <v>127.4602738</v>
      </c>
      <c r="AH38">
        <v>125.24092280000001</v>
      </c>
      <c r="AI38">
        <v>122.868596</v>
      </c>
      <c r="AJ38">
        <v>120.3452848</v>
      </c>
      <c r="AK38">
        <v>117.6798489</v>
      </c>
      <c r="AL38">
        <v>114.88609339999999</v>
      </c>
      <c r="AM38">
        <v>111.9812208</v>
      </c>
    </row>
    <row r="39" spans="1:39" x14ac:dyDescent="0.25">
      <c r="A39" t="s">
        <v>32</v>
      </c>
      <c r="B39">
        <v>411.05060300000002</v>
      </c>
      <c r="C39">
        <v>411.55586579999999</v>
      </c>
      <c r="D39">
        <v>412.0403048</v>
      </c>
      <c r="E39">
        <v>411.97426680000001</v>
      </c>
      <c r="F39">
        <v>411.53012539999997</v>
      </c>
      <c r="G39">
        <v>410.85303320000003</v>
      </c>
      <c r="H39">
        <v>409.6764111</v>
      </c>
      <c r="I39">
        <v>406.50060769999999</v>
      </c>
      <c r="J39">
        <v>404.44940279999997</v>
      </c>
      <c r="K39">
        <v>403.2951453</v>
      </c>
      <c r="L39">
        <v>402.20654730000001</v>
      </c>
      <c r="M39">
        <v>400.45592210000001</v>
      </c>
      <c r="N39">
        <v>398.59389959999999</v>
      </c>
      <c r="O39">
        <v>396.69965869999999</v>
      </c>
      <c r="P39">
        <v>394.90021230000002</v>
      </c>
      <c r="Q39">
        <v>393.13211539999998</v>
      </c>
      <c r="R39">
        <v>391.24042170000001</v>
      </c>
      <c r="S39">
        <v>389.14462479999997</v>
      </c>
      <c r="T39">
        <v>392.7008348</v>
      </c>
      <c r="U39">
        <v>395.85558120000002</v>
      </c>
      <c r="V39">
        <v>398.66293949999999</v>
      </c>
      <c r="W39">
        <v>401.14257950000001</v>
      </c>
      <c r="X39">
        <v>403.28271330000001</v>
      </c>
      <c r="Y39">
        <v>405.06493180000001</v>
      </c>
      <c r="Z39">
        <v>406.4706099</v>
      </c>
      <c r="AA39">
        <v>407.48055040000003</v>
      </c>
      <c r="AB39">
        <v>408.0761688</v>
      </c>
      <c r="AC39">
        <v>408.23682819999999</v>
      </c>
      <c r="AD39">
        <v>407.94647570000001</v>
      </c>
      <c r="AE39">
        <v>407.11249429999998</v>
      </c>
      <c r="AF39">
        <v>405.90022870000001</v>
      </c>
      <c r="AG39">
        <v>404.18638140000002</v>
      </c>
      <c r="AH39">
        <v>401.94678820000001</v>
      </c>
      <c r="AI39">
        <v>399.17672090000002</v>
      </c>
      <c r="AJ39">
        <v>395.87506009999998</v>
      </c>
      <c r="AK39">
        <v>392.03697840000001</v>
      </c>
      <c r="AL39">
        <v>387.67288439999999</v>
      </c>
      <c r="AM39">
        <v>382.79874790000002</v>
      </c>
    </row>
    <row r="40" spans="1:39" x14ac:dyDescent="0.25">
      <c r="A40" t="s">
        <v>33</v>
      </c>
      <c r="B40">
        <v>801.19622289999995</v>
      </c>
      <c r="C40">
        <v>844.67565739999998</v>
      </c>
      <c r="D40">
        <v>887.71149500000001</v>
      </c>
      <c r="E40">
        <v>929.05513689999998</v>
      </c>
      <c r="F40">
        <v>968.95318259999999</v>
      </c>
      <c r="G40">
        <v>1007.0651339999999</v>
      </c>
      <c r="H40">
        <v>1041.210051</v>
      </c>
      <c r="I40">
        <v>1072.87789</v>
      </c>
      <c r="J40">
        <v>1107.8625999999999</v>
      </c>
      <c r="K40">
        <v>1141.9199659999999</v>
      </c>
      <c r="L40">
        <v>1174.886338</v>
      </c>
      <c r="M40">
        <v>1206.751062</v>
      </c>
      <c r="N40">
        <v>1237.4395199999999</v>
      </c>
      <c r="O40">
        <v>1266.568068</v>
      </c>
      <c r="P40">
        <v>1293.2152940000001</v>
      </c>
      <c r="Q40">
        <v>1317.6820640000001</v>
      </c>
      <c r="R40">
        <v>1339.7038700000001</v>
      </c>
      <c r="S40">
        <v>1358.9692439999999</v>
      </c>
      <c r="T40">
        <v>1353.0460969999999</v>
      </c>
      <c r="U40">
        <v>1346.3526999999999</v>
      </c>
      <c r="V40">
        <v>1338.1957890000001</v>
      </c>
      <c r="W40">
        <v>1328.5245910000001</v>
      </c>
      <c r="X40">
        <v>1317.3050559999999</v>
      </c>
      <c r="Y40">
        <v>1304.4875300000001</v>
      </c>
      <c r="Z40">
        <v>1290.003676</v>
      </c>
      <c r="AA40">
        <v>1273.761452</v>
      </c>
      <c r="AB40">
        <v>1255.6433649999999</v>
      </c>
      <c r="AC40">
        <v>1235.500957</v>
      </c>
      <c r="AD40">
        <v>1212.8716240000001</v>
      </c>
      <c r="AE40">
        <v>1186.747261</v>
      </c>
      <c r="AF40">
        <v>1158.7137540000001</v>
      </c>
      <c r="AG40">
        <v>1129.044611</v>
      </c>
      <c r="AH40">
        <v>1097.955704</v>
      </c>
      <c r="AI40">
        <v>1065.652783</v>
      </c>
      <c r="AJ40">
        <v>1032.338786</v>
      </c>
      <c r="AK40">
        <v>998.21852239999998</v>
      </c>
      <c r="AL40">
        <v>963.49798229999999</v>
      </c>
      <c r="AM40">
        <v>928.38589300000001</v>
      </c>
    </row>
    <row r="41" spans="1:39" x14ac:dyDescent="0.25">
      <c r="A41" t="s">
        <v>34</v>
      </c>
      <c r="B41">
        <v>94.437168279999995</v>
      </c>
      <c r="C41">
        <v>92.749747040000003</v>
      </c>
      <c r="D41">
        <v>91.064018829999995</v>
      </c>
      <c r="E41">
        <v>89.250638309999999</v>
      </c>
      <c r="F41">
        <v>87.363329989999997</v>
      </c>
      <c r="G41">
        <v>85.421607350000002</v>
      </c>
      <c r="H41">
        <v>83.366684849999999</v>
      </c>
      <c r="I41">
        <v>81.193941289999998</v>
      </c>
      <c r="J41">
        <v>79.194381359999994</v>
      </c>
      <c r="K41">
        <v>77.192143509999994</v>
      </c>
      <c r="L41">
        <v>75.202930199999997</v>
      </c>
      <c r="M41">
        <v>73.228276149999999</v>
      </c>
      <c r="N41">
        <v>71.269580599999998</v>
      </c>
      <c r="O41">
        <v>69.352419159999997</v>
      </c>
      <c r="P41">
        <v>67.427783450000007</v>
      </c>
      <c r="Q41">
        <v>65.489849530000001</v>
      </c>
      <c r="R41">
        <v>63.519896959999997</v>
      </c>
      <c r="S41">
        <v>61.508622350000003</v>
      </c>
      <c r="T41">
        <v>60.796464309999998</v>
      </c>
      <c r="U41">
        <v>60.044516369999997</v>
      </c>
      <c r="V41">
        <v>59.269019720000003</v>
      </c>
      <c r="W41">
        <v>58.487720090000003</v>
      </c>
      <c r="X41">
        <v>57.712106249999998</v>
      </c>
      <c r="Y41">
        <v>56.949223600000003</v>
      </c>
      <c r="Z41">
        <v>56.203038859999999</v>
      </c>
      <c r="AA41">
        <v>55.47447184</v>
      </c>
      <c r="AB41">
        <v>54.76188561</v>
      </c>
      <c r="AC41">
        <v>54.061429250000003</v>
      </c>
      <c r="AD41">
        <v>53.35196174</v>
      </c>
      <c r="AE41">
        <v>52.628845679999998</v>
      </c>
      <c r="AF41">
        <v>51.896526919999999</v>
      </c>
      <c r="AG41">
        <v>51.136402650000001</v>
      </c>
      <c r="AH41">
        <v>50.349850959999998</v>
      </c>
      <c r="AI41">
        <v>49.539354379999999</v>
      </c>
      <c r="AJ41">
        <v>48.705170080000002</v>
      </c>
      <c r="AK41">
        <v>47.844551240000001</v>
      </c>
      <c r="AL41">
        <v>46.956849800000001</v>
      </c>
      <c r="AM41">
        <v>46.041198979999997</v>
      </c>
    </row>
    <row r="42" spans="1:39" x14ac:dyDescent="0.25">
      <c r="A42" t="s">
        <v>35</v>
      </c>
      <c r="B42">
        <v>6.5447287100000001E-2</v>
      </c>
      <c r="C42">
        <v>6.75769601E-2</v>
      </c>
      <c r="D42">
        <v>6.9352121200000005E-2</v>
      </c>
      <c r="E42">
        <v>7.1869219999999998E-2</v>
      </c>
      <c r="F42">
        <v>7.4040566299999999E-2</v>
      </c>
      <c r="G42">
        <v>7.5246382900000006E-2</v>
      </c>
      <c r="H42">
        <v>7.5811079399999995E-2</v>
      </c>
      <c r="I42">
        <v>7.5955880700000006E-2</v>
      </c>
      <c r="J42">
        <v>7.6603397300000001E-2</v>
      </c>
      <c r="K42">
        <v>7.7248250199999896E-2</v>
      </c>
      <c r="L42">
        <v>7.7843537300000001E-2</v>
      </c>
      <c r="M42">
        <v>7.8382214300000003E-2</v>
      </c>
      <c r="N42">
        <v>7.8865519800000006E-2</v>
      </c>
      <c r="O42">
        <v>7.9337692400000007E-2</v>
      </c>
      <c r="P42">
        <v>8.0009720000000006E-2</v>
      </c>
      <c r="Q42">
        <v>8.0641469600000001E-2</v>
      </c>
      <c r="R42">
        <v>8.1146740600000003E-2</v>
      </c>
      <c r="S42">
        <v>8.1413066000000006E-2</v>
      </c>
      <c r="T42">
        <v>8.1605520900000006E-2</v>
      </c>
      <c r="U42">
        <v>8.1877647200000001E-2</v>
      </c>
      <c r="V42">
        <v>8.2055298299999996E-2</v>
      </c>
      <c r="W42">
        <v>8.2114462799999996E-2</v>
      </c>
      <c r="X42">
        <v>8.2044071999999996E-2</v>
      </c>
      <c r="Y42">
        <v>8.1834395200000007E-2</v>
      </c>
      <c r="Z42">
        <v>8.1476511900000007E-2</v>
      </c>
      <c r="AA42">
        <v>8.0962295599999998E-2</v>
      </c>
      <c r="AB42">
        <v>8.0284388900000003E-2</v>
      </c>
      <c r="AC42">
        <v>7.9436134000000005E-2</v>
      </c>
      <c r="AD42">
        <v>7.8592422600000003E-2</v>
      </c>
      <c r="AE42">
        <v>7.7792165999999996E-2</v>
      </c>
      <c r="AF42">
        <v>7.6945291099999896E-2</v>
      </c>
      <c r="AG42">
        <v>7.6019576300000002E-2</v>
      </c>
      <c r="AH42">
        <v>7.4998530199999996E-2</v>
      </c>
      <c r="AI42">
        <v>7.3873921800000006E-2</v>
      </c>
      <c r="AJ42">
        <v>7.2643789099999995E-2</v>
      </c>
      <c r="AK42">
        <v>7.13109356E-2</v>
      </c>
      <c r="AL42">
        <v>6.9881664999999996E-2</v>
      </c>
      <c r="AM42">
        <v>6.8364820899999998E-2</v>
      </c>
    </row>
    <row r="43" spans="1:39" x14ac:dyDescent="0.25">
      <c r="A43" t="s">
        <v>36</v>
      </c>
      <c r="B43">
        <v>593.18299999999999</v>
      </c>
      <c r="C43">
        <v>612.7079119</v>
      </c>
      <c r="D43">
        <v>631.37183370000002</v>
      </c>
      <c r="E43">
        <v>648.14411180000002</v>
      </c>
      <c r="F43">
        <v>663.62239290000002</v>
      </c>
      <c r="G43">
        <v>677.45402969999998</v>
      </c>
      <c r="H43">
        <v>689.19040410000002</v>
      </c>
      <c r="I43">
        <v>698.50651889999995</v>
      </c>
      <c r="J43">
        <v>710.99665460000006</v>
      </c>
      <c r="K43">
        <v>723.45692910000002</v>
      </c>
      <c r="L43">
        <v>735.58828170000004</v>
      </c>
      <c r="M43">
        <v>747.25014290000001</v>
      </c>
      <c r="N43">
        <v>758.4556609</v>
      </c>
      <c r="O43">
        <v>769.12259710000001</v>
      </c>
      <c r="P43">
        <v>779.0616192</v>
      </c>
      <c r="Q43">
        <v>789.21633489999999</v>
      </c>
      <c r="R43">
        <v>799.40786739999999</v>
      </c>
      <c r="S43">
        <v>809.50769890000004</v>
      </c>
      <c r="T43">
        <v>813.43578739999998</v>
      </c>
      <c r="U43">
        <v>816.75516700000003</v>
      </c>
      <c r="V43">
        <v>818.53045150000003</v>
      </c>
      <c r="W43">
        <v>818.69502220000004</v>
      </c>
      <c r="X43">
        <v>817.37168940000004</v>
      </c>
      <c r="Y43">
        <v>814.68004510000003</v>
      </c>
      <c r="Z43">
        <v>810.71723559999998</v>
      </c>
      <c r="AA43">
        <v>805.56144219999999</v>
      </c>
      <c r="AB43">
        <v>799.27997879999998</v>
      </c>
      <c r="AC43">
        <v>791.92616910000004</v>
      </c>
      <c r="AD43">
        <v>782.71604649999995</v>
      </c>
      <c r="AE43">
        <v>771.8523007</v>
      </c>
      <c r="AF43">
        <v>760.05240570000001</v>
      </c>
      <c r="AG43">
        <v>747.32983160000003</v>
      </c>
      <c r="AH43">
        <v>733.84484729999997</v>
      </c>
      <c r="AI43">
        <v>719.73193549999996</v>
      </c>
      <c r="AJ43">
        <v>705.08386510000003</v>
      </c>
      <c r="AK43">
        <v>689.96213079999995</v>
      </c>
      <c r="AL43">
        <v>674.43394690000002</v>
      </c>
      <c r="AM43">
        <v>658.56299360000003</v>
      </c>
    </row>
    <row r="44" spans="1:39" x14ac:dyDescent="0.25">
      <c r="A44" t="s">
        <v>37</v>
      </c>
      <c r="B44">
        <v>1.3886131559999999</v>
      </c>
      <c r="C44">
        <v>1.8781149079999999</v>
      </c>
      <c r="D44">
        <v>2.3510244299999998</v>
      </c>
      <c r="E44">
        <v>2.8197882299999999</v>
      </c>
      <c r="F44">
        <v>3.283558062</v>
      </c>
      <c r="G44">
        <v>3.7135555060000001</v>
      </c>
      <c r="H44">
        <v>4.0684728400000001</v>
      </c>
      <c r="I44">
        <v>4.3586399509999998</v>
      </c>
      <c r="J44">
        <v>4.6487163660000004</v>
      </c>
      <c r="K44">
        <v>4.8916374579999999</v>
      </c>
      <c r="L44">
        <v>5.0842950900000004</v>
      </c>
      <c r="M44">
        <v>5.2254518660000002</v>
      </c>
      <c r="N44">
        <v>5.3140074950000002</v>
      </c>
      <c r="O44">
        <v>5.3544392480000003</v>
      </c>
      <c r="P44">
        <v>5.357226732</v>
      </c>
      <c r="Q44">
        <v>5.3431892369999998</v>
      </c>
      <c r="R44">
        <v>5.3112192660000002</v>
      </c>
      <c r="S44">
        <v>5.2585193800000001</v>
      </c>
      <c r="T44">
        <v>5.3382764900000002</v>
      </c>
      <c r="U44">
        <v>5.4345643900000002</v>
      </c>
      <c r="V44">
        <v>5.5358799129999996</v>
      </c>
      <c r="W44">
        <v>5.6368190179999997</v>
      </c>
      <c r="X44">
        <v>5.7339531800000003</v>
      </c>
      <c r="Y44">
        <v>5.8242789200000002</v>
      </c>
      <c r="Z44">
        <v>5.9046553590000004</v>
      </c>
      <c r="AA44">
        <v>5.9715950869999999</v>
      </c>
      <c r="AB44">
        <v>6.0211475080000003</v>
      </c>
      <c r="AC44">
        <v>6.0488730549999996</v>
      </c>
      <c r="AD44">
        <v>6.0547413060000004</v>
      </c>
      <c r="AE44">
        <v>6.0485448289999999</v>
      </c>
      <c r="AF44">
        <v>6.0521962839999999</v>
      </c>
      <c r="AG44">
        <v>6.0678789950000001</v>
      </c>
      <c r="AH44">
        <v>6.0969318890000004</v>
      </c>
      <c r="AI44">
        <v>6.1403642219999996</v>
      </c>
      <c r="AJ44">
        <v>6.1989809449999997</v>
      </c>
      <c r="AK44">
        <v>6.2735997369999996</v>
      </c>
      <c r="AL44">
        <v>6.3652131599999997</v>
      </c>
      <c r="AM44">
        <v>6.4751485820000001</v>
      </c>
    </row>
    <row r="45" spans="1:39" x14ac:dyDescent="0.25">
      <c r="A45" t="s">
        <v>38</v>
      </c>
      <c r="B45">
        <v>11.097</v>
      </c>
      <c r="C45">
        <v>11.872620660000001</v>
      </c>
      <c r="D45">
        <v>12.71447309</v>
      </c>
      <c r="E45">
        <v>13.56475356</v>
      </c>
      <c r="F45">
        <v>14.42735345</v>
      </c>
      <c r="G45">
        <v>15.269574860000001</v>
      </c>
      <c r="H45">
        <v>16.059309209999999</v>
      </c>
      <c r="I45">
        <v>16.840150139999999</v>
      </c>
      <c r="J45">
        <v>17.66430488</v>
      </c>
      <c r="K45">
        <v>18.49523173</v>
      </c>
      <c r="L45">
        <v>19.336805699999999</v>
      </c>
      <c r="M45">
        <v>20.188096460000001</v>
      </c>
      <c r="N45">
        <v>21.04873778</v>
      </c>
      <c r="O45">
        <v>21.907955659999999</v>
      </c>
      <c r="P45">
        <v>22.77657679</v>
      </c>
      <c r="Q45">
        <v>23.690615099999999</v>
      </c>
      <c r="R45">
        <v>24.644010089999998</v>
      </c>
      <c r="S45">
        <v>25.632351870000001</v>
      </c>
      <c r="T45">
        <v>26.248861059999999</v>
      </c>
      <c r="U45">
        <v>26.654325790000001</v>
      </c>
      <c r="V45">
        <v>26.898695830000001</v>
      </c>
      <c r="W45">
        <v>27.03157358</v>
      </c>
      <c r="X45">
        <v>27.094490010000001</v>
      </c>
      <c r="Y45">
        <v>27.120719300000001</v>
      </c>
      <c r="Z45">
        <v>27.136590630000001</v>
      </c>
      <c r="AA45">
        <v>27.16199928</v>
      </c>
      <c r="AB45">
        <v>27.210817299999999</v>
      </c>
      <c r="AC45">
        <v>27.291153260000002</v>
      </c>
      <c r="AD45">
        <v>27.36926682</v>
      </c>
      <c r="AE45">
        <v>27.466759799999998</v>
      </c>
      <c r="AF45">
        <v>27.565698810000001</v>
      </c>
      <c r="AG45">
        <v>27.67018122</v>
      </c>
      <c r="AH45">
        <v>27.789242770000001</v>
      </c>
      <c r="AI45">
        <v>27.926526429999999</v>
      </c>
      <c r="AJ45">
        <v>28.080670420000001</v>
      </c>
      <c r="AK45">
        <v>28.246384469999999</v>
      </c>
      <c r="AL45">
        <v>28.417401380000001</v>
      </c>
      <c r="AM45">
        <v>28.586180909999999</v>
      </c>
    </row>
    <row r="46" spans="1:39" x14ac:dyDescent="0.25">
      <c r="A46" t="s">
        <v>39</v>
      </c>
      <c r="B46">
        <v>37.027999999999999</v>
      </c>
      <c r="C46">
        <v>37.8743075</v>
      </c>
      <c r="D46">
        <v>38.145430670000003</v>
      </c>
      <c r="E46">
        <v>38.566905980000001</v>
      </c>
      <c r="F46">
        <v>38.89603013</v>
      </c>
      <c r="G46">
        <v>38.99421014</v>
      </c>
      <c r="H46">
        <v>39.087946440000003</v>
      </c>
      <c r="I46">
        <v>39.144016980000004</v>
      </c>
      <c r="J46">
        <v>39.628247610000003</v>
      </c>
      <c r="K46">
        <v>40.25655759</v>
      </c>
      <c r="L46">
        <v>40.972968350000002</v>
      </c>
      <c r="M46">
        <v>41.746602299999999</v>
      </c>
      <c r="N46">
        <v>42.564152620000002</v>
      </c>
      <c r="O46">
        <v>43.501554050000003</v>
      </c>
      <c r="P46">
        <v>44.600708879999999</v>
      </c>
      <c r="Q46">
        <v>45.697293590000001</v>
      </c>
      <c r="R46">
        <v>46.737308669999997</v>
      </c>
      <c r="S46">
        <v>47.659048339999998</v>
      </c>
      <c r="T46">
        <v>48.55239169</v>
      </c>
      <c r="U46">
        <v>49.5226884</v>
      </c>
      <c r="V46">
        <v>50.470532040000002</v>
      </c>
      <c r="W46">
        <v>51.380103820000002</v>
      </c>
      <c r="X46">
        <v>52.241646240000001</v>
      </c>
      <c r="Y46">
        <v>53.04614917</v>
      </c>
      <c r="Z46">
        <v>53.785622400000001</v>
      </c>
      <c r="AA46">
        <v>54.453157519999998</v>
      </c>
      <c r="AB46">
        <v>55.042376109999999</v>
      </c>
      <c r="AC46">
        <v>55.54753024</v>
      </c>
      <c r="AD46">
        <v>56.001616949999999</v>
      </c>
      <c r="AE46">
        <v>56.469634229999997</v>
      </c>
      <c r="AF46">
        <v>56.913839289999999</v>
      </c>
      <c r="AG46">
        <v>57.32953827</v>
      </c>
      <c r="AH46">
        <v>57.715938940000001</v>
      </c>
      <c r="AI46">
        <v>58.072962670000003</v>
      </c>
      <c r="AJ46">
        <v>58.401724289999997</v>
      </c>
      <c r="AK46">
        <v>58.70457717</v>
      </c>
      <c r="AL46">
        <v>58.98473645</v>
      </c>
      <c r="AM46">
        <v>59.246200420000001</v>
      </c>
    </row>
    <row r="47" spans="1:39" x14ac:dyDescent="0.25">
      <c r="A47" t="s">
        <v>40</v>
      </c>
      <c r="B47">
        <v>530.98400000000004</v>
      </c>
      <c r="C47">
        <v>566.46791499999995</v>
      </c>
      <c r="D47">
        <v>603.39552479999998</v>
      </c>
      <c r="E47">
        <v>639.03510570000003</v>
      </c>
      <c r="F47">
        <v>673.95260399999995</v>
      </c>
      <c r="G47">
        <v>707.61167980000005</v>
      </c>
      <c r="H47">
        <v>739.27984189999995</v>
      </c>
      <c r="I47">
        <v>768.83096920000003</v>
      </c>
      <c r="J47">
        <v>800.49655680000001</v>
      </c>
      <c r="K47">
        <v>832.14174730000002</v>
      </c>
      <c r="L47">
        <v>863.82288410000001</v>
      </c>
      <c r="M47">
        <v>895.58475129999999</v>
      </c>
      <c r="N47">
        <v>927.70783210000002</v>
      </c>
      <c r="O47">
        <v>960.35141369999997</v>
      </c>
      <c r="P47">
        <v>993.20794880000005</v>
      </c>
      <c r="Q47">
        <v>1026.463152</v>
      </c>
      <c r="R47">
        <v>1059.7532450000001</v>
      </c>
      <c r="S47">
        <v>1092.998315</v>
      </c>
      <c r="T47">
        <v>1119.5459719999999</v>
      </c>
      <c r="U47">
        <v>1144.262911</v>
      </c>
      <c r="V47">
        <v>1167.945913</v>
      </c>
      <c r="W47">
        <v>1190.8396310000001</v>
      </c>
      <c r="X47">
        <v>1213.077033</v>
      </c>
      <c r="Y47">
        <v>1234.732379</v>
      </c>
      <c r="Z47">
        <v>1255.8515460000001</v>
      </c>
      <c r="AA47">
        <v>1276.4618849999999</v>
      </c>
      <c r="AB47">
        <v>1296.574413</v>
      </c>
      <c r="AC47">
        <v>1316.193642</v>
      </c>
      <c r="AD47">
        <v>1335.941654</v>
      </c>
      <c r="AE47">
        <v>1355.425853</v>
      </c>
      <c r="AF47">
        <v>1375.0231659999999</v>
      </c>
      <c r="AG47">
        <v>1394.1950609999999</v>
      </c>
      <c r="AH47">
        <v>1413.044725</v>
      </c>
      <c r="AI47">
        <v>1431.762475</v>
      </c>
      <c r="AJ47">
        <v>1450.4687819999999</v>
      </c>
      <c r="AK47">
        <v>1469.222808</v>
      </c>
      <c r="AL47">
        <v>1488.1224099999999</v>
      </c>
      <c r="AM47">
        <v>1507.2495779999999</v>
      </c>
    </row>
    <row r="48" spans="1:39" x14ac:dyDescent="0.25">
      <c r="A48" t="s">
        <v>41</v>
      </c>
      <c r="B48">
        <v>4.1814573929999996</v>
      </c>
      <c r="C48">
        <v>4.4595119590000003</v>
      </c>
      <c r="D48">
        <v>4.73056418</v>
      </c>
      <c r="E48">
        <v>5.0024586170000003</v>
      </c>
      <c r="F48">
        <v>5.2821694829999997</v>
      </c>
      <c r="G48">
        <v>5.5488012380000002</v>
      </c>
      <c r="H48">
        <v>5.800539874</v>
      </c>
      <c r="I48">
        <v>6.0417701749999999</v>
      </c>
      <c r="J48">
        <v>6.3083750939999996</v>
      </c>
      <c r="K48">
        <v>6.5803917309999997</v>
      </c>
      <c r="L48">
        <v>6.8596737680000004</v>
      </c>
      <c r="M48">
        <v>7.1492206810000001</v>
      </c>
      <c r="N48">
        <v>7.4534226190000004</v>
      </c>
      <c r="O48">
        <v>7.7761850839999997</v>
      </c>
      <c r="P48">
        <v>8.1244727589999997</v>
      </c>
      <c r="Q48">
        <v>8.5099133170000005</v>
      </c>
      <c r="R48">
        <v>8.9387077690000005</v>
      </c>
      <c r="S48">
        <v>9.4173214739999995</v>
      </c>
      <c r="T48">
        <v>9.9468594679999995</v>
      </c>
      <c r="U48">
        <v>10.41113811</v>
      </c>
      <c r="V48">
        <v>10.80005725</v>
      </c>
      <c r="W48">
        <v>11.11848515</v>
      </c>
      <c r="X48">
        <v>11.375649510000001</v>
      </c>
      <c r="Y48">
        <v>11.58144912</v>
      </c>
      <c r="Z48">
        <v>11.74466017</v>
      </c>
      <c r="AA48">
        <v>11.872152890000001</v>
      </c>
      <c r="AB48">
        <v>11.968602690000001</v>
      </c>
      <c r="AC48">
        <v>12.0365246</v>
      </c>
      <c r="AD48">
        <v>12.08855651</v>
      </c>
      <c r="AE48">
        <v>12.10710055</v>
      </c>
      <c r="AF48">
        <v>12.103269190000001</v>
      </c>
      <c r="AG48">
        <v>12.08038275</v>
      </c>
      <c r="AH48">
        <v>12.04264238</v>
      </c>
      <c r="AI48">
        <v>11.994141109999999</v>
      </c>
      <c r="AJ48">
        <v>11.938226350000001</v>
      </c>
      <c r="AK48">
        <v>11.87802643</v>
      </c>
      <c r="AL48">
        <v>11.816453660000001</v>
      </c>
      <c r="AM48">
        <v>11.75636203</v>
      </c>
    </row>
    <row r="49" spans="1:39" x14ac:dyDescent="0.25">
      <c r="A49" t="s">
        <v>42</v>
      </c>
      <c r="B49">
        <v>86.326999639999997</v>
      </c>
      <c r="C49">
        <v>90.507404840000007</v>
      </c>
      <c r="D49">
        <v>94.663012030000004</v>
      </c>
      <c r="E49">
        <v>98.645026319999999</v>
      </c>
      <c r="F49">
        <v>102.55523789999999</v>
      </c>
      <c r="G49">
        <v>106.3385354</v>
      </c>
      <c r="H49">
        <v>109.9482787</v>
      </c>
      <c r="I49">
        <v>113.5234237</v>
      </c>
      <c r="J49">
        <v>117.4465895</v>
      </c>
      <c r="K49">
        <v>121.5690634</v>
      </c>
      <c r="L49">
        <v>125.9738021</v>
      </c>
      <c r="M49">
        <v>130.7208444</v>
      </c>
      <c r="N49">
        <v>135.91553880000001</v>
      </c>
      <c r="O49">
        <v>141.67161350000001</v>
      </c>
      <c r="P49">
        <v>148.25258529999999</v>
      </c>
      <c r="Q49">
        <v>156.00543740000001</v>
      </c>
      <c r="R49">
        <v>165.21561890000001</v>
      </c>
      <c r="S49">
        <v>176.3189193</v>
      </c>
      <c r="T49">
        <v>185.22142400000001</v>
      </c>
      <c r="U49">
        <v>191.66158609999999</v>
      </c>
      <c r="V49">
        <v>195.9198178</v>
      </c>
      <c r="W49">
        <v>198.413341</v>
      </c>
      <c r="X49">
        <v>199.58905150000001</v>
      </c>
      <c r="Y49">
        <v>199.8538561</v>
      </c>
      <c r="Z49">
        <v>199.55021289999999</v>
      </c>
      <c r="AA49">
        <v>198.95059259999999</v>
      </c>
      <c r="AB49">
        <v>198.263994</v>
      </c>
      <c r="AC49">
        <v>197.6482498</v>
      </c>
      <c r="AD49">
        <v>197.3222595</v>
      </c>
      <c r="AE49">
        <v>197.28219179999999</v>
      </c>
      <c r="AF49">
        <v>197.26575030000001</v>
      </c>
      <c r="AG49">
        <v>197.2894379</v>
      </c>
      <c r="AH49">
        <v>197.45836890000001</v>
      </c>
      <c r="AI49">
        <v>197.86613750000001</v>
      </c>
      <c r="AJ49">
        <v>198.5788292</v>
      </c>
      <c r="AK49">
        <v>199.64457400000001</v>
      </c>
      <c r="AL49">
        <v>201.1081762</v>
      </c>
      <c r="AM49">
        <v>203.005989</v>
      </c>
    </row>
    <row r="50" spans="1:39" x14ac:dyDescent="0.25">
      <c r="A50" t="s">
        <v>43</v>
      </c>
      <c r="B50">
        <v>10285.555560000001</v>
      </c>
      <c r="C50">
        <v>10520.64097</v>
      </c>
      <c r="D50">
        <v>10595.952960000001</v>
      </c>
      <c r="E50">
        <v>10713.02944</v>
      </c>
      <c r="F50">
        <v>10804.452810000001</v>
      </c>
      <c r="G50">
        <v>10831.725039999999</v>
      </c>
      <c r="H50">
        <v>10857.7629</v>
      </c>
      <c r="I50">
        <v>10873.33805</v>
      </c>
      <c r="J50">
        <v>11007.84656</v>
      </c>
      <c r="K50">
        <v>11182.377109999999</v>
      </c>
      <c r="L50">
        <v>11381.3801</v>
      </c>
      <c r="M50">
        <v>11596.278420000001</v>
      </c>
      <c r="N50">
        <v>11823.37573</v>
      </c>
      <c r="O50">
        <v>12083.765009999999</v>
      </c>
      <c r="P50">
        <v>12389.085800000001</v>
      </c>
      <c r="Q50">
        <v>12693.692660000001</v>
      </c>
      <c r="R50">
        <v>12982.58574</v>
      </c>
      <c r="S50">
        <v>13238.624540000001</v>
      </c>
      <c r="T50">
        <v>13486.77547</v>
      </c>
      <c r="U50">
        <v>13756.30233</v>
      </c>
      <c r="V50">
        <v>14019.59223</v>
      </c>
      <c r="W50">
        <v>14272.251060000001</v>
      </c>
      <c r="X50">
        <v>14511.5684</v>
      </c>
      <c r="Y50">
        <v>14735.041440000001</v>
      </c>
      <c r="Z50">
        <v>14940.45067</v>
      </c>
      <c r="AA50">
        <v>15125.87709</v>
      </c>
      <c r="AB50">
        <v>15289.548919999999</v>
      </c>
      <c r="AC50">
        <v>15429.86951</v>
      </c>
      <c r="AD50">
        <v>15556.004709999999</v>
      </c>
      <c r="AE50">
        <v>15686.00951</v>
      </c>
      <c r="AF50">
        <v>15809.399799999999</v>
      </c>
      <c r="AG50">
        <v>15924.871740000001</v>
      </c>
      <c r="AH50">
        <v>16032.205260000001</v>
      </c>
      <c r="AI50">
        <v>16131.37852</v>
      </c>
      <c r="AJ50">
        <v>16222.70119</v>
      </c>
      <c r="AK50">
        <v>16306.82699</v>
      </c>
      <c r="AL50">
        <v>16384.649020000001</v>
      </c>
      <c r="AM50">
        <v>16457.277890000001</v>
      </c>
    </row>
    <row r="51" spans="1:39" x14ac:dyDescent="0.25">
      <c r="A51" t="s">
        <v>44</v>
      </c>
      <c r="B51">
        <v>147495.55559999999</v>
      </c>
      <c r="C51">
        <v>157352.1986</v>
      </c>
      <c r="D51">
        <v>167609.86799999999</v>
      </c>
      <c r="E51">
        <v>177509.75159999999</v>
      </c>
      <c r="F51">
        <v>187209.05669999999</v>
      </c>
      <c r="G51">
        <v>196558.79990000001</v>
      </c>
      <c r="H51">
        <v>205355.5116</v>
      </c>
      <c r="I51">
        <v>213564.1581</v>
      </c>
      <c r="J51">
        <v>222360.15470000001</v>
      </c>
      <c r="K51">
        <v>231150.48540000001</v>
      </c>
      <c r="L51">
        <v>239950.80110000001</v>
      </c>
      <c r="M51">
        <v>248773.54199999999</v>
      </c>
      <c r="N51">
        <v>257696.62</v>
      </c>
      <c r="O51">
        <v>266764.28159999999</v>
      </c>
      <c r="P51">
        <v>275891.0969</v>
      </c>
      <c r="Q51">
        <v>285128.65340000001</v>
      </c>
      <c r="R51">
        <v>294375.90130000003</v>
      </c>
      <c r="S51">
        <v>303610.64309999999</v>
      </c>
      <c r="T51">
        <v>310984.99229999998</v>
      </c>
      <c r="U51">
        <v>317850.80869999999</v>
      </c>
      <c r="V51">
        <v>324429.42009999999</v>
      </c>
      <c r="W51">
        <v>330788.78649999999</v>
      </c>
      <c r="X51">
        <v>336965.84240000002</v>
      </c>
      <c r="Y51">
        <v>342981.21639999998</v>
      </c>
      <c r="Z51">
        <v>348847.65149999998</v>
      </c>
      <c r="AA51">
        <v>354572.74589999998</v>
      </c>
      <c r="AB51">
        <v>360159.55920000002</v>
      </c>
      <c r="AC51">
        <v>365609.34490000003</v>
      </c>
      <c r="AD51">
        <v>371094.90389999998</v>
      </c>
      <c r="AE51">
        <v>376507.1814</v>
      </c>
      <c r="AF51">
        <v>381950.87949999998</v>
      </c>
      <c r="AG51">
        <v>387276.40580000001</v>
      </c>
      <c r="AH51">
        <v>392512.42359999998</v>
      </c>
      <c r="AI51">
        <v>397711.79869999998</v>
      </c>
      <c r="AJ51">
        <v>402907.995</v>
      </c>
      <c r="AK51">
        <v>408117.44669999997</v>
      </c>
      <c r="AL51">
        <v>413367.33610000001</v>
      </c>
      <c r="AM51">
        <v>418680.43839999998</v>
      </c>
    </row>
    <row r="52" spans="1:39" x14ac:dyDescent="0.25">
      <c r="A52" t="s">
        <v>45</v>
      </c>
      <c r="B52">
        <v>1161.515942</v>
      </c>
      <c r="C52">
        <v>1238.753322</v>
      </c>
      <c r="D52">
        <v>1314.0456059999999</v>
      </c>
      <c r="E52">
        <v>1389.5718380000001</v>
      </c>
      <c r="F52">
        <v>1467.269301</v>
      </c>
      <c r="G52">
        <v>1541.3336770000001</v>
      </c>
      <c r="H52">
        <v>1611.261076</v>
      </c>
      <c r="I52">
        <v>1678.269493</v>
      </c>
      <c r="J52">
        <v>1752.326415</v>
      </c>
      <c r="K52">
        <v>1827.8865920000001</v>
      </c>
      <c r="L52">
        <v>1905.464935</v>
      </c>
      <c r="M52">
        <v>1985.894634</v>
      </c>
      <c r="N52">
        <v>2070.395172</v>
      </c>
      <c r="O52">
        <v>2160.0514119999998</v>
      </c>
      <c r="P52">
        <v>2256.7979890000001</v>
      </c>
      <c r="Q52">
        <v>2363.86481</v>
      </c>
      <c r="R52">
        <v>2482.9743800000001</v>
      </c>
      <c r="S52">
        <v>2615.9226319999998</v>
      </c>
      <c r="T52">
        <v>2763.0165189999998</v>
      </c>
      <c r="U52">
        <v>2891.9828080000002</v>
      </c>
      <c r="V52">
        <v>3000.0159020000001</v>
      </c>
      <c r="W52">
        <v>3088.4680990000002</v>
      </c>
      <c r="X52">
        <v>3159.9026410000001</v>
      </c>
      <c r="Y52">
        <v>3217.069199</v>
      </c>
      <c r="Z52">
        <v>3262.4056030000002</v>
      </c>
      <c r="AA52">
        <v>3297.820248</v>
      </c>
      <c r="AB52">
        <v>3324.6118580000002</v>
      </c>
      <c r="AC52">
        <v>3343.4790539999999</v>
      </c>
      <c r="AD52">
        <v>3357.9323629999999</v>
      </c>
      <c r="AE52">
        <v>3363.0834850000001</v>
      </c>
      <c r="AF52">
        <v>3362.0192200000001</v>
      </c>
      <c r="AG52">
        <v>3355.6618749999998</v>
      </c>
      <c r="AH52">
        <v>3345.1784379999999</v>
      </c>
      <c r="AI52">
        <v>3331.7058630000001</v>
      </c>
      <c r="AJ52">
        <v>3316.1739859999998</v>
      </c>
      <c r="AK52">
        <v>3299.4517860000001</v>
      </c>
      <c r="AL52">
        <v>3282.3482389999999</v>
      </c>
      <c r="AM52">
        <v>3265.6561200000001</v>
      </c>
    </row>
    <row r="53" spans="1:39" x14ac:dyDescent="0.25">
      <c r="A53" t="s">
        <v>46</v>
      </c>
      <c r="B53">
        <v>23979.722119999999</v>
      </c>
      <c r="C53">
        <v>25140.945790000002</v>
      </c>
      <c r="D53">
        <v>26295.28112</v>
      </c>
      <c r="E53">
        <v>27401.396199999999</v>
      </c>
      <c r="F53">
        <v>28487.56609</v>
      </c>
      <c r="G53">
        <v>29538.482069999998</v>
      </c>
      <c r="H53">
        <v>30541.18852</v>
      </c>
      <c r="I53">
        <v>31534.284350000002</v>
      </c>
      <c r="J53">
        <v>32624.052629999998</v>
      </c>
      <c r="K53">
        <v>33769.184269999998</v>
      </c>
      <c r="L53">
        <v>34992.722800000003</v>
      </c>
      <c r="M53">
        <v>36311.345650000003</v>
      </c>
      <c r="N53">
        <v>37754.316319999998</v>
      </c>
      <c r="O53">
        <v>39353.225980000003</v>
      </c>
      <c r="P53">
        <v>41181.273690000002</v>
      </c>
      <c r="Q53">
        <v>43334.843739999997</v>
      </c>
      <c r="R53">
        <v>45893.227480000001</v>
      </c>
      <c r="S53">
        <v>48977.477599999998</v>
      </c>
      <c r="T53">
        <v>51450.395550000001</v>
      </c>
      <c r="U53">
        <v>53239.329469999997</v>
      </c>
      <c r="V53">
        <v>54422.171609999998</v>
      </c>
      <c r="W53">
        <v>55114.816939999997</v>
      </c>
      <c r="X53">
        <v>55441.403200000001</v>
      </c>
      <c r="Y53">
        <v>55514.960039999998</v>
      </c>
      <c r="Z53">
        <v>55430.614710000002</v>
      </c>
      <c r="AA53">
        <v>55264.053500000002</v>
      </c>
      <c r="AB53">
        <v>55073.331660000003</v>
      </c>
      <c r="AC53">
        <v>54902.29161</v>
      </c>
      <c r="AD53">
        <v>54811.738749999997</v>
      </c>
      <c r="AE53">
        <v>54800.608829999997</v>
      </c>
      <c r="AF53">
        <v>54796.04176</v>
      </c>
      <c r="AG53">
        <v>54802.621630000001</v>
      </c>
      <c r="AH53">
        <v>54849.546929999997</v>
      </c>
      <c r="AI53">
        <v>54962.815970000003</v>
      </c>
      <c r="AJ53">
        <v>55160.785889999999</v>
      </c>
      <c r="AK53">
        <v>55456.826099999998</v>
      </c>
      <c r="AL53">
        <v>55863.382279999998</v>
      </c>
      <c r="AM53">
        <v>56390.552490000002</v>
      </c>
    </row>
    <row r="54" spans="1:39" x14ac:dyDescent="0.25">
      <c r="A54" t="s">
        <v>133</v>
      </c>
      <c r="B54">
        <v>54227.928500000002</v>
      </c>
      <c r="C54">
        <v>58528.061679999999</v>
      </c>
      <c r="D54">
        <v>62675.288679999998</v>
      </c>
      <c r="E54">
        <v>66685.248240000001</v>
      </c>
      <c r="F54">
        <v>70546.879950000002</v>
      </c>
      <c r="G54">
        <v>74197.677630000006</v>
      </c>
      <c r="H54">
        <v>77620.907330000002</v>
      </c>
      <c r="I54">
        <v>81234.527679999999</v>
      </c>
      <c r="J54">
        <v>84967.214919999999</v>
      </c>
      <c r="K54">
        <v>88792.802710000004</v>
      </c>
      <c r="L54">
        <v>92679.860090000002</v>
      </c>
      <c r="M54">
        <v>96620.667310000004</v>
      </c>
      <c r="N54">
        <v>100648.057</v>
      </c>
      <c r="O54">
        <v>104675.66710000001</v>
      </c>
      <c r="P54">
        <v>108674.853</v>
      </c>
      <c r="Q54">
        <v>112630.875</v>
      </c>
      <c r="R54">
        <v>116561.7374</v>
      </c>
      <c r="S54">
        <v>120489.9572</v>
      </c>
      <c r="T54">
        <v>123156.7267</v>
      </c>
      <c r="U54">
        <v>125741.9191</v>
      </c>
      <c r="V54">
        <v>128245.6559</v>
      </c>
      <c r="W54">
        <v>130676.34970000001</v>
      </c>
      <c r="X54">
        <v>133043.63070000001</v>
      </c>
      <c r="Y54">
        <v>135358.1103</v>
      </c>
      <c r="Z54">
        <v>137630.35630000001</v>
      </c>
      <c r="AA54">
        <v>139870.54699999999</v>
      </c>
      <c r="AB54">
        <v>142086.8401</v>
      </c>
      <c r="AC54">
        <v>144287.18770000001</v>
      </c>
      <c r="AD54">
        <v>146474.59150000001</v>
      </c>
      <c r="AE54">
        <v>148656.2953</v>
      </c>
      <c r="AF54">
        <v>150779.45680000001</v>
      </c>
      <c r="AG54">
        <v>152851.7506</v>
      </c>
      <c r="AH54">
        <v>154903.70600000001</v>
      </c>
      <c r="AI54">
        <v>156963.59020000001</v>
      </c>
      <c r="AJ54">
        <v>159042.62229999999</v>
      </c>
      <c r="AK54">
        <v>161151.70300000001</v>
      </c>
      <c r="AL54">
        <v>163297.50320000001</v>
      </c>
      <c r="AM54">
        <v>165484.0723</v>
      </c>
    </row>
    <row r="55" spans="1:39" x14ac:dyDescent="0.25">
      <c r="A55" t="s">
        <v>47</v>
      </c>
      <c r="B55">
        <v>4633.6257349999996</v>
      </c>
      <c r="C55">
        <v>4813.3597609999997</v>
      </c>
      <c r="D55">
        <v>4993.7851689999998</v>
      </c>
      <c r="E55">
        <v>5177.6723679999996</v>
      </c>
      <c r="F55">
        <v>5361.692043</v>
      </c>
      <c r="G55">
        <v>5544.9395059999997</v>
      </c>
      <c r="H55">
        <v>5727.4562320000005</v>
      </c>
      <c r="I55">
        <v>5913.2849189999997</v>
      </c>
      <c r="J55">
        <v>6099.3192069999996</v>
      </c>
      <c r="K55">
        <v>6281.5334620000003</v>
      </c>
      <c r="L55">
        <v>6463.1517409999997</v>
      </c>
      <c r="M55">
        <v>6644.8069240000004</v>
      </c>
      <c r="N55">
        <v>6826.6808590000001</v>
      </c>
      <c r="O55">
        <v>7009.0012509999997</v>
      </c>
      <c r="P55">
        <v>7194.9163930000004</v>
      </c>
      <c r="Q55">
        <v>7384.6885389999998</v>
      </c>
      <c r="R55">
        <v>7577.9451019999997</v>
      </c>
      <c r="S55">
        <v>7774.4175889999997</v>
      </c>
      <c r="T55">
        <v>7887.7808729999997</v>
      </c>
      <c r="U55">
        <v>7997.7848999999997</v>
      </c>
      <c r="V55">
        <v>8103.7256969999999</v>
      </c>
      <c r="W55">
        <v>8205.4072980000001</v>
      </c>
      <c r="X55">
        <v>8303.1358089999994</v>
      </c>
      <c r="Y55">
        <v>8397.3553350000002</v>
      </c>
      <c r="Z55">
        <v>8488.5130700000009</v>
      </c>
      <c r="AA55">
        <v>8576.9934250000006</v>
      </c>
      <c r="AB55">
        <v>8663.1021980000005</v>
      </c>
      <c r="AC55">
        <v>8747.06240599999</v>
      </c>
      <c r="AD55">
        <v>8830.1108359999998</v>
      </c>
      <c r="AE55">
        <v>8914.8545950000007</v>
      </c>
      <c r="AF55">
        <v>9000.3270339999999</v>
      </c>
      <c r="AG55">
        <v>9086.5044180000004</v>
      </c>
      <c r="AH55">
        <v>9173.5503680000002</v>
      </c>
      <c r="AI55">
        <v>9261.5604129999901</v>
      </c>
      <c r="AJ55">
        <v>9350.5914890000004</v>
      </c>
      <c r="AK55">
        <v>9440.712372</v>
      </c>
      <c r="AL55">
        <v>9531.9906740000006</v>
      </c>
      <c r="AM55">
        <v>9624.5197779999999</v>
      </c>
    </row>
    <row r="56" spans="1:39" x14ac:dyDescent="0.25">
      <c r="A56" t="s">
        <v>48</v>
      </c>
      <c r="B56">
        <v>4633.6257349999996</v>
      </c>
      <c r="C56">
        <v>4813.3597609999997</v>
      </c>
      <c r="D56">
        <v>4985.0942709999999</v>
      </c>
      <c r="E56">
        <v>5146.8564109999998</v>
      </c>
      <c r="F56">
        <v>5297.3748509999996</v>
      </c>
      <c r="G56">
        <v>5433.7361010000004</v>
      </c>
      <c r="H56">
        <v>5549.9015639999998</v>
      </c>
      <c r="I56">
        <v>5667.7878739999996</v>
      </c>
      <c r="J56">
        <v>5801.3320620000004</v>
      </c>
      <c r="K56">
        <v>5935.9660560000002</v>
      </c>
      <c r="L56">
        <v>6069.349827</v>
      </c>
      <c r="M56">
        <v>6200.2675870000003</v>
      </c>
      <c r="N56">
        <v>6329.5043859999996</v>
      </c>
      <c r="O56">
        <v>6454.8138099999996</v>
      </c>
      <c r="P56">
        <v>6576.460736</v>
      </c>
      <c r="Q56">
        <v>6694.8585679999997</v>
      </c>
      <c r="R56">
        <v>6808.7888309999998</v>
      </c>
      <c r="S56">
        <v>6917.5237280000001</v>
      </c>
      <c r="T56">
        <v>6949.0400099999997</v>
      </c>
      <c r="U56">
        <v>6974.1971970000004</v>
      </c>
      <c r="V56">
        <v>6991.0473110000003</v>
      </c>
      <c r="W56">
        <v>6999.5396899999996</v>
      </c>
      <c r="X56">
        <v>7000.1165279999996</v>
      </c>
      <c r="Y56">
        <v>6993.3300639999998</v>
      </c>
      <c r="Z56">
        <v>6979.7103509999997</v>
      </c>
      <c r="AA56">
        <v>6959.681775</v>
      </c>
      <c r="AB56">
        <v>6933.529888</v>
      </c>
      <c r="AC56">
        <v>6901.4056739999996</v>
      </c>
      <c r="AD56">
        <v>6860.189069</v>
      </c>
      <c r="AE56">
        <v>6810.8319149999998</v>
      </c>
      <c r="AF56">
        <v>6756.2949339999996</v>
      </c>
      <c r="AG56">
        <v>6696.6599589999996</v>
      </c>
      <c r="AH56">
        <v>6632.8747540000004</v>
      </c>
      <c r="AI56">
        <v>6565.845671</v>
      </c>
      <c r="AJ56">
        <v>6496.2325709999996</v>
      </c>
      <c r="AK56">
        <v>6424.5681430000004</v>
      </c>
      <c r="AL56">
        <v>6351.4270930000002</v>
      </c>
      <c r="AM56">
        <v>6277.3559789999999</v>
      </c>
    </row>
    <row r="57" spans="1:39" x14ac:dyDescent="0.25">
      <c r="A57" t="s">
        <v>49</v>
      </c>
      <c r="B57">
        <v>237150.27770000001</v>
      </c>
      <c r="C57">
        <v>252780.6004</v>
      </c>
      <c r="D57">
        <v>268687.92680000002</v>
      </c>
      <c r="E57">
        <v>284779.58539999998</v>
      </c>
      <c r="F57">
        <v>300978.22560000001</v>
      </c>
      <c r="G57">
        <v>317311.98619999998</v>
      </c>
      <c r="H57">
        <v>333740.34080000001</v>
      </c>
      <c r="I57">
        <v>350385.53539999999</v>
      </c>
      <c r="J57">
        <v>367063.68369999999</v>
      </c>
      <c r="K57">
        <v>383733.36979999999</v>
      </c>
      <c r="L57">
        <v>400467.87969999999</v>
      </c>
      <c r="M57">
        <v>417294.51439999999</v>
      </c>
      <c r="N57">
        <v>434229.11619999999</v>
      </c>
      <c r="O57">
        <v>451323.8199</v>
      </c>
      <c r="P57">
        <v>468864.93479999999</v>
      </c>
      <c r="Q57">
        <v>486972.95270000002</v>
      </c>
      <c r="R57">
        <v>505685.50760000001</v>
      </c>
      <c r="S57">
        <v>525101.66099999996</v>
      </c>
      <c r="T57">
        <v>540808.0612</v>
      </c>
      <c r="U57">
        <v>555390.25760000001</v>
      </c>
      <c r="V57">
        <v>569142.61869999999</v>
      </c>
      <c r="W57">
        <v>582187.80489999999</v>
      </c>
      <c r="X57">
        <v>594650.19810000004</v>
      </c>
      <c r="Y57">
        <v>606641.78989999997</v>
      </c>
      <c r="Z57">
        <v>618255.31889999995</v>
      </c>
      <c r="AA57">
        <v>629564.18019999994</v>
      </c>
      <c r="AB57">
        <v>640624.05359999998</v>
      </c>
      <c r="AC57">
        <v>651477.86970000004</v>
      </c>
      <c r="AD57">
        <v>662239.06220000004</v>
      </c>
      <c r="AE57">
        <v>673034.09219999996</v>
      </c>
      <c r="AF57">
        <v>683813.71010000003</v>
      </c>
      <c r="AG57">
        <v>694582.21519999998</v>
      </c>
      <c r="AH57">
        <v>705363.56460000004</v>
      </c>
      <c r="AI57">
        <v>716174.24399999995</v>
      </c>
      <c r="AJ57">
        <v>727028.01359999995</v>
      </c>
      <c r="AK57">
        <v>737939.60270000005</v>
      </c>
      <c r="AL57">
        <v>748924.00639999995</v>
      </c>
      <c r="AM57">
        <v>759998.46950000001</v>
      </c>
    </row>
    <row r="58" spans="1:39" x14ac:dyDescent="0.25">
      <c r="A58" t="s">
        <v>50</v>
      </c>
      <c r="B58">
        <v>237150.27770000001</v>
      </c>
      <c r="C58">
        <v>252780.6004</v>
      </c>
      <c r="D58">
        <v>268490.43640000001</v>
      </c>
      <c r="E58">
        <v>283698.99729999999</v>
      </c>
      <c r="F58">
        <v>298515.22480000003</v>
      </c>
      <c r="G58">
        <v>312668.0184</v>
      </c>
      <c r="H58">
        <v>325986.63150000002</v>
      </c>
      <c r="I58">
        <v>338884.57770000002</v>
      </c>
      <c r="J58">
        <v>352711.59519999998</v>
      </c>
      <c r="K58">
        <v>366722.73599999998</v>
      </c>
      <c r="L58">
        <v>380910.2291</v>
      </c>
      <c r="M58">
        <v>395287.72810000001</v>
      </c>
      <c r="N58">
        <v>409992.76429999998</v>
      </c>
      <c r="O58">
        <v>425036.99109999998</v>
      </c>
      <c r="P58">
        <v>440393.10739999998</v>
      </c>
      <c r="Q58">
        <v>456151.92969999998</v>
      </c>
      <c r="R58">
        <v>472296.42629999999</v>
      </c>
      <c r="S58">
        <v>488932.625</v>
      </c>
      <c r="T58">
        <v>501841.90649999998</v>
      </c>
      <c r="U58">
        <v>513480.34240000002</v>
      </c>
      <c r="V58">
        <v>524116.85580000002</v>
      </c>
      <c r="W58">
        <v>533940.67229999998</v>
      </c>
      <c r="X58">
        <v>543122.34739999997</v>
      </c>
      <c r="Y58">
        <v>551806.39729999995</v>
      </c>
      <c r="Z58">
        <v>560111.47880000004</v>
      </c>
      <c r="AA58">
        <v>568131.04370000004</v>
      </c>
      <c r="AB58">
        <v>575933.89170000004</v>
      </c>
      <c r="AC58">
        <v>583572.17290000001</v>
      </c>
      <c r="AD58">
        <v>591295.17119999998</v>
      </c>
      <c r="AE58">
        <v>599013.17859999998</v>
      </c>
      <c r="AF58">
        <v>606697.79709999997</v>
      </c>
      <c r="AG58">
        <v>614211.31160000002</v>
      </c>
      <c r="AH58">
        <v>621643.06019999995</v>
      </c>
      <c r="AI58">
        <v>629101.2892</v>
      </c>
      <c r="AJ58">
        <v>636650.27830000001</v>
      </c>
      <c r="AK58">
        <v>644332.25459999999</v>
      </c>
      <c r="AL58">
        <v>652195.21889999998</v>
      </c>
      <c r="AM58">
        <v>660277.99719999998</v>
      </c>
    </row>
    <row r="59" spans="1:39" x14ac:dyDescent="0.25">
      <c r="A59" t="s">
        <v>57</v>
      </c>
      <c r="B59">
        <v>1712.076548</v>
      </c>
      <c r="C59">
        <v>1768.214694</v>
      </c>
      <c r="D59">
        <v>1824.4323010000001</v>
      </c>
      <c r="E59">
        <v>1881.2832249999999</v>
      </c>
      <c r="F59">
        <v>1938.1428659999999</v>
      </c>
      <c r="G59">
        <v>1994.3085739999999</v>
      </c>
      <c r="H59">
        <v>2050.1466820000001</v>
      </c>
      <c r="I59">
        <v>2106.0516069999999</v>
      </c>
      <c r="J59">
        <v>2161.7654619999998</v>
      </c>
      <c r="K59">
        <v>2217.068976</v>
      </c>
      <c r="L59">
        <v>2272.2088990000002</v>
      </c>
      <c r="M59">
        <v>2327.2756129999998</v>
      </c>
      <c r="N59">
        <v>2382.2927890000001</v>
      </c>
      <c r="O59">
        <v>2437.065595</v>
      </c>
      <c r="P59">
        <v>2492.6177750000002</v>
      </c>
      <c r="Q59">
        <v>2548.3188869999999</v>
      </c>
      <c r="R59">
        <v>2603.8259050000001</v>
      </c>
      <c r="S59">
        <v>2658.7898839999998</v>
      </c>
      <c r="T59">
        <v>2669.112721</v>
      </c>
      <c r="U59">
        <v>2680.3318199999999</v>
      </c>
      <c r="V59">
        <v>2691.6888560000002</v>
      </c>
      <c r="W59">
        <v>2702.6319189999999</v>
      </c>
      <c r="X59">
        <v>2712.865217</v>
      </c>
      <c r="Y59">
        <v>2722.2781209999998</v>
      </c>
      <c r="Z59">
        <v>2730.865554</v>
      </c>
      <c r="AA59">
        <v>2738.661059</v>
      </c>
      <c r="AB59">
        <v>2745.7018280000002</v>
      </c>
      <c r="AC59">
        <v>2752.0136870000001</v>
      </c>
      <c r="AD59">
        <v>2757.9194280000002</v>
      </c>
      <c r="AE59">
        <v>2763.9820679999998</v>
      </c>
      <c r="AF59">
        <v>2770.1681400000002</v>
      </c>
      <c r="AG59">
        <v>2776.517198</v>
      </c>
      <c r="AH59">
        <v>2783.0481770000001</v>
      </c>
      <c r="AI59">
        <v>2789.7570460000002</v>
      </c>
      <c r="AJ59">
        <v>2796.6272410000001</v>
      </c>
      <c r="AK59">
        <v>2803.6334189999998</v>
      </c>
      <c r="AL59">
        <v>2810.7440919999999</v>
      </c>
      <c r="AM59">
        <v>2817.923589</v>
      </c>
    </row>
    <row r="60" spans="1:39" x14ac:dyDescent="0.25">
      <c r="A60" t="s">
        <v>58</v>
      </c>
      <c r="B60">
        <v>33.802999999999997</v>
      </c>
      <c r="C60">
        <v>34.65047294</v>
      </c>
      <c r="D60">
        <v>35.750201310000001</v>
      </c>
      <c r="E60">
        <v>37.009714950000003</v>
      </c>
      <c r="F60">
        <v>38.190133090000003</v>
      </c>
      <c r="G60">
        <v>39.224831729999998</v>
      </c>
      <c r="H60">
        <v>40.191349430000002</v>
      </c>
      <c r="I60">
        <v>41.130343140000001</v>
      </c>
      <c r="J60">
        <v>42.085563899999997</v>
      </c>
      <c r="K60">
        <v>43.063555530000002</v>
      </c>
      <c r="L60">
        <v>44.055663250000002</v>
      </c>
      <c r="M60">
        <v>45.0624605</v>
      </c>
      <c r="N60">
        <v>46.091565109999998</v>
      </c>
      <c r="O60">
        <v>47.170283320000003</v>
      </c>
      <c r="P60">
        <v>48.287128539999998</v>
      </c>
      <c r="Q60">
        <v>49.46788935</v>
      </c>
      <c r="R60">
        <v>50.720207180000003</v>
      </c>
      <c r="S60">
        <v>52.040696130000001</v>
      </c>
      <c r="T60">
        <v>53.485588999999997</v>
      </c>
      <c r="U60">
        <v>55.022300119999997</v>
      </c>
      <c r="V60">
        <v>56.626208320000003</v>
      </c>
      <c r="W60">
        <v>58.282469069999998</v>
      </c>
      <c r="X60">
        <v>59.982935480000002</v>
      </c>
      <c r="Y60">
        <v>61.72364838</v>
      </c>
      <c r="Z60">
        <v>63.502984329999997</v>
      </c>
      <c r="AA60">
        <v>65.320420690000006</v>
      </c>
      <c r="AB60">
        <v>67.175788890000007</v>
      </c>
      <c r="AC60">
        <v>69.068944709999997</v>
      </c>
      <c r="AD60">
        <v>71.082328959999998</v>
      </c>
      <c r="AE60">
        <v>73.184949209999999</v>
      </c>
      <c r="AF60">
        <v>75.391858650000003</v>
      </c>
      <c r="AG60">
        <v>77.701057700000007</v>
      </c>
      <c r="AH60">
        <v>80.101535799999894</v>
      </c>
      <c r="AI60">
        <v>82.581977050000006</v>
      </c>
      <c r="AJ60">
        <v>85.134970870000004</v>
      </c>
      <c r="AK60">
        <v>87.757560729999994</v>
      </c>
      <c r="AL60">
        <v>90.451094240000003</v>
      </c>
      <c r="AM60">
        <v>93.220684800000001</v>
      </c>
    </row>
    <row r="61" spans="1:39" x14ac:dyDescent="0.25">
      <c r="A61" t="s">
        <v>59</v>
      </c>
      <c r="B61">
        <v>195.22054259999999</v>
      </c>
      <c r="C61">
        <v>210.70102199999999</v>
      </c>
      <c r="D61">
        <v>226.18293969999999</v>
      </c>
      <c r="E61">
        <v>241.7092031</v>
      </c>
      <c r="F61">
        <v>257.27500759999998</v>
      </c>
      <c r="G61">
        <v>272.89592699999997</v>
      </c>
      <c r="H61">
        <v>288.58025750000002</v>
      </c>
      <c r="I61">
        <v>304.30408039999998</v>
      </c>
      <c r="J61">
        <v>320.0819922</v>
      </c>
      <c r="K61">
        <v>335.88410920000001</v>
      </c>
      <c r="L61">
        <v>351.67249479999998</v>
      </c>
      <c r="M61">
        <v>367.4300667</v>
      </c>
      <c r="N61">
        <v>383.15302550000001</v>
      </c>
      <c r="O61">
        <v>398.860615</v>
      </c>
      <c r="P61">
        <v>414.54174640000002</v>
      </c>
      <c r="Q61">
        <v>430.23535720000001</v>
      </c>
      <c r="R61">
        <v>445.97086730000001</v>
      </c>
      <c r="S61">
        <v>461.75534479999999</v>
      </c>
      <c r="T61">
        <v>472.9881049</v>
      </c>
      <c r="U61">
        <v>484.20239340000001</v>
      </c>
      <c r="V61">
        <v>495.32991659999999</v>
      </c>
      <c r="W61">
        <v>506.33030719999999</v>
      </c>
      <c r="X61">
        <v>517.1821377</v>
      </c>
      <c r="Y61">
        <v>527.87776789999998</v>
      </c>
      <c r="Z61">
        <v>538.41788580000002</v>
      </c>
      <c r="AA61">
        <v>548.80817190000005</v>
      </c>
      <c r="AB61">
        <v>559.05573349999997</v>
      </c>
      <c r="AC61">
        <v>569.16811029999997</v>
      </c>
      <c r="AD61">
        <v>579.16754609999998</v>
      </c>
      <c r="AE61">
        <v>589.06869410000002</v>
      </c>
      <c r="AF61">
        <v>598.91476899999998</v>
      </c>
      <c r="AG61">
        <v>608.73970420000001</v>
      </c>
      <c r="AH61">
        <v>618.55392140000004</v>
      </c>
      <c r="AI61">
        <v>628.35599090000005</v>
      </c>
      <c r="AJ61">
        <v>638.1416213</v>
      </c>
      <c r="AK61">
        <v>647.90605960000005</v>
      </c>
      <c r="AL61">
        <v>657.64721369999995</v>
      </c>
      <c r="AM61">
        <v>667.36528099999998</v>
      </c>
    </row>
    <row r="62" spans="1:39" x14ac:dyDescent="0.25">
      <c r="A62" t="s">
        <v>60</v>
      </c>
      <c r="B62">
        <v>1712.076548</v>
      </c>
      <c r="C62">
        <v>1768.214694</v>
      </c>
      <c r="D62">
        <v>1817.9140829999999</v>
      </c>
      <c r="E62">
        <v>1862.289593</v>
      </c>
      <c r="F62">
        <v>1900.424084</v>
      </c>
      <c r="G62">
        <v>1932.490661</v>
      </c>
      <c r="H62">
        <v>1955.7471969999999</v>
      </c>
      <c r="I62">
        <v>1990.0680130000001</v>
      </c>
      <c r="J62">
        <v>2027.984502</v>
      </c>
      <c r="K62">
        <v>2066.4776339999999</v>
      </c>
      <c r="L62">
        <v>2104.5972689999999</v>
      </c>
      <c r="M62">
        <v>2141.9629279999999</v>
      </c>
      <c r="N62">
        <v>2178.3659729999999</v>
      </c>
      <c r="O62">
        <v>2211.7153899999998</v>
      </c>
      <c r="P62">
        <v>2242.9878210000002</v>
      </c>
      <c r="Q62">
        <v>2271.4587299999998</v>
      </c>
      <c r="R62">
        <v>2296.7634130000001</v>
      </c>
      <c r="S62">
        <v>2318.5505309999999</v>
      </c>
      <c r="T62">
        <v>2301.1539499999999</v>
      </c>
      <c r="U62">
        <v>2283.7823020000001</v>
      </c>
      <c r="V62">
        <v>2265.3940250000001</v>
      </c>
      <c r="W62">
        <v>2245.3646960000001</v>
      </c>
      <c r="X62">
        <v>2223.430953</v>
      </c>
      <c r="Y62">
        <v>2199.5598439999999</v>
      </c>
      <c r="Z62">
        <v>2173.8344259999999</v>
      </c>
      <c r="AA62">
        <v>2146.3719590000001</v>
      </c>
      <c r="AB62">
        <v>2117.2820219999999</v>
      </c>
      <c r="AC62">
        <v>2086.6535439999998</v>
      </c>
      <c r="AD62">
        <v>2051.5451159999998</v>
      </c>
      <c r="AE62">
        <v>2013.991622</v>
      </c>
      <c r="AF62">
        <v>1974.707643</v>
      </c>
      <c r="AG62">
        <v>1934.1672699999999</v>
      </c>
      <c r="AH62">
        <v>1892.6613620000001</v>
      </c>
      <c r="AI62">
        <v>1850.3795090000001</v>
      </c>
      <c r="AJ62">
        <v>1807.4594990000001</v>
      </c>
      <c r="AK62">
        <v>1764.0215069999999</v>
      </c>
      <c r="AL62">
        <v>1720.176082</v>
      </c>
      <c r="AM62">
        <v>1676.0295590000001</v>
      </c>
    </row>
    <row r="63" spans="1:39" x14ac:dyDescent="0.25">
      <c r="A63" t="s">
        <v>61</v>
      </c>
      <c r="B63">
        <v>33.802999999999997</v>
      </c>
      <c r="C63">
        <v>34.65047294</v>
      </c>
      <c r="D63">
        <v>35.667018229999996</v>
      </c>
      <c r="E63">
        <v>36.772485080000003</v>
      </c>
      <c r="F63">
        <v>37.72123809</v>
      </c>
      <c r="G63">
        <v>38.420463980000001</v>
      </c>
      <c r="H63">
        <v>38.93166051</v>
      </c>
      <c r="I63">
        <v>39.591454650000003</v>
      </c>
      <c r="J63">
        <v>40.32519113</v>
      </c>
      <c r="K63">
        <v>41.07968005</v>
      </c>
      <c r="L63">
        <v>41.829885240000003</v>
      </c>
      <c r="M63">
        <v>42.570753619999998</v>
      </c>
      <c r="N63">
        <v>43.307111339999999</v>
      </c>
      <c r="O63">
        <v>44.068071600000003</v>
      </c>
      <c r="P63">
        <v>44.829836720000003</v>
      </c>
      <c r="Q63">
        <v>45.602202259999999</v>
      </c>
      <c r="R63">
        <v>46.385427980000003</v>
      </c>
      <c r="S63">
        <v>47.172528499999999</v>
      </c>
      <c r="T63">
        <v>48.028521259999998</v>
      </c>
      <c r="U63">
        <v>48.917995929999996</v>
      </c>
      <c r="V63">
        <v>49.817636149999998</v>
      </c>
      <c r="W63">
        <v>50.71085772</v>
      </c>
      <c r="X63">
        <v>51.586685690000003</v>
      </c>
      <c r="Y63">
        <v>52.43828491</v>
      </c>
      <c r="Z63">
        <v>53.26132037</v>
      </c>
      <c r="AA63">
        <v>54.052652930000001</v>
      </c>
      <c r="AB63">
        <v>54.809432100000002</v>
      </c>
      <c r="AC63">
        <v>55.528725459999997</v>
      </c>
      <c r="AD63">
        <v>56.260259230000003</v>
      </c>
      <c r="AE63">
        <v>56.980677649999997</v>
      </c>
      <c r="AF63">
        <v>57.683986079999997</v>
      </c>
      <c r="AG63">
        <v>58.36038748</v>
      </c>
      <c r="AH63">
        <v>58.999089300000001</v>
      </c>
      <c r="AI63">
        <v>59.591366780000001</v>
      </c>
      <c r="AJ63">
        <v>60.131609709999999</v>
      </c>
      <c r="AK63">
        <v>60.617192369999998</v>
      </c>
      <c r="AL63">
        <v>61.047970579999998</v>
      </c>
      <c r="AM63">
        <v>61.425881879999999</v>
      </c>
    </row>
    <row r="64" spans="1:39" x14ac:dyDescent="0.25">
      <c r="A64" t="s">
        <v>62</v>
      </c>
      <c r="B64">
        <v>195.22054259999999</v>
      </c>
      <c r="C64">
        <v>210.70102199999999</v>
      </c>
      <c r="D64">
        <v>225.6310392</v>
      </c>
      <c r="E64">
        <v>240.06689370000001</v>
      </c>
      <c r="F64">
        <v>253.96876779999999</v>
      </c>
      <c r="G64">
        <v>267.11163950000002</v>
      </c>
      <c r="H64">
        <v>279.43526639999999</v>
      </c>
      <c r="I64">
        <v>292.44429960000002</v>
      </c>
      <c r="J64">
        <v>305.8819737</v>
      </c>
      <c r="K64">
        <v>319.65408980000001</v>
      </c>
      <c r="L64">
        <v>333.6474963</v>
      </c>
      <c r="M64">
        <v>347.83440230000002</v>
      </c>
      <c r="N64">
        <v>362.3330052</v>
      </c>
      <c r="O64">
        <v>376.83240169999999</v>
      </c>
      <c r="P64">
        <v>391.22947090000002</v>
      </c>
      <c r="Q64">
        <v>405.47115009999999</v>
      </c>
      <c r="R64">
        <v>419.62225469999998</v>
      </c>
      <c r="S64">
        <v>433.76384589999998</v>
      </c>
      <c r="T64">
        <v>443.36421619999999</v>
      </c>
      <c r="U64">
        <v>452.67090860000002</v>
      </c>
      <c r="V64">
        <v>461.68436109999999</v>
      </c>
      <c r="W64">
        <v>470.43485909999998</v>
      </c>
      <c r="X64">
        <v>478.95707049999999</v>
      </c>
      <c r="Y64">
        <v>487.28919689999998</v>
      </c>
      <c r="Z64">
        <v>495.46928250000002</v>
      </c>
      <c r="AA64">
        <v>503.53396900000001</v>
      </c>
      <c r="AB64">
        <v>511.51262439999999</v>
      </c>
      <c r="AC64">
        <v>519.43387589999998</v>
      </c>
      <c r="AD64">
        <v>527.3085294</v>
      </c>
      <c r="AE64">
        <v>535.1626632</v>
      </c>
      <c r="AF64">
        <v>542.80604449999998</v>
      </c>
      <c r="AG64">
        <v>550.26630209999996</v>
      </c>
      <c r="AH64">
        <v>557.65334150000001</v>
      </c>
      <c r="AI64">
        <v>565.06892470000003</v>
      </c>
      <c r="AJ64">
        <v>572.55344019999995</v>
      </c>
      <c r="AK64">
        <v>580.14613099999997</v>
      </c>
      <c r="AL64">
        <v>587.87101170000005</v>
      </c>
      <c r="AM64">
        <v>595.74266020000005</v>
      </c>
    </row>
    <row r="65" spans="1:39" x14ac:dyDescent="0.25">
      <c r="A65" t="s">
        <v>69</v>
      </c>
      <c r="B65">
        <v>158.6805803</v>
      </c>
      <c r="C65">
        <v>162.91882290000001</v>
      </c>
      <c r="D65">
        <v>165.9837828</v>
      </c>
      <c r="E65">
        <v>171.45361349999999</v>
      </c>
      <c r="F65">
        <v>176.33320749999999</v>
      </c>
      <c r="G65">
        <v>180.76842920000001</v>
      </c>
      <c r="H65">
        <v>184.62943250000001</v>
      </c>
      <c r="I65">
        <v>188.08397299999999</v>
      </c>
      <c r="J65">
        <v>191.278986</v>
      </c>
      <c r="K65">
        <v>194.47750690000001</v>
      </c>
      <c r="L65">
        <v>197.6481527</v>
      </c>
      <c r="M65">
        <v>200.76186190000001</v>
      </c>
      <c r="N65">
        <v>203.80505959999999</v>
      </c>
      <c r="O65">
        <v>207.0578993</v>
      </c>
      <c r="P65">
        <v>211.2902871</v>
      </c>
      <c r="Q65">
        <v>215.7809781</v>
      </c>
      <c r="R65">
        <v>220.30138679999999</v>
      </c>
      <c r="S65">
        <v>224.5312811</v>
      </c>
      <c r="T65">
        <v>228.93859560000001</v>
      </c>
      <c r="U65">
        <v>233.65286040000001</v>
      </c>
      <c r="V65">
        <v>238.35978460000001</v>
      </c>
      <c r="W65">
        <v>242.98695330000001</v>
      </c>
      <c r="X65">
        <v>247.48802860000001</v>
      </c>
      <c r="Y65">
        <v>251.8201435</v>
      </c>
      <c r="Z65">
        <v>255.94197209999999</v>
      </c>
      <c r="AA65">
        <v>259.81311390000002</v>
      </c>
      <c r="AB65">
        <v>263.39326199999999</v>
      </c>
      <c r="AC65">
        <v>266.6415093</v>
      </c>
      <c r="AD65">
        <v>269.91015440000001</v>
      </c>
      <c r="AE65">
        <v>273.82922139999999</v>
      </c>
      <c r="AF65">
        <v>277.92314240000002</v>
      </c>
      <c r="AG65">
        <v>282.1146018</v>
      </c>
      <c r="AH65">
        <v>286.34308399999998</v>
      </c>
      <c r="AI65">
        <v>290.55993640000003</v>
      </c>
      <c r="AJ65">
        <v>294.73391679999997</v>
      </c>
      <c r="AK65">
        <v>298.8486274</v>
      </c>
      <c r="AL65">
        <v>302.89603620000003</v>
      </c>
      <c r="AM65">
        <v>306.87746720000001</v>
      </c>
    </row>
    <row r="66" spans="1:39" x14ac:dyDescent="0.25">
      <c r="A66" t="s">
        <v>70</v>
      </c>
      <c r="B66">
        <v>1535.2176030000001</v>
      </c>
      <c r="C66">
        <v>1590.731693</v>
      </c>
      <c r="D66">
        <v>1647.6305110000001</v>
      </c>
      <c r="E66">
        <v>1704.594139</v>
      </c>
      <c r="F66">
        <v>1762.0581440000001</v>
      </c>
      <c r="G66">
        <v>1819.751851</v>
      </c>
      <c r="H66">
        <v>1877.4001740000001</v>
      </c>
      <c r="I66">
        <v>1938.525596</v>
      </c>
      <c r="J66">
        <v>2000.1160299999999</v>
      </c>
      <c r="K66">
        <v>2058.075116</v>
      </c>
      <c r="L66">
        <v>2115.3750949999999</v>
      </c>
      <c r="M66">
        <v>2172.5310129999998</v>
      </c>
      <c r="N66">
        <v>2229.619498</v>
      </c>
      <c r="O66">
        <v>2286.6220469999998</v>
      </c>
      <c r="P66">
        <v>2344.4325009999998</v>
      </c>
      <c r="Q66">
        <v>2404.0717020000002</v>
      </c>
      <c r="R66">
        <v>2465.2726299999999</v>
      </c>
      <c r="S66">
        <v>2527.8518039999999</v>
      </c>
      <c r="T66">
        <v>2583.7798600000001</v>
      </c>
      <c r="U66">
        <v>2637.7837669999999</v>
      </c>
      <c r="V66">
        <v>2690.1805800000002</v>
      </c>
      <c r="W66">
        <v>2741.036325</v>
      </c>
      <c r="X66">
        <v>2790.546026</v>
      </c>
      <c r="Y66">
        <v>2838.8646079999999</v>
      </c>
      <c r="Z66">
        <v>2886.0926359999999</v>
      </c>
      <c r="AA66">
        <v>2932.2917830000001</v>
      </c>
      <c r="AB66">
        <v>2977.5019309999998</v>
      </c>
      <c r="AC66">
        <v>3021.7494350000002</v>
      </c>
      <c r="AD66">
        <v>3065.196465</v>
      </c>
      <c r="AE66">
        <v>3109.180535</v>
      </c>
      <c r="AF66">
        <v>3153.4807390000001</v>
      </c>
      <c r="AG66">
        <v>3197.956968</v>
      </c>
      <c r="AH66">
        <v>3242.687962</v>
      </c>
      <c r="AI66">
        <v>3287.7408249999999</v>
      </c>
      <c r="AJ66">
        <v>3333.156313</v>
      </c>
      <c r="AK66">
        <v>3378.9839969999998</v>
      </c>
      <c r="AL66">
        <v>3425.2765359999999</v>
      </c>
      <c r="AM66">
        <v>3472.1024510000002</v>
      </c>
    </row>
    <row r="67" spans="1:39" x14ac:dyDescent="0.25">
      <c r="A67" t="s">
        <v>71</v>
      </c>
      <c r="B67">
        <v>806.7662934</v>
      </c>
      <c r="C67">
        <v>851.01328430000001</v>
      </c>
      <c r="D67">
        <v>895.25984749999998</v>
      </c>
      <c r="E67">
        <v>939.52489030000004</v>
      </c>
      <c r="F67">
        <v>983.82487219999996</v>
      </c>
      <c r="G67">
        <v>1028.1134460000001</v>
      </c>
      <c r="H67">
        <v>1072.364368</v>
      </c>
      <c r="I67">
        <v>1116.5701260000001</v>
      </c>
      <c r="J67">
        <v>1160.763635</v>
      </c>
      <c r="K67">
        <v>1204.9139009999999</v>
      </c>
      <c r="L67">
        <v>1249.0255990000001</v>
      </c>
      <c r="M67">
        <v>1293.102594</v>
      </c>
      <c r="N67">
        <v>1337.1475370000001</v>
      </c>
      <c r="O67">
        <v>1381.1714239999999</v>
      </c>
      <c r="P67">
        <v>1425.201867</v>
      </c>
      <c r="Q67">
        <v>1469.282516</v>
      </c>
      <c r="R67">
        <v>1513.4321809999999</v>
      </c>
      <c r="S67">
        <v>1557.65931</v>
      </c>
      <c r="T67">
        <v>1575.457326</v>
      </c>
      <c r="U67">
        <v>1593.237253</v>
      </c>
      <c r="V67">
        <v>1610.8861529999999</v>
      </c>
      <c r="W67">
        <v>1628.425446</v>
      </c>
      <c r="X67">
        <v>1645.8853630000001</v>
      </c>
      <c r="Y67">
        <v>1663.291232</v>
      </c>
      <c r="Z67">
        <v>1680.663554</v>
      </c>
      <c r="AA67">
        <v>1698.015774</v>
      </c>
      <c r="AB67">
        <v>1715.3572099999999</v>
      </c>
      <c r="AC67">
        <v>1732.6897039999999</v>
      </c>
      <c r="AD67">
        <v>1750.0396519999999</v>
      </c>
      <c r="AE67">
        <v>1767.4264860000001</v>
      </c>
      <c r="AF67">
        <v>1784.866673</v>
      </c>
      <c r="AG67">
        <v>1802.3561360000001</v>
      </c>
      <c r="AH67">
        <v>1819.9094359999999</v>
      </c>
      <c r="AI67">
        <v>1837.53865</v>
      </c>
      <c r="AJ67">
        <v>1855.2546520000001</v>
      </c>
      <c r="AK67">
        <v>1873.0697740000001</v>
      </c>
      <c r="AL67">
        <v>1890.9942840000001</v>
      </c>
      <c r="AM67">
        <v>1909.043357</v>
      </c>
    </row>
    <row r="68" spans="1:39" x14ac:dyDescent="0.25">
      <c r="A68" t="s">
        <v>72</v>
      </c>
      <c r="B68">
        <v>191.8611679</v>
      </c>
      <c r="C68">
        <v>195.1297725</v>
      </c>
      <c r="D68">
        <v>198.54558589999999</v>
      </c>
      <c r="E68">
        <v>202.0975823</v>
      </c>
      <c r="F68">
        <v>205.8678123</v>
      </c>
      <c r="G68">
        <v>209.87644660000001</v>
      </c>
      <c r="H68">
        <v>214.14396840000001</v>
      </c>
      <c r="I68">
        <v>218.61919330000001</v>
      </c>
      <c r="J68">
        <v>223.22753779999999</v>
      </c>
      <c r="K68">
        <v>228.05029719999999</v>
      </c>
      <c r="L68">
        <v>233.16583779999999</v>
      </c>
      <c r="M68">
        <v>238.64331519999999</v>
      </c>
      <c r="N68">
        <v>244.57138499999999</v>
      </c>
      <c r="O68">
        <v>251.0533868</v>
      </c>
      <c r="P68">
        <v>258.54508800000002</v>
      </c>
      <c r="Q68">
        <v>267.5312098</v>
      </c>
      <c r="R68">
        <v>278.4219248</v>
      </c>
      <c r="S68">
        <v>291.7892693</v>
      </c>
      <c r="T68">
        <v>304.0186764</v>
      </c>
      <c r="U68">
        <v>313.55450539999998</v>
      </c>
      <c r="V68">
        <v>320.65419930000002</v>
      </c>
      <c r="W68">
        <v>325.71387800000002</v>
      </c>
      <c r="X68">
        <v>329.18610109999997</v>
      </c>
      <c r="Y68">
        <v>331.49981459999998</v>
      </c>
      <c r="Z68">
        <v>333.0284843</v>
      </c>
      <c r="AA68">
        <v>334.08310160000002</v>
      </c>
      <c r="AB68">
        <v>334.91644439999999</v>
      </c>
      <c r="AC68">
        <v>335.7310147</v>
      </c>
      <c r="AD68">
        <v>336.79526120000003</v>
      </c>
      <c r="AE68">
        <v>338.18264190000002</v>
      </c>
      <c r="AF68">
        <v>339.58171190000002</v>
      </c>
      <c r="AG68">
        <v>341.11875209999999</v>
      </c>
      <c r="AH68">
        <v>342.90625180000001</v>
      </c>
      <c r="AI68">
        <v>345.02598760000001</v>
      </c>
      <c r="AJ68">
        <v>347.54277330000002</v>
      </c>
      <c r="AK68">
        <v>350.51293529999998</v>
      </c>
      <c r="AL68">
        <v>353.98141850000002</v>
      </c>
      <c r="AM68">
        <v>357.98694860000001</v>
      </c>
    </row>
    <row r="69" spans="1:39" x14ac:dyDescent="0.25">
      <c r="A69" t="s">
        <v>231</v>
      </c>
      <c r="B69">
        <v>989.40725499999996</v>
      </c>
      <c r="C69">
        <v>1017.997297</v>
      </c>
      <c r="D69">
        <v>1046.791796</v>
      </c>
      <c r="E69">
        <v>1079.195962</v>
      </c>
      <c r="F69">
        <v>1113.1508329999999</v>
      </c>
      <c r="G69">
        <v>1150.106507</v>
      </c>
      <c r="H69">
        <v>1185.536077</v>
      </c>
      <c r="I69">
        <v>1218.87626</v>
      </c>
      <c r="J69">
        <v>1235.803052</v>
      </c>
      <c r="K69">
        <v>1243.650169</v>
      </c>
      <c r="L69">
        <v>1248.624352</v>
      </c>
      <c r="M69">
        <v>1251.290604</v>
      </c>
      <c r="N69">
        <v>1251.407839</v>
      </c>
      <c r="O69">
        <v>1254.17202</v>
      </c>
      <c r="P69">
        <v>1272.9285339999999</v>
      </c>
      <c r="Q69">
        <v>1293.8836719999999</v>
      </c>
      <c r="R69">
        <v>1315.3235119999999</v>
      </c>
      <c r="S69">
        <v>1336.744064</v>
      </c>
      <c r="T69">
        <v>1349.242927</v>
      </c>
      <c r="U69">
        <v>1359.901384</v>
      </c>
      <c r="V69">
        <v>1369.2531349999999</v>
      </c>
      <c r="W69">
        <v>1377.3620719999999</v>
      </c>
      <c r="X69">
        <v>1384.294484</v>
      </c>
      <c r="Y69">
        <v>1390.1292699999999</v>
      </c>
      <c r="Z69">
        <v>1394.943712</v>
      </c>
      <c r="AA69">
        <v>1398.8053239999999</v>
      </c>
      <c r="AB69">
        <v>1401.7714619999999</v>
      </c>
      <c r="AC69">
        <v>1403.890251</v>
      </c>
      <c r="AD69">
        <v>1408.4709049999999</v>
      </c>
      <c r="AE69">
        <v>1429.5115699999999</v>
      </c>
      <c r="AF69">
        <v>1454.331968</v>
      </c>
      <c r="AG69">
        <v>1481.134933</v>
      </c>
      <c r="AH69">
        <v>1509.4566359999999</v>
      </c>
      <c r="AI69">
        <v>1539.073173</v>
      </c>
      <c r="AJ69">
        <v>1569.8576559999999</v>
      </c>
      <c r="AK69">
        <v>1601.753766</v>
      </c>
      <c r="AL69">
        <v>1634.7581279999999</v>
      </c>
      <c r="AM69">
        <v>1668.9145430000001</v>
      </c>
    </row>
    <row r="70" spans="1:39" x14ac:dyDescent="0.25">
      <c r="A70" t="s">
        <v>232</v>
      </c>
      <c r="B70">
        <v>2168.3875360000002</v>
      </c>
      <c r="C70">
        <v>2312.6164979999999</v>
      </c>
      <c r="D70">
        <v>2428.8849700000001</v>
      </c>
      <c r="E70">
        <v>2610.0126519999999</v>
      </c>
      <c r="F70">
        <v>2800.3957639999999</v>
      </c>
      <c r="G70">
        <v>3098.8880880000002</v>
      </c>
      <c r="H70">
        <v>3334.2221669999999</v>
      </c>
      <c r="I70">
        <v>3511.5620600000002</v>
      </c>
      <c r="J70">
        <v>3645.5673299999999</v>
      </c>
      <c r="K70">
        <v>3747.4916320000002</v>
      </c>
      <c r="L70">
        <v>3818.1093620000001</v>
      </c>
      <c r="M70">
        <v>3850.561737</v>
      </c>
      <c r="N70">
        <v>3831.7943100000002</v>
      </c>
      <c r="O70">
        <v>3926.771851</v>
      </c>
      <c r="P70">
        <v>4047.304279</v>
      </c>
      <c r="Q70">
        <v>4179.4368619999996</v>
      </c>
      <c r="R70">
        <v>4323.9331819999998</v>
      </c>
      <c r="S70">
        <v>4483.5445520000003</v>
      </c>
      <c r="T70">
        <v>4574.4077319999997</v>
      </c>
      <c r="U70">
        <v>4633.242733</v>
      </c>
      <c r="V70">
        <v>4663.0010419999999</v>
      </c>
      <c r="W70">
        <v>4666.898083</v>
      </c>
      <c r="X70">
        <v>4648.3981279999998</v>
      </c>
      <c r="Y70">
        <v>4610.7529180000001</v>
      </c>
      <c r="Z70">
        <v>4556.7868420000004</v>
      </c>
      <c r="AA70">
        <v>4488.85556</v>
      </c>
      <c r="AB70">
        <v>4408.8884010000002</v>
      </c>
      <c r="AC70">
        <v>4318.4749160000001</v>
      </c>
      <c r="AD70">
        <v>4304.267057</v>
      </c>
      <c r="AE70">
        <v>4337.2070409999997</v>
      </c>
      <c r="AF70">
        <v>4390.6836069999999</v>
      </c>
      <c r="AG70">
        <v>4456.5621229999997</v>
      </c>
      <c r="AH70">
        <v>4530.9425780000001</v>
      </c>
      <c r="AI70">
        <v>4611.5978109999996</v>
      </c>
      <c r="AJ70">
        <v>4697.2570910000004</v>
      </c>
      <c r="AK70">
        <v>4787.2521580000002</v>
      </c>
      <c r="AL70">
        <v>4881.2635570000002</v>
      </c>
      <c r="AM70">
        <v>4979.2128290000001</v>
      </c>
    </row>
    <row r="71" spans="1:39" x14ac:dyDescent="0.25">
      <c r="A71" t="s">
        <v>74</v>
      </c>
      <c r="B71">
        <v>158.6805803</v>
      </c>
      <c r="C71">
        <v>162.91882290000001</v>
      </c>
      <c r="D71">
        <v>165.83987999999999</v>
      </c>
      <c r="E71">
        <v>170.23615280000001</v>
      </c>
      <c r="F71">
        <v>174.29080709999999</v>
      </c>
      <c r="G71">
        <v>176.4373861</v>
      </c>
      <c r="H71">
        <v>177.1874474</v>
      </c>
      <c r="I71">
        <v>177.01019489999999</v>
      </c>
      <c r="J71">
        <v>178.07281449999999</v>
      </c>
      <c r="K71">
        <v>179.21239600000001</v>
      </c>
      <c r="L71">
        <v>180.3136184</v>
      </c>
      <c r="M71">
        <v>181.34573499999999</v>
      </c>
      <c r="N71">
        <v>182.3000965</v>
      </c>
      <c r="O71">
        <v>183.3935966</v>
      </c>
      <c r="P71">
        <v>185.089888</v>
      </c>
      <c r="Q71">
        <v>186.7938145</v>
      </c>
      <c r="R71">
        <v>188.28287929999999</v>
      </c>
      <c r="S71">
        <v>189.28120509999999</v>
      </c>
      <c r="T71">
        <v>190.2127452</v>
      </c>
      <c r="U71">
        <v>191.39350020000001</v>
      </c>
      <c r="V71">
        <v>192.39272510000001</v>
      </c>
      <c r="W71">
        <v>193.13951520000001</v>
      </c>
      <c r="X71">
        <v>193.60007709999999</v>
      </c>
      <c r="Y71">
        <v>193.74832459999999</v>
      </c>
      <c r="Z71">
        <v>193.56309730000001</v>
      </c>
      <c r="AA71">
        <v>193.02705209999999</v>
      </c>
      <c r="AB71">
        <v>192.12543769999999</v>
      </c>
      <c r="AC71">
        <v>190.84570210000001</v>
      </c>
      <c r="AD71">
        <v>189.412578</v>
      </c>
      <c r="AE71">
        <v>188.02560070000001</v>
      </c>
      <c r="AF71">
        <v>186.5242643</v>
      </c>
      <c r="AG71">
        <v>184.86583160000001</v>
      </c>
      <c r="AH71">
        <v>183.03186020000001</v>
      </c>
      <c r="AI71">
        <v>181.0154326</v>
      </c>
      <c r="AJ71">
        <v>178.81965289999999</v>
      </c>
      <c r="AK71">
        <v>176.455737</v>
      </c>
      <c r="AL71">
        <v>173.94071149999999</v>
      </c>
      <c r="AM71">
        <v>171.29578609999999</v>
      </c>
    </row>
    <row r="72" spans="1:39" x14ac:dyDescent="0.25">
      <c r="A72" t="s">
        <v>75</v>
      </c>
      <c r="B72">
        <v>1535.2176030000001</v>
      </c>
      <c r="C72">
        <v>1590.731693</v>
      </c>
      <c r="D72">
        <v>1646.807663</v>
      </c>
      <c r="E72">
        <v>1699.1534839999999</v>
      </c>
      <c r="F72">
        <v>1749.1051219999999</v>
      </c>
      <c r="G72">
        <v>1795.9187429999999</v>
      </c>
      <c r="H72">
        <v>1838.146657</v>
      </c>
      <c r="I72">
        <v>1873.838096</v>
      </c>
      <c r="J72">
        <v>1915.942614</v>
      </c>
      <c r="K72">
        <v>1958.893822</v>
      </c>
      <c r="L72">
        <v>2001.6177130000001</v>
      </c>
      <c r="M72">
        <v>2043.2908159999999</v>
      </c>
      <c r="N72">
        <v>2084.7573929999999</v>
      </c>
      <c r="O72">
        <v>2126.1736700000001</v>
      </c>
      <c r="P72">
        <v>2167.1697800000002</v>
      </c>
      <c r="Q72">
        <v>2208.8116030000001</v>
      </c>
      <c r="R72">
        <v>2250.4015340000001</v>
      </c>
      <c r="S72">
        <v>2291.650639</v>
      </c>
      <c r="T72">
        <v>2325.6825939999999</v>
      </c>
      <c r="U72">
        <v>2356.8736600000002</v>
      </c>
      <c r="V72">
        <v>2385.1393029999999</v>
      </c>
      <c r="W72">
        <v>2410.6772329999999</v>
      </c>
      <c r="X72">
        <v>2433.7314350000001</v>
      </c>
      <c r="Y72">
        <v>2454.4773559999999</v>
      </c>
      <c r="Z72">
        <v>2473.0393909999998</v>
      </c>
      <c r="AA72">
        <v>2489.503878</v>
      </c>
      <c r="AB72">
        <v>2503.9305610000001</v>
      </c>
      <c r="AC72">
        <v>2516.3566390000001</v>
      </c>
      <c r="AD72">
        <v>2526.6041759999998</v>
      </c>
      <c r="AE72">
        <v>2534.3906480000001</v>
      </c>
      <c r="AF72">
        <v>2540.975801</v>
      </c>
      <c r="AG72">
        <v>2545.7112739999998</v>
      </c>
      <c r="AH72">
        <v>2548.8363599999998</v>
      </c>
      <c r="AI72">
        <v>2550.6711319999999</v>
      </c>
      <c r="AJ72">
        <v>2551.4277069999998</v>
      </c>
      <c r="AK72">
        <v>2551.2219169999998</v>
      </c>
      <c r="AL72">
        <v>2550.229241</v>
      </c>
      <c r="AM72">
        <v>2548.61132</v>
      </c>
    </row>
    <row r="73" spans="1:39" x14ac:dyDescent="0.25">
      <c r="A73" t="s">
        <v>76</v>
      </c>
      <c r="B73">
        <v>806.7662934</v>
      </c>
      <c r="C73">
        <v>851.01328430000001</v>
      </c>
      <c r="D73">
        <v>894.79308360000005</v>
      </c>
      <c r="E73">
        <v>936.8773837</v>
      </c>
      <c r="F73">
        <v>977.51891020000005</v>
      </c>
      <c r="G73">
        <v>1016.32749</v>
      </c>
      <c r="H73">
        <v>1051.0790629999999</v>
      </c>
      <c r="I73">
        <v>1083.2782999999999</v>
      </c>
      <c r="J73">
        <v>1118.8196909999999</v>
      </c>
      <c r="K73">
        <v>1153.3919960000001</v>
      </c>
      <c r="L73">
        <v>1186.8303069999999</v>
      </c>
      <c r="M73">
        <v>1219.1257350000001</v>
      </c>
      <c r="N73">
        <v>1250.20695</v>
      </c>
      <c r="O73">
        <v>1279.698693</v>
      </c>
      <c r="P73">
        <v>1306.6969939999999</v>
      </c>
      <c r="Q73">
        <v>1331.5351659999999</v>
      </c>
      <c r="R73">
        <v>1353.9537969999999</v>
      </c>
      <c r="S73">
        <v>1373.6450850000001</v>
      </c>
      <c r="T73">
        <v>1368.3312330000001</v>
      </c>
      <c r="U73">
        <v>1362.1984030000001</v>
      </c>
      <c r="V73">
        <v>1354.5317259999999</v>
      </c>
      <c r="W73">
        <v>1345.2798949999999</v>
      </c>
      <c r="X73">
        <v>1334.414659</v>
      </c>
      <c r="Y73">
        <v>1321.8932580000001</v>
      </c>
      <c r="Z73">
        <v>1307.6529909999999</v>
      </c>
      <c r="AA73">
        <v>1291.6052</v>
      </c>
      <c r="AB73">
        <v>1273.6331150000001</v>
      </c>
      <c r="AC73">
        <v>1253.5863549999999</v>
      </c>
      <c r="AD73">
        <v>1231.0149220000001</v>
      </c>
      <c r="AE73">
        <v>1204.9029069999999</v>
      </c>
      <c r="AF73">
        <v>1176.86922</v>
      </c>
      <c r="AG73">
        <v>1147.1928720000001</v>
      </c>
      <c r="AH73">
        <v>1116.095278</v>
      </c>
      <c r="AI73">
        <v>1083.787288</v>
      </c>
      <c r="AJ73">
        <v>1050.475993</v>
      </c>
      <c r="AK73">
        <v>1016.370149</v>
      </c>
      <c r="AL73">
        <v>981.67964910000001</v>
      </c>
      <c r="AM73">
        <v>946.61740359999999</v>
      </c>
    </row>
    <row r="74" spans="1:39" x14ac:dyDescent="0.25">
      <c r="A74" t="s">
        <v>77</v>
      </c>
      <c r="B74">
        <v>191.8611679</v>
      </c>
      <c r="C74">
        <v>195.1297725</v>
      </c>
      <c r="D74">
        <v>198.44150389999999</v>
      </c>
      <c r="E74">
        <v>201.46041819999999</v>
      </c>
      <c r="F74">
        <v>204.34592140000001</v>
      </c>
      <c r="G74">
        <v>207.02971769999999</v>
      </c>
      <c r="H74">
        <v>209.37427270000001</v>
      </c>
      <c r="I74">
        <v>211.55751509999999</v>
      </c>
      <c r="J74">
        <v>214.30527570000001</v>
      </c>
      <c r="K74">
        <v>217.2564386</v>
      </c>
      <c r="L74">
        <v>220.51353800000001</v>
      </c>
      <c r="M74">
        <v>224.13721699999999</v>
      </c>
      <c r="N74">
        <v>228.23385719999999</v>
      </c>
      <c r="O74">
        <v>232.9319883</v>
      </c>
      <c r="P74">
        <v>238.45694549999999</v>
      </c>
      <c r="Q74">
        <v>245.18590209999999</v>
      </c>
      <c r="R74">
        <v>253.379526</v>
      </c>
      <c r="S74">
        <v>263.45989359999999</v>
      </c>
      <c r="T74">
        <v>272.26674930000001</v>
      </c>
      <c r="U74">
        <v>278.3604282</v>
      </c>
      <c r="V74">
        <v>282.08753339999998</v>
      </c>
      <c r="W74">
        <v>283.93263459999997</v>
      </c>
      <c r="X74">
        <v>284.39564780000001</v>
      </c>
      <c r="Y74">
        <v>283.92379899999997</v>
      </c>
      <c r="Z74">
        <v>282.88984240000002</v>
      </c>
      <c r="AA74">
        <v>281.58706369999999</v>
      </c>
      <c r="AB74">
        <v>280.23669690000003</v>
      </c>
      <c r="AC74">
        <v>279.00083230000001</v>
      </c>
      <c r="AD74">
        <v>278.04348809999999</v>
      </c>
      <c r="AE74">
        <v>277.3777973</v>
      </c>
      <c r="AF74">
        <v>276.72797609999998</v>
      </c>
      <c r="AG74">
        <v>276.09602169999999</v>
      </c>
      <c r="AH74">
        <v>275.59746269999999</v>
      </c>
      <c r="AI74">
        <v>275.33201830000002</v>
      </c>
      <c r="AJ74">
        <v>275.36466969999998</v>
      </c>
      <c r="AK74">
        <v>275.73550970000002</v>
      </c>
      <c r="AL74">
        <v>276.48242740000001</v>
      </c>
      <c r="AM74">
        <v>277.63336889999999</v>
      </c>
    </row>
    <row r="75" spans="1:39" x14ac:dyDescent="0.25">
      <c r="A75" t="s">
        <v>233</v>
      </c>
      <c r="B75">
        <v>989.40725499999996</v>
      </c>
      <c r="C75">
        <v>1017.997297</v>
      </c>
      <c r="D75">
        <v>1044.8313579999999</v>
      </c>
      <c r="E75">
        <v>1071.5699790000001</v>
      </c>
      <c r="F75">
        <v>1096.2979760000001</v>
      </c>
      <c r="G75">
        <v>1116.1071449999999</v>
      </c>
      <c r="H75">
        <v>1129.050665</v>
      </c>
      <c r="I75">
        <v>1133.4935459999999</v>
      </c>
      <c r="J75">
        <v>1128.1147100000001</v>
      </c>
      <c r="K75">
        <v>1120.6934289999999</v>
      </c>
      <c r="L75">
        <v>1111.536724</v>
      </c>
      <c r="M75">
        <v>1100.1583029999999</v>
      </c>
      <c r="N75">
        <v>1086.254633</v>
      </c>
      <c r="O75">
        <v>1072.7094279999999</v>
      </c>
      <c r="P75">
        <v>1070.656559</v>
      </c>
      <c r="Q75">
        <v>1068.595163</v>
      </c>
      <c r="R75">
        <v>1064.96461</v>
      </c>
      <c r="S75">
        <v>1059.236453</v>
      </c>
      <c r="T75">
        <v>1048.1528149999999</v>
      </c>
      <c r="U75">
        <v>1036.2598949999999</v>
      </c>
      <c r="V75">
        <v>1023.182052</v>
      </c>
      <c r="W75">
        <v>1008.868613</v>
      </c>
      <c r="X75">
        <v>993.35173689999999</v>
      </c>
      <c r="Y75">
        <v>976.68289719999996</v>
      </c>
      <c r="Z75">
        <v>958.91455989999997</v>
      </c>
      <c r="AA75">
        <v>940.09217179999996</v>
      </c>
      <c r="AB75">
        <v>920.2531851</v>
      </c>
      <c r="AC75">
        <v>899.42773720000002</v>
      </c>
      <c r="AD75">
        <v>878.32440029999998</v>
      </c>
      <c r="AE75">
        <v>863.45653660000005</v>
      </c>
      <c r="AF75">
        <v>848.24730899999997</v>
      </c>
      <c r="AG75">
        <v>831.8498171</v>
      </c>
      <c r="AH75">
        <v>814.14014829999996</v>
      </c>
      <c r="AI75">
        <v>795.1241546</v>
      </c>
      <c r="AJ75">
        <v>774.85369660000003</v>
      </c>
      <c r="AK75">
        <v>753.41187179999997</v>
      </c>
      <c r="AL75">
        <v>730.91215320000003</v>
      </c>
      <c r="AM75">
        <v>707.49004720000005</v>
      </c>
    </row>
    <row r="76" spans="1:39" x14ac:dyDescent="0.25">
      <c r="A76" t="s">
        <v>234</v>
      </c>
      <c r="B76">
        <v>2168.3875360000002</v>
      </c>
      <c r="C76">
        <v>2312.6164979999999</v>
      </c>
      <c r="D76">
        <v>2425.102985</v>
      </c>
      <c r="E76">
        <v>2570.569035</v>
      </c>
      <c r="F76">
        <v>2701.5098429999998</v>
      </c>
      <c r="G76">
        <v>2888.549141</v>
      </c>
      <c r="H76">
        <v>2986.5196179999998</v>
      </c>
      <c r="I76">
        <v>3007.3526689999999</v>
      </c>
      <c r="J76">
        <v>3036.0463319999999</v>
      </c>
      <c r="K76">
        <v>3035.1530389999998</v>
      </c>
      <c r="L76">
        <v>2997.7507190000001</v>
      </c>
      <c r="M76">
        <v>2913.7635890000001</v>
      </c>
      <c r="N76">
        <v>2768.7253000000001</v>
      </c>
      <c r="O76">
        <v>2666.0262419999999</v>
      </c>
      <c r="P76">
        <v>2561.7529439999998</v>
      </c>
      <c r="Q76">
        <v>2449.7594359999998</v>
      </c>
      <c r="R76">
        <v>2330.4678650000001</v>
      </c>
      <c r="S76">
        <v>2205.7562499999999</v>
      </c>
      <c r="T76">
        <v>2119.9503530000002</v>
      </c>
      <c r="U76">
        <v>2029.5956120000001</v>
      </c>
      <c r="V76">
        <v>1928.168238</v>
      </c>
      <c r="W76">
        <v>1818.4956709999999</v>
      </c>
      <c r="X76">
        <v>1703.897545</v>
      </c>
      <c r="Y76">
        <v>1587.207275</v>
      </c>
      <c r="Z76">
        <v>1470.689959</v>
      </c>
      <c r="AA76">
        <v>1356.0915170000001</v>
      </c>
      <c r="AB76">
        <v>1244.722088</v>
      </c>
      <c r="AC76">
        <v>1137.5522989999999</v>
      </c>
      <c r="AD76">
        <v>1039.830551</v>
      </c>
      <c r="AE76">
        <v>947.92070660000002</v>
      </c>
      <c r="AF76">
        <v>860.62196019999999</v>
      </c>
      <c r="AG76">
        <v>777.79020660000003</v>
      </c>
      <c r="AH76">
        <v>699.69333180000001</v>
      </c>
      <c r="AI76">
        <v>626.58398929999998</v>
      </c>
      <c r="AJ76">
        <v>558.60921719999999</v>
      </c>
      <c r="AK76">
        <v>495.84003969999998</v>
      </c>
      <c r="AL76">
        <v>438.31148889999997</v>
      </c>
      <c r="AM76">
        <v>386.01541559999998</v>
      </c>
    </row>
    <row r="77" spans="1:39" x14ac:dyDescent="0.25">
      <c r="A77" t="s">
        <v>73</v>
      </c>
      <c r="B77">
        <v>1941.100091</v>
      </c>
      <c r="C77">
        <v>2013.5661889999999</v>
      </c>
      <c r="D77">
        <v>2086.3654419999998</v>
      </c>
      <c r="E77">
        <v>2160.0021430000002</v>
      </c>
      <c r="F77">
        <v>2233.6080069999998</v>
      </c>
      <c r="G77">
        <v>2306.429333</v>
      </c>
      <c r="H77">
        <v>2378.9182890000002</v>
      </c>
      <c r="I77">
        <v>2451.4860309999999</v>
      </c>
      <c r="J77">
        <v>2523.9330180000002</v>
      </c>
      <c r="K77">
        <v>2596.0166410000002</v>
      </c>
      <c r="L77">
        <v>2667.9370570000001</v>
      </c>
      <c r="M77">
        <v>2739.7681400000001</v>
      </c>
      <c r="N77">
        <v>2811.5373789999999</v>
      </c>
      <c r="O77">
        <v>2883.0964939999999</v>
      </c>
      <c r="P77">
        <v>2955.4466499999999</v>
      </c>
      <c r="Q77">
        <v>3028.0221339999998</v>
      </c>
      <c r="R77">
        <v>3100.516979</v>
      </c>
      <c r="S77">
        <v>3172.5859249999999</v>
      </c>
      <c r="T77">
        <v>3195.5864150000002</v>
      </c>
      <c r="U77">
        <v>3219.5565139999999</v>
      </c>
      <c r="V77">
        <v>3243.64498</v>
      </c>
      <c r="W77">
        <v>3267.2446949999999</v>
      </c>
      <c r="X77">
        <v>3290.030291</v>
      </c>
      <c r="Y77">
        <v>3311.8795369999998</v>
      </c>
      <c r="Z77">
        <v>3332.7864239999999</v>
      </c>
      <c r="AA77">
        <v>3352.7896519999999</v>
      </c>
      <c r="AB77">
        <v>3371.9333510000001</v>
      </c>
      <c r="AC77">
        <v>3390.2507420000002</v>
      </c>
      <c r="AD77">
        <v>3408.1693030000001</v>
      </c>
      <c r="AE77">
        <v>3426.2357109999998</v>
      </c>
      <c r="AF77">
        <v>3444.474768</v>
      </c>
      <c r="AG77">
        <v>3462.9579600000002</v>
      </c>
      <c r="AH77">
        <v>3481.703634</v>
      </c>
      <c r="AI77">
        <v>3500.6950139999999</v>
      </c>
      <c r="AJ77">
        <v>3519.9038340000002</v>
      </c>
      <c r="AK77">
        <v>3539.297039</v>
      </c>
      <c r="AL77">
        <v>3558.8424</v>
      </c>
      <c r="AM77">
        <v>3578.5095540000002</v>
      </c>
    </row>
    <row r="78" spans="1:39" x14ac:dyDescent="0.25">
      <c r="A78" t="s">
        <v>238</v>
      </c>
      <c r="B78">
        <v>1941.100091</v>
      </c>
      <c r="C78">
        <v>2013.5661889999999</v>
      </c>
      <c r="D78">
        <v>2079.2121400000001</v>
      </c>
      <c r="E78">
        <v>2139.128972</v>
      </c>
      <c r="F78">
        <v>2192.11409</v>
      </c>
      <c r="G78">
        <v>2238.0227639999998</v>
      </c>
      <c r="H78">
        <v>2274.1141240000002</v>
      </c>
      <c r="I78">
        <v>2322.1037670000001</v>
      </c>
      <c r="J78">
        <v>2374.1916670000001</v>
      </c>
      <c r="K78">
        <v>2427.2114040000001</v>
      </c>
      <c r="L78">
        <v>2480.07465</v>
      </c>
      <c r="M78">
        <v>2532.3680840000002</v>
      </c>
      <c r="N78">
        <v>2584.0060899999999</v>
      </c>
      <c r="O78">
        <v>2632.615863</v>
      </c>
      <c r="P78">
        <v>2679.0471280000002</v>
      </c>
      <c r="Q78">
        <v>2722.5320820000002</v>
      </c>
      <c r="R78">
        <v>2762.7710950000001</v>
      </c>
      <c r="S78">
        <v>2799.4869050000002</v>
      </c>
      <c r="T78">
        <v>2792.5466879999999</v>
      </c>
      <c r="U78">
        <v>2785.3712059999998</v>
      </c>
      <c r="V78">
        <v>2776.8960229999998</v>
      </c>
      <c r="W78">
        <v>2766.510413</v>
      </c>
      <c r="X78">
        <v>2753.9747090000001</v>
      </c>
      <c r="Y78">
        <v>2739.2873260000001</v>
      </c>
      <c r="Z78">
        <v>2722.5650289999999</v>
      </c>
      <c r="AA78">
        <v>2703.9585809999999</v>
      </c>
      <c r="AB78">
        <v>2683.6040779999998</v>
      </c>
      <c r="AC78">
        <v>2661.616145</v>
      </c>
      <c r="AD78">
        <v>2635.1139050000002</v>
      </c>
      <c r="AE78">
        <v>2606.134963</v>
      </c>
      <c r="AF78">
        <v>2575.197674</v>
      </c>
      <c r="AG78">
        <v>2542.79396</v>
      </c>
      <c r="AH78">
        <v>2509.3137929999998</v>
      </c>
      <c r="AI78">
        <v>2475.0398</v>
      </c>
      <c r="AJ78">
        <v>2440.1445490000001</v>
      </c>
      <c r="AK78">
        <v>2404.7848309999999</v>
      </c>
      <c r="AL78">
        <v>2369.0950640000001</v>
      </c>
      <c r="AM78">
        <v>2333.198101</v>
      </c>
    </row>
    <row r="79" spans="1:39" x14ac:dyDescent="0.25">
      <c r="A79" t="s">
        <v>80</v>
      </c>
      <c r="B79">
        <v>8814662.9269999899</v>
      </c>
      <c r="C79">
        <v>9060430.1669999994</v>
      </c>
      <c r="D79">
        <v>9264304.8579999898</v>
      </c>
      <c r="E79">
        <v>9620910.40499999</v>
      </c>
      <c r="F79">
        <v>9951131.773</v>
      </c>
      <c r="G79">
        <v>10247410.15</v>
      </c>
      <c r="H79">
        <v>10496174.32</v>
      </c>
      <c r="I79">
        <v>10704907.58</v>
      </c>
      <c r="J79">
        <v>10885333.289999999</v>
      </c>
      <c r="K79">
        <v>11056046.720000001</v>
      </c>
      <c r="L79">
        <v>11218337.59</v>
      </c>
      <c r="M79">
        <v>11373004.18</v>
      </c>
      <c r="N79">
        <v>11521104.58</v>
      </c>
      <c r="O79">
        <v>11677379.720000001</v>
      </c>
      <c r="P79">
        <v>11890707.289999999</v>
      </c>
      <c r="Q79">
        <v>12122357.300000001</v>
      </c>
      <c r="R79">
        <v>12359796.25</v>
      </c>
      <c r="S79">
        <v>12584846.02</v>
      </c>
      <c r="T79">
        <v>12821824.91</v>
      </c>
      <c r="U79">
        <v>13076291.109999999</v>
      </c>
      <c r="V79">
        <v>13330153.65</v>
      </c>
      <c r="W79">
        <v>13579382.85</v>
      </c>
      <c r="X79">
        <v>13821616.5</v>
      </c>
      <c r="Y79">
        <v>14054729.210000001</v>
      </c>
      <c r="Z79">
        <v>14276644.039999999</v>
      </c>
      <c r="AA79">
        <v>14485269.369999999</v>
      </c>
      <c r="AB79">
        <v>14678457.27</v>
      </c>
      <c r="AC79">
        <v>14853963.369999999</v>
      </c>
      <c r="AD79">
        <v>15037671.470000001</v>
      </c>
      <c r="AE79">
        <v>15263700.539999999</v>
      </c>
      <c r="AF79">
        <v>15503656.539999999</v>
      </c>
      <c r="AG79">
        <v>15751938.41</v>
      </c>
      <c r="AH79">
        <v>16004475.970000001</v>
      </c>
      <c r="AI79">
        <v>16258163.25</v>
      </c>
      <c r="AJ79">
        <v>16510893.1</v>
      </c>
      <c r="AK79">
        <v>16761520.289999999</v>
      </c>
      <c r="AL79">
        <v>17009422.600000001</v>
      </c>
      <c r="AM79">
        <v>17254534.399999999</v>
      </c>
    </row>
    <row r="80" spans="1:39" x14ac:dyDescent="0.25">
      <c r="A80" t="s">
        <v>81</v>
      </c>
      <c r="B80">
        <v>68248372.930000007</v>
      </c>
      <c r="C80">
        <v>69423077.879999995</v>
      </c>
      <c r="D80">
        <v>70577672.939999998</v>
      </c>
      <c r="E80">
        <v>71731551.129999995</v>
      </c>
      <c r="F80">
        <v>72884683.620000005</v>
      </c>
      <c r="G80">
        <v>74016154.370000005</v>
      </c>
      <c r="H80">
        <v>75140454.569999903</v>
      </c>
      <c r="I80">
        <v>76440196.200000003</v>
      </c>
      <c r="J80">
        <v>77777686.739999995</v>
      </c>
      <c r="K80">
        <v>78937623.280000001</v>
      </c>
      <c r="L80">
        <v>80067884.480000004</v>
      </c>
      <c r="M80">
        <v>81191958.25</v>
      </c>
      <c r="N80">
        <v>82313656.25</v>
      </c>
      <c r="O80">
        <v>83436217.159999996</v>
      </c>
      <c r="P80">
        <v>84588550.030000001</v>
      </c>
      <c r="Q80">
        <v>85815334.849999994</v>
      </c>
      <c r="R80">
        <v>87114066.640000001</v>
      </c>
      <c r="S80">
        <v>88482552.109999999</v>
      </c>
      <c r="T80">
        <v>90007661.819999903</v>
      </c>
      <c r="U80">
        <v>91511872.680000007</v>
      </c>
      <c r="V80">
        <v>92955645.879999995</v>
      </c>
      <c r="W80">
        <v>94333701.579999998</v>
      </c>
      <c r="X80">
        <v>95653196.689999998</v>
      </c>
      <c r="Y80">
        <v>96921563.670000002</v>
      </c>
      <c r="Z80">
        <v>98144792.790000007</v>
      </c>
      <c r="AA80">
        <v>99327633.670000002</v>
      </c>
      <c r="AB80">
        <v>100474253.09999999</v>
      </c>
      <c r="AC80">
        <v>101588031</v>
      </c>
      <c r="AD80">
        <v>102675932.2</v>
      </c>
      <c r="AE80">
        <v>103796858.59999999</v>
      </c>
      <c r="AF80">
        <v>104930942.2</v>
      </c>
      <c r="AG80">
        <v>106077807.8</v>
      </c>
      <c r="AH80">
        <v>107243111</v>
      </c>
      <c r="AI80">
        <v>108431054</v>
      </c>
      <c r="AJ80">
        <v>109644197.7</v>
      </c>
      <c r="AK80">
        <v>110885301.90000001</v>
      </c>
      <c r="AL80">
        <v>112156934.2</v>
      </c>
      <c r="AM80">
        <v>113462138.5</v>
      </c>
    </row>
    <row r="81" spans="1:39" x14ac:dyDescent="0.25">
      <c r="A81" t="s">
        <v>82</v>
      </c>
      <c r="B81">
        <v>57504410.18</v>
      </c>
      <c r="C81">
        <v>60648290.57</v>
      </c>
      <c r="D81">
        <v>63792085.130000003</v>
      </c>
      <c r="E81">
        <v>66936505.07</v>
      </c>
      <c r="F81">
        <v>70082808.239999995</v>
      </c>
      <c r="G81">
        <v>73228526.780000001</v>
      </c>
      <c r="H81">
        <v>76372592.260000005</v>
      </c>
      <c r="I81">
        <v>79513883.909999996</v>
      </c>
      <c r="J81">
        <v>82654135.25</v>
      </c>
      <c r="K81">
        <v>85791493.340000004</v>
      </c>
      <c r="L81">
        <v>88926159.040000007</v>
      </c>
      <c r="M81">
        <v>92058240.409999996</v>
      </c>
      <c r="N81">
        <v>95187727.650000006</v>
      </c>
      <c r="O81">
        <v>98314379.969999999</v>
      </c>
      <c r="P81">
        <v>101438506.40000001</v>
      </c>
      <c r="Q81">
        <v>104562522.2</v>
      </c>
      <c r="R81">
        <v>107687202.3</v>
      </c>
      <c r="S81">
        <v>110812510.5</v>
      </c>
      <c r="T81">
        <v>112035616.5</v>
      </c>
      <c r="U81">
        <v>113261352.3</v>
      </c>
      <c r="V81">
        <v>114482302.7</v>
      </c>
      <c r="W81">
        <v>115699780.90000001</v>
      </c>
      <c r="X81">
        <v>116915347.8</v>
      </c>
      <c r="Y81">
        <v>118130122.59999999</v>
      </c>
      <c r="Z81">
        <v>119344935.90000001</v>
      </c>
      <c r="AA81">
        <v>120560236.59999999</v>
      </c>
      <c r="AB81">
        <v>121776323.09999999</v>
      </c>
      <c r="AC81">
        <v>122993110.3</v>
      </c>
      <c r="AD81">
        <v>124211314.09999999</v>
      </c>
      <c r="AE81">
        <v>125432148.2</v>
      </c>
      <c r="AF81">
        <v>126656831.7</v>
      </c>
      <c r="AG81">
        <v>127884847.09999999</v>
      </c>
      <c r="AH81">
        <v>129116939.8</v>
      </c>
      <c r="AI81">
        <v>130353682.8</v>
      </c>
      <c r="AJ81">
        <v>131595565.09999999</v>
      </c>
      <c r="AK81">
        <v>132843177.40000001</v>
      </c>
      <c r="AL81">
        <v>134096937.2</v>
      </c>
      <c r="AM81">
        <v>135357565.80000001</v>
      </c>
    </row>
    <row r="82" spans="1:39" x14ac:dyDescent="0.25">
      <c r="A82" t="s">
        <v>83</v>
      </c>
      <c r="B82">
        <v>6833613.2439999999</v>
      </c>
      <c r="C82">
        <v>6767757.6459999997</v>
      </c>
      <c r="D82">
        <v>6706578.2130000005</v>
      </c>
      <c r="E82">
        <v>6648356.3799999999</v>
      </c>
      <c r="F82">
        <v>6593228.9220000003</v>
      </c>
      <c r="G82">
        <v>6539937.057</v>
      </c>
      <c r="H82">
        <v>6487927.7379999999</v>
      </c>
      <c r="I82">
        <v>6436516.6840000004</v>
      </c>
      <c r="J82">
        <v>6385503.4040000001</v>
      </c>
      <c r="K82">
        <v>6335152.2209999999</v>
      </c>
      <c r="L82">
        <v>6285863.75</v>
      </c>
      <c r="M82">
        <v>6237866.5810000002</v>
      </c>
      <c r="N82">
        <v>6191353.8720000004</v>
      </c>
      <c r="O82">
        <v>6145754.3969999999</v>
      </c>
      <c r="P82">
        <v>6102905.3739999998</v>
      </c>
      <c r="Q82">
        <v>6065451.4189999998</v>
      </c>
      <c r="R82">
        <v>6033797.233</v>
      </c>
      <c r="S82">
        <v>6008366.3490000004</v>
      </c>
      <c r="T82">
        <v>6053942.5789999999</v>
      </c>
      <c r="U82">
        <v>6087858.2759999996</v>
      </c>
      <c r="V82">
        <v>6112854.835</v>
      </c>
      <c r="W82">
        <v>6131644.2819999997</v>
      </c>
      <c r="X82">
        <v>6146638.3930000002</v>
      </c>
      <c r="Y82">
        <v>6159894.3119999999</v>
      </c>
      <c r="Z82">
        <v>6173145.1830000002</v>
      </c>
      <c r="AA82">
        <v>6187832.9390000002</v>
      </c>
      <c r="AB82">
        <v>6205117.3449999997</v>
      </c>
      <c r="AC82">
        <v>6225853.7130000005</v>
      </c>
      <c r="AD82">
        <v>6251066.7379999999</v>
      </c>
      <c r="AE82">
        <v>6282355.2560000001</v>
      </c>
      <c r="AF82">
        <v>6317964.1900000004</v>
      </c>
      <c r="AG82">
        <v>6358973.2379999999</v>
      </c>
      <c r="AH82">
        <v>6406198.1730000004</v>
      </c>
      <c r="AI82">
        <v>6460086.3729999997</v>
      </c>
      <c r="AJ82">
        <v>6520846.4589999998</v>
      </c>
      <c r="AK82">
        <v>6588552.1670000004</v>
      </c>
      <c r="AL82">
        <v>6663126.7779999999</v>
      </c>
      <c r="AM82">
        <v>6744397.7970000003</v>
      </c>
    </row>
    <row r="83" spans="1:39" x14ac:dyDescent="0.25">
      <c r="A83" t="s">
        <v>128</v>
      </c>
      <c r="B83">
        <v>41882012.060000002</v>
      </c>
      <c r="C83">
        <v>43085603.140000001</v>
      </c>
      <c r="D83">
        <v>44294389.5</v>
      </c>
      <c r="E83">
        <v>45652569.509999998</v>
      </c>
      <c r="F83">
        <v>47081851.640000001</v>
      </c>
      <c r="G83">
        <v>48635577.140000001</v>
      </c>
      <c r="H83">
        <v>50130323.170000002</v>
      </c>
      <c r="I83">
        <v>51541145.68</v>
      </c>
      <c r="J83">
        <v>52238297.32</v>
      </c>
      <c r="K83">
        <v>52565784.689999998</v>
      </c>
      <c r="L83">
        <v>52775302.310000002</v>
      </c>
      <c r="M83">
        <v>52889606.219999999</v>
      </c>
      <c r="N83">
        <v>52898689.299999997</v>
      </c>
      <c r="O83">
        <v>53011953.869999997</v>
      </c>
      <c r="P83">
        <v>53810319.219999999</v>
      </c>
      <c r="Q83">
        <v>54701458.829999998</v>
      </c>
      <c r="R83">
        <v>55612948.380000003</v>
      </c>
      <c r="S83">
        <v>56524454.240000002</v>
      </c>
      <c r="T83">
        <v>57054978.619999997</v>
      </c>
      <c r="U83">
        <v>57508684.380000003</v>
      </c>
      <c r="V83">
        <v>57908555.340000004</v>
      </c>
      <c r="W83">
        <v>58257295.5</v>
      </c>
      <c r="X83">
        <v>58557681.149999999</v>
      </c>
      <c r="Y83">
        <v>58813035.240000002</v>
      </c>
      <c r="Z83">
        <v>59026625.18</v>
      </c>
      <c r="AA83">
        <v>59201309.840000004</v>
      </c>
      <c r="AB83">
        <v>59339519.390000001</v>
      </c>
      <c r="AC83">
        <v>59443291.259999998</v>
      </c>
      <c r="AD83">
        <v>59637537.229999997</v>
      </c>
      <c r="AE83">
        <v>60522726.130000003</v>
      </c>
      <c r="AF83">
        <v>61563904.479999997</v>
      </c>
      <c r="AG83">
        <v>62686281.049999997</v>
      </c>
      <c r="AH83">
        <v>63870899.869999997</v>
      </c>
      <c r="AI83">
        <v>65108672.420000002</v>
      </c>
      <c r="AJ83">
        <v>66394442.420000002</v>
      </c>
      <c r="AK83">
        <v>67725932.120000005</v>
      </c>
      <c r="AL83">
        <v>69103031.5</v>
      </c>
      <c r="AM83">
        <v>70527566.909999996</v>
      </c>
    </row>
    <row r="84" spans="1:39" x14ac:dyDescent="0.25">
      <c r="A84" t="s">
        <v>126</v>
      </c>
      <c r="B84">
        <v>125966805.8</v>
      </c>
      <c r="C84">
        <v>131617360.3</v>
      </c>
      <c r="D84">
        <v>134418673.80000001</v>
      </c>
      <c r="E84">
        <v>141684521.19999999</v>
      </c>
      <c r="F84">
        <v>149403076.5</v>
      </c>
      <c r="G84">
        <v>150458946.5</v>
      </c>
      <c r="H84">
        <v>152885926.90000001</v>
      </c>
      <c r="I84">
        <v>156203709.19999999</v>
      </c>
      <c r="J84">
        <v>159534078.30000001</v>
      </c>
      <c r="K84">
        <v>162446471.59999999</v>
      </c>
      <c r="L84">
        <v>164478472.19999999</v>
      </c>
      <c r="M84">
        <v>165088920.30000001</v>
      </c>
      <c r="N84">
        <v>163598193.69999999</v>
      </c>
      <c r="O84">
        <v>165646127.80000001</v>
      </c>
      <c r="P84">
        <v>168666820.80000001</v>
      </c>
      <c r="Q84">
        <v>172161190.09999999</v>
      </c>
      <c r="R84">
        <v>176152062.19999999</v>
      </c>
      <c r="S84">
        <v>180737319.30000001</v>
      </c>
      <c r="T84">
        <v>183683136.09999999</v>
      </c>
      <c r="U84">
        <v>185452676.30000001</v>
      </c>
      <c r="V84">
        <v>186061076.90000001</v>
      </c>
      <c r="W84">
        <v>185636044.59999999</v>
      </c>
      <c r="X84">
        <v>184323662.40000001</v>
      </c>
      <c r="Y84">
        <v>182260566.59999999</v>
      </c>
      <c r="Z84">
        <v>179564710.19999999</v>
      </c>
      <c r="AA84">
        <v>176334002.40000001</v>
      </c>
      <c r="AB84">
        <v>172648339.09999999</v>
      </c>
      <c r="AC84">
        <v>168573312.59999999</v>
      </c>
      <c r="AD84">
        <v>161960916.5</v>
      </c>
      <c r="AE84">
        <v>158295277.5</v>
      </c>
      <c r="AF84">
        <v>156711613</v>
      </c>
      <c r="AG84">
        <v>156563447.5</v>
      </c>
      <c r="AH84">
        <v>157420813.09999999</v>
      </c>
      <c r="AI84">
        <v>158994896.30000001</v>
      </c>
      <c r="AJ84">
        <v>161092530.19999999</v>
      </c>
      <c r="AK84">
        <v>163585860.19999999</v>
      </c>
      <c r="AL84">
        <v>166390531.90000001</v>
      </c>
      <c r="AM84">
        <v>169452415</v>
      </c>
    </row>
    <row r="85" spans="1:39" x14ac:dyDescent="0.25">
      <c r="A85" t="s">
        <v>235</v>
      </c>
      <c r="B85">
        <v>121404962</v>
      </c>
      <c r="C85">
        <v>125370701.59999999</v>
      </c>
      <c r="D85">
        <v>129356554.59999999</v>
      </c>
      <c r="E85">
        <v>133395823.09999999</v>
      </c>
      <c r="F85">
        <v>137431131.5</v>
      </c>
      <c r="G85">
        <v>141409607.69999999</v>
      </c>
      <c r="H85">
        <v>145361289.09999999</v>
      </c>
      <c r="I85">
        <v>149316042.69999999</v>
      </c>
      <c r="J85">
        <v>153258402.5</v>
      </c>
      <c r="K85">
        <v>157173447.59999999</v>
      </c>
      <c r="L85">
        <v>161077894.19999999</v>
      </c>
      <c r="M85">
        <v>164978081.30000001</v>
      </c>
      <c r="N85">
        <v>168876100.5</v>
      </c>
      <c r="O85">
        <v>172759935.5</v>
      </c>
      <c r="P85">
        <v>176700349.80000001</v>
      </c>
      <c r="Q85">
        <v>180654846.69999999</v>
      </c>
      <c r="R85">
        <v>184599934.40000001</v>
      </c>
      <c r="S85">
        <v>188511071.30000001</v>
      </c>
      <c r="T85">
        <v>189314753.09999999</v>
      </c>
      <c r="U85">
        <v>190186270.69999999</v>
      </c>
      <c r="V85">
        <v>191071293.19999999</v>
      </c>
      <c r="W85">
        <v>191930456.40000001</v>
      </c>
      <c r="X85">
        <v>192742651.90000001</v>
      </c>
      <c r="Y85">
        <v>193499932.40000001</v>
      </c>
      <c r="Z85">
        <v>194201850.09999999</v>
      </c>
      <c r="AA85">
        <v>194850715</v>
      </c>
      <c r="AB85">
        <v>195449112.30000001</v>
      </c>
      <c r="AC85">
        <v>195998835.5</v>
      </c>
      <c r="AD85">
        <v>196527167.5</v>
      </c>
      <c r="AE85">
        <v>197071600.30000001</v>
      </c>
      <c r="AF85">
        <v>197630668.40000001</v>
      </c>
      <c r="AG85">
        <v>198207016.09999999</v>
      </c>
      <c r="AH85">
        <v>198801328.19999999</v>
      </c>
      <c r="AI85">
        <v>199412670.30000001</v>
      </c>
      <c r="AJ85">
        <v>200039458.5</v>
      </c>
      <c r="AK85">
        <v>200679753.90000001</v>
      </c>
      <c r="AL85">
        <v>201331437.40000001</v>
      </c>
      <c r="AM85">
        <v>201992315.5</v>
      </c>
    </row>
    <row r="86" spans="1:39" x14ac:dyDescent="0.25">
      <c r="A86" t="s">
        <v>86</v>
      </c>
      <c r="B86">
        <v>8814662.9269999899</v>
      </c>
      <c r="C86">
        <v>9060430.1669999994</v>
      </c>
      <c r="D86">
        <v>9252433.0779999997</v>
      </c>
      <c r="E86">
        <v>9540432.0850000009</v>
      </c>
      <c r="F86">
        <v>9810372.8690000009</v>
      </c>
      <c r="G86">
        <v>9958793.5700000003</v>
      </c>
      <c r="H86">
        <v>10006346.24</v>
      </c>
      <c r="I86">
        <v>9989436.2149999999</v>
      </c>
      <c r="J86">
        <v>10031339.99</v>
      </c>
      <c r="K86">
        <v>10068380.09</v>
      </c>
      <c r="L86">
        <v>10096256.939999999</v>
      </c>
      <c r="M86">
        <v>10114980.109999999</v>
      </c>
      <c r="N86">
        <v>10124887.1</v>
      </c>
      <c r="O86">
        <v>10136191.939999999</v>
      </c>
      <c r="P86">
        <v>10179453.91</v>
      </c>
      <c r="Q86">
        <v>10223455.99</v>
      </c>
      <c r="R86">
        <v>10255989.220000001</v>
      </c>
      <c r="S86">
        <v>10261535.15</v>
      </c>
      <c r="T86">
        <v>10264300.27</v>
      </c>
      <c r="U86">
        <v>10279547.26</v>
      </c>
      <c r="V86">
        <v>10283268.01</v>
      </c>
      <c r="W86">
        <v>10271471.08</v>
      </c>
      <c r="X86">
        <v>10242414.82</v>
      </c>
      <c r="Y86">
        <v>10194861.98</v>
      </c>
      <c r="Z86">
        <v>10127858.27</v>
      </c>
      <c r="AA86">
        <v>10040647.68</v>
      </c>
      <c r="AB86">
        <v>9932623.5649999995</v>
      </c>
      <c r="AC86">
        <v>9803292.9590000007</v>
      </c>
      <c r="AD86">
        <v>9666547.52999999</v>
      </c>
      <c r="AE86">
        <v>9532136.0280000009</v>
      </c>
      <c r="AF86">
        <v>9391163.6879999898</v>
      </c>
      <c r="AG86">
        <v>9240874.13199999</v>
      </c>
      <c r="AH86">
        <v>9079988.5879999995</v>
      </c>
      <c r="AI86">
        <v>8908011.5820000004</v>
      </c>
      <c r="AJ86">
        <v>8725087.3120000008</v>
      </c>
      <c r="AK86">
        <v>8531857.9499999899</v>
      </c>
      <c r="AL86">
        <v>8329324.2719999999</v>
      </c>
      <c r="AM86">
        <v>8118733.3679999998</v>
      </c>
    </row>
    <row r="87" spans="1:39" x14ac:dyDescent="0.25">
      <c r="A87" t="s">
        <v>87</v>
      </c>
      <c r="B87" s="8">
        <v>68248372.930000007</v>
      </c>
      <c r="C87">
        <v>69423077.879999995</v>
      </c>
      <c r="D87">
        <v>70532964.650000006</v>
      </c>
      <c r="E87">
        <v>71489434.920000002</v>
      </c>
      <c r="F87">
        <v>72328676.120000005</v>
      </c>
      <c r="G87">
        <v>73026197.969999999</v>
      </c>
      <c r="H87">
        <v>73548601.75</v>
      </c>
      <c r="I87">
        <v>73778103.670000002</v>
      </c>
      <c r="J87">
        <v>74289238.650000006</v>
      </c>
      <c r="K87">
        <v>74874563.280000001</v>
      </c>
      <c r="L87">
        <v>75447364.849999994</v>
      </c>
      <c r="M87">
        <v>75946067.310000002</v>
      </c>
      <c r="N87">
        <v>76409543.290000007</v>
      </c>
      <c r="O87">
        <v>76841280.819999903</v>
      </c>
      <c r="P87">
        <v>77241989.019999996</v>
      </c>
      <c r="Q87">
        <v>77656371.489999995</v>
      </c>
      <c r="R87">
        <v>78061137.640000001</v>
      </c>
      <c r="S87">
        <v>78442628.439999998</v>
      </c>
      <c r="T87">
        <v>78927690.609999999</v>
      </c>
      <c r="U87">
        <v>79348008.430000007</v>
      </c>
      <c r="V87">
        <v>79651919.140000001</v>
      </c>
      <c r="W87">
        <v>79836310.379999995</v>
      </c>
      <c r="X87">
        <v>79906974.439999998</v>
      </c>
      <c r="Y87">
        <v>79869144.620000005</v>
      </c>
      <c r="Z87">
        <v>79726830.359999999</v>
      </c>
      <c r="AA87">
        <v>79482957.560000002</v>
      </c>
      <c r="AB87">
        <v>79139920.099999994</v>
      </c>
      <c r="AC87">
        <v>78699158.129999995</v>
      </c>
      <c r="AD87">
        <v>78116008.019999996</v>
      </c>
      <c r="AE87">
        <v>77390764.25</v>
      </c>
      <c r="AF87">
        <v>76579753.810000002</v>
      </c>
      <c r="AG87">
        <v>75674527.400000006</v>
      </c>
      <c r="AH87">
        <v>74682903.650000006</v>
      </c>
      <c r="AI87">
        <v>73612575.790000007</v>
      </c>
      <c r="AJ87">
        <v>72469038.959999904</v>
      </c>
      <c r="AK87">
        <v>71255670.519999996</v>
      </c>
      <c r="AL87">
        <v>69977384.120000005</v>
      </c>
      <c r="AM87">
        <v>68639305.609999999</v>
      </c>
    </row>
    <row r="88" spans="1:39" x14ac:dyDescent="0.25">
      <c r="A88" t="s">
        <v>88</v>
      </c>
      <c r="B88">
        <v>57504410.18</v>
      </c>
      <c r="C88">
        <v>60648290.57</v>
      </c>
      <c r="D88">
        <v>63758881.280000001</v>
      </c>
      <c r="E88">
        <v>66748011.770000003</v>
      </c>
      <c r="F88">
        <v>69633833.060000002</v>
      </c>
      <c r="G88">
        <v>72389720.859999999</v>
      </c>
      <c r="H88">
        <v>74858001.920000002</v>
      </c>
      <c r="I88">
        <v>77145275.079999998</v>
      </c>
      <c r="J88">
        <v>79670390.409999996</v>
      </c>
      <c r="K88">
        <v>82126481.150000006</v>
      </c>
      <c r="L88">
        <v>84501625.370000005</v>
      </c>
      <c r="M88">
        <v>86794968.609999999</v>
      </c>
      <c r="N88">
        <v>89001079.400000006</v>
      </c>
      <c r="O88">
        <v>91092305.870000005</v>
      </c>
      <c r="P88">
        <v>93002895.959999904</v>
      </c>
      <c r="Q88">
        <v>94756031.040000007</v>
      </c>
      <c r="R88">
        <v>96332783.980000004</v>
      </c>
      <c r="S88">
        <v>97710714.75</v>
      </c>
      <c r="T88">
        <v>97290631.599999994</v>
      </c>
      <c r="U88">
        <v>96816301.079999998</v>
      </c>
      <c r="V88">
        <v>96237359.180000007</v>
      </c>
      <c r="W88">
        <v>95549867.620000005</v>
      </c>
      <c r="X88">
        <v>94751198.569999903</v>
      </c>
      <c r="Y88">
        <v>93837628.700000003</v>
      </c>
      <c r="Z88">
        <v>92804087.769999996</v>
      </c>
      <c r="AA88">
        <v>91643786.989999995</v>
      </c>
      <c r="AB88">
        <v>90348087.579999998</v>
      </c>
      <c r="AC88">
        <v>88906104.969999999</v>
      </c>
      <c r="AD88">
        <v>87284460.359999999</v>
      </c>
      <c r="AE88">
        <v>85411326.019999996</v>
      </c>
      <c r="AF88">
        <v>83401855.230000004</v>
      </c>
      <c r="AG88">
        <v>81275819.709999904</v>
      </c>
      <c r="AH88">
        <v>79048783.049999997</v>
      </c>
      <c r="AI88">
        <v>76735556.819999903</v>
      </c>
      <c r="AJ88">
        <v>74350736.390000001</v>
      </c>
      <c r="AK88">
        <v>71909050.25</v>
      </c>
      <c r="AL88">
        <v>69425320.109999999</v>
      </c>
      <c r="AM88">
        <v>66914581.869999997</v>
      </c>
    </row>
    <row r="89" spans="1:39" x14ac:dyDescent="0.25">
      <c r="A89" t="s">
        <v>89</v>
      </c>
      <c r="B89">
        <v>6833613.2439999999</v>
      </c>
      <c r="C89">
        <v>6767757.6459999997</v>
      </c>
      <c r="D89">
        <v>6705838.3439999996</v>
      </c>
      <c r="E89">
        <v>6636035.0389999999</v>
      </c>
      <c r="F89">
        <v>6562095.4539999999</v>
      </c>
      <c r="G89">
        <v>6483410.6849999996</v>
      </c>
      <c r="H89">
        <v>6394271.4239999996</v>
      </c>
      <c r="I89">
        <v>6296892.4249999998</v>
      </c>
      <c r="J89">
        <v>6213371.5319999997</v>
      </c>
      <c r="K89">
        <v>6130066.165</v>
      </c>
      <c r="L89">
        <v>6048229.8119999999</v>
      </c>
      <c r="M89">
        <v>5967909.3820000002</v>
      </c>
      <c r="N89">
        <v>5889175.477</v>
      </c>
      <c r="O89">
        <v>5813082.9500000002</v>
      </c>
      <c r="P89">
        <v>5737043.392</v>
      </c>
      <c r="Q89">
        <v>5662754.9170000004</v>
      </c>
      <c r="R89">
        <v>5588639.9069999997</v>
      </c>
      <c r="S89">
        <v>5513833.5970000001</v>
      </c>
      <c r="T89">
        <v>5502741.0369999995</v>
      </c>
      <c r="U89">
        <v>5476850.2010000004</v>
      </c>
      <c r="V89">
        <v>5440110.9950000001</v>
      </c>
      <c r="W89">
        <v>5396551.9210000001</v>
      </c>
      <c r="X89">
        <v>5349325.0140000004</v>
      </c>
      <c r="Y89">
        <v>5300814.0520000001</v>
      </c>
      <c r="Z89">
        <v>5252799.8190000001</v>
      </c>
      <c r="AA89">
        <v>5206491.7010000004</v>
      </c>
      <c r="AB89">
        <v>5162583.5470000003</v>
      </c>
      <c r="AC89">
        <v>5121291.1550000003</v>
      </c>
      <c r="AD89">
        <v>5079279.5020000003</v>
      </c>
      <c r="AE89">
        <v>5037492.125</v>
      </c>
      <c r="AF89">
        <v>4995184.7980000004</v>
      </c>
      <c r="AG89">
        <v>4951374.2960000001</v>
      </c>
      <c r="AH89">
        <v>4906672.8540000003</v>
      </c>
      <c r="AI89">
        <v>4861453.6639999999</v>
      </c>
      <c r="AJ89">
        <v>4815654.9419999998</v>
      </c>
      <c r="AK89">
        <v>4768791.0190000003</v>
      </c>
      <c r="AL89">
        <v>4720457.4330000002</v>
      </c>
      <c r="AM89">
        <v>4670161.8509999998</v>
      </c>
    </row>
    <row r="90" spans="1:39" x14ac:dyDescent="0.25">
      <c r="A90" t="s">
        <v>84</v>
      </c>
      <c r="B90">
        <v>41882012.060000002</v>
      </c>
      <c r="C90">
        <v>43085603.140000001</v>
      </c>
      <c r="D90">
        <v>44211412.590000004</v>
      </c>
      <c r="E90">
        <v>45330397.240000002</v>
      </c>
      <c r="F90">
        <v>46371019.060000002</v>
      </c>
      <c r="G90">
        <v>47193117.68</v>
      </c>
      <c r="H90">
        <v>47732982.810000002</v>
      </c>
      <c r="I90">
        <v>47943241.950000003</v>
      </c>
      <c r="J90">
        <v>47719104.270000003</v>
      </c>
      <c r="K90">
        <v>47410793.170000002</v>
      </c>
      <c r="L90">
        <v>47032665.579999998</v>
      </c>
      <c r="M90">
        <v>46564097.520000003</v>
      </c>
      <c r="N90">
        <v>45992507.899999999</v>
      </c>
      <c r="O90">
        <v>45431910.299999997</v>
      </c>
      <c r="P90">
        <v>45366523.479999997</v>
      </c>
      <c r="Q90">
        <v>45301102.609999999</v>
      </c>
      <c r="R90">
        <v>45169574.719999999</v>
      </c>
      <c r="S90">
        <v>44950302.399999999</v>
      </c>
      <c r="T90">
        <v>44497472.100000001</v>
      </c>
      <c r="U90">
        <v>44009570.810000002</v>
      </c>
      <c r="V90">
        <v>43472099.350000001</v>
      </c>
      <c r="W90">
        <v>42882970.909999996</v>
      </c>
      <c r="X90">
        <v>42243465.509999998</v>
      </c>
      <c r="Y90">
        <v>41555679.960000001</v>
      </c>
      <c r="Z90">
        <v>40821755.310000002</v>
      </c>
      <c r="AA90">
        <v>40043525.960000001</v>
      </c>
      <c r="AB90">
        <v>39222473.159999996</v>
      </c>
      <c r="AC90">
        <v>38359749.079999998</v>
      </c>
      <c r="AD90">
        <v>37479119.549999997</v>
      </c>
      <c r="AE90">
        <v>36862607.200000003</v>
      </c>
      <c r="AF90">
        <v>36229360.32</v>
      </c>
      <c r="AG90">
        <v>35544149.880000003</v>
      </c>
      <c r="AH90">
        <v>34802314.890000001</v>
      </c>
      <c r="AI90">
        <v>34004490.740000002</v>
      </c>
      <c r="AJ90">
        <v>33153110.199999999</v>
      </c>
      <c r="AK90">
        <v>32251822.690000001</v>
      </c>
      <c r="AL90">
        <v>31305496.170000002</v>
      </c>
      <c r="AM90">
        <v>30319884.989999998</v>
      </c>
    </row>
    <row r="91" spans="1:39" x14ac:dyDescent="0.25">
      <c r="A91" t="s">
        <v>85</v>
      </c>
      <c r="B91" s="8">
        <v>125966805.8</v>
      </c>
      <c r="C91">
        <v>131617360.3</v>
      </c>
      <c r="D91">
        <v>134120150.5</v>
      </c>
      <c r="E91">
        <v>138931382.30000001</v>
      </c>
      <c r="F91">
        <v>142770544.09999999</v>
      </c>
      <c r="G91">
        <v>132697613.3</v>
      </c>
      <c r="H91">
        <v>123566785.59999999</v>
      </c>
      <c r="I91">
        <v>116351263.40000001</v>
      </c>
      <c r="J91">
        <v>112646657.59999999</v>
      </c>
      <c r="K91">
        <v>109651013.5</v>
      </c>
      <c r="L91">
        <v>106437066.90000001</v>
      </c>
      <c r="M91">
        <v>102252101.90000001</v>
      </c>
      <c r="N91">
        <v>96347552.930000007</v>
      </c>
      <c r="O91">
        <v>92558206.230000004</v>
      </c>
      <c r="P91">
        <v>88766580.689999998</v>
      </c>
      <c r="Q91">
        <v>84714998.269999996</v>
      </c>
      <c r="R91">
        <v>80411971.530000001</v>
      </c>
      <c r="S91">
        <v>75919386.680000007</v>
      </c>
      <c r="T91">
        <v>72713934.599999994</v>
      </c>
      <c r="U91">
        <v>69380807.620000005</v>
      </c>
      <c r="V91">
        <v>65692399.810000002</v>
      </c>
      <c r="W91">
        <v>61740783.369999997</v>
      </c>
      <c r="X91">
        <v>57635776.030000001</v>
      </c>
      <c r="Y91">
        <v>53471403.939999998</v>
      </c>
      <c r="Z91">
        <v>49322950.229999997</v>
      </c>
      <c r="AA91">
        <v>45248541.009999998</v>
      </c>
      <c r="AB91">
        <v>41291907.890000001</v>
      </c>
      <c r="AC91">
        <v>37485580.520000003</v>
      </c>
      <c r="AD91">
        <v>34020037.350000001</v>
      </c>
      <c r="AE91">
        <v>30758900.949999999</v>
      </c>
      <c r="AF91">
        <v>27660553.030000001</v>
      </c>
      <c r="AG91">
        <v>24720595.280000001</v>
      </c>
      <c r="AH91">
        <v>21948137.829999998</v>
      </c>
      <c r="AI91">
        <v>19351614.109999999</v>
      </c>
      <c r="AJ91">
        <v>16935750.739999998</v>
      </c>
      <c r="AK91">
        <v>14702536.09</v>
      </c>
      <c r="AL91">
        <v>12652515.1</v>
      </c>
      <c r="AM91">
        <v>10784637.09</v>
      </c>
    </row>
    <row r="92" spans="1:39" x14ac:dyDescent="0.25">
      <c r="A92" t="s">
        <v>236</v>
      </c>
      <c r="B92">
        <v>121404962</v>
      </c>
      <c r="C92">
        <v>125370701.59999999</v>
      </c>
      <c r="D92">
        <v>128896970.2</v>
      </c>
      <c r="E92">
        <v>132056924.3</v>
      </c>
      <c r="F92">
        <v>134772387.30000001</v>
      </c>
      <c r="G92">
        <v>137050076.69999999</v>
      </c>
      <c r="H92">
        <v>138702224.19999999</v>
      </c>
      <c r="I92">
        <v>141134915.69999999</v>
      </c>
      <c r="J92">
        <v>143822750.19999999</v>
      </c>
      <c r="K92">
        <v>146552016</v>
      </c>
      <c r="L92">
        <v>149254975.30000001</v>
      </c>
      <c r="M92">
        <v>151904789.90000001</v>
      </c>
      <c r="N92">
        <v>154487181.90000001</v>
      </c>
      <c r="O92">
        <v>156857941.30000001</v>
      </c>
      <c r="P92">
        <v>159083834.59999999</v>
      </c>
      <c r="Q92">
        <v>161114876.19999999</v>
      </c>
      <c r="R92">
        <v>162925635.40000001</v>
      </c>
      <c r="S92">
        <v>164491195.80000001</v>
      </c>
      <c r="T92">
        <v>163326864.30000001</v>
      </c>
      <c r="U92">
        <v>162166206</v>
      </c>
      <c r="V92">
        <v>160935204.19999999</v>
      </c>
      <c r="W92">
        <v>159589334.30000001</v>
      </c>
      <c r="X92">
        <v>158109587.69999999</v>
      </c>
      <c r="Y92">
        <v>156493270.59999999</v>
      </c>
      <c r="Z92">
        <v>154745927.40000001</v>
      </c>
      <c r="AA92">
        <v>152875558.19999999</v>
      </c>
      <c r="AB92">
        <v>150889643.80000001</v>
      </c>
      <c r="AC92">
        <v>148794219.30000001</v>
      </c>
      <c r="AD92">
        <v>146386933</v>
      </c>
      <c r="AE92">
        <v>143808410.90000001</v>
      </c>
      <c r="AF92">
        <v>141108163.69999999</v>
      </c>
      <c r="AG92">
        <v>138318703</v>
      </c>
      <c r="AH92">
        <v>135459698.90000001</v>
      </c>
      <c r="AI92">
        <v>132543875.40000001</v>
      </c>
      <c r="AJ92">
        <v>129580521.90000001</v>
      </c>
      <c r="AK92">
        <v>126577871.7</v>
      </c>
      <c r="AL92">
        <v>123543629.2</v>
      </c>
      <c r="AM92">
        <v>120485325.59999999</v>
      </c>
    </row>
    <row r="93" spans="1:39" x14ac:dyDescent="0.25">
      <c r="A93" t="s">
        <v>90</v>
      </c>
      <c r="B93" s="8">
        <v>3.4552374029999999</v>
      </c>
      <c r="C93">
        <v>3.7169919139999998</v>
      </c>
      <c r="D93">
        <v>3.9635198850000002</v>
      </c>
      <c r="E93">
        <v>4.2306941629999999</v>
      </c>
      <c r="F93">
        <v>4.4870750460000002</v>
      </c>
      <c r="G93">
        <v>4.9650559159999998</v>
      </c>
      <c r="H93">
        <v>5.3153063960000004</v>
      </c>
      <c r="I93">
        <v>5.5603386840000004</v>
      </c>
      <c r="J93">
        <v>5.7383142319999996</v>
      </c>
      <c r="K93">
        <v>5.8621186349999999</v>
      </c>
      <c r="L93">
        <v>5.9302734529999999</v>
      </c>
      <c r="M93">
        <v>5.9312552920000003</v>
      </c>
      <c r="N93">
        <v>5.8449640709999997</v>
      </c>
      <c r="O93">
        <v>6.023985487</v>
      </c>
      <c r="P93">
        <v>6.2651468909999997</v>
      </c>
      <c r="Q93">
        <v>6.508544605</v>
      </c>
      <c r="R93">
        <v>6.75534225</v>
      </c>
      <c r="S93">
        <v>7.0131597230000002</v>
      </c>
      <c r="T93">
        <v>7.210101248</v>
      </c>
      <c r="U93">
        <v>7.3692223759999997</v>
      </c>
      <c r="V93">
        <v>7.4886324929999999</v>
      </c>
      <c r="W93">
        <v>7.5686214569999999</v>
      </c>
      <c r="X93">
        <v>7.6114120109999996</v>
      </c>
      <c r="Y93">
        <v>7.6199180950000001</v>
      </c>
      <c r="Z93">
        <v>7.5972187629999999</v>
      </c>
      <c r="AA93">
        <v>7.5462908909999999</v>
      </c>
      <c r="AB93">
        <v>7.469869944</v>
      </c>
      <c r="AC93">
        <v>7.3704260110000002</v>
      </c>
      <c r="AD93">
        <v>7.491501703</v>
      </c>
      <c r="AE93">
        <v>7.5676702880000004</v>
      </c>
      <c r="AF93">
        <v>7.5968090869999996</v>
      </c>
      <c r="AG93">
        <v>7.598959003</v>
      </c>
      <c r="AH93">
        <v>7.5852545820000001</v>
      </c>
      <c r="AI93">
        <v>7.5614526949999998</v>
      </c>
      <c r="AJ93">
        <v>7.5312250719999998</v>
      </c>
      <c r="AK93">
        <v>7.497399519</v>
      </c>
      <c r="AL93">
        <v>7.4616690520000004</v>
      </c>
      <c r="AM93">
        <v>7.4253418809999996</v>
      </c>
    </row>
    <row r="94" spans="1:39" x14ac:dyDescent="0.25">
      <c r="A94" t="s">
        <v>91</v>
      </c>
      <c r="B94">
        <v>0.51584152589999999</v>
      </c>
      <c r="C94">
        <v>0.66581327339999996</v>
      </c>
      <c r="D94">
        <v>0.86778437340000003</v>
      </c>
      <c r="E94">
        <v>1.133234056</v>
      </c>
      <c r="F94">
        <v>1.4694932199999999</v>
      </c>
      <c r="G94">
        <v>1.8818262210000001</v>
      </c>
      <c r="H94">
        <v>2.3193587309999999</v>
      </c>
      <c r="I94">
        <v>2.7915961889999998</v>
      </c>
      <c r="J94">
        <v>3.3135901219999999</v>
      </c>
      <c r="K94">
        <v>3.8925060839999999</v>
      </c>
      <c r="L94">
        <v>4.5276609609999996</v>
      </c>
      <c r="M94">
        <v>5.2071663040000002</v>
      </c>
      <c r="N94">
        <v>5.901663503</v>
      </c>
      <c r="O94">
        <v>6.5868751730000001</v>
      </c>
      <c r="P94">
        <v>7.3709478390000003</v>
      </c>
      <c r="Q94">
        <v>8.2346981199999902</v>
      </c>
      <c r="R94">
        <v>9.1930253969999995</v>
      </c>
      <c r="S94">
        <v>10.267837719999999</v>
      </c>
      <c r="T94">
        <v>11.121085880000001</v>
      </c>
      <c r="U94">
        <v>11.94675223</v>
      </c>
      <c r="V94">
        <v>12.75595983</v>
      </c>
      <c r="W94">
        <v>13.545263159999999</v>
      </c>
      <c r="X94">
        <v>14.31220048</v>
      </c>
      <c r="Y94">
        <v>15.055320010000001</v>
      </c>
      <c r="Z94">
        <v>15.773587389999999</v>
      </c>
      <c r="AA94">
        <v>16.465958799999999</v>
      </c>
      <c r="AB94">
        <v>17.131111189999999</v>
      </c>
      <c r="AC94">
        <v>17.767346509999999</v>
      </c>
      <c r="AD94">
        <v>18.362850890000001</v>
      </c>
      <c r="AE94">
        <v>18.79738335</v>
      </c>
      <c r="AF94">
        <v>19.115657509999998</v>
      </c>
      <c r="AG94">
        <v>19.36969203</v>
      </c>
      <c r="AH94">
        <v>19.586239760000002</v>
      </c>
      <c r="AI94">
        <v>19.77905114</v>
      </c>
      <c r="AJ94">
        <v>19.95695327</v>
      </c>
      <c r="AK94">
        <v>20.126978609999998</v>
      </c>
      <c r="AL94">
        <v>20.293409480000001</v>
      </c>
      <c r="AM94">
        <v>20.459654430000001</v>
      </c>
    </row>
    <row r="95" spans="1:39" x14ac:dyDescent="0.25">
      <c r="A95" t="s">
        <v>92</v>
      </c>
      <c r="B95">
        <v>0.74823260869999997</v>
      </c>
      <c r="C95">
        <v>0.77890341649999995</v>
      </c>
      <c r="D95">
        <v>0.79925393609999995</v>
      </c>
      <c r="E95">
        <v>0.81974030860000002</v>
      </c>
      <c r="F95">
        <v>0.83547321799999996</v>
      </c>
      <c r="G95">
        <v>1.002226195</v>
      </c>
      <c r="H95">
        <v>1.1797716549999999</v>
      </c>
      <c r="I95">
        <v>1.3597902390000001</v>
      </c>
      <c r="J95">
        <v>1.546692867</v>
      </c>
      <c r="K95">
        <v>1.7416941319999999</v>
      </c>
      <c r="L95">
        <v>1.9424654729999999</v>
      </c>
      <c r="M95">
        <v>2.142347419</v>
      </c>
      <c r="N95">
        <v>2.3287851229999998</v>
      </c>
      <c r="O95">
        <v>2.3718296589999999</v>
      </c>
      <c r="P95">
        <v>2.4095040299999999</v>
      </c>
      <c r="Q95">
        <v>2.442617109</v>
      </c>
      <c r="R95">
        <v>2.474496254</v>
      </c>
      <c r="S95">
        <v>2.508206135</v>
      </c>
      <c r="T95">
        <v>2.5715591529999999</v>
      </c>
      <c r="U95">
        <v>2.62650739</v>
      </c>
      <c r="V95">
        <v>2.6675106030000002</v>
      </c>
      <c r="W95">
        <v>2.694330039</v>
      </c>
      <c r="X95">
        <v>2.707895996</v>
      </c>
      <c r="Y95">
        <v>2.7093969150000001</v>
      </c>
      <c r="Z95">
        <v>2.7000327789999998</v>
      </c>
      <c r="AA95">
        <v>2.680917505</v>
      </c>
      <c r="AB95">
        <v>2.6530402419999999</v>
      </c>
      <c r="AC95">
        <v>2.6172655480000002</v>
      </c>
      <c r="AD95">
        <v>2.6568849860000001</v>
      </c>
      <c r="AE95">
        <v>2.6804127929999999</v>
      </c>
      <c r="AF95">
        <v>2.6871996029999998</v>
      </c>
      <c r="AG95">
        <v>2.684290748</v>
      </c>
      <c r="AH95">
        <v>2.67565689</v>
      </c>
      <c r="AI95">
        <v>2.6634016069999999</v>
      </c>
      <c r="AJ95">
        <v>2.6488650429999998</v>
      </c>
      <c r="AK95">
        <v>2.6330834470000002</v>
      </c>
      <c r="AL95">
        <v>2.6166790780000002</v>
      </c>
      <c r="AM95">
        <v>2.600124578</v>
      </c>
    </row>
    <row r="96" spans="1:39" x14ac:dyDescent="0.25">
      <c r="A96" t="s">
        <v>93</v>
      </c>
      <c r="B96">
        <v>2.4028705899999999E-3</v>
      </c>
      <c r="C96">
        <v>4.7887724400000001E-3</v>
      </c>
      <c r="D96">
        <v>1.00473023E-2</v>
      </c>
      <c r="E96">
        <v>2.11491106E-2</v>
      </c>
      <c r="F96">
        <v>4.4176474700000003E-2</v>
      </c>
      <c r="G96">
        <v>8.4595314899999996E-2</v>
      </c>
      <c r="H96">
        <v>0.15508766709999999</v>
      </c>
      <c r="I96">
        <v>0.27778115990000002</v>
      </c>
      <c r="J96">
        <v>0.49094238229999998</v>
      </c>
      <c r="K96">
        <v>0.85902434000000005</v>
      </c>
      <c r="L96">
        <v>1.4887384290000001</v>
      </c>
      <c r="M96">
        <v>2.5516589669999998</v>
      </c>
      <c r="N96">
        <v>4.3109654040000001</v>
      </c>
      <c r="O96">
        <v>4.7620743579999996</v>
      </c>
      <c r="P96">
        <v>5.0528086910000001</v>
      </c>
      <c r="Q96">
        <v>5.3308307509999997</v>
      </c>
      <c r="R96">
        <v>5.6204004559999996</v>
      </c>
      <c r="S96">
        <v>5.9312219969999997</v>
      </c>
      <c r="T96">
        <v>6.7575320950000002</v>
      </c>
      <c r="U96">
        <v>7.7229323450000003</v>
      </c>
      <c r="V96">
        <v>8.7832770129999904</v>
      </c>
      <c r="W96">
        <v>9.9359731080000007</v>
      </c>
      <c r="X96">
        <v>11.185176759999999</v>
      </c>
      <c r="Y96">
        <v>12.53663272</v>
      </c>
      <c r="Z96">
        <v>13.996673299999999</v>
      </c>
      <c r="AA96">
        <v>15.57178511</v>
      </c>
      <c r="AB96">
        <v>17.26827961</v>
      </c>
      <c r="AC96">
        <v>19.092031389999999</v>
      </c>
      <c r="AD96">
        <v>20.004085329999999</v>
      </c>
      <c r="AE96">
        <v>20.6535282</v>
      </c>
      <c r="AF96">
        <v>21.17368299</v>
      </c>
      <c r="AG96">
        <v>21.628422489999998</v>
      </c>
      <c r="AH96">
        <v>22.047136299999998</v>
      </c>
      <c r="AI96">
        <v>22.44489518</v>
      </c>
      <c r="AJ96">
        <v>22.831394499999998</v>
      </c>
      <c r="AK96">
        <v>23.21460596</v>
      </c>
      <c r="AL96">
        <v>23.599498199999999</v>
      </c>
      <c r="AM96">
        <v>23.990086909999999</v>
      </c>
    </row>
    <row r="97" spans="1:39" x14ac:dyDescent="0.25">
      <c r="A97" t="s">
        <v>94</v>
      </c>
      <c r="B97">
        <v>18.786700339999999</v>
      </c>
      <c r="C97">
        <v>25.19269461</v>
      </c>
      <c r="D97">
        <v>33.469435930000003</v>
      </c>
      <c r="E97">
        <v>46.386884520000002</v>
      </c>
      <c r="F97">
        <v>64.19574197</v>
      </c>
      <c r="G97">
        <v>78.155799880000004</v>
      </c>
      <c r="H97">
        <v>89.866698499999998</v>
      </c>
      <c r="I97">
        <v>100.350882</v>
      </c>
      <c r="J97">
        <v>110.1172766</v>
      </c>
      <c r="K97">
        <v>119.4132444</v>
      </c>
      <c r="L97">
        <v>128.2040792</v>
      </c>
      <c r="M97">
        <v>136.14092969999999</v>
      </c>
      <c r="N97">
        <v>142.56825449999999</v>
      </c>
      <c r="O97">
        <v>144.46401539999999</v>
      </c>
      <c r="P97">
        <v>145.89486070000001</v>
      </c>
      <c r="Q97">
        <v>147.30621339999999</v>
      </c>
      <c r="R97">
        <v>148.86190719999999</v>
      </c>
      <c r="S97">
        <v>150.66578060000001</v>
      </c>
      <c r="T97">
        <v>154.1657812</v>
      </c>
      <c r="U97">
        <v>157.0061992</v>
      </c>
      <c r="V97">
        <v>158.9378308</v>
      </c>
      <c r="W97">
        <v>160.00743299999999</v>
      </c>
      <c r="X97">
        <v>160.30846120000001</v>
      </c>
      <c r="Y97">
        <v>159.93526349999999</v>
      </c>
      <c r="Z97">
        <v>158.97169980000001</v>
      </c>
      <c r="AA97">
        <v>157.48845080000001</v>
      </c>
      <c r="AB97">
        <v>155.543631</v>
      </c>
      <c r="AC97">
        <v>153.18520770000001</v>
      </c>
      <c r="AD97">
        <v>81.659289450000003</v>
      </c>
      <c r="AE97">
        <v>40.532731730000002</v>
      </c>
      <c r="AF97">
        <v>19.886986820000001</v>
      </c>
      <c r="AG97">
        <v>9.7312235010000006</v>
      </c>
      <c r="AH97">
        <v>4.7628176990000002</v>
      </c>
      <c r="AI97">
        <v>2.337246532</v>
      </c>
      <c r="AJ97">
        <v>1.154143363</v>
      </c>
      <c r="AK97">
        <v>0.57729216189999999</v>
      </c>
      <c r="AL97">
        <v>0.2960954918</v>
      </c>
      <c r="AM97">
        <v>0.1593609731</v>
      </c>
    </row>
    <row r="98" spans="1:39" x14ac:dyDescent="0.25">
      <c r="A98" t="s">
        <v>95</v>
      </c>
      <c r="B98">
        <v>11.05650142</v>
      </c>
      <c r="C98">
        <v>12.45051941</v>
      </c>
      <c r="D98">
        <v>13.617804700000001</v>
      </c>
      <c r="E98">
        <v>15.50561282</v>
      </c>
      <c r="F98">
        <v>17.638651639999999</v>
      </c>
      <c r="G98">
        <v>20.137436470000001</v>
      </c>
      <c r="H98">
        <v>22.021365979999999</v>
      </c>
      <c r="I98">
        <v>23.424364430000001</v>
      </c>
      <c r="J98">
        <v>24.49158671</v>
      </c>
      <c r="K98">
        <v>25.308770419999998</v>
      </c>
      <c r="L98">
        <v>25.894339429999999</v>
      </c>
      <c r="M98">
        <v>26.205813160000002</v>
      </c>
      <c r="N98">
        <v>26.155094129999998</v>
      </c>
      <c r="O98">
        <v>26.254298429999999</v>
      </c>
      <c r="P98">
        <v>26.372724179999999</v>
      </c>
      <c r="Q98">
        <v>26.496726249999998</v>
      </c>
      <c r="R98">
        <v>26.6456108</v>
      </c>
      <c r="S98">
        <v>26.836451109999999</v>
      </c>
      <c r="T98">
        <v>25.261852650000002</v>
      </c>
      <c r="U98">
        <v>23.473953980000001</v>
      </c>
      <c r="V98">
        <v>21.663892239999999</v>
      </c>
      <c r="W98">
        <v>19.882666459999999</v>
      </c>
      <c r="X98">
        <v>18.16081728</v>
      </c>
      <c r="Y98">
        <v>16.519191079999999</v>
      </c>
      <c r="Z98">
        <v>14.97097188</v>
      </c>
      <c r="AA98">
        <v>13.52332416</v>
      </c>
      <c r="AB98">
        <v>12.17894735</v>
      </c>
      <c r="AC98">
        <v>10.937422440000001</v>
      </c>
      <c r="AD98">
        <v>9.1951708980000006</v>
      </c>
      <c r="AE98">
        <v>7.6211172710000001</v>
      </c>
      <c r="AF98">
        <v>6.2748988609999996</v>
      </c>
      <c r="AG98">
        <v>5.1494751159999996</v>
      </c>
      <c r="AH98">
        <v>4.2187889619999996</v>
      </c>
      <c r="AI98">
        <v>3.4535932539999998</v>
      </c>
      <c r="AJ98">
        <v>2.8265392820000002</v>
      </c>
      <c r="AK98">
        <v>2.3136907889999998</v>
      </c>
      <c r="AL98">
        <v>1.894719252</v>
      </c>
      <c r="AM98">
        <v>1.5526588569999999</v>
      </c>
    </row>
    <row r="99" spans="1:39" x14ac:dyDescent="0.25">
      <c r="A99" t="s">
        <v>96</v>
      </c>
      <c r="B99" s="8">
        <v>7.0719006999999997E-5</v>
      </c>
      <c r="C99">
        <v>3.7025250799999998E-4</v>
      </c>
      <c r="D99">
        <v>2.26781506E-3</v>
      </c>
      <c r="E99">
        <v>1.45488784E-2</v>
      </c>
      <c r="F99">
        <v>9.3073977200000005E-2</v>
      </c>
      <c r="G99">
        <v>0.13698650309999999</v>
      </c>
      <c r="H99">
        <v>0.16665933760000001</v>
      </c>
      <c r="I99">
        <v>0.1950895866</v>
      </c>
      <c r="J99">
        <v>0.22506682610000001</v>
      </c>
      <c r="K99">
        <v>0.25713278169999998</v>
      </c>
      <c r="L99">
        <v>0.29106687409999998</v>
      </c>
      <c r="M99">
        <v>0.32592323690000002</v>
      </c>
      <c r="N99">
        <v>0.35976103799999998</v>
      </c>
      <c r="O99">
        <v>0.36602359449999999</v>
      </c>
      <c r="P99">
        <v>0.3709431876</v>
      </c>
      <c r="Q99">
        <v>0.37512640949999998</v>
      </c>
      <c r="R99">
        <v>0.37909941359999999</v>
      </c>
      <c r="S99">
        <v>0.38331403060000002</v>
      </c>
      <c r="T99">
        <v>0.36664856179999999</v>
      </c>
      <c r="U99">
        <v>0.34709198070000002</v>
      </c>
      <c r="V99">
        <v>0.32663744770000003</v>
      </c>
      <c r="W99">
        <v>0.30579303899999999</v>
      </c>
      <c r="X99">
        <v>0.28492384300000001</v>
      </c>
      <c r="Y99">
        <v>0.26433329570000003</v>
      </c>
      <c r="Z99">
        <v>0.24426427880000001</v>
      </c>
      <c r="AA99">
        <v>0.2249015982</v>
      </c>
      <c r="AB99">
        <v>0.20637810270000001</v>
      </c>
      <c r="AC99">
        <v>0.18878367509999999</v>
      </c>
      <c r="AD99">
        <v>0.18528776520000001</v>
      </c>
      <c r="AE99">
        <v>0.18151166630000001</v>
      </c>
      <c r="AF99">
        <v>0.1767906313</v>
      </c>
      <c r="AG99">
        <v>0.17160468340000001</v>
      </c>
      <c r="AH99">
        <v>0.1662390107</v>
      </c>
      <c r="AI99">
        <v>0.160836796</v>
      </c>
      <c r="AJ99">
        <v>0.15548418110000001</v>
      </c>
      <c r="AK99">
        <v>0.15024093890000001</v>
      </c>
      <c r="AL99">
        <v>0.1451384537</v>
      </c>
      <c r="AM99">
        <v>0.14019760689999999</v>
      </c>
    </row>
    <row r="100" spans="1:39" x14ac:dyDescent="0.25">
      <c r="A100" t="s">
        <v>97</v>
      </c>
      <c r="B100">
        <v>1.454606002</v>
      </c>
      <c r="C100">
        <v>1.4915123539999999</v>
      </c>
      <c r="D100">
        <v>1.507712366</v>
      </c>
      <c r="E100">
        <v>1.5247415769999999</v>
      </c>
      <c r="F100">
        <v>1.5323899000000001</v>
      </c>
      <c r="G100">
        <v>1.675129364</v>
      </c>
      <c r="H100">
        <v>1.779849292</v>
      </c>
      <c r="I100">
        <v>1.849099984</v>
      </c>
      <c r="J100">
        <v>1.8954653930000001</v>
      </c>
      <c r="K100">
        <v>1.923500612</v>
      </c>
      <c r="L100">
        <v>1.9330377590000001</v>
      </c>
      <c r="M100">
        <v>1.9206785470000001</v>
      </c>
      <c r="N100">
        <v>1.880365158</v>
      </c>
      <c r="O100">
        <v>1.895924564</v>
      </c>
      <c r="P100">
        <v>1.9259765049999999</v>
      </c>
      <c r="Q100">
        <v>1.953983292</v>
      </c>
      <c r="R100">
        <v>1.9806140679999999</v>
      </c>
      <c r="S100">
        <v>2.0080956470000002</v>
      </c>
      <c r="T100">
        <v>2.0596768619999999</v>
      </c>
      <c r="U100">
        <v>2.1049529800000002</v>
      </c>
      <c r="V100">
        <v>2.1393669659999999</v>
      </c>
      <c r="W100">
        <v>2.1625546330000001</v>
      </c>
      <c r="X100">
        <v>2.175094987</v>
      </c>
      <c r="Y100">
        <v>2.1778104649999999</v>
      </c>
      <c r="Z100">
        <v>2.1715787820000001</v>
      </c>
      <c r="AA100">
        <v>2.157251531</v>
      </c>
      <c r="AB100">
        <v>2.1356128939999999</v>
      </c>
      <c r="AC100">
        <v>2.1073718220000002</v>
      </c>
      <c r="AD100">
        <v>2.1419733729999999</v>
      </c>
      <c r="AE100">
        <v>2.163710601</v>
      </c>
      <c r="AF100">
        <v>2.1719880869999999</v>
      </c>
      <c r="AG100">
        <v>2.1725330949999999</v>
      </c>
      <c r="AH100">
        <v>2.1685297010000002</v>
      </c>
      <c r="AI100">
        <v>2.1616270019999999</v>
      </c>
      <c r="AJ100">
        <v>2.1528771600000001</v>
      </c>
      <c r="AK100">
        <v>2.1430913299999999</v>
      </c>
      <c r="AL100">
        <v>2.1327557960000001</v>
      </c>
      <c r="AM100">
        <v>2.1222461259999998</v>
      </c>
    </row>
    <row r="101" spans="1:39" x14ac:dyDescent="0.25">
      <c r="A101" t="s">
        <v>98</v>
      </c>
      <c r="B101">
        <v>344.32535730000001</v>
      </c>
      <c r="C101">
        <v>355.28412930000002</v>
      </c>
      <c r="D101">
        <v>358.88824410000001</v>
      </c>
      <c r="E101">
        <v>370.38425109999997</v>
      </c>
      <c r="F101">
        <v>381.02952800000003</v>
      </c>
      <c r="G101">
        <v>423.95175970000003</v>
      </c>
      <c r="H101">
        <v>454.90212680000002</v>
      </c>
      <c r="I101">
        <v>474.3814423</v>
      </c>
      <c r="J101">
        <v>485.80210790000001</v>
      </c>
      <c r="K101">
        <v>491.81788219999999</v>
      </c>
      <c r="L101">
        <v>493.07339200000001</v>
      </c>
      <c r="M101">
        <v>489.06194629999999</v>
      </c>
      <c r="N101">
        <v>478.4266801</v>
      </c>
      <c r="O101">
        <v>460.8072143</v>
      </c>
      <c r="P101">
        <v>444.6283128</v>
      </c>
      <c r="Q101">
        <v>429.6337456</v>
      </c>
      <c r="R101">
        <v>415.78176000000002</v>
      </c>
      <c r="S101">
        <v>403.1369315</v>
      </c>
      <c r="T101">
        <v>401.32736219999998</v>
      </c>
      <c r="U101">
        <v>398.4279737</v>
      </c>
      <c r="V101">
        <v>393.13460370000001</v>
      </c>
      <c r="W101">
        <v>385.70029340000002</v>
      </c>
      <c r="X101">
        <v>376.52850130000002</v>
      </c>
      <c r="Y101">
        <v>365.99255470000003</v>
      </c>
      <c r="Z101">
        <v>354.40723320000001</v>
      </c>
      <c r="AA101">
        <v>342.02915100000001</v>
      </c>
      <c r="AB101">
        <v>329.0648673</v>
      </c>
      <c r="AC101">
        <v>315.68153369999999</v>
      </c>
      <c r="AD101">
        <v>233.98318509999999</v>
      </c>
      <c r="AE101">
        <v>167.8429046</v>
      </c>
      <c r="AF101">
        <v>119.47577769999999</v>
      </c>
      <c r="AG101">
        <v>84.810988420000001</v>
      </c>
      <c r="AH101">
        <v>60.15550382</v>
      </c>
      <c r="AI101">
        <v>42.686634609999999</v>
      </c>
      <c r="AJ101">
        <v>30.33486126</v>
      </c>
      <c r="AK101">
        <v>21.610187230000001</v>
      </c>
      <c r="AL101">
        <v>15.44992626</v>
      </c>
      <c r="AM101">
        <v>11.10080952</v>
      </c>
    </row>
    <row r="102" spans="1:39" x14ac:dyDescent="0.25">
      <c r="A102" t="s">
        <v>99</v>
      </c>
      <c r="B102">
        <v>1654.8800980000001</v>
      </c>
      <c r="C102">
        <v>1779.8745530000001</v>
      </c>
      <c r="D102">
        <v>1889.0564730000001</v>
      </c>
      <c r="E102">
        <v>2041.9767019999999</v>
      </c>
      <c r="F102">
        <v>2198.9794040000002</v>
      </c>
      <c r="G102">
        <v>2492.3688499999998</v>
      </c>
      <c r="H102">
        <v>2717.8280570000002</v>
      </c>
      <c r="I102">
        <v>2881.810457</v>
      </c>
      <c r="J102">
        <v>3002.1082259999998</v>
      </c>
      <c r="K102">
        <v>3091.4320760000001</v>
      </c>
      <c r="L102">
        <v>3152.258429</v>
      </c>
      <c r="M102">
        <v>3179.7185949999998</v>
      </c>
      <c r="N102">
        <v>3163.274954</v>
      </c>
      <c r="O102">
        <v>3272.5572579999998</v>
      </c>
      <c r="P102">
        <v>3406.3482439999998</v>
      </c>
      <c r="Q102">
        <v>3550.5007679999999</v>
      </c>
      <c r="R102">
        <v>3705.5959560000001</v>
      </c>
      <c r="S102">
        <v>3874.1550480000001</v>
      </c>
      <c r="T102">
        <v>3962.888434</v>
      </c>
      <c r="U102">
        <v>4021.4936120000002</v>
      </c>
      <c r="V102">
        <v>4054.332015</v>
      </c>
      <c r="W102">
        <v>4064.2744360000002</v>
      </c>
      <c r="X102">
        <v>4054.2516139999998</v>
      </c>
      <c r="Y102">
        <v>4027.0168600000002</v>
      </c>
      <c r="Z102">
        <v>3984.9716440000002</v>
      </c>
      <c r="AA102">
        <v>3930.126225</v>
      </c>
      <c r="AB102">
        <v>3864.1325879999999</v>
      </c>
      <c r="AC102">
        <v>3788.3569680000001</v>
      </c>
      <c r="AD102">
        <v>3927.337113</v>
      </c>
      <c r="AE102">
        <v>4067.8354039999999</v>
      </c>
      <c r="AF102">
        <v>4190.7113250000002</v>
      </c>
      <c r="AG102">
        <v>4301.7479800000001</v>
      </c>
      <c r="AH102">
        <v>4405.9909449999996</v>
      </c>
      <c r="AI102">
        <v>4506.6700300000002</v>
      </c>
      <c r="AJ102">
        <v>4605.8862490000001</v>
      </c>
      <c r="AK102">
        <v>4705.1010230000002</v>
      </c>
      <c r="AL102">
        <v>4805.3757139999998</v>
      </c>
      <c r="AM102">
        <v>4907.542958</v>
      </c>
    </row>
    <row r="103" spans="1:39" x14ac:dyDescent="0.25">
      <c r="A103" t="s">
        <v>100</v>
      </c>
      <c r="B103">
        <v>5.531089014</v>
      </c>
      <c r="C103">
        <v>6.551058834</v>
      </c>
      <c r="D103">
        <v>7.5898259880000003</v>
      </c>
      <c r="E103">
        <v>9.2236843319999995</v>
      </c>
      <c r="F103">
        <v>11.21464284</v>
      </c>
      <c r="G103">
        <v>8.3249442469999995</v>
      </c>
      <c r="H103">
        <v>5.5979015329999999</v>
      </c>
      <c r="I103">
        <v>3.626858049</v>
      </c>
      <c r="J103">
        <v>2.3014296669999998</v>
      </c>
      <c r="K103">
        <v>1.441503553</v>
      </c>
      <c r="L103">
        <v>0.892981417</v>
      </c>
      <c r="M103">
        <v>0.5468154368</v>
      </c>
      <c r="N103">
        <v>0.33058260639999998</v>
      </c>
      <c r="O103">
        <v>0.29743273059999997</v>
      </c>
      <c r="P103">
        <v>0.280203286</v>
      </c>
      <c r="Q103">
        <v>0.2657812578</v>
      </c>
      <c r="R103">
        <v>0.25280227059999999</v>
      </c>
      <c r="S103">
        <v>0.241080515</v>
      </c>
      <c r="T103">
        <v>0.27084075740000002</v>
      </c>
      <c r="U103">
        <v>0.30806375110000001</v>
      </c>
      <c r="V103">
        <v>0.34895249979999998</v>
      </c>
      <c r="W103">
        <v>0.39317220559999999</v>
      </c>
      <c r="X103">
        <v>0.44085289119999999</v>
      </c>
      <c r="Y103">
        <v>0.49220814070000002</v>
      </c>
      <c r="Z103">
        <v>0.54747099519999998</v>
      </c>
      <c r="AA103">
        <v>0.60687368919999995</v>
      </c>
      <c r="AB103">
        <v>0.67063594680000005</v>
      </c>
      <c r="AC103">
        <v>0.73895847020000005</v>
      </c>
      <c r="AD103">
        <v>0.80975694509999996</v>
      </c>
      <c r="AE103">
        <v>0.88215396359999998</v>
      </c>
      <c r="AF103">
        <v>0.95632863499999998</v>
      </c>
      <c r="AG103">
        <v>1.033664506</v>
      </c>
      <c r="AH103">
        <v>1.115263731</v>
      </c>
      <c r="AI103">
        <v>1.2019673200000001</v>
      </c>
      <c r="AJ103">
        <v>1.2944823759999999</v>
      </c>
      <c r="AK103">
        <v>1.393468111</v>
      </c>
      <c r="AL103">
        <v>1.4995756629999999</v>
      </c>
      <c r="AM103">
        <v>1.613483113</v>
      </c>
    </row>
    <row r="104" spans="1:39" x14ac:dyDescent="0.25">
      <c r="A104" t="s">
        <v>101</v>
      </c>
      <c r="B104" s="8">
        <v>127.6313988</v>
      </c>
      <c r="C104">
        <v>126.60516250000001</v>
      </c>
      <c r="D104">
        <v>119.11260009999999</v>
      </c>
      <c r="E104">
        <v>118.7914093</v>
      </c>
      <c r="F104">
        <v>118.8761135</v>
      </c>
      <c r="G104">
        <v>66.203477620000001</v>
      </c>
      <c r="H104">
        <v>33.08998381</v>
      </c>
      <c r="I104">
        <v>15.93436004</v>
      </c>
      <c r="J104">
        <v>7.5366306869999997</v>
      </c>
      <c r="K104">
        <v>3.542178211</v>
      </c>
      <c r="L104">
        <v>1.6728988659999999</v>
      </c>
      <c r="M104">
        <v>0.80860732629999998</v>
      </c>
      <c r="N104">
        <v>0.41224058159999999</v>
      </c>
      <c r="O104">
        <v>0.38491937349999999</v>
      </c>
      <c r="P104">
        <v>0.38460626110000001</v>
      </c>
      <c r="Q104">
        <v>0.38782730700000001</v>
      </c>
      <c r="R104">
        <v>0.39216836189999998</v>
      </c>
      <c r="S104">
        <v>0.3974247461</v>
      </c>
      <c r="T104">
        <v>0.4068579638</v>
      </c>
      <c r="U104">
        <v>0.41547171020000001</v>
      </c>
      <c r="V104">
        <v>0.4223630062</v>
      </c>
      <c r="W104">
        <v>0.427546439</v>
      </c>
      <c r="X104">
        <v>0.43117736509999999</v>
      </c>
      <c r="Y104">
        <v>0.4334300398</v>
      </c>
      <c r="Z104">
        <v>0.43446682599999997</v>
      </c>
      <c r="AA104">
        <v>0.43442963699999998</v>
      </c>
      <c r="AB104">
        <v>0.43343952009999998</v>
      </c>
      <c r="AC104">
        <v>0.43160038239999998</v>
      </c>
      <c r="AD104">
        <v>0.43995807609999998</v>
      </c>
      <c r="AE104">
        <v>0.44851260310000002</v>
      </c>
      <c r="AF104">
        <v>0.45616223550000001</v>
      </c>
      <c r="AG104">
        <v>0.46329013499999999</v>
      </c>
      <c r="AH104">
        <v>0.47020207889999999</v>
      </c>
      <c r="AI104">
        <v>0.47707528830000001</v>
      </c>
      <c r="AJ104">
        <v>0.48401585759999999</v>
      </c>
      <c r="AK104">
        <v>0.49109696650000001</v>
      </c>
      <c r="AL104">
        <v>0.49837604829999999</v>
      </c>
      <c r="AM104">
        <v>0.50590659130000004</v>
      </c>
    </row>
    <row r="105" spans="1:39" x14ac:dyDescent="0.2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t="s">
        <v>106</v>
      </c>
      <c r="B109">
        <v>822139.67220000003</v>
      </c>
      <c r="C109">
        <v>1102477.436</v>
      </c>
      <c r="D109">
        <v>1464682.513</v>
      </c>
      <c r="E109">
        <v>2029973.325</v>
      </c>
      <c r="F109">
        <v>2809320.9109999998</v>
      </c>
      <c r="G109">
        <v>3420238.1060000001</v>
      </c>
      <c r="H109">
        <v>3932728.0520000001</v>
      </c>
      <c r="I109">
        <v>4391534.7450000001</v>
      </c>
      <c r="J109">
        <v>4818929.7019999996</v>
      </c>
      <c r="K109">
        <v>5225737.943</v>
      </c>
      <c r="L109">
        <v>5610440.6550000003</v>
      </c>
      <c r="M109">
        <v>5957771.4780000001</v>
      </c>
      <c r="N109">
        <v>6239042.7529999996</v>
      </c>
      <c r="O109">
        <v>6322004.6500000004</v>
      </c>
      <c r="P109">
        <v>6384621.0099999998</v>
      </c>
      <c r="Q109">
        <v>6446384.3380000005</v>
      </c>
      <c r="R109">
        <v>6514464.2910000002</v>
      </c>
      <c r="S109">
        <v>6593405.0310000004</v>
      </c>
      <c r="T109">
        <v>6746571.341</v>
      </c>
      <c r="U109">
        <v>6870873.1310000001</v>
      </c>
      <c r="V109">
        <v>6955404.7980000004</v>
      </c>
      <c r="W109">
        <v>7002212.5080000004</v>
      </c>
      <c r="X109">
        <v>7015386.0420000004</v>
      </c>
      <c r="Y109">
        <v>6999054.2400000002</v>
      </c>
      <c r="Z109">
        <v>6956886.9620000003</v>
      </c>
      <c r="AA109">
        <v>6891977.3250000002</v>
      </c>
      <c r="AB109">
        <v>6806868.5180000002</v>
      </c>
      <c r="AC109">
        <v>6703659.6799999997</v>
      </c>
      <c r="AD109">
        <v>3573555.65</v>
      </c>
      <c r="AE109">
        <v>1773835.6259999999</v>
      </c>
      <c r="AF109">
        <v>870250.53419999999</v>
      </c>
      <c r="AG109">
        <v>425824.50069999998</v>
      </c>
      <c r="AH109">
        <v>208419.9835</v>
      </c>
      <c r="AI109">
        <v>102284.0456</v>
      </c>
      <c r="AJ109">
        <v>50510.843889999996</v>
      </c>
      <c r="AK109">
        <v>25264.994019999998</v>
      </c>
      <c r="AL109">
        <v>12960.567870000001</v>
      </c>
      <c r="AM109">
        <v>6966.3973290000004</v>
      </c>
    </row>
    <row r="110" spans="1:39" x14ac:dyDescent="0.25">
      <c r="A110" t="s">
        <v>107</v>
      </c>
      <c r="B110">
        <v>483852.31530000002</v>
      </c>
      <c r="C110">
        <v>544857.04059999995</v>
      </c>
      <c r="D110">
        <v>595939.53689999995</v>
      </c>
      <c r="E110">
        <v>678553.40300000005</v>
      </c>
      <c r="F110">
        <v>771899.00419999997</v>
      </c>
      <c r="G110">
        <v>881250.30610000005</v>
      </c>
      <c r="H110">
        <v>963694.4375</v>
      </c>
      <c r="I110">
        <v>1025092.164</v>
      </c>
      <c r="J110">
        <v>1071795.723</v>
      </c>
      <c r="K110">
        <v>1107557.1470000001</v>
      </c>
      <c r="L110">
        <v>1133182.696</v>
      </c>
      <c r="M110">
        <v>1146813.345</v>
      </c>
      <c r="N110">
        <v>1144593.7890000001</v>
      </c>
      <c r="O110">
        <v>1148935.1470000001</v>
      </c>
      <c r="P110">
        <v>1154117.67</v>
      </c>
      <c r="Q110">
        <v>1159544.223</v>
      </c>
      <c r="R110">
        <v>1166059.6769999999</v>
      </c>
      <c r="S110">
        <v>1174411.192</v>
      </c>
      <c r="T110">
        <v>1105503.9410000001</v>
      </c>
      <c r="U110">
        <v>1027262.291</v>
      </c>
      <c r="V110">
        <v>948050.74609999999</v>
      </c>
      <c r="W110">
        <v>870101.11399999994</v>
      </c>
      <c r="X110">
        <v>794749.90819999995</v>
      </c>
      <c r="Y110">
        <v>722909.40370000002</v>
      </c>
      <c r="Z110">
        <v>655156.55680000002</v>
      </c>
      <c r="AA110">
        <v>591804.89800000004</v>
      </c>
      <c r="AB110">
        <v>532972.55929999996</v>
      </c>
      <c r="AC110">
        <v>478641.2046</v>
      </c>
      <c r="AD110">
        <v>402397.15500000003</v>
      </c>
      <c r="AE110">
        <v>333513.74690000003</v>
      </c>
      <c r="AF110">
        <v>274600.81650000002</v>
      </c>
      <c r="AG110">
        <v>225350.25709999999</v>
      </c>
      <c r="AH110">
        <v>184621.76439999999</v>
      </c>
      <c r="AI110">
        <v>151135.43059999999</v>
      </c>
      <c r="AJ110">
        <v>123694.4256</v>
      </c>
      <c r="AK110">
        <v>101251.2506</v>
      </c>
      <c r="AL110">
        <v>82916.302360000001</v>
      </c>
      <c r="AM110">
        <v>67947.127859999906</v>
      </c>
    </row>
    <row r="111" spans="1:39" x14ac:dyDescent="0.25">
      <c r="A11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 t="s">
        <v>110</v>
      </c>
      <c r="B113">
        <v>34453082.130000003</v>
      </c>
      <c r="C113">
        <v>35549613.259999998</v>
      </c>
      <c r="D113">
        <v>35910239.799999997</v>
      </c>
      <c r="E113">
        <v>37060526.479999997</v>
      </c>
      <c r="F113">
        <v>38125689.399999999</v>
      </c>
      <c r="G113">
        <v>42420473.799999997</v>
      </c>
      <c r="H113">
        <v>45517357.359999999</v>
      </c>
      <c r="I113">
        <v>47466451.270000003</v>
      </c>
      <c r="J113">
        <v>48609199.310000002</v>
      </c>
      <c r="K113">
        <v>49211135.710000001</v>
      </c>
      <c r="L113">
        <v>49336761.609999999</v>
      </c>
      <c r="M113">
        <v>48935377.670000002</v>
      </c>
      <c r="N113">
        <v>47871216.43</v>
      </c>
      <c r="O113">
        <v>46108218.469999999</v>
      </c>
      <c r="P113">
        <v>44489362.899999999</v>
      </c>
      <c r="Q113">
        <v>42989011.43</v>
      </c>
      <c r="R113">
        <v>41602986.299999997</v>
      </c>
      <c r="S113">
        <v>40337748.920000002</v>
      </c>
      <c r="T113">
        <v>40156684.009999998</v>
      </c>
      <c r="U113">
        <v>39866572.159999996</v>
      </c>
      <c r="V113">
        <v>39336919.289999999</v>
      </c>
      <c r="W113">
        <v>38593044.640000001</v>
      </c>
      <c r="X113">
        <v>37675318.140000001</v>
      </c>
      <c r="Y113">
        <v>36621094.780000001</v>
      </c>
      <c r="Z113">
        <v>35461871.32</v>
      </c>
      <c r="AA113">
        <v>34223324.479999997</v>
      </c>
      <c r="AB113">
        <v>32926122.510000002</v>
      </c>
      <c r="AC113">
        <v>31586990.550000001</v>
      </c>
      <c r="AD113">
        <v>23412280.739999998</v>
      </c>
      <c r="AE113">
        <v>16794304.32</v>
      </c>
      <c r="AF113">
        <v>11954705.689999999</v>
      </c>
      <c r="AG113">
        <v>8486161.6799999997</v>
      </c>
      <c r="AH113">
        <v>6019146.341</v>
      </c>
      <c r="AI113">
        <v>4271220.3550000004</v>
      </c>
      <c r="AJ113">
        <v>3035306.09</v>
      </c>
      <c r="AK113">
        <v>2162308.48</v>
      </c>
      <c r="AL113">
        <v>1545911.233</v>
      </c>
      <c r="AM113">
        <v>1110737.683</v>
      </c>
    </row>
    <row r="114" spans="1:39" x14ac:dyDescent="0.25">
      <c r="A114" t="s">
        <v>111</v>
      </c>
      <c r="B114">
        <v>56591382.229999997</v>
      </c>
      <c r="C114">
        <v>60865775.890000001</v>
      </c>
      <c r="D114">
        <v>64599433.549999997</v>
      </c>
      <c r="E114">
        <v>69828795.549999997</v>
      </c>
      <c r="F114">
        <v>75197764.549999997</v>
      </c>
      <c r="G114">
        <v>85230705.5</v>
      </c>
      <c r="H114">
        <v>92940658.730000004</v>
      </c>
      <c r="I114">
        <v>98548310.099999994</v>
      </c>
      <c r="J114">
        <v>102662092.8</v>
      </c>
      <c r="K114">
        <v>105716670.59999999</v>
      </c>
      <c r="L114">
        <v>107796729.09999999</v>
      </c>
      <c r="M114">
        <v>108735775.2</v>
      </c>
      <c r="N114">
        <v>108173457.59999999</v>
      </c>
      <c r="O114">
        <v>111910548</v>
      </c>
      <c r="P114">
        <v>116485753.7</v>
      </c>
      <c r="Q114">
        <v>121415289.40000001</v>
      </c>
      <c r="R114">
        <v>126719027.8</v>
      </c>
      <c r="S114">
        <v>132483186.8</v>
      </c>
      <c r="T114">
        <v>135517572.80000001</v>
      </c>
      <c r="U114">
        <v>137521674.5</v>
      </c>
      <c r="V114">
        <v>138644638.40000001</v>
      </c>
      <c r="W114">
        <v>138984636</v>
      </c>
      <c r="X114">
        <v>138641888.90000001</v>
      </c>
      <c r="Y114">
        <v>137710551.09999999</v>
      </c>
      <c r="Z114">
        <v>136272744.90000001</v>
      </c>
      <c r="AA114">
        <v>134397214.40000001</v>
      </c>
      <c r="AB114">
        <v>132140452.09999999</v>
      </c>
      <c r="AC114">
        <v>129549178.5</v>
      </c>
      <c r="AD114">
        <v>134301836.09999999</v>
      </c>
      <c r="AE114">
        <v>139106409.30000001</v>
      </c>
      <c r="AF114">
        <v>143308356.09999999</v>
      </c>
      <c r="AG114">
        <v>147105439.5</v>
      </c>
      <c r="AH114">
        <v>150670201.40000001</v>
      </c>
      <c r="AI114">
        <v>154113090.5</v>
      </c>
      <c r="AJ114">
        <v>157505954.40000001</v>
      </c>
      <c r="AK114">
        <v>160898768.90000001</v>
      </c>
      <c r="AL114">
        <v>164327829</v>
      </c>
      <c r="AM114">
        <v>167821608.19999999</v>
      </c>
    </row>
    <row r="115" spans="1:39" x14ac:dyDescent="0.25">
      <c r="A115" t="s">
        <v>112</v>
      </c>
      <c r="B115">
        <v>1083848.0830000001</v>
      </c>
      <c r="C115">
        <v>1283716.92</v>
      </c>
      <c r="D115">
        <v>1487269.202</v>
      </c>
      <c r="E115">
        <v>1807432.9580000001</v>
      </c>
      <c r="F115">
        <v>2197572.5040000002</v>
      </c>
      <c r="G115">
        <v>1631319.77</v>
      </c>
      <c r="H115">
        <v>1096940.372</v>
      </c>
      <c r="I115">
        <v>710703.28689999995</v>
      </c>
      <c r="J115">
        <v>450978.12119999999</v>
      </c>
      <c r="K115">
        <v>282470.75</v>
      </c>
      <c r="L115">
        <v>174984.74429999999</v>
      </c>
      <c r="M115">
        <v>107151.5684</v>
      </c>
      <c r="N115">
        <v>64779.525909999997</v>
      </c>
      <c r="O115">
        <v>58283.620799999997</v>
      </c>
      <c r="P115">
        <v>54907.413990000001</v>
      </c>
      <c r="Q115">
        <v>52081.336219999997</v>
      </c>
      <c r="R115">
        <v>49538.030500000001</v>
      </c>
      <c r="S115">
        <v>47241.086389999997</v>
      </c>
      <c r="T115">
        <v>53072.773710000001</v>
      </c>
      <c r="U115">
        <v>60366.82922</v>
      </c>
      <c r="V115">
        <v>68379.210120000003</v>
      </c>
      <c r="W115">
        <v>77044.310819999999</v>
      </c>
      <c r="X115">
        <v>86387.610029999996</v>
      </c>
      <c r="Y115">
        <v>96450.960770000005</v>
      </c>
      <c r="Z115">
        <v>107280.0287</v>
      </c>
      <c r="AA115">
        <v>118920.3216</v>
      </c>
      <c r="AB115">
        <v>131414.89550000001</v>
      </c>
      <c r="AC115">
        <v>144803.07930000001</v>
      </c>
      <c r="AD115">
        <v>158676.43969999999</v>
      </c>
      <c r="AE115">
        <v>172863.04370000001</v>
      </c>
      <c r="AF115">
        <v>187397.98879999999</v>
      </c>
      <c r="AG115">
        <v>202552.38879999999</v>
      </c>
      <c r="AH115">
        <v>218542.21720000001</v>
      </c>
      <c r="AI115">
        <v>235532.27439999999</v>
      </c>
      <c r="AJ115">
        <v>253661.1213</v>
      </c>
      <c r="AK115">
        <v>273057.93430000002</v>
      </c>
      <c r="AL115">
        <v>293850.30739999999</v>
      </c>
      <c r="AM115">
        <v>316171.11450000003</v>
      </c>
    </row>
    <row r="116" spans="1:39" x14ac:dyDescent="0.25">
      <c r="A116" t="s">
        <v>113</v>
      </c>
      <c r="B116">
        <v>32532501.420000002</v>
      </c>
      <c r="C116">
        <v>32270919.75</v>
      </c>
      <c r="D116">
        <v>30361109.16</v>
      </c>
      <c r="E116">
        <v>30279239.5</v>
      </c>
      <c r="F116">
        <v>30300830.100000001</v>
      </c>
      <c r="G116">
        <v>16874958.98</v>
      </c>
      <c r="H116">
        <v>8434547.9350000005</v>
      </c>
      <c r="I116">
        <v>4061617.6129999999</v>
      </c>
      <c r="J116">
        <v>1921082.6740000001</v>
      </c>
      <c r="K116">
        <v>902899.42559999996</v>
      </c>
      <c r="L116">
        <v>426373.3849</v>
      </c>
      <c r="M116">
        <v>206030.98439999999</v>
      </c>
      <c r="N116">
        <v>105103.6654</v>
      </c>
      <c r="O116">
        <v>98137.929279999997</v>
      </c>
      <c r="P116">
        <v>98058.099050000004</v>
      </c>
      <c r="Q116">
        <v>98879.327579999997</v>
      </c>
      <c r="R116">
        <v>99986.110369999995</v>
      </c>
      <c r="S116">
        <v>101326.2629</v>
      </c>
      <c r="T116">
        <v>103731.3288</v>
      </c>
      <c r="U116">
        <v>105927.46460000001</v>
      </c>
      <c r="V116">
        <v>107684.4495</v>
      </c>
      <c r="W116">
        <v>109006.0025</v>
      </c>
      <c r="X116">
        <v>109931.7329</v>
      </c>
      <c r="Y116">
        <v>110506.0683</v>
      </c>
      <c r="Z116">
        <v>110770.40429999999</v>
      </c>
      <c r="AA116">
        <v>110760.9227</v>
      </c>
      <c r="AB116">
        <v>110508.48540000001</v>
      </c>
      <c r="AC116">
        <v>110039.5842</v>
      </c>
      <c r="AD116">
        <v>112170.4376</v>
      </c>
      <c r="AE116">
        <v>114351.47500000001</v>
      </c>
      <c r="AF116">
        <v>116301.8031</v>
      </c>
      <c r="AG116">
        <v>118119.1118</v>
      </c>
      <c r="AH116">
        <v>119881.361</v>
      </c>
      <c r="AI116">
        <v>121633.7346</v>
      </c>
      <c r="AJ116">
        <v>123403.28200000001</v>
      </c>
      <c r="AK116">
        <v>125208.66099999999</v>
      </c>
      <c r="AL116">
        <v>127064.5147</v>
      </c>
      <c r="AM116">
        <v>128984.4801</v>
      </c>
    </row>
    <row r="117" spans="1:39" x14ac:dyDescent="0.25">
      <c r="A117" t="s">
        <v>157</v>
      </c>
      <c r="B117">
        <v>80.751014299999994</v>
      </c>
      <c r="C117">
        <v>87.011299429999994</v>
      </c>
      <c r="D117">
        <v>93.23488408</v>
      </c>
      <c r="E117">
        <v>99.276456980000006</v>
      </c>
      <c r="F117">
        <v>104.8352685</v>
      </c>
      <c r="G117">
        <v>117.34851279999999</v>
      </c>
      <c r="H117">
        <v>125.7181515</v>
      </c>
      <c r="I117">
        <v>131.49973779999999</v>
      </c>
      <c r="J117">
        <v>135.55276549999999</v>
      </c>
      <c r="K117">
        <v>138.26738649999999</v>
      </c>
      <c r="L117">
        <v>139.70681039999999</v>
      </c>
      <c r="M117">
        <v>139.63903859999999</v>
      </c>
      <c r="N117">
        <v>137.5870104</v>
      </c>
      <c r="O117">
        <v>142.45455050000001</v>
      </c>
      <c r="P117">
        <v>147.2738933</v>
      </c>
      <c r="Q117">
        <v>152.0667335</v>
      </c>
      <c r="R117">
        <v>156.8278215</v>
      </c>
      <c r="S117">
        <v>161.5700703</v>
      </c>
      <c r="T117">
        <v>164.8130386</v>
      </c>
      <c r="U117">
        <v>167.4000437</v>
      </c>
      <c r="V117">
        <v>169.40496830000001</v>
      </c>
      <c r="W117">
        <v>170.8494503</v>
      </c>
      <c r="X117">
        <v>171.75619470000001</v>
      </c>
      <c r="Y117">
        <v>172.1449174</v>
      </c>
      <c r="Z117">
        <v>172.03077020000001</v>
      </c>
      <c r="AA117">
        <v>171.4249441</v>
      </c>
      <c r="AB117">
        <v>170.33586120000001</v>
      </c>
      <c r="AC117">
        <v>168.7712813</v>
      </c>
      <c r="AD117">
        <v>172.87589869999999</v>
      </c>
      <c r="AE117">
        <v>175.28489429999999</v>
      </c>
      <c r="AF117">
        <v>176.63787859999999</v>
      </c>
      <c r="AG117">
        <v>177.32530249999999</v>
      </c>
      <c r="AH117">
        <v>177.58461460000001</v>
      </c>
      <c r="AI117">
        <v>177.5592235</v>
      </c>
      <c r="AJ117">
        <v>177.33826260000001</v>
      </c>
      <c r="AK117">
        <v>176.97942259999999</v>
      </c>
      <c r="AL117">
        <v>176.5212434</v>
      </c>
      <c r="AM117">
        <v>175.99079660000001</v>
      </c>
    </row>
    <row r="118" spans="1:39" x14ac:dyDescent="0.25">
      <c r="A118" t="s">
        <v>158</v>
      </c>
      <c r="B118">
        <v>12.055532449999999</v>
      </c>
      <c r="C118">
        <v>15.880532110000001</v>
      </c>
      <c r="D118">
        <v>20.80265739</v>
      </c>
      <c r="E118">
        <v>27.07931263</v>
      </c>
      <c r="F118">
        <v>34.95825644</v>
      </c>
      <c r="G118">
        <v>44.95101554</v>
      </c>
      <c r="H118">
        <v>55.319655949999998</v>
      </c>
      <c r="I118">
        <v>66.470039420000006</v>
      </c>
      <c r="J118">
        <v>78.709834189999995</v>
      </c>
      <c r="K118">
        <v>92.227393460000002</v>
      </c>
      <c r="L118">
        <v>107.04769589999999</v>
      </c>
      <c r="M118">
        <v>122.909701</v>
      </c>
      <c r="N118">
        <v>139.11575339999999</v>
      </c>
      <c r="O118">
        <v>154.96858330000001</v>
      </c>
      <c r="P118">
        <v>172.36995229999999</v>
      </c>
      <c r="Q118">
        <v>191.48663550000001</v>
      </c>
      <c r="R118">
        <v>212.46912</v>
      </c>
      <c r="S118">
        <v>235.5060569</v>
      </c>
      <c r="T118">
        <v>252.57664299999999</v>
      </c>
      <c r="U118">
        <v>269.72278840000001</v>
      </c>
      <c r="V118">
        <v>286.97804330000002</v>
      </c>
      <c r="W118">
        <v>304.29622590000002</v>
      </c>
      <c r="X118">
        <v>321.62947589999999</v>
      </c>
      <c r="Y118">
        <v>338.92069739999999</v>
      </c>
      <c r="Z118">
        <v>356.09877030000001</v>
      </c>
      <c r="AA118">
        <v>373.07728700000001</v>
      </c>
      <c r="AB118">
        <v>389.7546787</v>
      </c>
      <c r="AC118">
        <v>406.01702760000001</v>
      </c>
      <c r="AD118">
        <v>421.46102189999999</v>
      </c>
      <c r="AE118">
        <v>433.05665920000001</v>
      </c>
      <c r="AF118">
        <v>442.24337450000002</v>
      </c>
      <c r="AG118">
        <v>449.90981690000001</v>
      </c>
      <c r="AH118">
        <v>456.60152979999998</v>
      </c>
      <c r="AI118">
        <v>462.64995820000001</v>
      </c>
      <c r="AJ118">
        <v>468.26209560000001</v>
      </c>
      <c r="AK118">
        <v>473.57262950000001</v>
      </c>
      <c r="AL118">
        <v>478.67204290000001</v>
      </c>
      <c r="AM118">
        <v>483.6245151</v>
      </c>
    </row>
    <row r="119" spans="1:39" x14ac:dyDescent="0.25">
      <c r="A119" t="s">
        <v>159</v>
      </c>
      <c r="B119">
        <v>17.48665437</v>
      </c>
      <c r="C119">
        <v>18.228518659999999</v>
      </c>
      <c r="D119">
        <v>18.896054840000001</v>
      </c>
      <c r="E119">
        <v>19.465069459999999</v>
      </c>
      <c r="F119">
        <v>19.885388620000001</v>
      </c>
      <c r="G119">
        <v>24.523818930000001</v>
      </c>
      <c r="H119">
        <v>28.946251929999999</v>
      </c>
      <c r="I119">
        <v>33.358236060000003</v>
      </c>
      <c r="J119">
        <v>37.885272290000003</v>
      </c>
      <c r="K119">
        <v>42.576075199999998</v>
      </c>
      <c r="L119">
        <v>47.39661083</v>
      </c>
      <c r="M119">
        <v>52.19397824</v>
      </c>
      <c r="N119">
        <v>56.659772179999997</v>
      </c>
      <c r="O119">
        <v>57.296533680000003</v>
      </c>
      <c r="P119">
        <v>57.853870880000002</v>
      </c>
      <c r="Q119">
        <v>58.343906320000002</v>
      </c>
      <c r="R119">
        <v>58.7677452</v>
      </c>
      <c r="S119">
        <v>59.133211250000002</v>
      </c>
      <c r="T119">
        <v>60.315905170000001</v>
      </c>
      <c r="U119">
        <v>61.258390740000003</v>
      </c>
      <c r="V119">
        <v>61.987752860000001</v>
      </c>
      <c r="W119">
        <v>62.511953179999999</v>
      </c>
      <c r="X119">
        <v>62.839341519999998</v>
      </c>
      <c r="Y119">
        <v>62.977171849999998</v>
      </c>
      <c r="Z119">
        <v>62.931026539999998</v>
      </c>
      <c r="AA119">
        <v>62.705037509999997</v>
      </c>
      <c r="AB119">
        <v>62.302322869999998</v>
      </c>
      <c r="AC119">
        <v>61.725757620000003</v>
      </c>
      <c r="AD119">
        <v>63.137764320000002</v>
      </c>
      <c r="AE119">
        <v>63.927262460000001</v>
      </c>
      <c r="AF119">
        <v>64.329818090000003</v>
      </c>
      <c r="AG119">
        <v>64.489061939999999</v>
      </c>
      <c r="AH119">
        <v>64.492253829999996</v>
      </c>
      <c r="AI119">
        <v>64.392060400000005</v>
      </c>
      <c r="AJ119">
        <v>64.221197739999994</v>
      </c>
      <c r="AK119">
        <v>64.000828029999994</v>
      </c>
      <c r="AL119">
        <v>63.745079029999999</v>
      </c>
      <c r="AM119">
        <v>63.463863949999997</v>
      </c>
    </row>
    <row r="120" spans="1:39" x14ac:dyDescent="0.25">
      <c r="A120" t="s">
        <v>160</v>
      </c>
      <c r="B120">
        <v>5.6156558400000001E-2</v>
      </c>
      <c r="C120">
        <v>0.12012519269999999</v>
      </c>
      <c r="D120">
        <v>0.25553054609999998</v>
      </c>
      <c r="E120">
        <v>0.54015276369999998</v>
      </c>
      <c r="F120">
        <v>1.132357836</v>
      </c>
      <c r="G120">
        <v>2.1675412060000001</v>
      </c>
      <c r="H120">
        <v>3.971012494</v>
      </c>
      <c r="I120">
        <v>7.1029972739999998</v>
      </c>
      <c r="J120">
        <v>12.52098911</v>
      </c>
      <c r="K120">
        <v>21.840546620000001</v>
      </c>
      <c r="L120">
        <v>37.737647340000002</v>
      </c>
      <c r="M120">
        <v>64.502654620000001</v>
      </c>
      <c r="N120">
        <v>108.68301219999999</v>
      </c>
      <c r="O120">
        <v>114.6948447</v>
      </c>
      <c r="P120">
        <v>120.8583544</v>
      </c>
      <c r="Q120">
        <v>127.19453849999999</v>
      </c>
      <c r="R120">
        <v>133.7028593</v>
      </c>
      <c r="S120">
        <v>140.39829599999999</v>
      </c>
      <c r="T120">
        <v>160.5798345</v>
      </c>
      <c r="U120">
        <v>182.87465649999999</v>
      </c>
      <c r="V120">
        <v>207.5021572</v>
      </c>
      <c r="W120">
        <v>234.64352550000001</v>
      </c>
      <c r="X120">
        <v>264.48796540000001</v>
      </c>
      <c r="Y120">
        <v>297.22561020000001</v>
      </c>
      <c r="Z120">
        <v>333.04021110000002</v>
      </c>
      <c r="AA120">
        <v>372.10291530000001</v>
      </c>
      <c r="AB120">
        <v>414.56598279999997</v>
      </c>
      <c r="AC120">
        <v>460.55832470000001</v>
      </c>
      <c r="AD120">
        <v>482.23971139999998</v>
      </c>
      <c r="AE120">
        <v>499.82208489999999</v>
      </c>
      <c r="AF120">
        <v>514.86956610000004</v>
      </c>
      <c r="AG120">
        <v>528.35585130000004</v>
      </c>
      <c r="AH120">
        <v>540.88330889999997</v>
      </c>
      <c r="AI120">
        <v>552.82020850000004</v>
      </c>
      <c r="AJ120">
        <v>564.39811320000001</v>
      </c>
      <c r="AK120">
        <v>575.76904019999995</v>
      </c>
      <c r="AL120">
        <v>587.03628119999996</v>
      </c>
      <c r="AM120">
        <v>598.27430800000002</v>
      </c>
    </row>
    <row r="121" spans="1:39" x14ac:dyDescent="0.25">
      <c r="A121" t="s">
        <v>161</v>
      </c>
      <c r="B121">
        <v>6.4122143400000002</v>
      </c>
      <c r="C121">
        <v>8.8902666159999999</v>
      </c>
      <c r="D121">
        <v>12.25735184</v>
      </c>
      <c r="E121">
        <v>16.793591030000002</v>
      </c>
      <c r="F121">
        <v>22.81832708</v>
      </c>
      <c r="G121">
        <v>27.159147229999999</v>
      </c>
      <c r="H121">
        <v>30.938458860000001</v>
      </c>
      <c r="I121">
        <v>34.41024196</v>
      </c>
      <c r="J121">
        <v>37.716672600000003</v>
      </c>
      <c r="K121">
        <v>40.907872480000002</v>
      </c>
      <c r="L121">
        <v>43.950808350000003</v>
      </c>
      <c r="M121">
        <v>46.710905859999997</v>
      </c>
      <c r="N121">
        <v>48.938541669999999</v>
      </c>
      <c r="O121">
        <v>49.489044649999997</v>
      </c>
      <c r="P121">
        <v>49.970956790000002</v>
      </c>
      <c r="Q121">
        <v>50.394746849999997</v>
      </c>
      <c r="R121">
        <v>50.761367620000001</v>
      </c>
      <c r="S121">
        <v>51.077575240000002</v>
      </c>
      <c r="T121">
        <v>52.040961279999998</v>
      </c>
      <c r="U121">
        <v>52.795109670000002</v>
      </c>
      <c r="V121">
        <v>53.364034689999997</v>
      </c>
      <c r="W121">
        <v>53.755200469999998</v>
      </c>
      <c r="X121">
        <v>53.976372599999998</v>
      </c>
      <c r="Y121">
        <v>54.034343030000002</v>
      </c>
      <c r="Z121">
        <v>53.93444203</v>
      </c>
      <c r="AA121">
        <v>53.680735589999998</v>
      </c>
      <c r="AB121">
        <v>53.276405750000002</v>
      </c>
      <c r="AC121">
        <v>52.724413830000003</v>
      </c>
      <c r="AD121">
        <v>26.46546927</v>
      </c>
      <c r="AE121">
        <v>13.1498735</v>
      </c>
      <c r="AF121">
        <v>6.4937095500000002</v>
      </c>
      <c r="AG121">
        <v>3.194564524</v>
      </c>
      <c r="AH121">
        <v>1.5677551199999999</v>
      </c>
      <c r="AI121">
        <v>0.76815358789999999</v>
      </c>
      <c r="AJ121">
        <v>0.37595789660000001</v>
      </c>
      <c r="AK121">
        <v>0.1838617847</v>
      </c>
      <c r="AL121">
        <v>8.9866455100000006E-2</v>
      </c>
      <c r="AM121">
        <v>4.39058638E-2</v>
      </c>
    </row>
    <row r="122" spans="1:39" x14ac:dyDescent="0.25">
      <c r="A122" t="s">
        <v>162</v>
      </c>
      <c r="B122">
        <v>3.7737684480000002</v>
      </c>
      <c r="C122">
        <v>4.3131621469999999</v>
      </c>
      <c r="D122">
        <v>4.9022046049999997</v>
      </c>
      <c r="E122">
        <v>5.5367145750000004</v>
      </c>
      <c r="F122">
        <v>6.2016341930000003</v>
      </c>
      <c r="G122">
        <v>7.0350413810000001</v>
      </c>
      <c r="H122">
        <v>7.6379601069999996</v>
      </c>
      <c r="I122">
        <v>8.0964496310000005</v>
      </c>
      <c r="J122">
        <v>8.4580149099999904</v>
      </c>
      <c r="K122">
        <v>8.7431947149999996</v>
      </c>
      <c r="L122">
        <v>8.9527881229999995</v>
      </c>
      <c r="M122">
        <v>9.0685512480000003</v>
      </c>
      <c r="N122">
        <v>9.0552162880000004</v>
      </c>
      <c r="O122">
        <v>9.1078560690000003</v>
      </c>
      <c r="P122">
        <v>9.1471128660000005</v>
      </c>
      <c r="Q122">
        <v>9.1751025049999999</v>
      </c>
      <c r="R122">
        <v>9.1921744029999903</v>
      </c>
      <c r="S122">
        <v>9.1997176310000004</v>
      </c>
      <c r="T122">
        <v>8.5481601119999997</v>
      </c>
      <c r="U122">
        <v>7.9086826139999999</v>
      </c>
      <c r="V122">
        <v>7.2902466370000001</v>
      </c>
      <c r="W122">
        <v>6.6972600399999997</v>
      </c>
      <c r="X122">
        <v>6.1328661159999998</v>
      </c>
      <c r="Y122">
        <v>5.5990297739999999</v>
      </c>
      <c r="Z122">
        <v>5.0967367709999998</v>
      </c>
      <c r="AA122">
        <v>4.6262338840000004</v>
      </c>
      <c r="AB122">
        <v>4.1872332830000003</v>
      </c>
      <c r="AC122">
        <v>3.7790889339999998</v>
      </c>
      <c r="AD122">
        <v>3.1690529719999998</v>
      </c>
      <c r="AE122">
        <v>2.6305467349999998</v>
      </c>
      <c r="AF122">
        <v>2.1701604969999999</v>
      </c>
      <c r="AG122">
        <v>1.78354966</v>
      </c>
      <c r="AH122">
        <v>1.4622657800000001</v>
      </c>
      <c r="AI122">
        <v>1.196935367</v>
      </c>
      <c r="AJ122">
        <v>0.97867026810000002</v>
      </c>
      <c r="AK122">
        <v>0.79958235619999996</v>
      </c>
      <c r="AL122">
        <v>0.65289582150000003</v>
      </c>
      <c r="AM122">
        <v>0.5328970932</v>
      </c>
    </row>
    <row r="123" spans="1:39" x14ac:dyDescent="0.25">
      <c r="A123" t="s">
        <v>163</v>
      </c>
      <c r="B123">
        <v>1.65276387E-3</v>
      </c>
      <c r="C123">
        <v>1.0689190600000001E-2</v>
      </c>
      <c r="D123">
        <v>6.8747030900000006E-2</v>
      </c>
      <c r="E123">
        <v>0.4393676976</v>
      </c>
      <c r="F123">
        <v>2.7848102579999998</v>
      </c>
      <c r="G123">
        <v>3.5007251589999999</v>
      </c>
      <c r="H123">
        <v>4.2118281209999999</v>
      </c>
      <c r="I123">
        <v>4.9475451640000001</v>
      </c>
      <c r="J123">
        <v>5.727505174</v>
      </c>
      <c r="K123">
        <v>6.5609856679999998</v>
      </c>
      <c r="L123">
        <v>7.444904652</v>
      </c>
      <c r="M123">
        <v>8.3568121489999996</v>
      </c>
      <c r="N123">
        <v>9.2470552220000002</v>
      </c>
      <c r="O123">
        <v>9.351124596</v>
      </c>
      <c r="P123">
        <v>9.4422345520000004</v>
      </c>
      <c r="Q123">
        <v>9.5223630030000006</v>
      </c>
      <c r="R123">
        <v>9.5916898150000005</v>
      </c>
      <c r="S123">
        <v>9.6514914310000002</v>
      </c>
      <c r="T123">
        <v>9.1386546430000006</v>
      </c>
      <c r="U123">
        <v>8.6159555460000004</v>
      </c>
      <c r="V123">
        <v>8.0934038019999903</v>
      </c>
      <c r="W123">
        <v>7.576625741</v>
      </c>
      <c r="X123">
        <v>7.070202331</v>
      </c>
      <c r="Y123">
        <v>6.57765091</v>
      </c>
      <c r="Z123">
        <v>6.1015466140000001</v>
      </c>
      <c r="AA123">
        <v>5.6437140299999999</v>
      </c>
      <c r="AB123">
        <v>5.205401792</v>
      </c>
      <c r="AC123">
        <v>4.7874461009999996</v>
      </c>
      <c r="AD123">
        <v>4.761133762</v>
      </c>
      <c r="AE123">
        <v>4.6869573920000001</v>
      </c>
      <c r="AF123">
        <v>4.5856503430000002</v>
      </c>
      <c r="AG123">
        <v>4.4694943010000001</v>
      </c>
      <c r="AH123">
        <v>4.345738581</v>
      </c>
      <c r="AI123">
        <v>4.218636246</v>
      </c>
      <c r="AJ123">
        <v>4.0907399680000003</v>
      </c>
      <c r="AK123">
        <v>3.963627024</v>
      </c>
      <c r="AL123">
        <v>3.8382880749999999</v>
      </c>
      <c r="AM123">
        <v>3.7153619419999999</v>
      </c>
    </row>
    <row r="124" spans="1:39" x14ac:dyDescent="0.25">
      <c r="A124" t="s">
        <v>164</v>
      </c>
      <c r="B124">
        <v>33.995033239999998</v>
      </c>
      <c r="C124">
        <v>34.769054730000001</v>
      </c>
      <c r="D124">
        <v>35.362699409999998</v>
      </c>
      <c r="E124">
        <v>35.740694640000001</v>
      </c>
      <c r="F124">
        <v>35.823983499999997</v>
      </c>
      <c r="G124">
        <v>39.837252659999997</v>
      </c>
      <c r="H124">
        <v>42.39895009</v>
      </c>
      <c r="I124">
        <v>44.058258639999998</v>
      </c>
      <c r="J124">
        <v>45.118655449999999</v>
      </c>
      <c r="K124">
        <v>45.720697370000003</v>
      </c>
      <c r="L124">
        <v>45.89400886</v>
      </c>
      <c r="M124">
        <v>45.571213470000004</v>
      </c>
      <c r="N124">
        <v>44.607358099999999</v>
      </c>
      <c r="O124">
        <v>45.10938385</v>
      </c>
      <c r="P124">
        <v>45.548893980000003</v>
      </c>
      <c r="Q124">
        <v>45.935429849999998</v>
      </c>
      <c r="R124">
        <v>46.26985912</v>
      </c>
      <c r="S124">
        <v>46.558339289999999</v>
      </c>
      <c r="T124">
        <v>47.49283922</v>
      </c>
      <c r="U124">
        <v>48.238315559999997</v>
      </c>
      <c r="V124">
        <v>48.816058460000001</v>
      </c>
      <c r="W124">
        <v>49.232303139999999</v>
      </c>
      <c r="X124">
        <v>49.493592339999999</v>
      </c>
      <c r="Y124">
        <v>49.605607419999998</v>
      </c>
      <c r="Z124">
        <v>49.572714570000002</v>
      </c>
      <c r="AA124">
        <v>49.39813857</v>
      </c>
      <c r="AB124">
        <v>49.08430637</v>
      </c>
      <c r="AC124">
        <v>48.633454039999997</v>
      </c>
      <c r="AD124">
        <v>49.811605739999997</v>
      </c>
      <c r="AE124">
        <v>50.50101489</v>
      </c>
      <c r="AF124">
        <v>50.886077899999997</v>
      </c>
      <c r="AG124">
        <v>51.079351080000002</v>
      </c>
      <c r="AH124">
        <v>51.149279739999997</v>
      </c>
      <c r="AI124">
        <v>51.137200159999999</v>
      </c>
      <c r="AJ124">
        <v>51.068803369999998</v>
      </c>
      <c r="AK124">
        <v>50.960717029999998</v>
      </c>
      <c r="AL124">
        <v>50.824048580000003</v>
      </c>
      <c r="AM124">
        <v>50.666599810000001</v>
      </c>
    </row>
    <row r="125" spans="1:39" x14ac:dyDescent="0.25">
      <c r="A125" t="s">
        <v>165</v>
      </c>
      <c r="B125">
        <v>103.399939</v>
      </c>
      <c r="C125">
        <v>107.15122239999999</v>
      </c>
      <c r="D125">
        <v>110.4203424</v>
      </c>
      <c r="E125">
        <v>113.07487140000001</v>
      </c>
      <c r="F125">
        <v>114.8355682</v>
      </c>
      <c r="G125">
        <v>128.47775229999999</v>
      </c>
      <c r="H125">
        <v>137.5718747</v>
      </c>
      <c r="I125">
        <v>143.82615949999999</v>
      </c>
      <c r="J125">
        <v>148.18447560000001</v>
      </c>
      <c r="K125">
        <v>151.07597559999999</v>
      </c>
      <c r="L125">
        <v>152.57190170000001</v>
      </c>
      <c r="M125">
        <v>152.42112409999999</v>
      </c>
      <c r="N125">
        <v>150.1056614</v>
      </c>
      <c r="O125">
        <v>145.40672570000001</v>
      </c>
      <c r="P125">
        <v>140.64440690000001</v>
      </c>
      <c r="Q125">
        <v>135.86870780000001</v>
      </c>
      <c r="R125">
        <v>131.09824180000001</v>
      </c>
      <c r="S125">
        <v>126.3639524</v>
      </c>
      <c r="T125">
        <v>125.4324153</v>
      </c>
      <c r="U125">
        <v>123.973744</v>
      </c>
      <c r="V125">
        <v>122.08329000000001</v>
      </c>
      <c r="W125">
        <v>119.8118015</v>
      </c>
      <c r="X125">
        <v>117.20721690000001</v>
      </c>
      <c r="Y125">
        <v>114.3120675</v>
      </c>
      <c r="Z125">
        <v>111.1629185</v>
      </c>
      <c r="AA125">
        <v>107.7913111</v>
      </c>
      <c r="AB125">
        <v>104.2249655</v>
      </c>
      <c r="AC125">
        <v>100.4893757</v>
      </c>
      <c r="AD125">
        <v>72.799172159999998</v>
      </c>
      <c r="AE125">
        <v>52.204371369999997</v>
      </c>
      <c r="AF125">
        <v>37.206310739999999</v>
      </c>
      <c r="AG125">
        <v>26.416414320000001</v>
      </c>
      <c r="AH125">
        <v>18.710219590000001</v>
      </c>
      <c r="AI125">
        <v>13.23083258</v>
      </c>
      <c r="AJ125">
        <v>9.3458062949999903</v>
      </c>
      <c r="AK125">
        <v>6.5964076929999997</v>
      </c>
      <c r="AL125">
        <v>4.6532038929999997</v>
      </c>
      <c r="AM125">
        <v>3.2810696629999998</v>
      </c>
    </row>
    <row r="126" spans="1:39" x14ac:dyDescent="0.25">
      <c r="A126" t="s">
        <v>166</v>
      </c>
      <c r="B126">
        <v>441.38007470000002</v>
      </c>
      <c r="C126">
        <v>478.31718960000001</v>
      </c>
      <c r="D126">
        <v>515.45928370000001</v>
      </c>
      <c r="E126">
        <v>551.99837179999997</v>
      </c>
      <c r="F126">
        <v>586.23876849999999</v>
      </c>
      <c r="G126">
        <v>665.25969559999999</v>
      </c>
      <c r="H126">
        <v>722.53370110000003</v>
      </c>
      <c r="I126">
        <v>766.18122919999996</v>
      </c>
      <c r="J126">
        <v>800.68464959999994</v>
      </c>
      <c r="K126">
        <v>827.97909749999997</v>
      </c>
      <c r="L126">
        <v>848.13248109999995</v>
      </c>
      <c r="M126">
        <v>859.40814890000001</v>
      </c>
      <c r="N126">
        <v>858.45305480000002</v>
      </c>
      <c r="O126">
        <v>896.12795510000001</v>
      </c>
      <c r="P126">
        <v>934.05843979999997</v>
      </c>
      <c r="Q126">
        <v>972.38237949999996</v>
      </c>
      <c r="R126">
        <v>1011.068443</v>
      </c>
      <c r="S126">
        <v>1050.2022440000001</v>
      </c>
      <c r="T126">
        <v>1065.214896</v>
      </c>
      <c r="U126">
        <v>1075.8082449999999</v>
      </c>
      <c r="V126">
        <v>1082.527857</v>
      </c>
      <c r="W126">
        <v>1085.575818</v>
      </c>
      <c r="X126">
        <v>1085.157111</v>
      </c>
      <c r="Y126">
        <v>1081.4540030000001</v>
      </c>
      <c r="Z126">
        <v>1074.6167820000001</v>
      </c>
      <c r="AA126">
        <v>1064.7683609999999</v>
      </c>
      <c r="AB126">
        <v>1052.012375</v>
      </c>
      <c r="AC126">
        <v>1036.4466259999999</v>
      </c>
      <c r="AD126">
        <v>1085.845863</v>
      </c>
      <c r="AE126">
        <v>1126.0652520000001</v>
      </c>
      <c r="AF126">
        <v>1160.6151669999999</v>
      </c>
      <c r="AG126">
        <v>1191.682184</v>
      </c>
      <c r="AH126">
        <v>1220.6197990000001</v>
      </c>
      <c r="AI126">
        <v>1248.2559530000001</v>
      </c>
      <c r="AJ126">
        <v>1275.1115910000001</v>
      </c>
      <c r="AK126">
        <v>1301.529014</v>
      </c>
      <c r="AL126">
        <v>1327.741084</v>
      </c>
      <c r="AM126">
        <v>1353.9159629999999</v>
      </c>
    </row>
    <row r="127" spans="1:39" x14ac:dyDescent="0.25">
      <c r="A127" t="s">
        <v>167</v>
      </c>
      <c r="B127">
        <v>6.4144215210000004</v>
      </c>
      <c r="C127">
        <v>7.753360582</v>
      </c>
      <c r="D127">
        <v>9.3196066010000003</v>
      </c>
      <c r="E127">
        <v>11.131923990000001</v>
      </c>
      <c r="F127">
        <v>13.186702</v>
      </c>
      <c r="G127">
        <v>9.1765810850000005</v>
      </c>
      <c r="H127">
        <v>6.1118943630000002</v>
      </c>
      <c r="I127">
        <v>3.9744521759999998</v>
      </c>
      <c r="J127">
        <v>2.5470373120000001</v>
      </c>
      <c r="K127">
        <v>1.615181065</v>
      </c>
      <c r="L127">
        <v>1.0145970010000001</v>
      </c>
      <c r="M127">
        <v>0.63045977559999999</v>
      </c>
      <c r="N127">
        <v>0.3861913153</v>
      </c>
      <c r="O127">
        <v>0.36861179840000002</v>
      </c>
      <c r="P127">
        <v>0.35130676160000002</v>
      </c>
      <c r="Q127">
        <v>0.33439732430000002</v>
      </c>
      <c r="R127">
        <v>0.31792122449999999</v>
      </c>
      <c r="S127">
        <v>0.3019431367</v>
      </c>
      <c r="T127">
        <v>0.34449996690000001</v>
      </c>
      <c r="U127">
        <v>0.39136911930000001</v>
      </c>
      <c r="V127">
        <v>0.44298650960000002</v>
      </c>
      <c r="W127">
        <v>0.49970225930000001</v>
      </c>
      <c r="X127">
        <v>0.56187991299999995</v>
      </c>
      <c r="Y127">
        <v>0.62988123630000004</v>
      </c>
      <c r="Z127">
        <v>0.70405075760000002</v>
      </c>
      <c r="AA127">
        <v>0.78470283669999996</v>
      </c>
      <c r="AB127">
        <v>0.87210879509999994</v>
      </c>
      <c r="AC127">
        <v>0.96648805940000004</v>
      </c>
      <c r="AD127">
        <v>1.0626429749999999</v>
      </c>
      <c r="AE127">
        <v>1.1565179969999999</v>
      </c>
      <c r="AF127">
        <v>1.2509695080000001</v>
      </c>
      <c r="AG127">
        <v>1.347995904</v>
      </c>
      <c r="AH127">
        <v>1.449032678</v>
      </c>
      <c r="AI127">
        <v>1.5551456109999999</v>
      </c>
      <c r="AJ127">
        <v>1.667190591</v>
      </c>
      <c r="AK127">
        <v>1.7859140529999999</v>
      </c>
      <c r="AL127">
        <v>1.9120081449999999</v>
      </c>
      <c r="AM127">
        <v>2.0461510779999998</v>
      </c>
    </row>
    <row r="128" spans="1:39" x14ac:dyDescent="0.25">
      <c r="A128" t="s">
        <v>168</v>
      </c>
      <c r="B128">
        <v>148.01453799999999</v>
      </c>
      <c r="C128">
        <v>147.56474080000001</v>
      </c>
      <c r="D128">
        <v>146.29717400000001</v>
      </c>
      <c r="E128">
        <v>144.12998060000001</v>
      </c>
      <c r="F128">
        <v>140.8205471</v>
      </c>
      <c r="G128">
        <v>72.886066389999996</v>
      </c>
      <c r="H128">
        <v>36.105487709999998</v>
      </c>
      <c r="I128">
        <v>17.462580559999999</v>
      </c>
      <c r="J128">
        <v>8.3233896250000008</v>
      </c>
      <c r="K128">
        <v>3.9257252650000001</v>
      </c>
      <c r="L128">
        <v>1.8341127639999999</v>
      </c>
      <c r="M128">
        <v>0.84766375260000004</v>
      </c>
      <c r="N128">
        <v>0.3861913153</v>
      </c>
      <c r="O128">
        <v>0.39053763829999999</v>
      </c>
      <c r="P128">
        <v>0.39434272790000002</v>
      </c>
      <c r="Q128">
        <v>0.39768918910000001</v>
      </c>
      <c r="R128">
        <v>0.40058453389999998</v>
      </c>
      <c r="S128">
        <v>0.40308207109999999</v>
      </c>
      <c r="T128">
        <v>0.41117256949999997</v>
      </c>
      <c r="U128">
        <v>0.41762658289999999</v>
      </c>
      <c r="V128">
        <v>0.42262843230000002</v>
      </c>
      <c r="W128">
        <v>0.42623209969999998</v>
      </c>
      <c r="X128">
        <v>0.42849422920000002</v>
      </c>
      <c r="Y128">
        <v>0.42946400759999998</v>
      </c>
      <c r="Z128">
        <v>0.42917923540000003</v>
      </c>
      <c r="AA128">
        <v>0.42766783149999998</v>
      </c>
      <c r="AB128">
        <v>0.42495080730000001</v>
      </c>
      <c r="AC128">
        <v>0.42104752179999999</v>
      </c>
      <c r="AD128">
        <v>0.43128764679999998</v>
      </c>
      <c r="AE128">
        <v>0.43729756539999998</v>
      </c>
      <c r="AF128">
        <v>0.44067296579999998</v>
      </c>
      <c r="AG128">
        <v>0.44238793859999997</v>
      </c>
      <c r="AH128">
        <v>0.44303486580000001</v>
      </c>
      <c r="AI128">
        <v>0.4429715206</v>
      </c>
      <c r="AJ128">
        <v>0.4424202713</v>
      </c>
      <c r="AK128">
        <v>0.44152504399999998</v>
      </c>
      <c r="AL128">
        <v>0.44038198680000001</v>
      </c>
      <c r="AM128">
        <v>0.43905863789999999</v>
      </c>
    </row>
    <row r="129" spans="1:39" x14ac:dyDescent="0.25">
      <c r="A129" t="s">
        <v>170</v>
      </c>
      <c r="B129">
        <v>80.751014299999994</v>
      </c>
      <c r="C129">
        <v>87.011299429999994</v>
      </c>
      <c r="D129">
        <v>93.16635479</v>
      </c>
      <c r="E129">
        <v>98.899755260000006</v>
      </c>
      <c r="F129">
        <v>103.977368</v>
      </c>
      <c r="G129">
        <v>119.2651252</v>
      </c>
      <c r="H129">
        <v>129.30686850000001</v>
      </c>
      <c r="I129">
        <v>135.40881959999999</v>
      </c>
      <c r="J129">
        <v>139.07214339999999</v>
      </c>
      <c r="K129">
        <v>140.47990329999999</v>
      </c>
      <c r="L129">
        <v>139.65778890000001</v>
      </c>
      <c r="M129">
        <v>136.24935640000001</v>
      </c>
      <c r="N129">
        <v>129.6286814</v>
      </c>
      <c r="O129">
        <v>138.55845729999999</v>
      </c>
      <c r="P129">
        <v>147.18719100000001</v>
      </c>
      <c r="Q129">
        <v>155.36902190000001</v>
      </c>
      <c r="R129">
        <v>162.92037569999999</v>
      </c>
      <c r="S129">
        <v>169.70585199999999</v>
      </c>
      <c r="T129">
        <v>174.316742</v>
      </c>
      <c r="U129">
        <v>178.07037</v>
      </c>
      <c r="V129">
        <v>181.03785590000001</v>
      </c>
      <c r="W129">
        <v>183.2702137</v>
      </c>
      <c r="X129">
        <v>184.8185403</v>
      </c>
      <c r="Y129">
        <v>185.73063139999999</v>
      </c>
      <c r="Z129">
        <v>186.05040070000001</v>
      </c>
      <c r="AA129">
        <v>185.8176393</v>
      </c>
      <c r="AB129">
        <v>185.0679093</v>
      </c>
      <c r="AC129">
        <v>183.83494200000001</v>
      </c>
      <c r="AD129">
        <v>187.35405890000001</v>
      </c>
      <c r="AE129">
        <v>190.47990039999999</v>
      </c>
      <c r="AF129">
        <v>193.15444550000001</v>
      </c>
      <c r="AG129">
        <v>195.28020570000001</v>
      </c>
      <c r="AH129">
        <v>196.8274955</v>
      </c>
      <c r="AI129">
        <v>197.76788959999999</v>
      </c>
      <c r="AJ129">
        <v>198.05418</v>
      </c>
      <c r="AK129">
        <v>197.62822109999999</v>
      </c>
      <c r="AL129">
        <v>196.43129819999999</v>
      </c>
      <c r="AM129">
        <v>194.40212940000001</v>
      </c>
    </row>
    <row r="130" spans="1:39" x14ac:dyDescent="0.25">
      <c r="A130" t="s">
        <v>171</v>
      </c>
      <c r="B130">
        <v>12.055532449999999</v>
      </c>
      <c r="C130">
        <v>15.880532110000001</v>
      </c>
      <c r="D130">
        <v>20.787367060000001</v>
      </c>
      <c r="E130">
        <v>26.976560939999999</v>
      </c>
      <c r="F130">
        <v>34.672181879999997</v>
      </c>
      <c r="G130">
        <v>47.332294400000002</v>
      </c>
      <c r="H130">
        <v>61.075554599999997</v>
      </c>
      <c r="I130">
        <v>76.119252340000003</v>
      </c>
      <c r="J130">
        <v>93.044229970000004</v>
      </c>
      <c r="K130">
        <v>111.8575323</v>
      </c>
      <c r="L130">
        <v>132.34816760000001</v>
      </c>
      <c r="M130">
        <v>153.66995600000001</v>
      </c>
      <c r="N130">
        <v>174.0032449</v>
      </c>
      <c r="O130">
        <v>208.06910199999999</v>
      </c>
      <c r="P130">
        <v>247.26513270000001</v>
      </c>
      <c r="Q130">
        <v>291.99512759999999</v>
      </c>
      <c r="R130">
        <v>342.5349458</v>
      </c>
      <c r="S130">
        <v>399.15779099999997</v>
      </c>
      <c r="T130">
        <v>438.3287942</v>
      </c>
      <c r="U130">
        <v>478.70247189999998</v>
      </c>
      <c r="V130">
        <v>520.30322130000002</v>
      </c>
      <c r="W130">
        <v>563.10853750000001</v>
      </c>
      <c r="X130">
        <v>607.09809480000001</v>
      </c>
      <c r="Y130">
        <v>652.24382730000002</v>
      </c>
      <c r="Z130">
        <v>698.50603160000003</v>
      </c>
      <c r="AA130">
        <v>745.82956969999998</v>
      </c>
      <c r="AB130">
        <v>794.13966159999995</v>
      </c>
      <c r="AC130">
        <v>843.34823129999995</v>
      </c>
      <c r="AD130">
        <v>875.50848210000004</v>
      </c>
      <c r="AE130">
        <v>906.70243600000003</v>
      </c>
      <c r="AF130">
        <v>936.56669720000002</v>
      </c>
      <c r="AG130">
        <v>964.51858930000003</v>
      </c>
      <c r="AH130">
        <v>990.27660820000006</v>
      </c>
      <c r="AI130">
        <v>1013.5493719999999</v>
      </c>
      <c r="AJ130">
        <v>1033.930908</v>
      </c>
      <c r="AK130">
        <v>1050.9325470000001</v>
      </c>
      <c r="AL130">
        <v>1064.0326219999999</v>
      </c>
      <c r="AM130">
        <v>1072.663863</v>
      </c>
    </row>
    <row r="131" spans="1:39" x14ac:dyDescent="0.25">
      <c r="A131" t="s">
        <v>172</v>
      </c>
      <c r="B131">
        <v>17.48665437</v>
      </c>
      <c r="C131">
        <v>18.228518659999999</v>
      </c>
      <c r="D131">
        <v>18.882165910000001</v>
      </c>
      <c r="E131">
        <v>19.391209799999999</v>
      </c>
      <c r="F131">
        <v>19.722660139999999</v>
      </c>
      <c r="G131">
        <v>24.92435794</v>
      </c>
      <c r="H131">
        <v>29.772543970000001</v>
      </c>
      <c r="I131">
        <v>34.349873619999997</v>
      </c>
      <c r="J131">
        <v>38.868893649999997</v>
      </c>
      <c r="K131">
        <v>43.257365960000001</v>
      </c>
      <c r="L131">
        <v>47.379980000000003</v>
      </c>
      <c r="M131">
        <v>50.926990279999998</v>
      </c>
      <c r="N131">
        <v>53.382449080000001</v>
      </c>
      <c r="O131">
        <v>54.16176257</v>
      </c>
      <c r="P131">
        <v>54.612508470000002</v>
      </c>
      <c r="Q131">
        <v>54.720354020000002</v>
      </c>
      <c r="R131">
        <v>54.465591940000003</v>
      </c>
      <c r="S131">
        <v>53.852516450000003</v>
      </c>
      <c r="T131">
        <v>54.350107970000003</v>
      </c>
      <c r="U131">
        <v>54.551299329999999</v>
      </c>
      <c r="V131">
        <v>54.492277899999998</v>
      </c>
      <c r="W131">
        <v>54.201284489999999</v>
      </c>
      <c r="X131">
        <v>53.705078499999999</v>
      </c>
      <c r="Y131">
        <v>53.028028659999997</v>
      </c>
      <c r="Z131">
        <v>52.192089490000001</v>
      </c>
      <c r="AA131">
        <v>51.216882499999997</v>
      </c>
      <c r="AB131">
        <v>50.119813649999998</v>
      </c>
      <c r="AC131">
        <v>48.916854000000001</v>
      </c>
      <c r="AD131">
        <v>48.572149639999999</v>
      </c>
      <c r="AE131">
        <v>48.113520450000003</v>
      </c>
      <c r="AF131">
        <v>47.535323089999999</v>
      </c>
      <c r="AG131">
        <v>46.823484290000003</v>
      </c>
      <c r="AH131">
        <v>45.981700940000003</v>
      </c>
      <c r="AI131">
        <v>45.014124449999997</v>
      </c>
      <c r="AJ131">
        <v>43.920856710000002</v>
      </c>
      <c r="AK131">
        <v>42.700161100000003</v>
      </c>
      <c r="AL131">
        <v>41.350903279999997</v>
      </c>
      <c r="AM131">
        <v>39.872098520000002</v>
      </c>
    </row>
    <row r="132" spans="1:39" x14ac:dyDescent="0.25">
      <c r="A132" t="s">
        <v>173</v>
      </c>
      <c r="B132">
        <v>5.6156558400000001E-2</v>
      </c>
      <c r="C132">
        <v>0.12012519269999999</v>
      </c>
      <c r="D132">
        <v>0.25534272670000002</v>
      </c>
      <c r="E132">
        <v>0.53810316920000001</v>
      </c>
      <c r="F132">
        <v>1.1230913899999999</v>
      </c>
      <c r="G132">
        <v>2.3395013630000001</v>
      </c>
      <c r="H132">
        <v>4.6064353929999999</v>
      </c>
      <c r="I132">
        <v>8.7603992369999997</v>
      </c>
      <c r="J132">
        <v>16.339947259999999</v>
      </c>
      <c r="K132">
        <v>29.974935559999999</v>
      </c>
      <c r="L132">
        <v>54.118129369999998</v>
      </c>
      <c r="M132">
        <v>95.883886750000002</v>
      </c>
      <c r="N132">
        <v>165.67074690000001</v>
      </c>
      <c r="O132">
        <v>187.7736653</v>
      </c>
      <c r="P132">
        <v>211.50886700000001</v>
      </c>
      <c r="Q132">
        <v>236.744507</v>
      </c>
      <c r="R132">
        <v>263.23752560000003</v>
      </c>
      <c r="S132">
        <v>290.75429100000002</v>
      </c>
      <c r="T132">
        <v>308.0799232</v>
      </c>
      <c r="U132">
        <v>324.64666130000001</v>
      </c>
      <c r="V132">
        <v>340.47377019999999</v>
      </c>
      <c r="W132">
        <v>355.55036699999999</v>
      </c>
      <c r="X132">
        <v>369.87055900000001</v>
      </c>
      <c r="Y132">
        <v>383.4270477</v>
      </c>
      <c r="Z132">
        <v>396.20942539999999</v>
      </c>
      <c r="AA132">
        <v>408.20292669999998</v>
      </c>
      <c r="AB132">
        <v>419.3873021</v>
      </c>
      <c r="AC132">
        <v>429.74140890000001</v>
      </c>
      <c r="AD132">
        <v>437.96120880000001</v>
      </c>
      <c r="AE132">
        <v>445.26144690000001</v>
      </c>
      <c r="AF132">
        <v>451.50653899999998</v>
      </c>
      <c r="AG132">
        <v>456.46865300000002</v>
      </c>
      <c r="AH132">
        <v>460.07845889999999</v>
      </c>
      <c r="AI132">
        <v>462.26957549999997</v>
      </c>
      <c r="AJ132">
        <v>462.93172379999999</v>
      </c>
      <c r="AK132">
        <v>461.9290661</v>
      </c>
      <c r="AL132">
        <v>459.12444260000001</v>
      </c>
      <c r="AM132">
        <v>454.37470209999998</v>
      </c>
    </row>
    <row r="133" spans="1:39" x14ac:dyDescent="0.25">
      <c r="A133" t="s">
        <v>174</v>
      </c>
      <c r="B133">
        <v>6.4122143400000002</v>
      </c>
      <c r="C133">
        <v>8.8902666159999999</v>
      </c>
      <c r="D133">
        <v>12.248342470000001</v>
      </c>
      <c r="E133">
        <v>16.729868230000001</v>
      </c>
      <c r="F133">
        <v>22.63159744</v>
      </c>
      <c r="G133">
        <v>27.60272814</v>
      </c>
      <c r="H133">
        <v>31.821619909999999</v>
      </c>
      <c r="I133">
        <v>35.433152409999998</v>
      </c>
      <c r="J133">
        <v>38.695916580000002</v>
      </c>
      <c r="K133">
        <v>41.562469100000001</v>
      </c>
      <c r="L133">
        <v>43.935386600000001</v>
      </c>
      <c r="M133">
        <v>45.577017290000001</v>
      </c>
      <c r="N133">
        <v>46.107831150000003</v>
      </c>
      <c r="O133">
        <v>50.161508300000001</v>
      </c>
      <c r="P133">
        <v>54.233985539999999</v>
      </c>
      <c r="Q133">
        <v>58.267970630000001</v>
      </c>
      <c r="R133">
        <v>62.187746619999999</v>
      </c>
      <c r="S133">
        <v>65.931080420000001</v>
      </c>
      <c r="T133">
        <v>66.942604860000003</v>
      </c>
      <c r="U133">
        <v>67.596669939999998</v>
      </c>
      <c r="V133">
        <v>67.931807579999997</v>
      </c>
      <c r="W133">
        <v>67.977594550000006</v>
      </c>
      <c r="X133">
        <v>67.762524200000001</v>
      </c>
      <c r="Y133">
        <v>67.312807989999996</v>
      </c>
      <c r="Z133">
        <v>66.652265459999995</v>
      </c>
      <c r="AA133">
        <v>65.802345950000003</v>
      </c>
      <c r="AB133">
        <v>64.782199689999999</v>
      </c>
      <c r="AC133">
        <v>63.609615009999999</v>
      </c>
      <c r="AD133">
        <v>61.974063000000001</v>
      </c>
      <c r="AE133">
        <v>60.234897609999997</v>
      </c>
      <c r="AF133">
        <v>58.392341080000001</v>
      </c>
      <c r="AG133">
        <v>56.436693490000003</v>
      </c>
      <c r="AH133">
        <v>54.380257819999997</v>
      </c>
      <c r="AI133">
        <v>52.23522062</v>
      </c>
      <c r="AJ133">
        <v>50.008499649999997</v>
      </c>
      <c r="AK133">
        <v>47.704673960000001</v>
      </c>
      <c r="AL133">
        <v>45.328861949999997</v>
      </c>
      <c r="AM133">
        <v>42.886174130000001</v>
      </c>
    </row>
    <row r="134" spans="1:39" x14ac:dyDescent="0.25">
      <c r="A134" t="s">
        <v>175</v>
      </c>
      <c r="B134">
        <v>3.7737684480000002</v>
      </c>
      <c r="C134">
        <v>4.3131621469999999</v>
      </c>
      <c r="D134">
        <v>4.8986013980000003</v>
      </c>
      <c r="E134">
        <v>5.5157056669999998</v>
      </c>
      <c r="F134">
        <v>6.1508842430000001</v>
      </c>
      <c r="G134">
        <v>7.2335621440000004</v>
      </c>
      <c r="H134">
        <v>8.0408203149999995</v>
      </c>
      <c r="I134">
        <v>8.6330792949999999</v>
      </c>
      <c r="J134">
        <v>9.0907337889999997</v>
      </c>
      <c r="K134">
        <v>9.4148413550000001</v>
      </c>
      <c r="L134">
        <v>9.5963036840000004</v>
      </c>
      <c r="M134">
        <v>9.5987193850000008</v>
      </c>
      <c r="N134">
        <v>9.3631062959999998</v>
      </c>
      <c r="O134">
        <v>9.4042949179999997</v>
      </c>
      <c r="P134">
        <v>9.3872323570000002</v>
      </c>
      <c r="Q134">
        <v>9.3112145329999905</v>
      </c>
      <c r="R134">
        <v>9.1746953940000004</v>
      </c>
      <c r="S134">
        <v>8.9802291780000001</v>
      </c>
      <c r="T134">
        <v>8.5424835510000001</v>
      </c>
      <c r="U134">
        <v>8.0814848169999998</v>
      </c>
      <c r="V134">
        <v>7.6089257610000001</v>
      </c>
      <c r="W134">
        <v>7.1334608939999997</v>
      </c>
      <c r="X134">
        <v>6.6620576070000004</v>
      </c>
      <c r="Y134">
        <v>6.2001305230000003</v>
      </c>
      <c r="Z134">
        <v>5.7517811869999997</v>
      </c>
      <c r="AA134">
        <v>5.3200183939999999</v>
      </c>
      <c r="AB134">
        <v>4.9069514769999998</v>
      </c>
      <c r="AC134">
        <v>4.514016646</v>
      </c>
      <c r="AD134">
        <v>5.1386484689999996</v>
      </c>
      <c r="AE134">
        <v>5.8356020290000004</v>
      </c>
      <c r="AF134">
        <v>6.6098549340000003</v>
      </c>
      <c r="AG134">
        <v>7.4644214590000004</v>
      </c>
      <c r="AH134">
        <v>8.4037747659999997</v>
      </c>
      <c r="AI134">
        <v>9.4318117850000007</v>
      </c>
      <c r="AJ134">
        <v>10.55052493</v>
      </c>
      <c r="AK134">
        <v>11.759523529999999</v>
      </c>
      <c r="AL134">
        <v>13.05576005</v>
      </c>
      <c r="AM134">
        <v>14.432554270000001</v>
      </c>
    </row>
    <row r="135" spans="1:39" x14ac:dyDescent="0.25">
      <c r="A135" t="s">
        <v>176</v>
      </c>
      <c r="B135">
        <v>1.65276387E-3</v>
      </c>
      <c r="C135">
        <v>1.0689190600000001E-2</v>
      </c>
      <c r="D135">
        <v>6.8696500600000002E-2</v>
      </c>
      <c r="E135">
        <v>0.43770052920000002</v>
      </c>
      <c r="F135">
        <v>2.7620212679999998</v>
      </c>
      <c r="G135">
        <v>3.5579012859999999</v>
      </c>
      <c r="H135">
        <v>4.3320578510000001</v>
      </c>
      <c r="I135">
        <v>5.0946204350000004</v>
      </c>
      <c r="J135">
        <v>5.8762093030000004</v>
      </c>
      <c r="K135">
        <v>6.665972773</v>
      </c>
      <c r="L135">
        <v>7.4422923350000003</v>
      </c>
      <c r="M135">
        <v>8.1539538740000008</v>
      </c>
      <c r="N135">
        <v>8.7121856560000008</v>
      </c>
      <c r="O135">
        <v>8.8631493549999902</v>
      </c>
      <c r="P135">
        <v>8.9609500260000008</v>
      </c>
      <c r="Q135">
        <v>9.0027974709999903</v>
      </c>
      <c r="R135">
        <v>8.9849871710000002</v>
      </c>
      <c r="S135">
        <v>8.9077472750000002</v>
      </c>
      <c r="T135">
        <v>8.3438530820000008</v>
      </c>
      <c r="U135">
        <v>7.772767709</v>
      </c>
      <c r="V135">
        <v>7.2062596259999996</v>
      </c>
      <c r="W135">
        <v>6.6525611170000003</v>
      </c>
      <c r="X135">
        <v>6.1178525050000001</v>
      </c>
      <c r="Y135">
        <v>5.6065213629999997</v>
      </c>
      <c r="Z135">
        <v>5.1214983289999996</v>
      </c>
      <c r="AA135">
        <v>4.6645509770000002</v>
      </c>
      <c r="AB135">
        <v>4.2365321209999998</v>
      </c>
      <c r="AC135">
        <v>3.837637301</v>
      </c>
      <c r="AD135">
        <v>3.7267145290000001</v>
      </c>
      <c r="AE135">
        <v>3.6102670790000002</v>
      </c>
      <c r="AF135">
        <v>3.4883659589999998</v>
      </c>
      <c r="AG135">
        <v>3.360490805</v>
      </c>
      <c r="AH135">
        <v>3.2274342969999998</v>
      </c>
      <c r="AI135">
        <v>3.0899722440000001</v>
      </c>
      <c r="AJ135">
        <v>2.9485599869999999</v>
      </c>
      <c r="AK135">
        <v>2.8035097590000002</v>
      </c>
      <c r="AL135">
        <v>2.6551615690000001</v>
      </c>
      <c r="AM135">
        <v>2.503850763</v>
      </c>
    </row>
    <row r="136" spans="1:39" x14ac:dyDescent="0.25">
      <c r="A136" t="s">
        <v>177</v>
      </c>
      <c r="B136">
        <v>33.995033239999998</v>
      </c>
      <c r="C136">
        <v>34.769054730000001</v>
      </c>
      <c r="D136">
        <v>35.336707199999999</v>
      </c>
      <c r="E136">
        <v>35.60507758</v>
      </c>
      <c r="F136">
        <v>35.530824420000002</v>
      </c>
      <c r="G136">
        <v>40.487900660000001</v>
      </c>
      <c r="H136">
        <v>43.609259280000003</v>
      </c>
      <c r="I136">
        <v>45.367974889999999</v>
      </c>
      <c r="J136">
        <v>46.290078280000003</v>
      </c>
      <c r="K136">
        <v>46.452307509999997</v>
      </c>
      <c r="L136">
        <v>45.877905269999999</v>
      </c>
      <c r="M136">
        <v>44.464990479999997</v>
      </c>
      <c r="N136">
        <v>42.027172550000003</v>
      </c>
      <c r="O136">
        <v>42.791461910000002</v>
      </c>
      <c r="P136">
        <v>43.300121609999998</v>
      </c>
      <c r="Q136">
        <v>43.539009589999999</v>
      </c>
      <c r="R136">
        <v>43.48951169</v>
      </c>
      <c r="S136">
        <v>43.152003229999998</v>
      </c>
      <c r="T136">
        <v>43.84991239</v>
      </c>
      <c r="U136">
        <v>44.314594280000001</v>
      </c>
      <c r="V136">
        <v>44.57075597</v>
      </c>
      <c r="W136">
        <v>44.637306000000002</v>
      </c>
      <c r="X136">
        <v>44.532503630000001</v>
      </c>
      <c r="Y136">
        <v>44.273167839999999</v>
      </c>
      <c r="Z136">
        <v>43.87459887</v>
      </c>
      <c r="AA136">
        <v>43.35058617</v>
      </c>
      <c r="AB136">
        <v>42.713449009999998</v>
      </c>
      <c r="AC136">
        <v>41.974648809999998</v>
      </c>
      <c r="AD136">
        <v>51.883971389999999</v>
      </c>
      <c r="AE136">
        <v>63.977955309999999</v>
      </c>
      <c r="AF136">
        <v>78.685916030000001</v>
      </c>
      <c r="AG136">
        <v>96.485403379999994</v>
      </c>
      <c r="AH136">
        <v>117.9506275</v>
      </c>
      <c r="AI136">
        <v>143.7412325</v>
      </c>
      <c r="AJ136">
        <v>174.5905343</v>
      </c>
      <c r="AK136">
        <v>211.29865799999999</v>
      </c>
      <c r="AL136">
        <v>254.7238207</v>
      </c>
      <c r="AM136">
        <v>305.75318320000002</v>
      </c>
    </row>
    <row r="137" spans="1:39" x14ac:dyDescent="0.25">
      <c r="A137" t="s">
        <v>178</v>
      </c>
      <c r="B137">
        <v>103.399939</v>
      </c>
      <c r="C137">
        <v>107.15122239999999</v>
      </c>
      <c r="D137">
        <v>110.3391814</v>
      </c>
      <c r="E137">
        <v>112.64581200000001</v>
      </c>
      <c r="F137">
        <v>113.89583210000001</v>
      </c>
      <c r="G137">
        <v>90.227841479999995</v>
      </c>
      <c r="H137">
        <v>67.562666440000001</v>
      </c>
      <c r="I137">
        <v>48.864136309999999</v>
      </c>
      <c r="J137">
        <v>34.661033660000001</v>
      </c>
      <c r="K137">
        <v>24.180966160000001</v>
      </c>
      <c r="L137">
        <v>16.6028521</v>
      </c>
      <c r="M137">
        <v>11.18690846</v>
      </c>
      <c r="N137">
        <v>7.350803537</v>
      </c>
      <c r="O137">
        <v>6.6485401099999999</v>
      </c>
      <c r="P137">
        <v>5.976168199</v>
      </c>
      <c r="Q137">
        <v>5.337977865</v>
      </c>
      <c r="R137">
        <v>4.7363880979999999</v>
      </c>
      <c r="S137">
        <v>4.1747285139999999</v>
      </c>
      <c r="T137">
        <v>3.223703993</v>
      </c>
      <c r="U137">
        <v>2.4756677260000002</v>
      </c>
      <c r="V137">
        <v>1.8921463679999999</v>
      </c>
      <c r="W137">
        <v>1.4399978849999999</v>
      </c>
      <c r="X137">
        <v>1.091692033</v>
      </c>
      <c r="Y137">
        <v>0.82475086050000002</v>
      </c>
      <c r="Z137">
        <v>0.62108993140000002</v>
      </c>
      <c r="AA137">
        <v>0.46633225410000001</v>
      </c>
      <c r="AB137">
        <v>0.34915982890000002</v>
      </c>
      <c r="AC137">
        <v>0.2607389142</v>
      </c>
      <c r="AD137">
        <v>0.27426095760000002</v>
      </c>
      <c r="AE137">
        <v>0.28778829659999999</v>
      </c>
      <c r="AF137">
        <v>0.3011977844</v>
      </c>
      <c r="AG137">
        <v>0.31428842029999998</v>
      </c>
      <c r="AH137">
        <v>0.32694824789999999</v>
      </c>
      <c r="AI137">
        <v>0.3390565344</v>
      </c>
      <c r="AJ137">
        <v>0.35044788529999998</v>
      </c>
      <c r="AK137">
        <v>0.36092044480000002</v>
      </c>
      <c r="AL137">
        <v>0.37025105159999999</v>
      </c>
      <c r="AM137">
        <v>0.37818972299999998</v>
      </c>
    </row>
    <row r="138" spans="1:39" x14ac:dyDescent="0.25">
      <c r="A138" t="s">
        <v>179</v>
      </c>
      <c r="B138">
        <v>441.38007470000002</v>
      </c>
      <c r="C138">
        <v>478.31718960000001</v>
      </c>
      <c r="D138">
        <v>515.08041200000002</v>
      </c>
      <c r="E138">
        <v>549.90382950000003</v>
      </c>
      <c r="F138">
        <v>581.44138980000002</v>
      </c>
      <c r="G138">
        <v>679.23070529999995</v>
      </c>
      <c r="H138">
        <v>750.00153869999997</v>
      </c>
      <c r="I138">
        <v>799.87888180000004</v>
      </c>
      <c r="J138">
        <v>836.66989920000003</v>
      </c>
      <c r="K138">
        <v>860.72598530000005</v>
      </c>
      <c r="L138">
        <v>871.47030849999999</v>
      </c>
      <c r="M138">
        <v>865.88179930000001</v>
      </c>
      <c r="N138">
        <v>839.0000235</v>
      </c>
      <c r="O138">
        <v>822.98265189999995</v>
      </c>
      <c r="P138">
        <v>802.27716220000002</v>
      </c>
      <c r="Q138">
        <v>777.16926320000005</v>
      </c>
      <c r="R138">
        <v>747.86525810000001</v>
      </c>
      <c r="S138">
        <v>714.89382490000003</v>
      </c>
      <c r="T138">
        <v>699.95887459999994</v>
      </c>
      <c r="U138">
        <v>681.5752033</v>
      </c>
      <c r="V138">
        <v>660.51124330000005</v>
      </c>
      <c r="W138">
        <v>637.36968000000002</v>
      </c>
      <c r="X138">
        <v>612.68006019999996</v>
      </c>
      <c r="Y138">
        <v>586.89504420000003</v>
      </c>
      <c r="Z138">
        <v>560.39753129999997</v>
      </c>
      <c r="AA138">
        <v>533.50837179999996</v>
      </c>
      <c r="AB138">
        <v>506.49377930000003</v>
      </c>
      <c r="AC138">
        <v>479.5785563</v>
      </c>
      <c r="AD138">
        <v>454.94545849999997</v>
      </c>
      <c r="AE138">
        <v>430.53644159999999</v>
      </c>
      <c r="AF138">
        <v>406.37782720000001</v>
      </c>
      <c r="AG138">
        <v>382.4265661</v>
      </c>
      <c r="AH138">
        <v>358.78983520000003</v>
      </c>
      <c r="AI138">
        <v>335.56347060000002</v>
      </c>
      <c r="AJ138">
        <v>312.8005048</v>
      </c>
      <c r="AK138">
        <v>290.53397639999997</v>
      </c>
      <c r="AL138">
        <v>268.79623880000003</v>
      </c>
      <c r="AM138">
        <v>247.6156287</v>
      </c>
    </row>
    <row r="139" spans="1:39" x14ac:dyDescent="0.25">
      <c r="A139" t="s">
        <v>180</v>
      </c>
      <c r="B139">
        <v>6.4144215210000004</v>
      </c>
      <c r="C139">
        <v>7.753360582</v>
      </c>
      <c r="D139">
        <v>9.3127565249999904</v>
      </c>
      <c r="E139">
        <v>11.089684220000001</v>
      </c>
      <c r="F139">
        <v>13.078791020000001</v>
      </c>
      <c r="G139">
        <v>9.3264589929999904</v>
      </c>
      <c r="H139">
        <v>6.2863628800000004</v>
      </c>
      <c r="I139">
        <v>4.0926003910000004</v>
      </c>
      <c r="J139">
        <v>2.6131664479999999</v>
      </c>
      <c r="K139">
        <v>1.641026753</v>
      </c>
      <c r="L139">
        <v>1.014240993</v>
      </c>
      <c r="M139">
        <v>0.61515561649999995</v>
      </c>
      <c r="N139">
        <v>0.36385317890000002</v>
      </c>
      <c r="O139">
        <v>0.3479646421</v>
      </c>
      <c r="P139">
        <v>0.3307113498</v>
      </c>
      <c r="Q139">
        <v>0.31233490470000003</v>
      </c>
      <c r="R139">
        <v>0.29302758000000001</v>
      </c>
      <c r="S139">
        <v>0.27309070619999998</v>
      </c>
      <c r="T139">
        <v>0.31240033680000001</v>
      </c>
      <c r="U139">
        <v>0.35540730129999998</v>
      </c>
      <c r="V139">
        <v>0.40240778389999998</v>
      </c>
      <c r="W139">
        <v>0.45368158619999999</v>
      </c>
      <c r="X139">
        <v>0.50952687230000004</v>
      </c>
      <c r="Y139">
        <v>0.57025274429999995</v>
      </c>
      <c r="Z139">
        <v>0.63617522130000004</v>
      </c>
      <c r="AA139">
        <v>0.70761229349999999</v>
      </c>
      <c r="AB139">
        <v>0.78487743030000001</v>
      </c>
      <c r="AC139">
        <v>0.86828255489999995</v>
      </c>
      <c r="AD139">
        <v>0.94332925310000004</v>
      </c>
      <c r="AE139">
        <v>1.022389861</v>
      </c>
      <c r="AF139">
        <v>1.1051959119999999</v>
      </c>
      <c r="AG139">
        <v>1.1911322090000001</v>
      </c>
      <c r="AH139">
        <v>1.2798370960000001</v>
      </c>
      <c r="AI139">
        <v>1.370856165</v>
      </c>
      <c r="AJ139">
        <v>1.4634817330000001</v>
      </c>
      <c r="AK139">
        <v>1.5567520189999999</v>
      </c>
      <c r="AL139">
        <v>1.6494849060000001</v>
      </c>
      <c r="AM139">
        <v>1.7402268279999999</v>
      </c>
    </row>
    <row r="140" spans="1:39" x14ac:dyDescent="0.25">
      <c r="A140" t="s">
        <v>181</v>
      </c>
      <c r="B140">
        <v>148.01453799999999</v>
      </c>
      <c r="C140">
        <v>147.56474080000001</v>
      </c>
      <c r="D140">
        <v>146.1896429</v>
      </c>
      <c r="E140">
        <v>143.58308339999999</v>
      </c>
      <c r="F140">
        <v>139.6681677</v>
      </c>
      <c r="G140">
        <v>74.076489170000002</v>
      </c>
      <c r="H140">
        <v>37.136145399999997</v>
      </c>
      <c r="I140">
        <v>17.98168926</v>
      </c>
      <c r="J140">
        <v>8.5394911150000006</v>
      </c>
      <c r="K140">
        <v>3.9885436510000001</v>
      </c>
      <c r="L140">
        <v>1.833469199</v>
      </c>
      <c r="M140">
        <v>0.82708705380000003</v>
      </c>
      <c r="N140">
        <v>0.36385317890000002</v>
      </c>
      <c r="O140">
        <v>0.37060959110000002</v>
      </c>
      <c r="P140">
        <v>0.37515624180000001</v>
      </c>
      <c r="Q140">
        <v>0.3773680573</v>
      </c>
      <c r="R140">
        <v>0.37708100150000001</v>
      </c>
      <c r="S140">
        <v>0.37429550540000001</v>
      </c>
      <c r="T140">
        <v>0.38146330169999998</v>
      </c>
      <c r="U140">
        <v>0.38663502490000001</v>
      </c>
      <c r="V140">
        <v>0.390009153</v>
      </c>
      <c r="W140">
        <v>0.39173570530000001</v>
      </c>
      <c r="X140">
        <v>0.39196083749999999</v>
      </c>
      <c r="Y140">
        <v>0.39081978880000001</v>
      </c>
      <c r="Z140">
        <v>0.3884360147</v>
      </c>
      <c r="AA140">
        <v>0.38492107310000001</v>
      </c>
      <c r="AB140">
        <v>0.38037480060000001</v>
      </c>
      <c r="AC140">
        <v>0.37489059969999999</v>
      </c>
      <c r="AD140">
        <v>0.3802706582</v>
      </c>
      <c r="AE140">
        <v>0.3847973629</v>
      </c>
      <c r="AF140">
        <v>0.3883656955</v>
      </c>
      <c r="AG140">
        <v>0.39079374059999999</v>
      </c>
      <c r="AH140">
        <v>0.39203817909999999</v>
      </c>
      <c r="AI140">
        <v>0.39205915340000003</v>
      </c>
      <c r="AJ140">
        <v>0.3907806519</v>
      </c>
      <c r="AK140">
        <v>0.38810677449999997</v>
      </c>
      <c r="AL140">
        <v>0.38394248419999999</v>
      </c>
      <c r="AM140">
        <v>0.37818972299999998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1"/>
  <sheetViews>
    <sheetView workbookViewId="0">
      <selection activeCell="B1" sqref="B1:AN171"/>
    </sheetView>
  </sheetViews>
  <sheetFormatPr baseColWidth="10" defaultRowHeight="15" x14ac:dyDescent="0.25"/>
  <cols>
    <col min="1" max="1" width="28.85546875" customWidth="1"/>
    <col min="2" max="2" width="12" customWidth="1"/>
  </cols>
  <sheetData>
    <row r="1" spans="1:40" x14ac:dyDescent="0.25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</row>
    <row r="2" spans="1:40" x14ac:dyDescent="0.25">
      <c r="A2" s="5" t="s">
        <v>219</v>
      </c>
      <c r="B2" t="s">
        <v>239</v>
      </c>
      <c r="C2">
        <v>7249502.9989999998</v>
      </c>
      <c r="D2">
        <v>7330023.085</v>
      </c>
      <c r="E2">
        <v>7412651.852</v>
      </c>
      <c r="F2">
        <v>7496841.6289999997</v>
      </c>
      <c r="G2">
        <v>7579892.6210000003</v>
      </c>
      <c r="H2">
        <v>7660494.71</v>
      </c>
      <c r="I2">
        <v>7738215.0920000002</v>
      </c>
      <c r="J2">
        <v>7813127.3729999997</v>
      </c>
      <c r="K2">
        <v>7884873.7929999996</v>
      </c>
      <c r="L2">
        <v>7953833.6390000004</v>
      </c>
      <c r="M2">
        <v>8020432.0060000001</v>
      </c>
      <c r="N2">
        <v>8085059.1260000002</v>
      </c>
      <c r="O2">
        <v>8148079.6710000001</v>
      </c>
      <c r="P2">
        <v>8211089.1960000005</v>
      </c>
      <c r="Q2">
        <v>8275390.676</v>
      </c>
      <c r="R2">
        <v>8341160.0130000003</v>
      </c>
      <c r="S2">
        <v>8408353.3200000003</v>
      </c>
      <c r="T2">
        <v>8476817.6290000007</v>
      </c>
      <c r="U2">
        <v>8548181.3350000009</v>
      </c>
      <c r="V2">
        <v>8621525.0690000001</v>
      </c>
      <c r="W2">
        <v>8696088.2819999997</v>
      </c>
      <c r="X2">
        <v>8771266.6520000007</v>
      </c>
      <c r="Y2">
        <v>8846579.3829999994</v>
      </c>
      <c r="Z2">
        <v>8921644.0759999994</v>
      </c>
      <c r="AA2">
        <v>8996154.7029999997</v>
      </c>
      <c r="AB2">
        <v>9069862.6400000006</v>
      </c>
      <c r="AC2">
        <v>9142561.37099999</v>
      </c>
      <c r="AD2">
        <v>9214076.9869999997</v>
      </c>
      <c r="AE2">
        <v>9284979.2620000001</v>
      </c>
      <c r="AF2">
        <v>9355903.7300000004</v>
      </c>
      <c r="AG2">
        <v>9426917.6919999998</v>
      </c>
      <c r="AH2">
        <v>9497967.96199999</v>
      </c>
      <c r="AI2">
        <v>9568966.432</v>
      </c>
      <c r="AJ2">
        <v>9639850.8389999997</v>
      </c>
      <c r="AK2">
        <v>9710641.7329999898</v>
      </c>
      <c r="AL2">
        <v>9781467.2440000009</v>
      </c>
      <c r="AM2">
        <v>9852578.2100000009</v>
      </c>
      <c r="AN2">
        <v>9924356.7670000009</v>
      </c>
    </row>
    <row r="3" spans="1:40" x14ac:dyDescent="0.25">
      <c r="A3" s="5" t="s">
        <v>219</v>
      </c>
      <c r="B3" t="s">
        <v>240</v>
      </c>
      <c r="C3">
        <v>100707</v>
      </c>
      <c r="D3">
        <v>101831.0536</v>
      </c>
      <c r="E3">
        <v>102949.8985</v>
      </c>
      <c r="F3">
        <v>104044.7928</v>
      </c>
      <c r="G3">
        <v>105111.65150000001</v>
      </c>
      <c r="H3">
        <v>106167.5745</v>
      </c>
      <c r="I3">
        <v>107218.5935</v>
      </c>
      <c r="J3">
        <v>108266.10490000001</v>
      </c>
      <c r="K3">
        <v>109289.18</v>
      </c>
      <c r="L3">
        <v>110293.14200000001</v>
      </c>
      <c r="M3">
        <v>111288.2779</v>
      </c>
      <c r="N3">
        <v>112280.28290000001</v>
      </c>
      <c r="O3">
        <v>113269.4129</v>
      </c>
      <c r="P3">
        <v>114264.2392</v>
      </c>
      <c r="Q3">
        <v>115281.22779999999</v>
      </c>
      <c r="R3">
        <v>116312.6952</v>
      </c>
      <c r="S3">
        <v>117348.5708</v>
      </c>
      <c r="T3">
        <v>118381.5392</v>
      </c>
      <c r="U3">
        <v>119390.9688</v>
      </c>
      <c r="V3">
        <v>120365.09299999999</v>
      </c>
      <c r="W3">
        <v>121301.85950000001</v>
      </c>
      <c r="X3">
        <v>122202.74950000001</v>
      </c>
      <c r="Y3">
        <v>123070.033</v>
      </c>
      <c r="Z3">
        <v>123905.7147</v>
      </c>
      <c r="AA3">
        <v>124711.25380000001</v>
      </c>
      <c r="AB3">
        <v>125487.6185</v>
      </c>
      <c r="AC3">
        <v>126235.4629</v>
      </c>
      <c r="AD3">
        <v>126955.3238</v>
      </c>
      <c r="AE3">
        <v>127654.4752</v>
      </c>
      <c r="AF3">
        <v>128342.7841</v>
      </c>
      <c r="AG3">
        <v>129017.0284</v>
      </c>
      <c r="AH3">
        <v>129674.7853</v>
      </c>
      <c r="AI3">
        <v>130316.9994</v>
      </c>
      <c r="AJ3">
        <v>130947.3581</v>
      </c>
      <c r="AK3">
        <v>131571.43969999999</v>
      </c>
      <c r="AL3">
        <v>132196.24290000001</v>
      </c>
      <c r="AM3">
        <v>132829.9761</v>
      </c>
      <c r="AN3">
        <v>133482.01749999999</v>
      </c>
    </row>
    <row r="4" spans="1:40" x14ac:dyDescent="0.25">
      <c r="A4" s="5" t="s">
        <v>218</v>
      </c>
      <c r="B4" t="s">
        <v>241</v>
      </c>
      <c r="C4">
        <v>1859303</v>
      </c>
      <c r="D4">
        <v>1879924.3019999999</v>
      </c>
      <c r="E4">
        <v>1901513.5630000001</v>
      </c>
      <c r="F4">
        <v>1923996.5390000001</v>
      </c>
      <c r="G4">
        <v>1946197.885</v>
      </c>
      <c r="H4">
        <v>1967377.15</v>
      </c>
      <c r="I4">
        <v>1987313.3119999999</v>
      </c>
      <c r="J4">
        <v>2006061.6680000001</v>
      </c>
      <c r="K4">
        <v>2023773.4620000001</v>
      </c>
      <c r="L4">
        <v>2040600.5249999999</v>
      </c>
      <c r="M4">
        <v>2056673.2439999999</v>
      </c>
      <c r="N4">
        <v>2072140.6669999999</v>
      </c>
      <c r="O4">
        <v>2087172.642</v>
      </c>
      <c r="P4">
        <v>2102503.4449999998</v>
      </c>
      <c r="Q4">
        <v>2118464.4890000001</v>
      </c>
      <c r="R4">
        <v>2135196.5019999999</v>
      </c>
      <c r="S4">
        <v>2152745.5359999998</v>
      </c>
      <c r="T4">
        <v>2171083.5040000002</v>
      </c>
      <c r="U4">
        <v>2191036.3969999999</v>
      </c>
      <c r="V4">
        <v>2212264.537</v>
      </c>
      <c r="W4">
        <v>2234447.699</v>
      </c>
      <c r="X4">
        <v>2257302.6409999998</v>
      </c>
      <c r="Y4">
        <v>2280596.5720000002</v>
      </c>
      <c r="Z4">
        <v>2304147.7039999999</v>
      </c>
      <c r="AA4">
        <v>2327817.3420000002</v>
      </c>
      <c r="AB4">
        <v>2351499.2480000001</v>
      </c>
      <c r="AC4">
        <v>2375109.65</v>
      </c>
      <c r="AD4">
        <v>2398580.2140000002</v>
      </c>
      <c r="AE4">
        <v>2422189.2140000002</v>
      </c>
      <c r="AF4">
        <v>2446076.423</v>
      </c>
      <c r="AG4">
        <v>2470291.6710000001</v>
      </c>
      <c r="AH4">
        <v>2494817.872</v>
      </c>
      <c r="AI4">
        <v>2519588.6630000002</v>
      </c>
      <c r="AJ4">
        <v>2544523.5210000002</v>
      </c>
      <c r="AK4">
        <v>2569562.699</v>
      </c>
      <c r="AL4">
        <v>2594683.6869999999</v>
      </c>
      <c r="AM4">
        <v>2619910.5890000002</v>
      </c>
      <c r="AN4">
        <v>2645318.122</v>
      </c>
    </row>
    <row r="5" spans="1:40" x14ac:dyDescent="0.25">
      <c r="A5" s="5" t="s">
        <v>218</v>
      </c>
      <c r="B5" t="s">
        <v>242</v>
      </c>
      <c r="C5">
        <v>286222</v>
      </c>
      <c r="D5">
        <v>289416.65429999999</v>
      </c>
      <c r="E5">
        <v>292665.90610000002</v>
      </c>
      <c r="F5">
        <v>295940.43859999999</v>
      </c>
      <c r="G5">
        <v>299172.22220000002</v>
      </c>
      <c r="H5">
        <v>302344.12660000002</v>
      </c>
      <c r="I5">
        <v>305442.66450000001</v>
      </c>
      <c r="J5">
        <v>308463.2169</v>
      </c>
      <c r="K5">
        <v>311364.9338</v>
      </c>
      <c r="L5">
        <v>314165.11450000003</v>
      </c>
      <c r="M5">
        <v>316888.24430000002</v>
      </c>
      <c r="N5">
        <v>319550.4425</v>
      </c>
      <c r="O5">
        <v>322158.88179999997</v>
      </c>
      <c r="P5">
        <v>324772.73619999998</v>
      </c>
      <c r="Q5">
        <v>327442.5453</v>
      </c>
      <c r="R5">
        <v>330159.39510000002</v>
      </c>
      <c r="S5">
        <v>332908.60700000002</v>
      </c>
      <c r="T5">
        <v>335677.87689999997</v>
      </c>
      <c r="U5">
        <v>338475.9216</v>
      </c>
      <c r="V5">
        <v>341270.21149999998</v>
      </c>
      <c r="W5">
        <v>344042.10680000001</v>
      </c>
      <c r="X5">
        <v>346780.6446</v>
      </c>
      <c r="Y5">
        <v>349479.2561</v>
      </c>
      <c r="Z5">
        <v>352133.79830000002</v>
      </c>
      <c r="AA5">
        <v>354741.36259999999</v>
      </c>
      <c r="AB5">
        <v>357299.61450000003</v>
      </c>
      <c r="AC5">
        <v>359806.4903</v>
      </c>
      <c r="AD5">
        <v>362260.15639999998</v>
      </c>
      <c r="AE5">
        <v>364695.42109999998</v>
      </c>
      <c r="AF5">
        <v>367140.56079999998</v>
      </c>
      <c r="AG5">
        <v>369588.63010000001</v>
      </c>
      <c r="AH5">
        <v>372032.3395</v>
      </c>
      <c r="AI5">
        <v>374469.07199999999</v>
      </c>
      <c r="AJ5">
        <v>376900.84769999998</v>
      </c>
      <c r="AK5">
        <v>379334.22859999997</v>
      </c>
      <c r="AL5">
        <v>381780.27189999999</v>
      </c>
      <c r="AM5">
        <v>384254.5931</v>
      </c>
      <c r="AN5">
        <v>386777.46970000002</v>
      </c>
    </row>
    <row r="6" spans="1:40" x14ac:dyDescent="0.25">
      <c r="A6" s="5" t="s">
        <v>218</v>
      </c>
      <c r="B6" t="s">
        <v>243</v>
      </c>
      <c r="C6">
        <v>288023.5</v>
      </c>
      <c r="D6">
        <v>291236.60560000001</v>
      </c>
      <c r="E6">
        <v>294521.52439999999</v>
      </c>
      <c r="F6">
        <v>297881.22600000002</v>
      </c>
      <c r="G6">
        <v>301251.88309999998</v>
      </c>
      <c r="H6">
        <v>304569.65409999999</v>
      </c>
      <c r="I6">
        <v>307777.50290000002</v>
      </c>
      <c r="J6">
        <v>310846.84840000002</v>
      </c>
      <c r="K6">
        <v>313730.79460000002</v>
      </c>
      <c r="L6">
        <v>316468.81069999997</v>
      </c>
      <c r="M6">
        <v>319102.55239999999</v>
      </c>
      <c r="N6">
        <v>321659.01020000002</v>
      </c>
      <c r="O6">
        <v>324152.12800000003</v>
      </c>
      <c r="P6">
        <v>326652.59499999997</v>
      </c>
      <c r="Q6">
        <v>329212.81430000003</v>
      </c>
      <c r="R6">
        <v>331828.9387</v>
      </c>
      <c r="S6">
        <v>334494.02519999997</v>
      </c>
      <c r="T6">
        <v>337203.69400000002</v>
      </c>
      <c r="U6">
        <v>339983.70520000003</v>
      </c>
      <c r="V6">
        <v>342805.36629999999</v>
      </c>
      <c r="W6">
        <v>345647.56550000003</v>
      </c>
      <c r="X6">
        <v>348494.27340000001</v>
      </c>
      <c r="Y6">
        <v>351333.8947</v>
      </c>
      <c r="Z6">
        <v>354158.33779999998</v>
      </c>
      <c r="AA6">
        <v>356962.01659999997</v>
      </c>
      <c r="AB6">
        <v>359741.03230000002</v>
      </c>
      <c r="AC6">
        <v>362492.61450000003</v>
      </c>
      <c r="AD6">
        <v>365214.84250000003</v>
      </c>
      <c r="AE6">
        <v>367943.2059</v>
      </c>
      <c r="AF6">
        <v>370707.15299999999</v>
      </c>
      <c r="AG6">
        <v>373503.05200000003</v>
      </c>
      <c r="AH6">
        <v>376325.70770000003</v>
      </c>
      <c r="AI6">
        <v>379171.56829999998</v>
      </c>
      <c r="AJ6">
        <v>382039.70250000001</v>
      </c>
      <c r="AK6">
        <v>384933.03409999999</v>
      </c>
      <c r="AL6">
        <v>387859.0686</v>
      </c>
      <c r="AM6">
        <v>390830.36090000003</v>
      </c>
      <c r="AN6">
        <v>393864.77389999997</v>
      </c>
    </row>
    <row r="7" spans="1:40" x14ac:dyDescent="0.25">
      <c r="A7" s="5" t="s">
        <v>218</v>
      </c>
      <c r="B7" t="s">
        <v>244</v>
      </c>
      <c r="C7">
        <v>71746.000010000003</v>
      </c>
      <c r="D7">
        <v>72580.489889999997</v>
      </c>
      <c r="E7">
        <v>73453.487559999994</v>
      </c>
      <c r="F7">
        <v>74351.737819999995</v>
      </c>
      <c r="G7">
        <v>75295.935620000004</v>
      </c>
      <c r="H7">
        <v>76303.802540000004</v>
      </c>
      <c r="I7">
        <v>77360.567460000006</v>
      </c>
      <c r="J7">
        <v>78449.190119999999</v>
      </c>
      <c r="K7">
        <v>79539.555959999998</v>
      </c>
      <c r="L7">
        <v>80623.908209999994</v>
      </c>
      <c r="M7">
        <v>81709.472800000003</v>
      </c>
      <c r="N7">
        <v>82809.654739999998</v>
      </c>
      <c r="O7">
        <v>83941.173649999997</v>
      </c>
      <c r="P7">
        <v>85048.045249999996</v>
      </c>
      <c r="Q7">
        <v>86147.089749999999</v>
      </c>
      <c r="R7">
        <v>87248.923269999999</v>
      </c>
      <c r="S7">
        <v>88361.041800000006</v>
      </c>
      <c r="T7">
        <v>89493.07372</v>
      </c>
      <c r="U7">
        <v>90620.888160000002</v>
      </c>
      <c r="V7">
        <v>91723.723989999999</v>
      </c>
      <c r="W7">
        <v>92793.259449999998</v>
      </c>
      <c r="X7">
        <v>93828.255350000007</v>
      </c>
      <c r="Y7">
        <v>94830.961439999999</v>
      </c>
      <c r="Z7">
        <v>95805.053530000005</v>
      </c>
      <c r="AA7">
        <v>96754.525210000007</v>
      </c>
      <c r="AB7">
        <v>97683.173769999994</v>
      </c>
      <c r="AC7">
        <v>98594.460120000003</v>
      </c>
      <c r="AD7">
        <v>99491.561560000002</v>
      </c>
      <c r="AE7">
        <v>100334.9167</v>
      </c>
      <c r="AF7">
        <v>101131.2556</v>
      </c>
      <c r="AG7">
        <v>101885.3171</v>
      </c>
      <c r="AH7">
        <v>102598.6725</v>
      </c>
      <c r="AI7">
        <v>103273.6825</v>
      </c>
      <c r="AJ7">
        <v>103914.9436</v>
      </c>
      <c r="AK7">
        <v>104528.9638</v>
      </c>
      <c r="AL7">
        <v>105123.8241</v>
      </c>
      <c r="AM7">
        <v>105708.84149999999</v>
      </c>
      <c r="AN7">
        <v>106294.4181</v>
      </c>
    </row>
    <row r="8" spans="1:40" x14ac:dyDescent="0.25">
      <c r="A8" s="5" t="s">
        <v>218</v>
      </c>
      <c r="B8" t="s">
        <v>245</v>
      </c>
      <c r="C8">
        <v>28100</v>
      </c>
      <c r="D8">
        <v>28419.211309999999</v>
      </c>
      <c r="E8">
        <v>28730.787049999999</v>
      </c>
      <c r="F8">
        <v>29027.602149999999</v>
      </c>
      <c r="G8">
        <v>29322.651430000002</v>
      </c>
      <c r="H8">
        <v>29631.196</v>
      </c>
      <c r="I8">
        <v>29954.36995</v>
      </c>
      <c r="J8">
        <v>30288.564259999999</v>
      </c>
      <c r="K8">
        <v>30619.625670000001</v>
      </c>
      <c r="L8">
        <v>30947.824909999999</v>
      </c>
      <c r="M8">
        <v>31275.749769999999</v>
      </c>
      <c r="N8">
        <v>31603.953229999999</v>
      </c>
      <c r="O8">
        <v>31930.707640000001</v>
      </c>
      <c r="P8">
        <v>32251.43866</v>
      </c>
      <c r="Q8">
        <v>32569.862789999999</v>
      </c>
      <c r="R8">
        <v>32881.506079999999</v>
      </c>
      <c r="S8">
        <v>33183.302430000003</v>
      </c>
      <c r="T8">
        <v>33474.601669999996</v>
      </c>
      <c r="U8">
        <v>33740.766710000004</v>
      </c>
      <c r="V8">
        <v>33979.721669999999</v>
      </c>
      <c r="W8">
        <v>34193.525959999999</v>
      </c>
      <c r="X8">
        <v>34385.642599999999</v>
      </c>
      <c r="Y8">
        <v>34559.614229999999</v>
      </c>
      <c r="Z8">
        <v>34718.484219999998</v>
      </c>
      <c r="AA8">
        <v>34864.65739</v>
      </c>
      <c r="AB8">
        <v>34999.977330000002</v>
      </c>
      <c r="AC8">
        <v>35125.882169999997</v>
      </c>
      <c r="AD8">
        <v>35243.555789999999</v>
      </c>
      <c r="AE8">
        <v>35355.555520000002</v>
      </c>
      <c r="AF8">
        <v>35463.537900000003</v>
      </c>
      <c r="AG8">
        <v>35563.928930000002</v>
      </c>
      <c r="AH8">
        <v>35655.349099999999</v>
      </c>
      <c r="AI8">
        <v>35738.918559999998</v>
      </c>
      <c r="AJ8">
        <v>35817.264730000003</v>
      </c>
      <c r="AK8">
        <v>35893.627130000001</v>
      </c>
      <c r="AL8">
        <v>35971.448060000002</v>
      </c>
      <c r="AM8">
        <v>36054.18361</v>
      </c>
      <c r="AN8">
        <v>36145.260679999999</v>
      </c>
    </row>
    <row r="9" spans="1:40" x14ac:dyDescent="0.25">
      <c r="A9" s="5" t="s">
        <v>218</v>
      </c>
      <c r="B9" t="s">
        <v>246</v>
      </c>
      <c r="C9">
        <v>2093869</v>
      </c>
      <c r="D9">
        <v>2117441.648</v>
      </c>
      <c r="E9">
        <v>2140191.7379999999</v>
      </c>
      <c r="F9">
        <v>2161706.0669999998</v>
      </c>
      <c r="G9">
        <v>2182797.0729999999</v>
      </c>
      <c r="H9">
        <v>2204582.162</v>
      </c>
      <c r="I9">
        <v>2227400.3509999998</v>
      </c>
      <c r="J9">
        <v>2251199.0350000001</v>
      </c>
      <c r="K9">
        <v>2274951.9210000001</v>
      </c>
      <c r="L9">
        <v>2298859.2220000001</v>
      </c>
      <c r="M9">
        <v>2323175.122</v>
      </c>
      <c r="N9">
        <v>2347934.5049999999</v>
      </c>
      <c r="O9">
        <v>2372975.9700000002</v>
      </c>
      <c r="P9">
        <v>2398199.6669999999</v>
      </c>
      <c r="Q9">
        <v>2423926.247</v>
      </c>
      <c r="R9">
        <v>2449609.247</v>
      </c>
      <c r="S9">
        <v>2474865.4649999999</v>
      </c>
      <c r="T9">
        <v>2499507.0980000002</v>
      </c>
      <c r="U9">
        <v>2522461.6129999999</v>
      </c>
      <c r="V9">
        <v>2543669.3470000001</v>
      </c>
      <c r="W9">
        <v>2563299.4920000001</v>
      </c>
      <c r="X9">
        <v>2581588.96</v>
      </c>
      <c r="Y9">
        <v>2598758.9169999999</v>
      </c>
      <c r="Z9">
        <v>2614981.3029999998</v>
      </c>
      <c r="AA9">
        <v>2630376.193</v>
      </c>
      <c r="AB9">
        <v>2645023.16</v>
      </c>
      <c r="AC9">
        <v>2658976.4249999998</v>
      </c>
      <c r="AD9">
        <v>2672278.0329999998</v>
      </c>
      <c r="AE9">
        <v>2685154.162</v>
      </c>
      <c r="AF9">
        <v>2697819.625</v>
      </c>
      <c r="AG9">
        <v>2709920.182</v>
      </c>
      <c r="AH9">
        <v>2721295.5079999999</v>
      </c>
      <c r="AI9">
        <v>2731994.5520000001</v>
      </c>
      <c r="AJ9">
        <v>2742196.04</v>
      </c>
      <c r="AK9">
        <v>2752139.0359999998</v>
      </c>
      <c r="AL9">
        <v>2762091.1529999999</v>
      </c>
      <c r="AM9">
        <v>2772332.9470000002</v>
      </c>
      <c r="AN9">
        <v>2783153.62</v>
      </c>
    </row>
    <row r="10" spans="1:40" x14ac:dyDescent="0.25">
      <c r="A10" s="19" t="s">
        <v>222</v>
      </c>
      <c r="B10" t="s">
        <v>247</v>
      </c>
      <c r="C10">
        <v>52938</v>
      </c>
      <c r="D10">
        <v>53493.403850000002</v>
      </c>
      <c r="E10">
        <v>53974.49224</v>
      </c>
      <c r="F10">
        <v>54410.70347</v>
      </c>
      <c r="G10">
        <v>54881.203549999998</v>
      </c>
      <c r="H10">
        <v>55430.720240000002</v>
      </c>
      <c r="I10">
        <v>56045.198299999996</v>
      </c>
      <c r="J10">
        <v>56699.017200000002</v>
      </c>
      <c r="K10">
        <v>57347.634480000001</v>
      </c>
      <c r="L10">
        <v>57984.965029999999</v>
      </c>
      <c r="M10">
        <v>58612.216890000003</v>
      </c>
      <c r="N10">
        <v>59224.889990000003</v>
      </c>
      <c r="O10">
        <v>59811.648450000001</v>
      </c>
      <c r="P10">
        <v>60373.57748</v>
      </c>
      <c r="Q10">
        <v>60917.18305</v>
      </c>
      <c r="R10">
        <v>61427.13607</v>
      </c>
      <c r="S10">
        <v>61895.088170000003</v>
      </c>
      <c r="T10">
        <v>62319.128669999998</v>
      </c>
      <c r="U10">
        <v>62574.82374</v>
      </c>
      <c r="V10">
        <v>62699.813950000003</v>
      </c>
      <c r="W10">
        <v>62727.199670000002</v>
      </c>
      <c r="X10">
        <v>62680.025629999996</v>
      </c>
      <c r="Y10">
        <v>62574.737059999999</v>
      </c>
      <c r="Z10">
        <v>62423.41504</v>
      </c>
      <c r="AA10">
        <v>62235.102359999997</v>
      </c>
      <c r="AB10">
        <v>62016.670700000002</v>
      </c>
      <c r="AC10">
        <v>61773.465369999998</v>
      </c>
      <c r="AD10">
        <v>61509.760419999999</v>
      </c>
      <c r="AE10">
        <v>61208.681449999996</v>
      </c>
      <c r="AF10">
        <v>60892.4954</v>
      </c>
      <c r="AG10">
        <v>60564.289129999997</v>
      </c>
      <c r="AH10">
        <v>60226.601329999998</v>
      </c>
      <c r="AI10">
        <v>59883.760580000002</v>
      </c>
      <c r="AJ10">
        <v>59541.167430000001</v>
      </c>
      <c r="AK10">
        <v>59204.34938</v>
      </c>
      <c r="AL10">
        <v>58878.617310000001</v>
      </c>
      <c r="AM10">
        <v>58568.892440000003</v>
      </c>
      <c r="AN10">
        <v>58279.707840000003</v>
      </c>
    </row>
    <row r="11" spans="1:40" x14ac:dyDescent="0.25">
      <c r="A11" s="5" t="s">
        <v>218</v>
      </c>
      <c r="B11" t="s">
        <v>248</v>
      </c>
      <c r="C11">
        <v>5558098.0010000002</v>
      </c>
      <c r="D11">
        <v>5620364.3569999998</v>
      </c>
      <c r="E11">
        <v>5682489.2309999997</v>
      </c>
      <c r="F11">
        <v>5743534.4879999999</v>
      </c>
      <c r="G11">
        <v>5804469.341</v>
      </c>
      <c r="H11">
        <v>5867324.4199999999</v>
      </c>
      <c r="I11">
        <v>5931988.409</v>
      </c>
      <c r="J11">
        <v>5998608.2400000002</v>
      </c>
      <c r="K11">
        <v>6065927.2240000004</v>
      </c>
      <c r="L11">
        <v>6133979.3569999998</v>
      </c>
      <c r="M11">
        <v>6203636.9019999998</v>
      </c>
      <c r="N11">
        <v>6276059.7929999996</v>
      </c>
      <c r="O11">
        <v>6352634.9709999999</v>
      </c>
      <c r="P11">
        <v>6428747</v>
      </c>
      <c r="Q11">
        <v>6506606.0180000002</v>
      </c>
      <c r="R11">
        <v>6586818.6320000002</v>
      </c>
      <c r="S11">
        <v>6669563.2470000004</v>
      </c>
      <c r="T11">
        <v>6755160.3799999999</v>
      </c>
      <c r="U11">
        <v>6842109.4500000002</v>
      </c>
      <c r="V11">
        <v>6928894.7939999998</v>
      </c>
      <c r="W11">
        <v>7014855.2699999996</v>
      </c>
      <c r="X11">
        <v>7099690.3090000004</v>
      </c>
      <c r="Y11">
        <v>7183270.6200000001</v>
      </c>
      <c r="Z11">
        <v>7265547.5080000004</v>
      </c>
      <c r="AA11">
        <v>7346509.227</v>
      </c>
      <c r="AB11">
        <v>7426162.9440000001</v>
      </c>
      <c r="AC11">
        <v>7504531.3779999996</v>
      </c>
      <c r="AD11">
        <v>7581657.4910000004</v>
      </c>
      <c r="AE11">
        <v>7653180.3140000002</v>
      </c>
      <c r="AF11">
        <v>7720295.6160000004</v>
      </c>
      <c r="AG11">
        <v>7783704.1890000002</v>
      </c>
      <c r="AH11">
        <v>7843667.5930000003</v>
      </c>
      <c r="AI11">
        <v>7900412.4680000003</v>
      </c>
      <c r="AJ11">
        <v>7954280.3760000002</v>
      </c>
      <c r="AK11">
        <v>8005744.2110000001</v>
      </c>
      <c r="AL11">
        <v>8055398.7779999999</v>
      </c>
      <c r="AM11">
        <v>8103949.0460000001</v>
      </c>
      <c r="AN11">
        <v>8152208.3669999996</v>
      </c>
    </row>
    <row r="12" spans="1:40" x14ac:dyDescent="0.25">
      <c r="A12" s="5" t="s">
        <v>218</v>
      </c>
      <c r="B12" t="s">
        <v>249</v>
      </c>
      <c r="C12">
        <v>4011081</v>
      </c>
      <c r="D12">
        <v>4056366.53</v>
      </c>
      <c r="E12">
        <v>4101389.4139999999</v>
      </c>
      <c r="F12">
        <v>4145414.6090000002</v>
      </c>
      <c r="G12">
        <v>4188932.2650000001</v>
      </c>
      <c r="H12">
        <v>4233097.2609999999</v>
      </c>
      <c r="I12">
        <v>4278008.4950000001</v>
      </c>
      <c r="J12">
        <v>4323435.068</v>
      </c>
      <c r="K12">
        <v>4368046.5870000003</v>
      </c>
      <c r="L12">
        <v>4412001.9560000002</v>
      </c>
      <c r="M12">
        <v>4455676.9419999998</v>
      </c>
      <c r="N12">
        <v>4499243.9460000005</v>
      </c>
      <c r="O12">
        <v>4542649.6610000003</v>
      </c>
      <c r="P12">
        <v>4585850.1229999997</v>
      </c>
      <c r="Q12">
        <v>4629472.0690000001</v>
      </c>
      <c r="R12">
        <v>4673060.2810000004</v>
      </c>
      <c r="S12">
        <v>4716230.733</v>
      </c>
      <c r="T12">
        <v>4758807.6540000001</v>
      </c>
      <c r="U12">
        <v>4799415.9369999999</v>
      </c>
      <c r="V12">
        <v>4837644.3849999998</v>
      </c>
      <c r="W12">
        <v>4873549.665</v>
      </c>
      <c r="X12">
        <v>4907343.3169999998</v>
      </c>
      <c r="Y12">
        <v>4939262.9079999998</v>
      </c>
      <c r="Z12">
        <v>4969520.2</v>
      </c>
      <c r="AA12">
        <v>4998287.0049999999</v>
      </c>
      <c r="AB12">
        <v>5025698.5659999996</v>
      </c>
      <c r="AC12">
        <v>5051863.7960000001</v>
      </c>
      <c r="AD12">
        <v>5076876.2520000003</v>
      </c>
      <c r="AE12">
        <v>5100948.41</v>
      </c>
      <c r="AF12">
        <v>5124457.5889999997</v>
      </c>
      <c r="AG12">
        <v>5147147.5109999999</v>
      </c>
      <c r="AH12">
        <v>5168898.2829999998</v>
      </c>
      <c r="AI12">
        <v>5189791.5089999996</v>
      </c>
      <c r="AJ12">
        <v>5210050.3779999996</v>
      </c>
      <c r="AK12">
        <v>5229978.0769999996</v>
      </c>
      <c r="AL12">
        <v>5249927.7879999997</v>
      </c>
      <c r="AM12">
        <v>5270287.6560000004</v>
      </c>
      <c r="AN12">
        <v>5291476.6619999995</v>
      </c>
    </row>
    <row r="13" spans="1:40" x14ac:dyDescent="0.25">
      <c r="A13" s="5" t="s">
        <v>220</v>
      </c>
      <c r="B13" t="s">
        <v>250</v>
      </c>
      <c r="C13">
        <v>50441</v>
      </c>
      <c r="D13">
        <v>50997.750630000002</v>
      </c>
      <c r="E13">
        <v>51565.568310000002</v>
      </c>
      <c r="F13">
        <v>52144.161119999997</v>
      </c>
      <c r="G13">
        <v>52725.040760000004</v>
      </c>
      <c r="H13">
        <v>53293.137300000002</v>
      </c>
      <c r="I13">
        <v>53833.61391</v>
      </c>
      <c r="J13">
        <v>54337.48792</v>
      </c>
      <c r="K13">
        <v>54800.045239999999</v>
      </c>
      <c r="L13">
        <v>55223.743240000003</v>
      </c>
      <c r="M13">
        <v>55613.371930000001</v>
      </c>
      <c r="N13">
        <v>55974.32746</v>
      </c>
      <c r="O13">
        <v>56311.799610000002</v>
      </c>
      <c r="P13">
        <v>56639.523999999998</v>
      </c>
      <c r="Q13">
        <v>56971.283040000002</v>
      </c>
      <c r="R13">
        <v>57315.159970000001</v>
      </c>
      <c r="S13">
        <v>57676.692369999997</v>
      </c>
      <c r="T13">
        <v>58059.848700000002</v>
      </c>
      <c r="U13">
        <v>58484.994700000003</v>
      </c>
      <c r="V13">
        <v>58948.686730000001</v>
      </c>
      <c r="W13">
        <v>59446.130689999998</v>
      </c>
      <c r="X13">
        <v>59971.769990000001</v>
      </c>
      <c r="Y13">
        <v>60520.291440000001</v>
      </c>
      <c r="Z13">
        <v>61087.158280000003</v>
      </c>
      <c r="AA13">
        <v>61668.705119999999</v>
      </c>
      <c r="AB13">
        <v>62261.996950000001</v>
      </c>
      <c r="AC13">
        <v>62864.611599999997</v>
      </c>
      <c r="AD13">
        <v>63474.450369999999</v>
      </c>
      <c r="AE13">
        <v>64093.550510000001</v>
      </c>
      <c r="AF13">
        <v>64728.022850000001</v>
      </c>
      <c r="AG13">
        <v>65381.636059999997</v>
      </c>
      <c r="AH13">
        <v>66056.727429999999</v>
      </c>
      <c r="AI13">
        <v>66754.306270000001</v>
      </c>
      <c r="AJ13">
        <v>67474.58554</v>
      </c>
      <c r="AK13">
        <v>68217.671879999994</v>
      </c>
      <c r="AL13">
        <v>68983.993960000007</v>
      </c>
      <c r="AM13">
        <v>69774.61421</v>
      </c>
      <c r="AN13">
        <v>70591.438909999997</v>
      </c>
    </row>
    <row r="14" spans="1:40" x14ac:dyDescent="0.25">
      <c r="A14" s="5" t="s">
        <v>220</v>
      </c>
      <c r="B14" t="s">
        <v>251</v>
      </c>
      <c r="C14">
        <v>17000</v>
      </c>
      <c r="D14">
        <v>17137.110860000001</v>
      </c>
      <c r="E14">
        <v>17213.647489999999</v>
      </c>
      <c r="F14">
        <v>17239.75534</v>
      </c>
      <c r="G14">
        <v>17343.694490000002</v>
      </c>
      <c r="H14">
        <v>17555.317439999999</v>
      </c>
      <c r="I14">
        <v>17865.571029999999</v>
      </c>
      <c r="J14">
        <v>18257.432100000002</v>
      </c>
      <c r="K14">
        <v>18714.80876</v>
      </c>
      <c r="L14">
        <v>19230.69601</v>
      </c>
      <c r="M14">
        <v>19801.303660000001</v>
      </c>
      <c r="N14">
        <v>20423.26456</v>
      </c>
      <c r="O14">
        <v>21093.049569999999</v>
      </c>
      <c r="P14">
        <v>21734.954040000001</v>
      </c>
      <c r="Q14">
        <v>22327.180509999998</v>
      </c>
      <c r="R14">
        <v>22867.365409999999</v>
      </c>
      <c r="S14">
        <v>23363.3397</v>
      </c>
      <c r="T14">
        <v>23826.276949999999</v>
      </c>
      <c r="U14">
        <v>24267.13985</v>
      </c>
      <c r="V14">
        <v>24688.45349</v>
      </c>
      <c r="W14">
        <v>25089.183079999999</v>
      </c>
      <c r="X14">
        <v>25467.982889999999</v>
      </c>
      <c r="Y14">
        <v>25824.375059999998</v>
      </c>
      <c r="Z14">
        <v>26158.926299999999</v>
      </c>
      <c r="AA14">
        <v>26473.04003</v>
      </c>
      <c r="AB14">
        <v>26768.650860000002</v>
      </c>
      <c r="AC14">
        <v>27047.944169999999</v>
      </c>
      <c r="AD14">
        <v>27313.13034</v>
      </c>
      <c r="AE14">
        <v>27512.954819999999</v>
      </c>
      <c r="AF14">
        <v>27644.244050000001</v>
      </c>
      <c r="AG14">
        <v>27716.036840000001</v>
      </c>
      <c r="AH14">
        <v>27741.305489999999</v>
      </c>
      <c r="AI14">
        <v>27732.359489999999</v>
      </c>
      <c r="AJ14">
        <v>27699.292649999999</v>
      </c>
      <c r="AK14">
        <v>27649.827440000001</v>
      </c>
      <c r="AL14">
        <v>27589.794760000001</v>
      </c>
      <c r="AM14">
        <v>27523.656630000001</v>
      </c>
      <c r="AN14">
        <v>27454.95751</v>
      </c>
    </row>
    <row r="15" spans="1:40" x14ac:dyDescent="0.25">
      <c r="A15" s="5" t="s">
        <v>220</v>
      </c>
      <c r="B15" t="s">
        <v>252</v>
      </c>
      <c r="C15">
        <v>37402</v>
      </c>
      <c r="D15">
        <v>37630.64458</v>
      </c>
      <c r="E15">
        <v>37657.562010000001</v>
      </c>
      <c r="F15">
        <v>37521.879459999996</v>
      </c>
      <c r="G15">
        <v>37457.318469999998</v>
      </c>
      <c r="H15">
        <v>37537.894489999999</v>
      </c>
      <c r="I15">
        <v>37773.989939999999</v>
      </c>
      <c r="J15">
        <v>38161.133349999996</v>
      </c>
      <c r="K15">
        <v>38686.184650000003</v>
      </c>
      <c r="L15">
        <v>39343.660329999999</v>
      </c>
      <c r="M15">
        <v>40130.614959999999</v>
      </c>
      <c r="N15">
        <v>41045.113660000003</v>
      </c>
      <c r="O15">
        <v>42086.642030000003</v>
      </c>
      <c r="P15">
        <v>43144.824030000003</v>
      </c>
      <c r="Q15">
        <v>44163.519749999999</v>
      </c>
      <c r="R15">
        <v>45108.190869999999</v>
      </c>
      <c r="S15">
        <v>45961.68561</v>
      </c>
      <c r="T15">
        <v>46716.715510000002</v>
      </c>
      <c r="U15">
        <v>47353.045559999999</v>
      </c>
      <c r="V15">
        <v>47882.243999999999</v>
      </c>
      <c r="W15">
        <v>48329.110760000003</v>
      </c>
      <c r="X15">
        <v>48719.711689999996</v>
      </c>
      <c r="Y15">
        <v>49075.838539999997</v>
      </c>
      <c r="Z15">
        <v>49413.398549999998</v>
      </c>
      <c r="AA15">
        <v>49742.832060000001</v>
      </c>
      <c r="AB15">
        <v>50070.312850000002</v>
      </c>
      <c r="AC15">
        <v>50399.05431</v>
      </c>
      <c r="AD15">
        <v>50730.511079999997</v>
      </c>
      <c r="AE15">
        <v>50967.837299999999</v>
      </c>
      <c r="AF15">
        <v>51097.605239999997</v>
      </c>
      <c r="AG15">
        <v>51135.324639999999</v>
      </c>
      <c r="AH15">
        <v>51105.236720000001</v>
      </c>
      <c r="AI15">
        <v>51029.561889999997</v>
      </c>
      <c r="AJ15">
        <v>50925.568339999998</v>
      </c>
      <c r="AK15">
        <v>50806.163990000001</v>
      </c>
      <c r="AL15">
        <v>50680.703139999998</v>
      </c>
      <c r="AM15">
        <v>50556.055990000001</v>
      </c>
      <c r="AN15">
        <v>50437.481740000003</v>
      </c>
    </row>
    <row r="16" spans="1:40" x14ac:dyDescent="0.25">
      <c r="A16" s="5" t="s">
        <v>220</v>
      </c>
      <c r="B16" t="s">
        <v>253</v>
      </c>
      <c r="C16">
        <v>1072343</v>
      </c>
      <c r="D16">
        <v>1085031.7919999999</v>
      </c>
      <c r="E16">
        <v>1098003.1769999999</v>
      </c>
      <c r="F16">
        <v>1110874.1599999999</v>
      </c>
      <c r="G16">
        <v>1123584.6610000001</v>
      </c>
      <c r="H16">
        <v>1136609.875</v>
      </c>
      <c r="I16">
        <v>1150174.085</v>
      </c>
      <c r="J16">
        <v>1164494.95</v>
      </c>
      <c r="K16">
        <v>1179338.8419999999</v>
      </c>
      <c r="L16">
        <v>1194827.5560000001</v>
      </c>
      <c r="M16">
        <v>1211133.0560000001</v>
      </c>
      <c r="N16">
        <v>1228345.915</v>
      </c>
      <c r="O16">
        <v>1246487.308</v>
      </c>
      <c r="P16">
        <v>1265656.476</v>
      </c>
      <c r="Q16">
        <v>1285823.3729999999</v>
      </c>
      <c r="R16">
        <v>1306580.7690000001</v>
      </c>
      <c r="S16">
        <v>1327630.781</v>
      </c>
      <c r="T16">
        <v>1348835.274</v>
      </c>
      <c r="U16">
        <v>1369250.8570000001</v>
      </c>
      <c r="V16">
        <v>1388526.345</v>
      </c>
      <c r="W16">
        <v>1406529.605</v>
      </c>
      <c r="X16">
        <v>1423260.1880000001</v>
      </c>
      <c r="Y16">
        <v>1438791.0830000001</v>
      </c>
      <c r="Z16">
        <v>1453231.1470000001</v>
      </c>
      <c r="AA16">
        <v>1466703.727</v>
      </c>
      <c r="AB16">
        <v>1479335.845</v>
      </c>
      <c r="AC16">
        <v>1491253.834</v>
      </c>
      <c r="AD16">
        <v>1502582.4669999999</v>
      </c>
      <c r="AE16">
        <v>1513509.689</v>
      </c>
      <c r="AF16">
        <v>1524095.0589999999</v>
      </c>
      <c r="AG16">
        <v>1534087.8149999999</v>
      </c>
      <c r="AH16">
        <v>1543308.6089999999</v>
      </c>
      <c r="AI16">
        <v>1551681.9110000001</v>
      </c>
      <c r="AJ16">
        <v>1559213.35</v>
      </c>
      <c r="AK16">
        <v>1565964.743</v>
      </c>
      <c r="AL16">
        <v>1572036.6939999999</v>
      </c>
      <c r="AM16">
        <v>1577556.621</v>
      </c>
      <c r="AN16">
        <v>1582671.449</v>
      </c>
    </row>
    <row r="17" spans="1:40" x14ac:dyDescent="0.25">
      <c r="A17" s="5" t="s">
        <v>220</v>
      </c>
      <c r="B17" t="s">
        <v>254</v>
      </c>
      <c r="C17">
        <v>1078867</v>
      </c>
      <c r="D17">
        <v>1091188.165</v>
      </c>
      <c r="E17">
        <v>1104303.4779999999</v>
      </c>
      <c r="F17">
        <v>1118104.0079999999</v>
      </c>
      <c r="G17">
        <v>1131681.767</v>
      </c>
      <c r="H17">
        <v>1144376.898</v>
      </c>
      <c r="I17">
        <v>1155853.0360000001</v>
      </c>
      <c r="J17">
        <v>1166054.054</v>
      </c>
      <c r="K17">
        <v>1175152.149</v>
      </c>
      <c r="L17">
        <v>1183345.9620000001</v>
      </c>
      <c r="M17">
        <v>1190847.3160000001</v>
      </c>
      <c r="N17">
        <v>1197876.398</v>
      </c>
      <c r="O17">
        <v>1204644.1129999999</v>
      </c>
      <c r="P17">
        <v>1211707.3049999999</v>
      </c>
      <c r="Q17">
        <v>1219376.1459999999</v>
      </c>
      <c r="R17">
        <v>1227826.523</v>
      </c>
      <c r="S17">
        <v>1237120.2549999999</v>
      </c>
      <c r="T17">
        <v>1247247.3689999999</v>
      </c>
      <c r="U17">
        <v>1258857.9850000001</v>
      </c>
      <c r="V17">
        <v>1271733.7579999999</v>
      </c>
      <c r="W17">
        <v>1285613.0959999999</v>
      </c>
      <c r="X17">
        <v>1300233.3899999999</v>
      </c>
      <c r="Y17">
        <v>1315364.8640000001</v>
      </c>
      <c r="Z17">
        <v>1330823.8870000001</v>
      </c>
      <c r="AA17">
        <v>1346471.398</v>
      </c>
      <c r="AB17">
        <v>1362204.2390000001</v>
      </c>
      <c r="AC17">
        <v>1377944.7649999999</v>
      </c>
      <c r="AD17">
        <v>1393632.0049999999</v>
      </c>
      <c r="AE17">
        <v>1409398.6780000001</v>
      </c>
      <c r="AF17">
        <v>1425386.476</v>
      </c>
      <c r="AG17">
        <v>1441714.1410000001</v>
      </c>
      <c r="AH17">
        <v>1458436.5460000001</v>
      </c>
      <c r="AI17">
        <v>1475549.5689999999</v>
      </c>
      <c r="AJ17">
        <v>1493015.2679999999</v>
      </c>
      <c r="AK17">
        <v>1510789.0490000001</v>
      </c>
      <c r="AL17">
        <v>1528835.3189999999</v>
      </c>
      <c r="AM17">
        <v>1547138.182</v>
      </c>
      <c r="AN17">
        <v>1565707.9029999999</v>
      </c>
    </row>
    <row r="18" spans="1:40" x14ac:dyDescent="0.25">
      <c r="A18" s="5" t="s">
        <v>220</v>
      </c>
      <c r="B18" t="s">
        <v>255</v>
      </c>
      <c r="C18">
        <v>24045</v>
      </c>
      <c r="D18">
        <v>24309.077239999999</v>
      </c>
      <c r="E18">
        <v>24559.704529999999</v>
      </c>
      <c r="F18">
        <v>24813.316060000001</v>
      </c>
      <c r="G18">
        <v>25088.481629999998</v>
      </c>
      <c r="H18">
        <v>25404.324229999998</v>
      </c>
      <c r="I18">
        <v>25733.901249999999</v>
      </c>
      <c r="J18">
        <v>26058.452410000002</v>
      </c>
      <c r="K18">
        <v>26354.542590000001</v>
      </c>
      <c r="L18">
        <v>26619.346649999999</v>
      </c>
      <c r="M18">
        <v>26857.338940000001</v>
      </c>
      <c r="N18">
        <v>27070.64143</v>
      </c>
      <c r="O18">
        <v>27257.74021</v>
      </c>
      <c r="P18">
        <v>27443.19138</v>
      </c>
      <c r="Q18">
        <v>27639.818950000001</v>
      </c>
      <c r="R18">
        <v>27842.260249999999</v>
      </c>
      <c r="S18">
        <v>28045.91185</v>
      </c>
      <c r="T18">
        <v>28248.44311</v>
      </c>
      <c r="U18">
        <v>28395.90453</v>
      </c>
      <c r="V18">
        <v>28499.379830000002</v>
      </c>
      <c r="W18">
        <v>28569.045139999998</v>
      </c>
      <c r="X18">
        <v>28611.471959999999</v>
      </c>
      <c r="Y18">
        <v>28631.387760000001</v>
      </c>
      <c r="Z18">
        <v>28632.579000000002</v>
      </c>
      <c r="AA18">
        <v>28618.214510000002</v>
      </c>
      <c r="AB18">
        <v>28590.945660000001</v>
      </c>
      <c r="AC18">
        <v>28552.958869999999</v>
      </c>
      <c r="AD18">
        <v>28506.024099999999</v>
      </c>
      <c r="AE18">
        <v>28454.65094</v>
      </c>
      <c r="AF18">
        <v>28412.59246</v>
      </c>
      <c r="AG18">
        <v>28378.93535</v>
      </c>
      <c r="AH18">
        <v>28351.357609999999</v>
      </c>
      <c r="AI18">
        <v>28328.335149999999</v>
      </c>
      <c r="AJ18">
        <v>28309.043689999999</v>
      </c>
      <c r="AK18">
        <v>28293.161820000001</v>
      </c>
      <c r="AL18">
        <v>28280.768769999999</v>
      </c>
      <c r="AM18">
        <v>28272.276839999999</v>
      </c>
      <c r="AN18">
        <v>28268.40047</v>
      </c>
    </row>
    <row r="19" spans="1:40" x14ac:dyDescent="0.25">
      <c r="A19" s="5" t="s">
        <v>221</v>
      </c>
      <c r="B19" t="s">
        <v>256</v>
      </c>
      <c r="C19">
        <v>30842308</v>
      </c>
      <c r="D19">
        <v>31187144.960000001</v>
      </c>
      <c r="E19">
        <v>31537437.84</v>
      </c>
      <c r="F19">
        <v>31890245.82</v>
      </c>
      <c r="G19">
        <v>32238643.809999999</v>
      </c>
      <c r="H19">
        <v>32582559.68</v>
      </c>
      <c r="I19">
        <v>32920326.620000001</v>
      </c>
      <c r="J19">
        <v>33251685.510000002</v>
      </c>
      <c r="K19">
        <v>33571561.18</v>
      </c>
      <c r="L19">
        <v>33882198.780000001</v>
      </c>
      <c r="M19">
        <v>34186966.259999998</v>
      </c>
      <c r="N19">
        <v>34488388.399999999</v>
      </c>
      <c r="O19">
        <v>34788107.259999998</v>
      </c>
      <c r="P19">
        <v>35093471.399999999</v>
      </c>
      <c r="Q19">
        <v>35410583.890000001</v>
      </c>
      <c r="R19">
        <v>35738070.310000002</v>
      </c>
      <c r="S19">
        <v>36074287.340000004</v>
      </c>
      <c r="T19">
        <v>36418034.57</v>
      </c>
      <c r="U19">
        <v>36768100.990000002</v>
      </c>
      <c r="V19">
        <v>37120409.450000003</v>
      </c>
      <c r="W19">
        <v>37472086.810000002</v>
      </c>
      <c r="X19">
        <v>37820999.109999999</v>
      </c>
      <c r="Y19">
        <v>38165600.920000002</v>
      </c>
      <c r="Z19">
        <v>38504789.719999999</v>
      </c>
      <c r="AA19">
        <v>38837778.079999998</v>
      </c>
      <c r="AB19">
        <v>39163999.93</v>
      </c>
      <c r="AC19">
        <v>39483052.770000003</v>
      </c>
      <c r="AD19">
        <v>39794672.670000002</v>
      </c>
      <c r="AE19">
        <v>40102264.740000002</v>
      </c>
      <c r="AF19">
        <v>40409303.560000002</v>
      </c>
      <c r="AG19">
        <v>40714527.700000003</v>
      </c>
      <c r="AH19">
        <v>41016768.710000001</v>
      </c>
      <c r="AI19">
        <v>41315485.439999998</v>
      </c>
      <c r="AJ19">
        <v>41610781.189999998</v>
      </c>
      <c r="AK19">
        <v>41903411.740000002</v>
      </c>
      <c r="AL19">
        <v>42194773.670000002</v>
      </c>
      <c r="AM19">
        <v>42486896.140000001</v>
      </c>
      <c r="AN19">
        <v>42782436.810000002</v>
      </c>
    </row>
    <row r="20" spans="1:40" x14ac:dyDescent="0.25">
      <c r="A20" s="5" t="s">
        <v>221</v>
      </c>
      <c r="B20" t="s">
        <v>257</v>
      </c>
      <c r="C20">
        <v>2580167</v>
      </c>
      <c r="D20">
        <v>2609662.9700000002</v>
      </c>
      <c r="E20">
        <v>2636905.7349999999</v>
      </c>
      <c r="F20">
        <v>2661017.1430000002</v>
      </c>
      <c r="G20">
        <v>2684326.0950000002</v>
      </c>
      <c r="H20">
        <v>2709617.6889999998</v>
      </c>
      <c r="I20">
        <v>2737991.2850000001</v>
      </c>
      <c r="J20">
        <v>2769544.8509999998</v>
      </c>
      <c r="K20">
        <v>2802339.6869999999</v>
      </c>
      <c r="L20">
        <v>2836740.3309999998</v>
      </c>
      <c r="M20">
        <v>2873233.3369999998</v>
      </c>
      <c r="N20">
        <v>2911903.747</v>
      </c>
      <c r="O20">
        <v>2952471.5010000002</v>
      </c>
      <c r="P20">
        <v>2994336.696</v>
      </c>
      <c r="Q20">
        <v>3037898.2069999999</v>
      </c>
      <c r="R20">
        <v>3082002.6809999999</v>
      </c>
      <c r="S20">
        <v>3125888.1519999998</v>
      </c>
      <c r="T20">
        <v>3169245.6179999998</v>
      </c>
      <c r="U20">
        <v>3209644.0249999999</v>
      </c>
      <c r="V20">
        <v>3247011.9959999998</v>
      </c>
      <c r="W20">
        <v>3281702.8160000001</v>
      </c>
      <c r="X20">
        <v>3314198.1469999999</v>
      </c>
      <c r="Y20">
        <v>3344938.872</v>
      </c>
      <c r="Z20">
        <v>3374255.9190000002</v>
      </c>
      <c r="AA20">
        <v>3402367.662</v>
      </c>
      <c r="AB20">
        <v>3429408.6230000001</v>
      </c>
      <c r="AC20">
        <v>3455466.7230000002</v>
      </c>
      <c r="AD20">
        <v>3480615.165</v>
      </c>
      <c r="AE20">
        <v>3505095.946</v>
      </c>
      <c r="AF20">
        <v>3529223.0920000002</v>
      </c>
      <c r="AG20">
        <v>3552165.4350000001</v>
      </c>
      <c r="AH20">
        <v>3573514.2390000001</v>
      </c>
      <c r="AI20">
        <v>3593336.7480000001</v>
      </c>
      <c r="AJ20">
        <v>3612012.199</v>
      </c>
      <c r="AK20">
        <v>3630071.233</v>
      </c>
      <c r="AL20">
        <v>3648116.426</v>
      </c>
      <c r="AM20">
        <v>3666779.7680000002</v>
      </c>
      <c r="AN20">
        <v>3686708.4049999998</v>
      </c>
    </row>
    <row r="21" spans="1:40" x14ac:dyDescent="0.25">
      <c r="A21" s="19" t="s">
        <v>222</v>
      </c>
      <c r="B21" t="s">
        <v>258</v>
      </c>
      <c r="C21">
        <v>37645</v>
      </c>
      <c r="D21">
        <v>37970.142800000001</v>
      </c>
      <c r="E21">
        <v>38202.100720000002</v>
      </c>
      <c r="F21">
        <v>38413.170789999996</v>
      </c>
      <c r="G21">
        <v>38686.06942</v>
      </c>
      <c r="H21">
        <v>39035.984550000001</v>
      </c>
      <c r="I21">
        <v>39435.755810000002</v>
      </c>
      <c r="J21">
        <v>39854.701330000004</v>
      </c>
      <c r="K21">
        <v>40269.178350000002</v>
      </c>
      <c r="L21">
        <v>40668.624069999998</v>
      </c>
      <c r="M21">
        <v>41048.434840000002</v>
      </c>
      <c r="N21">
        <v>41401.695050000002</v>
      </c>
      <c r="O21">
        <v>41717.885119999999</v>
      </c>
      <c r="P21">
        <v>42008.305619999999</v>
      </c>
      <c r="Q21">
        <v>42272.880599999997</v>
      </c>
      <c r="R21">
        <v>42508.430829999998</v>
      </c>
      <c r="S21">
        <v>42716.511229999996</v>
      </c>
      <c r="T21">
        <v>42900.185989999998</v>
      </c>
      <c r="U21">
        <v>42867.937440000002</v>
      </c>
      <c r="V21">
        <v>42711.693189999998</v>
      </c>
      <c r="W21">
        <v>42478.159970000001</v>
      </c>
      <c r="X21">
        <v>42193.191590000002</v>
      </c>
      <c r="Y21">
        <v>41872.213219999998</v>
      </c>
      <c r="Z21">
        <v>41525.191460000002</v>
      </c>
      <c r="AA21">
        <v>41159.029130000003</v>
      </c>
      <c r="AB21">
        <v>40778.710420000003</v>
      </c>
      <c r="AC21">
        <v>40387.92282</v>
      </c>
      <c r="AD21">
        <v>39989.410550000001</v>
      </c>
      <c r="AE21">
        <v>39537.213069999998</v>
      </c>
      <c r="AF21">
        <v>39066.883249999999</v>
      </c>
      <c r="AG21">
        <v>38595.714180000003</v>
      </c>
      <c r="AH21">
        <v>38132.57344</v>
      </c>
      <c r="AI21">
        <v>37681.572849999997</v>
      </c>
      <c r="AJ21">
        <v>37244.186549999999</v>
      </c>
      <c r="AK21">
        <v>36820.551339999998</v>
      </c>
      <c r="AL21">
        <v>36410.266869999999</v>
      </c>
      <c r="AM21">
        <v>36012.78542</v>
      </c>
      <c r="AN21">
        <v>35627.63222</v>
      </c>
    </row>
    <row r="22" spans="1:40" x14ac:dyDescent="0.25">
      <c r="A22" s="19" t="s">
        <v>222</v>
      </c>
      <c r="B22" t="s">
        <v>259</v>
      </c>
      <c r="C22">
        <v>27443.5</v>
      </c>
      <c r="D22">
        <v>27781.655879999998</v>
      </c>
      <c r="E22">
        <v>28082.55819</v>
      </c>
      <c r="F22">
        <v>28405.213530000001</v>
      </c>
      <c r="G22">
        <v>28817.088029999999</v>
      </c>
      <c r="H22">
        <v>29457.08382</v>
      </c>
      <c r="I22">
        <v>30151.19082</v>
      </c>
      <c r="J22">
        <v>30821.047760000001</v>
      </c>
      <c r="K22">
        <v>31341.38465</v>
      </c>
      <c r="L22">
        <v>31713.288039999999</v>
      </c>
      <c r="M22">
        <v>31969.362389999998</v>
      </c>
      <c r="N22">
        <v>32124.398659999999</v>
      </c>
      <c r="O22">
        <v>32174.506460000001</v>
      </c>
      <c r="P22">
        <v>32272.772499999999</v>
      </c>
      <c r="Q22">
        <v>32483.420330000001</v>
      </c>
      <c r="R22">
        <v>32760.08613</v>
      </c>
      <c r="S22">
        <v>33073.302759999999</v>
      </c>
      <c r="T22">
        <v>33409.081080000004</v>
      </c>
      <c r="U22">
        <v>33609.515879999999</v>
      </c>
      <c r="V22">
        <v>33696.423300000002</v>
      </c>
      <c r="W22">
        <v>33687.763650000001</v>
      </c>
      <c r="X22">
        <v>33597.889629999998</v>
      </c>
      <c r="Y22">
        <v>33439.809099999999</v>
      </c>
      <c r="Z22">
        <v>33225.355920000002</v>
      </c>
      <c r="AA22">
        <v>32964.972470000001</v>
      </c>
      <c r="AB22">
        <v>32667.587759999999</v>
      </c>
      <c r="AC22">
        <v>32340.665720000001</v>
      </c>
      <c r="AD22">
        <v>31990.337579999999</v>
      </c>
      <c r="AE22">
        <v>31691.60282</v>
      </c>
      <c r="AF22">
        <v>31485.881740000001</v>
      </c>
      <c r="AG22">
        <v>31330.501090000002</v>
      </c>
      <c r="AH22">
        <v>31197.86608</v>
      </c>
      <c r="AI22">
        <v>31074.859540000001</v>
      </c>
      <c r="AJ22">
        <v>30956.345160000001</v>
      </c>
      <c r="AK22">
        <v>30841.104630000002</v>
      </c>
      <c r="AL22">
        <v>30729.76052</v>
      </c>
      <c r="AM22">
        <v>30623.665980000002</v>
      </c>
      <c r="AN22">
        <v>30524.424350000001</v>
      </c>
    </row>
    <row r="23" spans="1:40" x14ac:dyDescent="0.25">
      <c r="A23" s="27" t="s">
        <v>425</v>
      </c>
      <c r="B23" t="s">
        <v>260</v>
      </c>
      <c r="C23">
        <v>22745.332849999999</v>
      </c>
      <c r="D23">
        <v>23639.350589999998</v>
      </c>
      <c r="E23">
        <v>24958.82704</v>
      </c>
      <c r="F23">
        <v>26543.260269999999</v>
      </c>
      <c r="G23">
        <v>28251.398990000002</v>
      </c>
      <c r="H23">
        <v>30895.566989999999</v>
      </c>
      <c r="I23">
        <v>33397.478360000001</v>
      </c>
      <c r="J23">
        <v>35364.211459999999</v>
      </c>
      <c r="K23">
        <v>36709.472170000001</v>
      </c>
      <c r="L23">
        <v>37470.904069999997</v>
      </c>
      <c r="M23">
        <v>37709.255850000001</v>
      </c>
      <c r="N23">
        <v>37450.194960000001</v>
      </c>
      <c r="O23">
        <v>36664.089749999999</v>
      </c>
      <c r="P23">
        <v>36576.405270000003</v>
      </c>
      <c r="Q23">
        <v>36841.652220000004</v>
      </c>
      <c r="R23">
        <v>37300.221640000003</v>
      </c>
      <c r="S23">
        <v>37878.214139999996</v>
      </c>
      <c r="T23">
        <v>38550.91461</v>
      </c>
      <c r="U23">
        <v>39055.569799999997</v>
      </c>
      <c r="V23">
        <v>39319.57389</v>
      </c>
      <c r="W23">
        <v>39326.256659999999</v>
      </c>
      <c r="X23">
        <v>39086.377589999996</v>
      </c>
      <c r="Y23">
        <v>38626.038430000001</v>
      </c>
      <c r="Z23">
        <v>37977.456599999998</v>
      </c>
      <c r="AA23">
        <v>37173.042450000001</v>
      </c>
      <c r="AB23">
        <v>36242.259160000001</v>
      </c>
      <c r="AC23">
        <v>35210.389479999998</v>
      </c>
      <c r="AD23">
        <v>34098.489800000003</v>
      </c>
      <c r="AE23">
        <v>33554.994010000002</v>
      </c>
      <c r="AF23">
        <v>33128.015399999997</v>
      </c>
      <c r="AG23">
        <v>32657.82835</v>
      </c>
      <c r="AH23">
        <v>32107.615470000001</v>
      </c>
      <c r="AI23">
        <v>31486.193739999999</v>
      </c>
      <c r="AJ23">
        <v>30814.871230000001</v>
      </c>
      <c r="AK23">
        <v>30114.833070000001</v>
      </c>
      <c r="AL23">
        <v>29403.299599999998</v>
      </c>
      <c r="AM23">
        <v>28692.97105</v>
      </c>
      <c r="AN23">
        <v>27992.7255</v>
      </c>
    </row>
    <row r="24" spans="1:40" x14ac:dyDescent="0.25">
      <c r="A24" s="27" t="s">
        <v>426</v>
      </c>
      <c r="B24" t="s">
        <v>261</v>
      </c>
      <c r="C24">
        <v>2038.2376609999999</v>
      </c>
      <c r="D24">
        <v>2353.1411269999999</v>
      </c>
      <c r="E24">
        <v>2913.4998820000001</v>
      </c>
      <c r="F24">
        <v>3733.0954999999999</v>
      </c>
      <c r="G24">
        <v>4848.142229</v>
      </c>
      <c r="H24">
        <v>6302.6007159999999</v>
      </c>
      <c r="I24">
        <v>7987.9291830000002</v>
      </c>
      <c r="J24">
        <v>9844.3195300000007</v>
      </c>
      <c r="K24">
        <v>11845.90855</v>
      </c>
      <c r="L24">
        <v>13985.660519999999</v>
      </c>
      <c r="M24">
        <v>16257.81264</v>
      </c>
      <c r="N24">
        <v>18634.917570000001</v>
      </c>
      <c r="O24">
        <v>21043.464049999999</v>
      </c>
      <c r="P24">
        <v>23386.606479999999</v>
      </c>
      <c r="Q24">
        <v>25768.275180000001</v>
      </c>
      <c r="R24">
        <v>28271.111250000002</v>
      </c>
      <c r="S24">
        <v>30961.824680000002</v>
      </c>
      <c r="T24">
        <v>33904.484880000004</v>
      </c>
      <c r="U24">
        <v>36472.978649999997</v>
      </c>
      <c r="V24">
        <v>38730.28226</v>
      </c>
      <c r="W24">
        <v>40723.362090000002</v>
      </c>
      <c r="X24">
        <v>42485.722500000003</v>
      </c>
      <c r="Y24">
        <v>44044.301899999999</v>
      </c>
      <c r="Z24">
        <v>45421.715620000003</v>
      </c>
      <c r="AA24">
        <v>46636.634339999997</v>
      </c>
      <c r="AB24">
        <v>47703.759769999997</v>
      </c>
      <c r="AC24">
        <v>48633.919950000003</v>
      </c>
      <c r="AD24">
        <v>49434.475570000002</v>
      </c>
      <c r="AE24">
        <v>50094.173210000001</v>
      </c>
      <c r="AF24">
        <v>50429.5651</v>
      </c>
      <c r="AG24">
        <v>50440.693249999997</v>
      </c>
      <c r="AH24">
        <v>50195.347229999999</v>
      </c>
      <c r="AI24">
        <v>49770.849190000001</v>
      </c>
      <c r="AJ24">
        <v>49232.325929999999</v>
      </c>
      <c r="AK24">
        <v>48628.426140000003</v>
      </c>
      <c r="AL24">
        <v>47993.374519999998</v>
      </c>
      <c r="AM24">
        <v>47350.281719999999</v>
      </c>
      <c r="AN24">
        <v>46714.373079999998</v>
      </c>
    </row>
    <row r="25" spans="1:40" x14ac:dyDescent="0.25">
      <c r="A25" s="27" t="s">
        <v>427</v>
      </c>
      <c r="B25" t="s">
        <v>262</v>
      </c>
      <c r="C25">
        <v>3008.1718510000001</v>
      </c>
      <c r="D25">
        <v>3064.0794110000002</v>
      </c>
      <c r="E25">
        <v>3132.8553590000001</v>
      </c>
      <c r="F25">
        <v>3204.2689350000001</v>
      </c>
      <c r="G25">
        <v>3267.7299330000001</v>
      </c>
      <c r="H25">
        <v>3664.9226789999998</v>
      </c>
      <c r="I25">
        <v>4214.564437</v>
      </c>
      <c r="J25">
        <v>4841.9058329999998</v>
      </c>
      <c r="K25">
        <v>5510.5714379999999</v>
      </c>
      <c r="L25">
        <v>6201.00576</v>
      </c>
      <c r="M25">
        <v>6898.6757310000003</v>
      </c>
      <c r="N25">
        <v>7583.6241890000001</v>
      </c>
      <c r="O25">
        <v>8221.9247169999999</v>
      </c>
      <c r="P25">
        <v>8527.3175190000002</v>
      </c>
      <c r="Q25">
        <v>8639.3574819999994</v>
      </c>
      <c r="R25">
        <v>8648.9518669999998</v>
      </c>
      <c r="S25">
        <v>8609.6901440000001</v>
      </c>
      <c r="T25">
        <v>8553.3658209999994</v>
      </c>
      <c r="U25">
        <v>8547.0219130000005</v>
      </c>
      <c r="V25">
        <v>8535.7672180000009</v>
      </c>
      <c r="W25">
        <v>8495.5388270000003</v>
      </c>
      <c r="X25">
        <v>8417.601584</v>
      </c>
      <c r="Y25">
        <v>8301.4841329999999</v>
      </c>
      <c r="Z25">
        <v>8150.6970810000003</v>
      </c>
      <c r="AA25">
        <v>7970.2405939999999</v>
      </c>
      <c r="AB25">
        <v>7765.2744270000003</v>
      </c>
      <c r="AC25">
        <v>7540.4995209999997</v>
      </c>
      <c r="AD25">
        <v>7299.9572239999998</v>
      </c>
      <c r="AE25">
        <v>7177.186608</v>
      </c>
      <c r="AF25">
        <v>7077.7800129999996</v>
      </c>
      <c r="AG25">
        <v>6968.758484</v>
      </c>
      <c r="AH25">
        <v>6842.8771580000002</v>
      </c>
      <c r="AI25">
        <v>6702.3242030000001</v>
      </c>
      <c r="AJ25">
        <v>6551.7687509999996</v>
      </c>
      <c r="AK25">
        <v>6395.7505099999998</v>
      </c>
      <c r="AL25">
        <v>6237.9114060000002</v>
      </c>
      <c r="AM25">
        <v>6080.9077100000004</v>
      </c>
      <c r="AN25">
        <v>5926.5757620000004</v>
      </c>
    </row>
    <row r="26" spans="1:40" x14ac:dyDescent="0.25">
      <c r="A26" s="27" t="s">
        <v>117</v>
      </c>
      <c r="B26" t="s">
        <v>263</v>
      </c>
      <c r="C26">
        <v>74.414284050000006</v>
      </c>
      <c r="D26">
        <v>110.45319000000001</v>
      </c>
      <c r="E26">
        <v>199.865431</v>
      </c>
      <c r="F26">
        <v>398.96481319999998</v>
      </c>
      <c r="G26">
        <v>832.53189180000004</v>
      </c>
      <c r="H26">
        <v>1689.612828</v>
      </c>
      <c r="I26">
        <v>3293.8634139999999</v>
      </c>
      <c r="J26">
        <v>6195.0701170000002</v>
      </c>
      <c r="K26">
        <v>11326.91797</v>
      </c>
      <c r="L26">
        <v>20264.72883</v>
      </c>
      <c r="M26">
        <v>35630.387269999999</v>
      </c>
      <c r="N26">
        <v>61679.980239999997</v>
      </c>
      <c r="O26">
        <v>105060.1778</v>
      </c>
      <c r="P26">
        <v>138755.80239999999</v>
      </c>
      <c r="Q26">
        <v>160423.83749999999</v>
      </c>
      <c r="R26">
        <v>173204.49410000001</v>
      </c>
      <c r="S26">
        <v>180733.8474</v>
      </c>
      <c r="T26">
        <v>185651.18840000001</v>
      </c>
      <c r="U26">
        <v>197995.9883</v>
      </c>
      <c r="V26">
        <v>214779.9878</v>
      </c>
      <c r="W26">
        <v>234520.28839999999</v>
      </c>
      <c r="X26">
        <v>256424.80660000001</v>
      </c>
      <c r="Y26">
        <v>280077.5</v>
      </c>
      <c r="Z26">
        <v>305277.44309999997</v>
      </c>
      <c r="AA26">
        <v>331945.43329999998</v>
      </c>
      <c r="AB26">
        <v>360066.44589999999</v>
      </c>
      <c r="AC26">
        <v>389653.42959999997</v>
      </c>
      <c r="AD26">
        <v>420725.23489999998</v>
      </c>
      <c r="AE26">
        <v>440106.72759999998</v>
      </c>
      <c r="AF26">
        <v>450689.80190000002</v>
      </c>
      <c r="AG26">
        <v>455203.09639999998</v>
      </c>
      <c r="AH26">
        <v>455830.92969999998</v>
      </c>
      <c r="AI26">
        <v>454137.02769999998</v>
      </c>
      <c r="AJ26">
        <v>451164.14779999998</v>
      </c>
      <c r="AK26">
        <v>447578.02260000003</v>
      </c>
      <c r="AL26">
        <v>443792.20270000002</v>
      </c>
      <c r="AM26">
        <v>440057.11330000003</v>
      </c>
      <c r="AN26">
        <v>436521.12270000001</v>
      </c>
    </row>
    <row r="27" spans="1:40" x14ac:dyDescent="0.25">
      <c r="A27" s="27" t="s">
        <v>428</v>
      </c>
      <c r="B27" t="s">
        <v>264</v>
      </c>
      <c r="C27">
        <v>439.5071974</v>
      </c>
      <c r="D27">
        <v>520.60149019999994</v>
      </c>
      <c r="E27">
        <v>669.51654099999996</v>
      </c>
      <c r="F27">
        <v>896.13668580000001</v>
      </c>
      <c r="G27">
        <v>1218.745913</v>
      </c>
      <c r="H27">
        <v>1554.2039890000001</v>
      </c>
      <c r="I27">
        <v>1868.6411680000001</v>
      </c>
      <c r="J27">
        <v>2148.2029419999999</v>
      </c>
      <c r="K27">
        <v>2391.748243</v>
      </c>
      <c r="L27">
        <v>2603.0586859999999</v>
      </c>
      <c r="M27">
        <v>2785.4358000000002</v>
      </c>
      <c r="N27">
        <v>2937.967384</v>
      </c>
      <c r="O27">
        <v>3053.5823559999999</v>
      </c>
      <c r="P27">
        <v>3092.9782540000001</v>
      </c>
      <c r="Q27">
        <v>3091.1230310000001</v>
      </c>
      <c r="R27">
        <v>3069.2028340000002</v>
      </c>
      <c r="S27">
        <v>3039.2882100000002</v>
      </c>
      <c r="T27">
        <v>3008.6294600000001</v>
      </c>
      <c r="U27">
        <v>2996.7715899999998</v>
      </c>
      <c r="V27">
        <v>2984.0271929999999</v>
      </c>
      <c r="W27">
        <v>2961.8194530000001</v>
      </c>
      <c r="X27">
        <v>2927.0577520000002</v>
      </c>
      <c r="Y27">
        <v>2879.5815630000002</v>
      </c>
      <c r="Z27">
        <v>2820.627164</v>
      </c>
      <c r="AA27">
        <v>2751.9437939999998</v>
      </c>
      <c r="AB27">
        <v>2675.3266600000002</v>
      </c>
      <c r="AC27">
        <v>2592.4025900000001</v>
      </c>
      <c r="AD27">
        <v>2504.562414</v>
      </c>
      <c r="AE27">
        <v>1692.316118</v>
      </c>
      <c r="AF27">
        <v>944.70838419999995</v>
      </c>
      <c r="AG27">
        <v>476.70396749999998</v>
      </c>
      <c r="AH27">
        <v>228.47282089999999</v>
      </c>
      <c r="AI27">
        <v>106.9199241</v>
      </c>
      <c r="AJ27">
        <v>49.667280079999998</v>
      </c>
      <c r="AK27">
        <v>23.13444659</v>
      </c>
      <c r="AL27">
        <v>10.76815466</v>
      </c>
      <c r="AM27">
        <v>5.0605400859999996</v>
      </c>
      <c r="AN27">
        <v>2.6460564240000002</v>
      </c>
    </row>
    <row r="28" spans="1:40" x14ac:dyDescent="0.25">
      <c r="A28" s="27" t="s">
        <v>429</v>
      </c>
      <c r="B28" t="s">
        <v>265</v>
      </c>
      <c r="C28">
        <v>4581.1430389999996</v>
      </c>
      <c r="D28">
        <v>4896.1320089999999</v>
      </c>
      <c r="E28">
        <v>5384.1240390000003</v>
      </c>
      <c r="F28">
        <v>5996.3745600000002</v>
      </c>
      <c r="G28">
        <v>6697.4445089999999</v>
      </c>
      <c r="H28">
        <v>7525.4118850000004</v>
      </c>
      <c r="I28">
        <v>8276.5715180000007</v>
      </c>
      <c r="J28">
        <v>8879.0733980000005</v>
      </c>
      <c r="K28">
        <v>9323.5070140000007</v>
      </c>
      <c r="L28">
        <v>9623.9750050000002</v>
      </c>
      <c r="M28">
        <v>9795.9746240000004</v>
      </c>
      <c r="N28">
        <v>9843.3915670000006</v>
      </c>
      <c r="O28">
        <v>9753.9588019999901</v>
      </c>
      <c r="P28">
        <v>9636.1590319999996</v>
      </c>
      <c r="Q28">
        <v>9504.3630620000004</v>
      </c>
      <c r="R28">
        <v>9369.5584820000004</v>
      </c>
      <c r="S28">
        <v>9239.1900870000009</v>
      </c>
      <c r="T28">
        <v>9119.8479860000007</v>
      </c>
      <c r="U28">
        <v>8659.3933109999998</v>
      </c>
      <c r="V28">
        <v>8028.1553800000002</v>
      </c>
      <c r="W28">
        <v>7329.0356179999999</v>
      </c>
      <c r="X28">
        <v>6620.6119989999997</v>
      </c>
      <c r="Y28">
        <v>5935.4113369999995</v>
      </c>
      <c r="Z28">
        <v>5290.7272059999996</v>
      </c>
      <c r="AA28">
        <v>4694.8520150000004</v>
      </c>
      <c r="AB28">
        <v>4150.7237690000002</v>
      </c>
      <c r="AC28">
        <v>3658.1162639999998</v>
      </c>
      <c r="AD28">
        <v>3214.9899869999999</v>
      </c>
      <c r="AE28">
        <v>2715.9935519999999</v>
      </c>
      <c r="AF28">
        <v>2236.7940010000002</v>
      </c>
      <c r="AG28">
        <v>1812.8942509999999</v>
      </c>
      <c r="AH28">
        <v>1455.0865859999999</v>
      </c>
      <c r="AI28">
        <v>1161.2799869999999</v>
      </c>
      <c r="AJ28">
        <v>923.92470119999996</v>
      </c>
      <c r="AK28">
        <v>733.99761039999999</v>
      </c>
      <c r="AL28">
        <v>582.85689860000002</v>
      </c>
      <c r="AM28">
        <v>462.94155699999999</v>
      </c>
      <c r="AN28">
        <v>367.94232820000002</v>
      </c>
    </row>
    <row r="29" spans="1:40" x14ac:dyDescent="0.25">
      <c r="A29" s="27" t="s">
        <v>430</v>
      </c>
      <c r="B29" t="s">
        <v>266</v>
      </c>
      <c r="C29">
        <v>0.34929036270000002</v>
      </c>
      <c r="D29">
        <v>0.89804674760000003</v>
      </c>
      <c r="E29">
        <v>3.8269321600000001</v>
      </c>
      <c r="F29">
        <v>21.339308540000001</v>
      </c>
      <c r="G29">
        <v>135.5212684</v>
      </c>
      <c r="H29">
        <v>390.72687100000002</v>
      </c>
      <c r="I29">
        <v>724.60342900000001</v>
      </c>
      <c r="J29">
        <v>1051.541956</v>
      </c>
      <c r="K29">
        <v>1331.929384</v>
      </c>
      <c r="L29">
        <v>1563.9858429999999</v>
      </c>
      <c r="M29">
        <v>1758.922268</v>
      </c>
      <c r="N29">
        <v>1926.2938280000001</v>
      </c>
      <c r="O29">
        <v>2068.6078950000001</v>
      </c>
      <c r="P29">
        <v>2101.081882</v>
      </c>
      <c r="Q29">
        <v>2075.5837280000001</v>
      </c>
      <c r="R29">
        <v>2024.3440880000001</v>
      </c>
      <c r="S29">
        <v>1964.9218960000001</v>
      </c>
      <c r="T29">
        <v>1906.499495</v>
      </c>
      <c r="U29">
        <v>1792.707414</v>
      </c>
      <c r="V29">
        <v>1653.989368</v>
      </c>
      <c r="W29">
        <v>1507.8012329999999</v>
      </c>
      <c r="X29">
        <v>1363.5900810000001</v>
      </c>
      <c r="Y29">
        <v>1226.3065389999999</v>
      </c>
      <c r="Z29">
        <v>1098.3643790000001</v>
      </c>
      <c r="AA29">
        <v>980.72761739999999</v>
      </c>
      <c r="AB29">
        <v>873.52999309999996</v>
      </c>
      <c r="AC29">
        <v>776.43897189999996</v>
      </c>
      <c r="AD29">
        <v>688.87559060000001</v>
      </c>
      <c r="AE29">
        <v>636.68520220000005</v>
      </c>
      <c r="AF29">
        <v>598.34240799999998</v>
      </c>
      <c r="AG29">
        <v>565.59284449999996</v>
      </c>
      <c r="AH29">
        <v>535.36039570000003</v>
      </c>
      <c r="AI29">
        <v>506.6168667</v>
      </c>
      <c r="AJ29">
        <v>479.10532389999997</v>
      </c>
      <c r="AK29">
        <v>452.82336909999998</v>
      </c>
      <c r="AL29">
        <v>427.82394590000001</v>
      </c>
      <c r="AM29">
        <v>404.14551230000001</v>
      </c>
      <c r="AN29">
        <v>381.79610289999999</v>
      </c>
    </row>
    <row r="30" spans="1:40" x14ac:dyDescent="0.25">
      <c r="A30" s="27" t="s">
        <v>431</v>
      </c>
      <c r="B30" t="s">
        <v>267</v>
      </c>
      <c r="C30">
        <v>3813.5502799999999</v>
      </c>
      <c r="D30">
        <v>3853.8772079999999</v>
      </c>
      <c r="E30">
        <v>3898.1217510000001</v>
      </c>
      <c r="F30">
        <v>3941.2170719999999</v>
      </c>
      <c r="G30">
        <v>3973.2956100000001</v>
      </c>
      <c r="H30">
        <v>4209.0797910000001</v>
      </c>
      <c r="I30">
        <v>4460.8550649999997</v>
      </c>
      <c r="J30">
        <v>4661.1548990000001</v>
      </c>
      <c r="K30">
        <v>4791.1739680000001</v>
      </c>
      <c r="L30">
        <v>4851.7568330000004</v>
      </c>
      <c r="M30">
        <v>4848.6525600000004</v>
      </c>
      <c r="N30">
        <v>4784.2850820000003</v>
      </c>
      <c r="O30">
        <v>4654.8320510000003</v>
      </c>
      <c r="P30">
        <v>4574.4412279999997</v>
      </c>
      <c r="Q30">
        <v>4518.0436179999997</v>
      </c>
      <c r="R30">
        <v>4474.6987339999996</v>
      </c>
      <c r="S30">
        <v>4439.7599559999999</v>
      </c>
      <c r="T30">
        <v>4412.3135249999996</v>
      </c>
      <c r="U30">
        <v>4418.0611259999996</v>
      </c>
      <c r="V30">
        <v>4424.0991510000003</v>
      </c>
      <c r="W30">
        <v>4415.5914730000004</v>
      </c>
      <c r="X30">
        <v>4386.7557390000002</v>
      </c>
      <c r="Y30">
        <v>4336.7311280000004</v>
      </c>
      <c r="Z30">
        <v>4267.0960770000002</v>
      </c>
      <c r="AA30">
        <v>4180.4164110000002</v>
      </c>
      <c r="AB30">
        <v>4079.4566589999999</v>
      </c>
      <c r="AC30">
        <v>3966.7991069999998</v>
      </c>
      <c r="AD30">
        <v>3844.70451</v>
      </c>
      <c r="AE30">
        <v>3786.1051179999999</v>
      </c>
      <c r="AF30">
        <v>3740.240084</v>
      </c>
      <c r="AG30">
        <v>3689.1666839999998</v>
      </c>
      <c r="AH30">
        <v>3628.7699520000001</v>
      </c>
      <c r="AI30">
        <v>3560.0757170000002</v>
      </c>
      <c r="AJ30">
        <v>3485.5182890000001</v>
      </c>
      <c r="AK30">
        <v>3407.5175129999998</v>
      </c>
      <c r="AL30">
        <v>3328.0443</v>
      </c>
      <c r="AM30">
        <v>3248.5571770000001</v>
      </c>
      <c r="AN30">
        <v>3170.0807220000002</v>
      </c>
    </row>
    <row r="31" spans="1:40" x14ac:dyDescent="0.25">
      <c r="A31" s="27" t="s">
        <v>434</v>
      </c>
      <c r="B31" t="s">
        <v>268</v>
      </c>
      <c r="C31">
        <v>13033.75303</v>
      </c>
      <c r="D31">
        <v>13202.968500000001</v>
      </c>
      <c r="E31">
        <v>13365.86119</v>
      </c>
      <c r="F31">
        <v>13492.47855</v>
      </c>
      <c r="G31">
        <v>13552.02925</v>
      </c>
      <c r="H31">
        <v>14276.018480000001</v>
      </c>
      <c r="I31">
        <v>15061.27902</v>
      </c>
      <c r="J31">
        <v>15697.33603</v>
      </c>
      <c r="K31">
        <v>16127.20148</v>
      </c>
      <c r="L31">
        <v>16352.36807</v>
      </c>
      <c r="M31">
        <v>16386.697749999999</v>
      </c>
      <c r="N31">
        <v>16231.257750000001</v>
      </c>
      <c r="O31">
        <v>15865.584210000001</v>
      </c>
      <c r="P31">
        <v>15275.667079999999</v>
      </c>
      <c r="Q31">
        <v>14591.937089999999</v>
      </c>
      <c r="R31">
        <v>13886.86644</v>
      </c>
      <c r="S31">
        <v>13198.181070000001</v>
      </c>
      <c r="T31">
        <v>12546.636469999999</v>
      </c>
      <c r="U31">
        <v>12110.54816</v>
      </c>
      <c r="V31">
        <v>11740.067209999999</v>
      </c>
      <c r="W31">
        <v>11370.35908</v>
      </c>
      <c r="X31">
        <v>10976.230449999999</v>
      </c>
      <c r="Y31">
        <v>10552.153749999999</v>
      </c>
      <c r="Z31">
        <v>10101.624320000001</v>
      </c>
      <c r="AA31">
        <v>9631.5195899999999</v>
      </c>
      <c r="AB31">
        <v>9149.281696</v>
      </c>
      <c r="AC31">
        <v>8661.6651610000008</v>
      </c>
      <c r="AD31">
        <v>8174.3241239999998</v>
      </c>
      <c r="AE31">
        <v>6631.7303030000003</v>
      </c>
      <c r="AF31">
        <v>4948.6116739999998</v>
      </c>
      <c r="AG31">
        <v>3527.2508969999999</v>
      </c>
      <c r="AH31">
        <v>2453.1474699999999</v>
      </c>
      <c r="AI31">
        <v>1684.870228</v>
      </c>
      <c r="AJ31">
        <v>1150.6600350000001</v>
      </c>
      <c r="AK31">
        <v>784.57848179999996</v>
      </c>
      <c r="AL31">
        <v>535.63468320000004</v>
      </c>
      <c r="AM31">
        <v>366.74466719999998</v>
      </c>
      <c r="AN31">
        <v>252.2659597</v>
      </c>
    </row>
    <row r="32" spans="1:40" x14ac:dyDescent="0.25">
      <c r="A32" s="27" t="s">
        <v>435</v>
      </c>
      <c r="B32" t="s">
        <v>269</v>
      </c>
      <c r="C32">
        <v>42001.407169999999</v>
      </c>
      <c r="D32">
        <v>43585.975789999997</v>
      </c>
      <c r="E32">
        <v>45789.783230000001</v>
      </c>
      <c r="F32">
        <v>48296.167540000002</v>
      </c>
      <c r="G32">
        <v>50858.673699999999</v>
      </c>
      <c r="H32">
        <v>55346.716370000002</v>
      </c>
      <c r="I32">
        <v>59833.851640000001</v>
      </c>
      <c r="J32">
        <v>63615.225769999997</v>
      </c>
      <c r="K32">
        <v>66505.058829999994</v>
      </c>
      <c r="L32">
        <v>68520.75361</v>
      </c>
      <c r="M32">
        <v>69715.312900000004</v>
      </c>
      <c r="N32">
        <v>70078.072830000005</v>
      </c>
      <c r="O32">
        <v>69496.287490000002</v>
      </c>
      <c r="P32">
        <v>70066.946320000003</v>
      </c>
      <c r="Q32">
        <v>71247.924159999995</v>
      </c>
      <c r="R32">
        <v>72788.315279999995</v>
      </c>
      <c r="S32">
        <v>74573.414659999995</v>
      </c>
      <c r="T32">
        <v>76570.5628</v>
      </c>
      <c r="U32">
        <v>77696.596340000004</v>
      </c>
      <c r="V32">
        <v>78056.448799999998</v>
      </c>
      <c r="W32">
        <v>77760.426980000004</v>
      </c>
      <c r="X32">
        <v>76911.976460000005</v>
      </c>
      <c r="Y32">
        <v>75609.33279</v>
      </c>
      <c r="Z32">
        <v>73942.171870000006</v>
      </c>
      <c r="AA32">
        <v>71988.626990000004</v>
      </c>
      <c r="AB32">
        <v>69814.192599999995</v>
      </c>
      <c r="AC32">
        <v>67472.259269999995</v>
      </c>
      <c r="AD32">
        <v>65005.728210000001</v>
      </c>
      <c r="AE32">
        <v>64596.682200000003</v>
      </c>
      <c r="AF32">
        <v>64904.451760000004</v>
      </c>
      <c r="AG32">
        <v>65380.142379999998</v>
      </c>
      <c r="AH32">
        <v>65816.457179999998</v>
      </c>
      <c r="AI32">
        <v>66152.656950000004</v>
      </c>
      <c r="AJ32">
        <v>66386.920100000003</v>
      </c>
      <c r="AK32">
        <v>66537.832680000007</v>
      </c>
      <c r="AL32">
        <v>66628.319860000003</v>
      </c>
      <c r="AM32">
        <v>66679.353719999999</v>
      </c>
      <c r="AN32">
        <v>66708.265180000002</v>
      </c>
    </row>
    <row r="33" spans="1:40" x14ac:dyDescent="0.25">
      <c r="A33" s="27" t="s">
        <v>432</v>
      </c>
      <c r="B33" t="s">
        <v>270</v>
      </c>
      <c r="C33">
        <v>404.96020850000002</v>
      </c>
      <c r="D33">
        <v>446.45106010000001</v>
      </c>
      <c r="E33">
        <v>514.99409979999996</v>
      </c>
      <c r="F33">
        <v>606.97794780000004</v>
      </c>
      <c r="G33">
        <v>720.59488680000004</v>
      </c>
      <c r="H33">
        <v>647.51919929999997</v>
      </c>
      <c r="I33">
        <v>490.80606760000001</v>
      </c>
      <c r="J33">
        <v>336.12143359999999</v>
      </c>
      <c r="K33">
        <v>216.78461530000001</v>
      </c>
      <c r="L33">
        <v>134.9952365</v>
      </c>
      <c r="M33">
        <v>82.287537709999995</v>
      </c>
      <c r="N33">
        <v>49.37344195</v>
      </c>
      <c r="O33">
        <v>29.31325155</v>
      </c>
      <c r="P33">
        <v>21.811031409999998</v>
      </c>
      <c r="Q33">
        <v>18.272334149999999</v>
      </c>
      <c r="R33">
        <v>16.288979510000001</v>
      </c>
      <c r="S33">
        <v>14.999636969999999</v>
      </c>
      <c r="T33">
        <v>14.050421829999999</v>
      </c>
      <c r="U33">
        <v>14.57896627</v>
      </c>
      <c r="V33">
        <v>15.88581379</v>
      </c>
      <c r="W33">
        <v>17.682134529999999</v>
      </c>
      <c r="X33">
        <v>19.823266490000002</v>
      </c>
      <c r="Y33">
        <v>22.228597400000002</v>
      </c>
      <c r="Z33">
        <v>24.851087499999998</v>
      </c>
      <c r="AA33">
        <v>27.662976499999999</v>
      </c>
      <c r="AB33">
        <v>30.647810360000001</v>
      </c>
      <c r="AC33">
        <v>33.795485650000003</v>
      </c>
      <c r="AD33">
        <v>37.09907879</v>
      </c>
      <c r="AE33">
        <v>40.447403850000001</v>
      </c>
      <c r="AF33">
        <v>43.695646189999998</v>
      </c>
      <c r="AG33">
        <v>46.812800449999997</v>
      </c>
      <c r="AH33">
        <v>49.824526210000002</v>
      </c>
      <c r="AI33">
        <v>52.776109400000003</v>
      </c>
      <c r="AJ33">
        <v>55.714382809999996</v>
      </c>
      <c r="AK33">
        <v>58.681149140000002</v>
      </c>
      <c r="AL33">
        <v>61.711978989999999</v>
      </c>
      <c r="AM33">
        <v>64.836799990000003</v>
      </c>
      <c r="AN33">
        <v>68.081256740000001</v>
      </c>
    </row>
    <row r="34" spans="1:40" x14ac:dyDescent="0.25">
      <c r="A34" s="27" t="s">
        <v>433</v>
      </c>
      <c r="B34" t="s">
        <v>271</v>
      </c>
      <c r="C34">
        <v>6170.1730530000004</v>
      </c>
      <c r="D34">
        <v>6140.865941</v>
      </c>
      <c r="E34">
        <v>6061.0657609999998</v>
      </c>
      <c r="F34">
        <v>5948.2674569999999</v>
      </c>
      <c r="G34">
        <v>5804.1673940000001</v>
      </c>
      <c r="H34">
        <v>4037.6311959999998</v>
      </c>
      <c r="I34">
        <v>2299.5195450000001</v>
      </c>
      <c r="J34">
        <v>1167.1139439999999</v>
      </c>
      <c r="K34">
        <v>555.46270279999999</v>
      </c>
      <c r="L34">
        <v>255.89334890000001</v>
      </c>
      <c r="M34">
        <v>116.75338549999999</v>
      </c>
      <c r="N34">
        <v>53.884131259999997</v>
      </c>
      <c r="O34">
        <v>25.815968980000001</v>
      </c>
      <c r="P34">
        <v>17.87294481</v>
      </c>
      <c r="Q34">
        <v>15.006825299999999</v>
      </c>
      <c r="R34">
        <v>13.92910376</v>
      </c>
      <c r="S34">
        <v>13.61062197</v>
      </c>
      <c r="T34">
        <v>13.648311169999999</v>
      </c>
      <c r="U34">
        <v>13.91900062</v>
      </c>
      <c r="V34">
        <v>14.257629530000001</v>
      </c>
      <c r="W34">
        <v>14.58127908</v>
      </c>
      <c r="X34">
        <v>14.84889664</v>
      </c>
      <c r="Y34">
        <v>15.04303932</v>
      </c>
      <c r="Z34">
        <v>15.159439369999999</v>
      </c>
      <c r="AA34">
        <v>15.20078868</v>
      </c>
      <c r="AB34">
        <v>15.173085</v>
      </c>
      <c r="AC34">
        <v>15.08357255</v>
      </c>
      <c r="AD34">
        <v>14.93967441</v>
      </c>
      <c r="AE34">
        <v>14.94641691</v>
      </c>
      <c r="AF34">
        <v>14.96968729</v>
      </c>
      <c r="AG34">
        <v>14.960463089999999</v>
      </c>
      <c r="AH34">
        <v>14.907833289999999</v>
      </c>
      <c r="AI34">
        <v>14.81578371</v>
      </c>
      <c r="AJ34">
        <v>14.6927308</v>
      </c>
      <c r="AK34">
        <v>14.547307610000001</v>
      </c>
      <c r="AL34">
        <v>14.386962710000001</v>
      </c>
      <c r="AM34">
        <v>14.21766025</v>
      </c>
      <c r="AN34">
        <v>14.04403801</v>
      </c>
    </row>
    <row r="35" spans="1:40" x14ac:dyDescent="0.25">
      <c r="A35" s="5" t="s">
        <v>219</v>
      </c>
      <c r="B35" t="s">
        <v>272</v>
      </c>
      <c r="C35">
        <v>7249502.9989999998</v>
      </c>
      <c r="D35">
        <v>7330023.085</v>
      </c>
      <c r="E35">
        <v>7413138.6299999999</v>
      </c>
      <c r="F35">
        <v>7498723.0669999998</v>
      </c>
      <c r="G35">
        <v>7584381.7460000003</v>
      </c>
      <c r="H35">
        <v>7669102.7460000003</v>
      </c>
      <c r="I35">
        <v>7752699.9610000001</v>
      </c>
      <c r="J35">
        <v>7834115.125</v>
      </c>
      <c r="K35">
        <v>7912206.4019999998</v>
      </c>
      <c r="L35">
        <v>7987041.4500000002</v>
      </c>
      <c r="M35">
        <v>8059084.9730000002</v>
      </c>
      <c r="N35">
        <v>8128975.5369999995</v>
      </c>
      <c r="O35">
        <v>8197441.6830000002</v>
      </c>
      <c r="P35">
        <v>8266271.0590000004</v>
      </c>
      <c r="Q35">
        <v>8336758.7130000005</v>
      </c>
      <c r="R35">
        <v>8408923.3440000005</v>
      </c>
      <c r="S35">
        <v>8482554.9149999898</v>
      </c>
      <c r="T35">
        <v>8557370.9820000008</v>
      </c>
      <c r="U35">
        <v>8633954.6449999996</v>
      </c>
      <c r="V35">
        <v>8710754.4719999898</v>
      </c>
      <c r="W35">
        <v>8786845.3169999998</v>
      </c>
      <c r="X35">
        <v>8861738.0189999994</v>
      </c>
      <c r="Y35">
        <v>8935199.4920000006</v>
      </c>
      <c r="Z35">
        <v>9007138.773</v>
      </c>
      <c r="AA35">
        <v>9077534.0199999996</v>
      </c>
      <c r="AB35">
        <v>9146385.8760000002</v>
      </c>
      <c r="AC35">
        <v>9213685.8579999898</v>
      </c>
      <c r="AD35">
        <v>9279402.8440000005</v>
      </c>
      <c r="AE35">
        <v>9344552.5590000004</v>
      </c>
      <c r="AF35">
        <v>9409929.8619999997</v>
      </c>
      <c r="AG35">
        <v>9475574.9839999899</v>
      </c>
      <c r="AH35">
        <v>9541316.91599999</v>
      </c>
      <c r="AI35">
        <v>9606917.0240000002</v>
      </c>
      <c r="AJ35">
        <v>9672162.1899999995</v>
      </c>
      <c r="AK35">
        <v>9736929.6050000004</v>
      </c>
      <c r="AL35">
        <v>9801230.9340000004</v>
      </c>
      <c r="AM35">
        <v>9865234.898</v>
      </c>
      <c r="AN35">
        <v>9929277.5010000002</v>
      </c>
    </row>
    <row r="36" spans="1:40" x14ac:dyDescent="0.25">
      <c r="A36" s="5" t="s">
        <v>219</v>
      </c>
      <c r="B36" t="s">
        <v>273</v>
      </c>
      <c r="C36">
        <v>100707</v>
      </c>
      <c r="D36">
        <v>101831.0536</v>
      </c>
      <c r="E36">
        <v>102954.05650000001</v>
      </c>
      <c r="F36">
        <v>104058.9135</v>
      </c>
      <c r="G36">
        <v>105143.44500000001</v>
      </c>
      <c r="H36">
        <v>106222.7965</v>
      </c>
      <c r="I36">
        <v>107305.019</v>
      </c>
      <c r="J36">
        <v>108382.78599999999</v>
      </c>
      <c r="K36">
        <v>109434.5236</v>
      </c>
      <c r="L36">
        <v>110464.8327</v>
      </c>
      <c r="M36">
        <v>111484.10619999999</v>
      </c>
      <c r="N36">
        <v>112499.7856</v>
      </c>
      <c r="O36">
        <v>113515.743</v>
      </c>
      <c r="P36">
        <v>114540.6125</v>
      </c>
      <c r="Q36">
        <v>115590.03720000001</v>
      </c>
      <c r="R36">
        <v>116654.7001</v>
      </c>
      <c r="S36">
        <v>117722.74920000001</v>
      </c>
      <c r="T36">
        <v>118785.4136</v>
      </c>
      <c r="U36">
        <v>119813.7974</v>
      </c>
      <c r="V36">
        <v>120789.4296</v>
      </c>
      <c r="W36">
        <v>121707.6922</v>
      </c>
      <c r="X36">
        <v>122570.6538</v>
      </c>
      <c r="Y36">
        <v>123382.9289</v>
      </c>
      <c r="Z36">
        <v>124149.5359</v>
      </c>
      <c r="AA36">
        <v>124874.9406</v>
      </c>
      <c r="AB36">
        <v>125562.7543</v>
      </c>
      <c r="AC36">
        <v>126215.72229999999</v>
      </c>
      <c r="AD36">
        <v>126835.8842</v>
      </c>
      <c r="AE36">
        <v>127434.492</v>
      </c>
      <c r="AF36">
        <v>128022.8806</v>
      </c>
      <c r="AG36">
        <v>128596.8554</v>
      </c>
      <c r="AH36">
        <v>129152.038</v>
      </c>
      <c r="AI36">
        <v>129687.4654</v>
      </c>
      <c r="AJ36">
        <v>130205.30650000001</v>
      </c>
      <c r="AK36">
        <v>130709.95020000001</v>
      </c>
      <c r="AL36">
        <v>131207.5975</v>
      </c>
      <c r="AM36">
        <v>131706.06789999999</v>
      </c>
      <c r="AN36">
        <v>132214.72700000001</v>
      </c>
    </row>
    <row r="37" spans="1:40" x14ac:dyDescent="0.25">
      <c r="A37" s="5" t="s">
        <v>218</v>
      </c>
      <c r="B37" t="s">
        <v>274</v>
      </c>
      <c r="C37">
        <v>1859303</v>
      </c>
      <c r="D37">
        <v>1879924.3019999999</v>
      </c>
      <c r="E37">
        <v>1901660.645</v>
      </c>
      <c r="F37">
        <v>1924571.442</v>
      </c>
      <c r="G37">
        <v>1947580.183</v>
      </c>
      <c r="H37">
        <v>1970020.0060000001</v>
      </c>
      <c r="I37">
        <v>1991738.6170000001</v>
      </c>
      <c r="J37">
        <v>2012458.7290000001</v>
      </c>
      <c r="K37">
        <v>2032080.8259999999</v>
      </c>
      <c r="L37">
        <v>2050661.5560000001</v>
      </c>
      <c r="M37">
        <v>2068346.9509999999</v>
      </c>
      <c r="N37">
        <v>2085361.2350000001</v>
      </c>
      <c r="O37">
        <v>2101975.2969999998</v>
      </c>
      <c r="P37">
        <v>2118982.0869999998</v>
      </c>
      <c r="Q37">
        <v>2136711.085</v>
      </c>
      <c r="R37">
        <v>2155261.7089999998</v>
      </c>
      <c r="S37">
        <v>2174636.8990000002</v>
      </c>
      <c r="T37">
        <v>2194775.5950000002</v>
      </c>
      <c r="U37">
        <v>2216298.4640000002</v>
      </c>
      <c r="V37">
        <v>2238663.571</v>
      </c>
      <c r="W37">
        <v>2261499.2439999999</v>
      </c>
      <c r="X37">
        <v>2284553.7710000002</v>
      </c>
      <c r="Y37">
        <v>2307664.5499999998</v>
      </c>
      <c r="Z37">
        <v>2330732.6710000001</v>
      </c>
      <c r="AA37">
        <v>2353699.9539999999</v>
      </c>
      <c r="AB37">
        <v>2376530.0789999999</v>
      </c>
      <c r="AC37">
        <v>2399193.6779999998</v>
      </c>
      <c r="AD37">
        <v>2421660.2349999999</v>
      </c>
      <c r="AE37">
        <v>2444273.7719999999</v>
      </c>
      <c r="AF37">
        <v>2467238.3590000002</v>
      </c>
      <c r="AG37">
        <v>2490622.7439999999</v>
      </c>
      <c r="AH37">
        <v>2514392.2059999998</v>
      </c>
      <c r="AI37">
        <v>2538443.6129999999</v>
      </c>
      <c r="AJ37">
        <v>2562654.304</v>
      </c>
      <c r="AK37">
        <v>2586921.7940000002</v>
      </c>
      <c r="AL37">
        <v>2611187.4029999999</v>
      </c>
      <c r="AM37">
        <v>2635447.699</v>
      </c>
      <c r="AN37">
        <v>2659758.9700000002</v>
      </c>
    </row>
    <row r="38" spans="1:40" x14ac:dyDescent="0.25">
      <c r="A38" s="5" t="s">
        <v>218</v>
      </c>
      <c r="B38" t="s">
        <v>275</v>
      </c>
      <c r="C38">
        <v>286222</v>
      </c>
      <c r="D38">
        <v>289416.65429999999</v>
      </c>
      <c r="E38">
        <v>292681.92729999998</v>
      </c>
      <c r="F38">
        <v>295999.6851</v>
      </c>
      <c r="G38">
        <v>299311.36090000003</v>
      </c>
      <c r="H38">
        <v>302599.4571</v>
      </c>
      <c r="I38">
        <v>305856.51490000001</v>
      </c>
      <c r="J38">
        <v>309039.92109999998</v>
      </c>
      <c r="K38">
        <v>312091.28149999998</v>
      </c>
      <c r="L38">
        <v>315019.77970000001</v>
      </c>
      <c r="M38">
        <v>317850.21470000001</v>
      </c>
      <c r="N38">
        <v>320605.04849999998</v>
      </c>
      <c r="O38">
        <v>323301.1642</v>
      </c>
      <c r="P38">
        <v>326000.21429999999</v>
      </c>
      <c r="Q38">
        <v>328750.71750000003</v>
      </c>
      <c r="R38">
        <v>331538.49200000003</v>
      </c>
      <c r="S38">
        <v>334342.89</v>
      </c>
      <c r="T38">
        <v>337146.53149999998</v>
      </c>
      <c r="U38">
        <v>339939.55930000002</v>
      </c>
      <c r="V38">
        <v>342668.19050000003</v>
      </c>
      <c r="W38">
        <v>345307.27010000002</v>
      </c>
      <c r="X38">
        <v>347848.99280000001</v>
      </c>
      <c r="Y38">
        <v>350294.6839</v>
      </c>
      <c r="Z38">
        <v>352649.69349999999</v>
      </c>
      <c r="AA38">
        <v>354920.41810000001</v>
      </c>
      <c r="AB38">
        <v>357112.7046</v>
      </c>
      <c r="AC38">
        <v>359231.0208</v>
      </c>
      <c r="AD38">
        <v>361278.3039</v>
      </c>
      <c r="AE38">
        <v>363296.39130000002</v>
      </c>
      <c r="AF38">
        <v>365318.34139999998</v>
      </c>
      <c r="AG38">
        <v>367338.234</v>
      </c>
      <c r="AH38">
        <v>369345.86580000003</v>
      </c>
      <c r="AI38">
        <v>371333.9547</v>
      </c>
      <c r="AJ38">
        <v>373299.73540000001</v>
      </c>
      <c r="AK38">
        <v>375245.36829999997</v>
      </c>
      <c r="AL38">
        <v>377178.5086</v>
      </c>
      <c r="AM38">
        <v>379112.5404</v>
      </c>
      <c r="AN38">
        <v>381066.62949999998</v>
      </c>
    </row>
    <row r="39" spans="1:40" x14ac:dyDescent="0.25">
      <c r="A39" s="5" t="s">
        <v>218</v>
      </c>
      <c r="B39" t="s">
        <v>276</v>
      </c>
      <c r="C39">
        <v>288023.5</v>
      </c>
      <c r="D39">
        <v>291236.60560000001</v>
      </c>
      <c r="E39">
        <v>294540.10090000002</v>
      </c>
      <c r="F39">
        <v>297943.4656</v>
      </c>
      <c r="G39">
        <v>301385.8664</v>
      </c>
      <c r="H39">
        <v>304795.00559999997</v>
      </c>
      <c r="I39">
        <v>308116.08380000002</v>
      </c>
      <c r="J39">
        <v>311309.93609999999</v>
      </c>
      <c r="K39">
        <v>314334.97090000001</v>
      </c>
      <c r="L39">
        <v>317212.86940000003</v>
      </c>
      <c r="M39">
        <v>319974.71580000001</v>
      </c>
      <c r="N39">
        <v>322647.04869999998</v>
      </c>
      <c r="O39">
        <v>325250.44829999999</v>
      </c>
      <c r="P39">
        <v>327857.11780000001</v>
      </c>
      <c r="Q39">
        <v>330517.01730000001</v>
      </c>
      <c r="R39">
        <v>333220.98540000001</v>
      </c>
      <c r="S39">
        <v>335956.53509999998</v>
      </c>
      <c r="T39">
        <v>338715.25579999998</v>
      </c>
      <c r="U39">
        <v>341503.4608</v>
      </c>
      <c r="V39">
        <v>344270.03240000003</v>
      </c>
      <c r="W39">
        <v>346988.77639999997</v>
      </c>
      <c r="X39">
        <v>349648.53700000001</v>
      </c>
      <c r="Y39">
        <v>352246.94300000003</v>
      </c>
      <c r="Z39">
        <v>354786.34659999999</v>
      </c>
      <c r="AA39">
        <v>357271.1777</v>
      </c>
      <c r="AB39">
        <v>359706.30609999999</v>
      </c>
      <c r="AC39">
        <v>362096.01669999998</v>
      </c>
      <c r="AD39">
        <v>364443.65399999998</v>
      </c>
      <c r="AE39">
        <v>366792.81449999998</v>
      </c>
      <c r="AF39">
        <v>369176.31109999999</v>
      </c>
      <c r="AG39">
        <v>371590.66249999998</v>
      </c>
      <c r="AH39">
        <v>374027.32049999997</v>
      </c>
      <c r="AI39">
        <v>376478.13189999998</v>
      </c>
      <c r="AJ39">
        <v>378937.74959999998</v>
      </c>
      <c r="AK39">
        <v>381405.1545</v>
      </c>
      <c r="AL39">
        <v>383884.88740000001</v>
      </c>
      <c r="AM39">
        <v>386387.57809999998</v>
      </c>
      <c r="AN39">
        <v>388930.08169999998</v>
      </c>
    </row>
    <row r="40" spans="1:40" x14ac:dyDescent="0.25">
      <c r="A40" s="5" t="s">
        <v>218</v>
      </c>
      <c r="B40" t="s">
        <v>277</v>
      </c>
      <c r="C40">
        <v>71746.000010000003</v>
      </c>
      <c r="D40">
        <v>72580.489889999997</v>
      </c>
      <c r="E40">
        <v>73457.646630000003</v>
      </c>
      <c r="F40">
        <v>74364.122879999995</v>
      </c>
      <c r="G40">
        <v>75322.189859999999</v>
      </c>
      <c r="H40">
        <v>76356.02923</v>
      </c>
      <c r="I40">
        <v>77450.794540000003</v>
      </c>
      <c r="J40">
        <v>78576.424549999996</v>
      </c>
      <c r="K40">
        <v>79707.336160000006</v>
      </c>
      <c r="L40">
        <v>80837.425940000001</v>
      </c>
      <c r="M40">
        <v>81974.348530000003</v>
      </c>
      <c r="N40">
        <v>83133.812340000004</v>
      </c>
      <c r="O40">
        <v>84337.948489999995</v>
      </c>
      <c r="P40">
        <v>85533.022360000003</v>
      </c>
      <c r="Q40">
        <v>86738.560440000001</v>
      </c>
      <c r="R40">
        <v>87965.032049999994</v>
      </c>
      <c r="S40">
        <v>89218.834239999996</v>
      </c>
      <c r="T40">
        <v>90509.009250000003</v>
      </c>
      <c r="U40">
        <v>91772.228510000001</v>
      </c>
      <c r="V40">
        <v>92988.279590000006</v>
      </c>
      <c r="W40">
        <v>94150.296539999996</v>
      </c>
      <c r="X40">
        <v>95258.005009999906</v>
      </c>
      <c r="Y40">
        <v>96314.777889999998</v>
      </c>
      <c r="Z40">
        <v>97325.665779999996</v>
      </c>
      <c r="AA40">
        <v>98296.17959</v>
      </c>
      <c r="AB40">
        <v>99231.655050000001</v>
      </c>
      <c r="AC40">
        <v>100137.03810000001</v>
      </c>
      <c r="AD40">
        <v>101016.8988</v>
      </c>
      <c r="AE40">
        <v>101864.8309</v>
      </c>
      <c r="AF40">
        <v>102690.99890000001</v>
      </c>
      <c r="AG40">
        <v>103492.69190000001</v>
      </c>
      <c r="AH40">
        <v>104263.9001</v>
      </c>
      <c r="AI40">
        <v>105001.6271</v>
      </c>
      <c r="AJ40">
        <v>105706.8728</v>
      </c>
      <c r="AK40">
        <v>106383.7445</v>
      </c>
      <c r="AL40">
        <v>107038.7375</v>
      </c>
      <c r="AM40">
        <v>107680.54489999999</v>
      </c>
      <c r="AN40">
        <v>108319.96490000001</v>
      </c>
    </row>
    <row r="41" spans="1:40" x14ac:dyDescent="0.25">
      <c r="A41" s="5" t="s">
        <v>218</v>
      </c>
      <c r="B41" t="s">
        <v>278</v>
      </c>
      <c r="C41">
        <v>28100</v>
      </c>
      <c r="D41">
        <v>28419.211309999999</v>
      </c>
      <c r="E41">
        <v>28732.412100000001</v>
      </c>
      <c r="F41">
        <v>29032.870060000001</v>
      </c>
      <c r="G41">
        <v>29334.025130000002</v>
      </c>
      <c r="H41">
        <v>29651.22538</v>
      </c>
      <c r="I41">
        <v>29985.905699999999</v>
      </c>
      <c r="J41">
        <v>30329.785670000001</v>
      </c>
      <c r="K41">
        <v>30668.46875</v>
      </c>
      <c r="L41">
        <v>31002.010999999999</v>
      </c>
      <c r="M41">
        <v>31332.98473</v>
      </c>
      <c r="N41">
        <v>31662.18779</v>
      </c>
      <c r="O41">
        <v>31988.376240000001</v>
      </c>
      <c r="P41">
        <v>32306.372480000002</v>
      </c>
      <c r="Q41">
        <v>32619.815149999999</v>
      </c>
      <c r="R41">
        <v>32924.082779999997</v>
      </c>
      <c r="S41">
        <v>33215.766439999999</v>
      </c>
      <c r="T41">
        <v>33493.848019999998</v>
      </c>
      <c r="U41">
        <v>33743.009639999997</v>
      </c>
      <c r="V41">
        <v>33960.084519999997</v>
      </c>
      <c r="W41">
        <v>34146.655409999999</v>
      </c>
      <c r="X41">
        <v>34306.261149999998</v>
      </c>
      <c r="Y41">
        <v>34442.837979999997</v>
      </c>
      <c r="Z41">
        <v>34559.958550000003</v>
      </c>
      <c r="AA41">
        <v>34660.58425</v>
      </c>
      <c r="AB41">
        <v>34747.084269999999</v>
      </c>
      <c r="AC41">
        <v>34821.359109999998</v>
      </c>
      <c r="AD41">
        <v>34884.981619999999</v>
      </c>
      <c r="AE41">
        <v>34940.760340000001</v>
      </c>
      <c r="AF41">
        <v>34991.463860000003</v>
      </c>
      <c r="AG41">
        <v>35033.731890000003</v>
      </c>
      <c r="AH41">
        <v>35065.782399999996</v>
      </c>
      <c r="AI41">
        <v>35088.225420000002</v>
      </c>
      <c r="AJ41">
        <v>35103.270420000001</v>
      </c>
      <c r="AK41">
        <v>35113.870139999999</v>
      </c>
      <c r="AL41">
        <v>35123.297429999999</v>
      </c>
      <c r="AM41">
        <v>35134.955020000001</v>
      </c>
      <c r="AN41">
        <v>35152.30717</v>
      </c>
    </row>
    <row r="42" spans="1:40" x14ac:dyDescent="0.25">
      <c r="A42" s="5" t="s">
        <v>218</v>
      </c>
      <c r="B42" t="s">
        <v>279</v>
      </c>
      <c r="C42">
        <v>2093869</v>
      </c>
      <c r="D42">
        <v>2117441.648</v>
      </c>
      <c r="E42">
        <v>2140268.7200000002</v>
      </c>
      <c r="F42">
        <v>2161989.0839999998</v>
      </c>
      <c r="G42">
        <v>2183461.5789999999</v>
      </c>
      <c r="H42">
        <v>2205826.0550000002</v>
      </c>
      <c r="I42">
        <v>2229451.273</v>
      </c>
      <c r="J42">
        <v>2254084.7659999998</v>
      </c>
      <c r="K42">
        <v>2278610.702</v>
      </c>
      <c r="L42">
        <v>2303188.1</v>
      </c>
      <c r="M42">
        <v>2328062.327</v>
      </c>
      <c r="N42">
        <v>2353278.372</v>
      </c>
      <c r="O42">
        <v>2378692.236</v>
      </c>
      <c r="P42">
        <v>2404200.764</v>
      </c>
      <c r="Q42">
        <v>2430119.642</v>
      </c>
      <c r="R42">
        <v>2455886.9070000001</v>
      </c>
      <c r="S42">
        <v>2481100.2749999999</v>
      </c>
      <c r="T42">
        <v>2505554.7259999998</v>
      </c>
      <c r="U42">
        <v>2528104.1230000001</v>
      </c>
      <c r="V42">
        <v>2548620.8309999998</v>
      </c>
      <c r="W42">
        <v>2567249.892</v>
      </c>
      <c r="X42">
        <v>2584235.102</v>
      </c>
      <c r="Y42">
        <v>2599821.7510000002</v>
      </c>
      <c r="Z42">
        <v>2614213.5430000001</v>
      </c>
      <c r="AA42">
        <v>2627564.2239999999</v>
      </c>
      <c r="AB42">
        <v>2639985.969</v>
      </c>
      <c r="AC42">
        <v>2651562.4939999999</v>
      </c>
      <c r="AD42">
        <v>2662362.227</v>
      </c>
      <c r="AE42">
        <v>2672627.0780000002</v>
      </c>
      <c r="AF42">
        <v>2682581.2930000001</v>
      </c>
      <c r="AG42">
        <v>2691867.5150000001</v>
      </c>
      <c r="AH42">
        <v>2700309.682</v>
      </c>
      <c r="AI42">
        <v>2707936.6370000001</v>
      </c>
      <c r="AJ42">
        <v>2714907.8659999999</v>
      </c>
      <c r="AK42">
        <v>2721445.44</v>
      </c>
      <c r="AL42">
        <v>2727803.2629999998</v>
      </c>
      <c r="AM42">
        <v>2734251.4380000001</v>
      </c>
      <c r="AN42">
        <v>2741071.1919999998</v>
      </c>
    </row>
    <row r="43" spans="1:40" x14ac:dyDescent="0.25">
      <c r="A43" s="19" t="s">
        <v>222</v>
      </c>
      <c r="B43" t="s">
        <v>280</v>
      </c>
      <c r="C43">
        <v>52938</v>
      </c>
      <c r="D43">
        <v>53493.403850000002</v>
      </c>
      <c r="E43">
        <v>53957.498599999999</v>
      </c>
      <c r="F43">
        <v>54334.315640000001</v>
      </c>
      <c r="G43">
        <v>54696.357779999998</v>
      </c>
      <c r="H43">
        <v>55013.202270000002</v>
      </c>
      <c r="I43">
        <v>55295.8298</v>
      </c>
      <c r="J43">
        <v>55588.881009999997</v>
      </c>
      <c r="K43">
        <v>55915.454339999997</v>
      </c>
      <c r="L43">
        <v>56271.82288</v>
      </c>
      <c r="M43">
        <v>56645.864079999999</v>
      </c>
      <c r="N43">
        <v>57019.218390000002</v>
      </c>
      <c r="O43">
        <v>57372.814429999999</v>
      </c>
      <c r="P43">
        <v>57687.834690000003</v>
      </c>
      <c r="Q43">
        <v>57959.681049999999</v>
      </c>
      <c r="R43">
        <v>58169.9427</v>
      </c>
      <c r="S43">
        <v>58307.978569999999</v>
      </c>
      <c r="T43">
        <v>58369.834759999998</v>
      </c>
      <c r="U43">
        <v>58275.76511</v>
      </c>
      <c r="V43">
        <v>58063.91618</v>
      </c>
      <c r="W43">
        <v>57762.571100000001</v>
      </c>
      <c r="X43">
        <v>57391.787049999999</v>
      </c>
      <c r="Y43">
        <v>56966.390670000001</v>
      </c>
      <c r="Z43">
        <v>56497.474300000002</v>
      </c>
      <c r="AA43">
        <v>55993.331599999998</v>
      </c>
      <c r="AB43">
        <v>55460.143020000003</v>
      </c>
      <c r="AC43">
        <v>54902.537839999997</v>
      </c>
      <c r="AD43">
        <v>54324.016320000002</v>
      </c>
      <c r="AE43">
        <v>53711.277150000002</v>
      </c>
      <c r="AF43">
        <v>53067.900249999999</v>
      </c>
      <c r="AG43">
        <v>52393.010029999998</v>
      </c>
      <c r="AH43">
        <v>51690.148650000003</v>
      </c>
      <c r="AI43">
        <v>50966.624900000003</v>
      </c>
      <c r="AJ43">
        <v>50231.392019999999</v>
      </c>
      <c r="AK43">
        <v>49493.41259</v>
      </c>
      <c r="AL43">
        <v>48761.016799999998</v>
      </c>
      <c r="AM43">
        <v>48041.731200000002</v>
      </c>
      <c r="AN43">
        <v>47342.280330000001</v>
      </c>
    </row>
    <row r="44" spans="1:40" x14ac:dyDescent="0.25">
      <c r="A44" s="5" t="s">
        <v>218</v>
      </c>
      <c r="B44" t="s">
        <v>281</v>
      </c>
      <c r="C44">
        <v>5558098.0010000002</v>
      </c>
      <c r="D44">
        <v>5620364.3569999998</v>
      </c>
      <c r="E44">
        <v>5682472.6380000003</v>
      </c>
      <c r="F44">
        <v>5743194.892</v>
      </c>
      <c r="G44">
        <v>5803423.6009999998</v>
      </c>
      <c r="H44">
        <v>5865572.6100000003</v>
      </c>
      <c r="I44">
        <v>5929123.7699999996</v>
      </c>
      <c r="J44">
        <v>5994012.5999999996</v>
      </c>
      <c r="K44">
        <v>6059910.6780000003</v>
      </c>
      <c r="L44">
        <v>6127226.4780000001</v>
      </c>
      <c r="M44">
        <v>6196993.4440000001</v>
      </c>
      <c r="N44">
        <v>6270675.5580000002</v>
      </c>
      <c r="O44">
        <v>6350267.9069999997</v>
      </c>
      <c r="P44">
        <v>6431372.3729999997</v>
      </c>
      <c r="Q44">
        <v>6516355.8200000003</v>
      </c>
      <c r="R44">
        <v>6605656.4589999998</v>
      </c>
      <c r="S44">
        <v>6699278.8320000004</v>
      </c>
      <c r="T44">
        <v>6797473.2709999997</v>
      </c>
      <c r="U44">
        <v>6894668.7589999996</v>
      </c>
      <c r="V44">
        <v>6989959.3820000002</v>
      </c>
      <c r="W44">
        <v>7082852.1399999997</v>
      </c>
      <c r="X44">
        <v>7173117.0209999997</v>
      </c>
      <c r="Y44">
        <v>7260699.0539999995</v>
      </c>
      <c r="Z44">
        <v>7345644.1670000004</v>
      </c>
      <c r="AA44">
        <v>7428051.6490000002</v>
      </c>
      <c r="AB44">
        <v>7508049.3169999998</v>
      </c>
      <c r="AC44">
        <v>7585783.9850000003</v>
      </c>
      <c r="AD44">
        <v>7661424.7079999996</v>
      </c>
      <c r="AE44">
        <v>7734079.8320000004</v>
      </c>
      <c r="AF44">
        <v>7804804.801</v>
      </c>
      <c r="AG44">
        <v>7873401.4440000001</v>
      </c>
      <c r="AH44">
        <v>7939440.46</v>
      </c>
      <c r="AI44">
        <v>8002748.4280000003</v>
      </c>
      <c r="AJ44">
        <v>8063445.9249999998</v>
      </c>
      <c r="AK44">
        <v>8121877.8729999997</v>
      </c>
      <c r="AL44">
        <v>8178574.2790000001</v>
      </c>
      <c r="AM44">
        <v>8234249.6260000002</v>
      </c>
      <c r="AN44">
        <v>8289804.2640000004</v>
      </c>
    </row>
    <row r="45" spans="1:40" x14ac:dyDescent="0.25">
      <c r="A45" s="5" t="s">
        <v>218</v>
      </c>
      <c r="B45" t="s">
        <v>282</v>
      </c>
      <c r="C45">
        <v>4011081</v>
      </c>
      <c r="D45">
        <v>4056366.53</v>
      </c>
      <c r="E45">
        <v>4101595.1490000002</v>
      </c>
      <c r="F45">
        <v>4146093.45</v>
      </c>
      <c r="G45">
        <v>4190454.7220000001</v>
      </c>
      <c r="H45">
        <v>4235763.7450000001</v>
      </c>
      <c r="I45">
        <v>4282283.0130000003</v>
      </c>
      <c r="J45">
        <v>4329288.9079999998</v>
      </c>
      <c r="K45">
        <v>4375467.2489999998</v>
      </c>
      <c r="L45">
        <v>4420947.5369999995</v>
      </c>
      <c r="M45">
        <v>4466093.0580000002</v>
      </c>
      <c r="N45">
        <v>4511125.5659999996</v>
      </c>
      <c r="O45">
        <v>4556115.284</v>
      </c>
      <c r="P45">
        <v>4600964.7680000002</v>
      </c>
      <c r="Q45">
        <v>4646263.43</v>
      </c>
      <c r="R45">
        <v>4691504.585</v>
      </c>
      <c r="S45">
        <v>4736246.608</v>
      </c>
      <c r="T45">
        <v>4780266.2539999997</v>
      </c>
      <c r="U45">
        <v>4821789.0999999996</v>
      </c>
      <c r="V45">
        <v>4860168.5209999997</v>
      </c>
      <c r="W45">
        <v>4895381.0120000001</v>
      </c>
      <c r="X45">
        <v>4927671.4749999996</v>
      </c>
      <c r="Y45">
        <v>4957372.2740000002</v>
      </c>
      <c r="Z45">
        <v>4984811.3540000003</v>
      </c>
      <c r="AA45">
        <v>5010273.892</v>
      </c>
      <c r="AB45">
        <v>5033993.1840000004</v>
      </c>
      <c r="AC45">
        <v>5056154.6869999999</v>
      </c>
      <c r="AD45">
        <v>5076905.8779999996</v>
      </c>
      <c r="AE45">
        <v>5096639.9019999998</v>
      </c>
      <c r="AF45">
        <v>5115750.2549999999</v>
      </c>
      <c r="AG45">
        <v>5133909.0599999996</v>
      </c>
      <c r="AH45">
        <v>5150901.0829999996</v>
      </c>
      <c r="AI45">
        <v>5166724.415</v>
      </c>
      <c r="AJ45">
        <v>5181538.7980000004</v>
      </c>
      <c r="AK45">
        <v>5195600.8109999998</v>
      </c>
      <c r="AL45">
        <v>5209233.5240000002</v>
      </c>
      <c r="AM45">
        <v>5222812.0789999999</v>
      </c>
      <c r="AN45">
        <v>5236757.8650000002</v>
      </c>
    </row>
    <row r="46" spans="1:40" x14ac:dyDescent="0.25">
      <c r="A46" s="5" t="s">
        <v>220</v>
      </c>
      <c r="B46" t="s">
        <v>283</v>
      </c>
      <c r="C46">
        <v>50441</v>
      </c>
      <c r="D46">
        <v>50997.750630000002</v>
      </c>
      <c r="E46">
        <v>51572.21372</v>
      </c>
      <c r="F46">
        <v>52169.007180000001</v>
      </c>
      <c r="G46">
        <v>52783.344109999998</v>
      </c>
      <c r="H46">
        <v>53403.251900000003</v>
      </c>
      <c r="I46">
        <v>54018.684959999999</v>
      </c>
      <c r="J46">
        <v>54604.399530000002</v>
      </c>
      <c r="K46">
        <v>55147.407650000001</v>
      </c>
      <c r="L46">
        <v>55647.024590000001</v>
      </c>
      <c r="M46">
        <v>56108.409299999999</v>
      </c>
      <c r="N46">
        <v>56539.429250000001</v>
      </c>
      <c r="O46">
        <v>56948.739150000001</v>
      </c>
      <c r="P46">
        <v>57351.772019999997</v>
      </c>
      <c r="Q46">
        <v>57762.27349</v>
      </c>
      <c r="R46">
        <v>58187.157079999997</v>
      </c>
      <c r="S46">
        <v>58630.43363</v>
      </c>
      <c r="T46">
        <v>59094.508739999997</v>
      </c>
      <c r="U46">
        <v>59588.122880000003</v>
      </c>
      <c r="V46">
        <v>60099.976889999998</v>
      </c>
      <c r="W46">
        <v>60623.39834</v>
      </c>
      <c r="X46">
        <v>61154.106010000003</v>
      </c>
      <c r="Y46">
        <v>61689.340349999999</v>
      </c>
      <c r="Z46">
        <v>62227.336280000003</v>
      </c>
      <c r="AA46">
        <v>62766.843280000001</v>
      </c>
      <c r="AB46">
        <v>63306.678899999999</v>
      </c>
      <c r="AC46">
        <v>63845.327369999999</v>
      </c>
      <c r="AD46">
        <v>64380.661090000001</v>
      </c>
      <c r="AE46">
        <v>64915.018880000003</v>
      </c>
      <c r="AF46">
        <v>65453.266459999999</v>
      </c>
      <c r="AG46">
        <v>65998.490900000004</v>
      </c>
      <c r="AH46">
        <v>66552.897320000004</v>
      </c>
      <c r="AI46">
        <v>67117.949609999996</v>
      </c>
      <c r="AJ46">
        <v>67694.803979999997</v>
      </c>
      <c r="AK46">
        <v>68284.763819999906</v>
      </c>
      <c r="AL46">
        <v>68889.6253</v>
      </c>
      <c r="AM46">
        <v>69511.893429999996</v>
      </c>
      <c r="AN46">
        <v>70154.919039999906</v>
      </c>
    </row>
    <row r="47" spans="1:40" x14ac:dyDescent="0.25">
      <c r="A47" s="5" t="s">
        <v>220</v>
      </c>
      <c r="B47" t="s">
        <v>284</v>
      </c>
      <c r="C47">
        <v>17000</v>
      </c>
      <c r="D47">
        <v>17137.110860000001</v>
      </c>
      <c r="E47">
        <v>17218.05831</v>
      </c>
      <c r="F47">
        <v>17256.26266</v>
      </c>
      <c r="G47">
        <v>17380.12355</v>
      </c>
      <c r="H47">
        <v>17620.913229999998</v>
      </c>
      <c r="I47">
        <v>17970.310860000001</v>
      </c>
      <c r="J47">
        <v>18399.096699999998</v>
      </c>
      <c r="K47">
        <v>18886.916710000001</v>
      </c>
      <c r="L47">
        <v>19424.030460000002</v>
      </c>
      <c r="M47">
        <v>20005.235980000001</v>
      </c>
      <c r="N47">
        <v>20626.98603</v>
      </c>
      <c r="O47">
        <v>21285.995139999999</v>
      </c>
      <c r="P47">
        <v>21913.376240000001</v>
      </c>
      <c r="Q47">
        <v>22490.543249999999</v>
      </c>
      <c r="R47">
        <v>23015.74423</v>
      </c>
      <c r="S47">
        <v>23495.72595</v>
      </c>
      <c r="T47">
        <v>23939.8393</v>
      </c>
      <c r="U47">
        <v>24353.229149999999</v>
      </c>
      <c r="V47">
        <v>24734.309069999999</v>
      </c>
      <c r="W47">
        <v>25081.065269999999</v>
      </c>
      <c r="X47">
        <v>25392.888889999998</v>
      </c>
      <c r="Y47">
        <v>25670.678919999998</v>
      </c>
      <c r="Z47">
        <v>25916.436549999999</v>
      </c>
      <c r="AA47">
        <v>26132.782350000001</v>
      </c>
      <c r="AB47">
        <v>26322.544170000001</v>
      </c>
      <c r="AC47">
        <v>26488.456020000001</v>
      </c>
      <c r="AD47">
        <v>26632.95407</v>
      </c>
      <c r="AE47">
        <v>26723.600450000002</v>
      </c>
      <c r="AF47">
        <v>26761.136579999999</v>
      </c>
      <c r="AG47">
        <v>26753.76571</v>
      </c>
      <c r="AH47">
        <v>26711.733629999999</v>
      </c>
      <c r="AI47">
        <v>26644.561280000002</v>
      </c>
      <c r="AJ47">
        <v>26560.203509999999</v>
      </c>
      <c r="AK47">
        <v>26465.046740000002</v>
      </c>
      <c r="AL47">
        <v>26364.243320000001</v>
      </c>
      <c r="AM47">
        <v>26262.069769999998</v>
      </c>
      <c r="AN47">
        <v>26162.22118</v>
      </c>
    </row>
    <row r="48" spans="1:40" x14ac:dyDescent="0.25">
      <c r="A48" s="5" t="s">
        <v>220</v>
      </c>
      <c r="B48" t="s">
        <v>285</v>
      </c>
      <c r="C48">
        <v>37402</v>
      </c>
      <c r="D48">
        <v>37630.64458</v>
      </c>
      <c r="E48">
        <v>37661.116990000002</v>
      </c>
      <c r="F48">
        <v>37536.115279999998</v>
      </c>
      <c r="G48">
        <v>37487.903740000002</v>
      </c>
      <c r="H48">
        <v>37587.808389999998</v>
      </c>
      <c r="I48">
        <v>37844.909249999997</v>
      </c>
      <c r="J48">
        <v>38243.055959999998</v>
      </c>
      <c r="K48">
        <v>38766.182009999997</v>
      </c>
      <c r="L48">
        <v>39406.474750000001</v>
      </c>
      <c r="M48">
        <v>40159.111720000001</v>
      </c>
      <c r="N48">
        <v>41021.279799999997</v>
      </c>
      <c r="O48">
        <v>41992.700870000001</v>
      </c>
      <c r="P48">
        <v>42977.21168</v>
      </c>
      <c r="Q48">
        <v>43926.92411</v>
      </c>
      <c r="R48">
        <v>44811.34706</v>
      </c>
      <c r="S48">
        <v>45615.381309999997</v>
      </c>
      <c r="T48">
        <v>46333.481690000001</v>
      </c>
      <c r="U48">
        <v>46943.46744</v>
      </c>
      <c r="V48">
        <v>47450.672709999999</v>
      </c>
      <c r="W48">
        <v>47876.647819999998</v>
      </c>
      <c r="X48">
        <v>48246.530319999998</v>
      </c>
      <c r="Y48">
        <v>48582.515010000003</v>
      </c>
      <c r="Z48">
        <v>48901.652119999999</v>
      </c>
      <c r="AA48">
        <v>49215.89963</v>
      </c>
      <c r="AB48">
        <v>49533.092620000003</v>
      </c>
      <c r="AC48">
        <v>49858.058100000002</v>
      </c>
      <c r="AD48">
        <v>50193.744400000003</v>
      </c>
      <c r="AE48">
        <v>50478.699849999997</v>
      </c>
      <c r="AF48">
        <v>50705.707170000001</v>
      </c>
      <c r="AG48">
        <v>50883.482810000001</v>
      </c>
      <c r="AH48">
        <v>51026.396099999998</v>
      </c>
      <c r="AI48">
        <v>51148.426010000003</v>
      </c>
      <c r="AJ48">
        <v>51261.113940000003</v>
      </c>
      <c r="AK48">
        <v>51373.451690000002</v>
      </c>
      <c r="AL48">
        <v>51492.4038</v>
      </c>
      <c r="AM48">
        <v>51623.478139999999</v>
      </c>
      <c r="AN48">
        <v>51771.230530000001</v>
      </c>
    </row>
    <row r="49" spans="1:40" x14ac:dyDescent="0.25">
      <c r="A49" s="5" t="s">
        <v>220</v>
      </c>
      <c r="B49" t="s">
        <v>286</v>
      </c>
      <c r="C49">
        <v>1072343</v>
      </c>
      <c r="D49">
        <v>1085031.7919999999</v>
      </c>
      <c r="E49">
        <v>1098155.9509999999</v>
      </c>
      <c r="F49">
        <v>1111375.632</v>
      </c>
      <c r="G49">
        <v>1124735.111</v>
      </c>
      <c r="H49">
        <v>1138722.493</v>
      </c>
      <c r="I49">
        <v>1153797.912</v>
      </c>
      <c r="J49">
        <v>1169793.9509999999</v>
      </c>
      <c r="K49">
        <v>1186565.142</v>
      </c>
      <c r="L49">
        <v>1204237.781</v>
      </c>
      <c r="M49">
        <v>1222964.33</v>
      </c>
      <c r="N49">
        <v>1242856.7039999999</v>
      </c>
      <c r="O49">
        <v>1264003.8</v>
      </c>
      <c r="P49">
        <v>1286433.757</v>
      </c>
      <c r="Q49">
        <v>1310112.959</v>
      </c>
      <c r="R49">
        <v>1334664.074</v>
      </c>
      <c r="S49">
        <v>1359817.5630000001</v>
      </c>
      <c r="T49">
        <v>1385469.4350000001</v>
      </c>
      <c r="U49">
        <v>1410533.5049999999</v>
      </c>
      <c r="V49">
        <v>1434462.2450000001</v>
      </c>
      <c r="W49">
        <v>1457036.4539999999</v>
      </c>
      <c r="X49">
        <v>1478250.017</v>
      </c>
      <c r="Y49">
        <v>1498211.7220000001</v>
      </c>
      <c r="Z49">
        <v>1517082.4750000001</v>
      </c>
      <c r="AA49">
        <v>1535039.9909999999</v>
      </c>
      <c r="AB49">
        <v>1552260.8910000001</v>
      </c>
      <c r="AC49">
        <v>1568912.7879999999</v>
      </c>
      <c r="AD49">
        <v>1585152.5060000001</v>
      </c>
      <c r="AE49">
        <v>1601048.3489999999</v>
      </c>
      <c r="AF49">
        <v>1616553.5460000001</v>
      </c>
      <c r="AG49">
        <v>1631400.389</v>
      </c>
      <c r="AH49">
        <v>1645392.412</v>
      </c>
      <c r="AI49">
        <v>1658434.0930000001</v>
      </c>
      <c r="AJ49">
        <v>1670509.9890000001</v>
      </c>
      <c r="AK49">
        <v>1681659.9979999999</v>
      </c>
      <c r="AL49">
        <v>1691964.1540000001</v>
      </c>
      <c r="AM49">
        <v>1701532.6140000001</v>
      </c>
      <c r="AN49">
        <v>1710499.031</v>
      </c>
    </row>
    <row r="50" spans="1:40" x14ac:dyDescent="0.25">
      <c r="A50" s="5" t="s">
        <v>220</v>
      </c>
      <c r="B50" t="s">
        <v>287</v>
      </c>
      <c r="C50">
        <v>1078867</v>
      </c>
      <c r="D50">
        <v>1091188.165</v>
      </c>
      <c r="E50">
        <v>1104558.7609999999</v>
      </c>
      <c r="F50">
        <v>1119079.0930000001</v>
      </c>
      <c r="G50">
        <v>1134014.673</v>
      </c>
      <c r="H50">
        <v>1148907.6440000001</v>
      </c>
      <c r="I50">
        <v>1163626.7379999999</v>
      </c>
      <c r="J50">
        <v>1177482.26</v>
      </c>
      <c r="K50">
        <v>1190265.827</v>
      </c>
      <c r="L50">
        <v>1202038.1740000001</v>
      </c>
      <c r="M50">
        <v>1213020.581</v>
      </c>
      <c r="N50">
        <v>1223515.4369999999</v>
      </c>
      <c r="O50">
        <v>1233840.8330000001</v>
      </c>
      <c r="P50">
        <v>1244619.2009999999</v>
      </c>
      <c r="Q50">
        <v>1256185.2</v>
      </c>
      <c r="R50">
        <v>1268705.7450000001</v>
      </c>
      <c r="S50">
        <v>1282220.977</v>
      </c>
      <c r="T50">
        <v>1296692.0349999999</v>
      </c>
      <c r="U50">
        <v>1312351.828</v>
      </c>
      <c r="V50">
        <v>1328728.3400000001</v>
      </c>
      <c r="W50">
        <v>1345507.7120000001</v>
      </c>
      <c r="X50">
        <v>1362478.148</v>
      </c>
      <c r="Y50">
        <v>1379501.5209999999</v>
      </c>
      <c r="Z50">
        <v>1396490.976</v>
      </c>
      <c r="AA50">
        <v>1413389.834</v>
      </c>
      <c r="AB50">
        <v>1430152.9040000001</v>
      </c>
      <c r="AC50">
        <v>1446730.743</v>
      </c>
      <c r="AD50">
        <v>1463058.8030000001</v>
      </c>
      <c r="AE50">
        <v>1479282.35</v>
      </c>
      <c r="AF50">
        <v>1495533.1569999999</v>
      </c>
      <c r="AG50">
        <v>1511928.216</v>
      </c>
      <c r="AH50">
        <v>1528532.584</v>
      </c>
      <c r="AI50">
        <v>1545363.03</v>
      </c>
      <c r="AJ50">
        <v>1562408.949</v>
      </c>
      <c r="AK50">
        <v>1579652.7960000001</v>
      </c>
      <c r="AL50">
        <v>1597083.9650000001</v>
      </c>
      <c r="AM50">
        <v>1614707.9580000001</v>
      </c>
      <c r="AN50">
        <v>1632552.4380000001</v>
      </c>
    </row>
    <row r="51" spans="1:40" x14ac:dyDescent="0.25">
      <c r="A51" s="5" t="s">
        <v>220</v>
      </c>
      <c r="B51" t="s">
        <v>288</v>
      </c>
      <c r="C51">
        <v>24045</v>
      </c>
      <c r="D51">
        <v>24309.077239999999</v>
      </c>
      <c r="E51">
        <v>24552.722290000002</v>
      </c>
      <c r="F51">
        <v>24778.899259999998</v>
      </c>
      <c r="G51">
        <v>25002.496080000001</v>
      </c>
      <c r="H51">
        <v>25220.711729999999</v>
      </c>
      <c r="I51">
        <v>25411.690500000001</v>
      </c>
      <c r="J51">
        <v>25575.573810000002</v>
      </c>
      <c r="K51">
        <v>25726.300149999999</v>
      </c>
      <c r="L51">
        <v>25864.81611</v>
      </c>
      <c r="M51">
        <v>25988.713220000001</v>
      </c>
      <c r="N51">
        <v>26093.391899999999</v>
      </c>
      <c r="O51">
        <v>26174.132699999998</v>
      </c>
      <c r="P51">
        <v>26240.754580000001</v>
      </c>
      <c r="Q51">
        <v>26301.97827</v>
      </c>
      <c r="R51">
        <v>26353.525720000001</v>
      </c>
      <c r="S51">
        <v>26391.294030000001</v>
      </c>
      <c r="T51">
        <v>26412.852269999999</v>
      </c>
      <c r="U51">
        <v>26393.578389999999</v>
      </c>
      <c r="V51">
        <v>26342.687399999999</v>
      </c>
      <c r="W51">
        <v>26265.79711</v>
      </c>
      <c r="X51">
        <v>26167.273870000001</v>
      </c>
      <c r="Y51">
        <v>26051.082299999998</v>
      </c>
      <c r="Z51">
        <v>25920.77853</v>
      </c>
      <c r="AA51">
        <v>25779.38294</v>
      </c>
      <c r="AB51">
        <v>25629.292560000002</v>
      </c>
      <c r="AC51">
        <v>25472.26413</v>
      </c>
      <c r="AD51">
        <v>25309.453669999999</v>
      </c>
      <c r="AE51">
        <v>25136.260399999999</v>
      </c>
      <c r="AF51">
        <v>24956.639159999999</v>
      </c>
      <c r="AG51">
        <v>24771.552390000001</v>
      </c>
      <c r="AH51">
        <v>24581.774369999999</v>
      </c>
      <c r="AI51">
        <v>24388.464550000001</v>
      </c>
      <c r="AJ51">
        <v>24192.947260000001</v>
      </c>
      <c r="AK51">
        <v>23996.56381</v>
      </c>
      <c r="AL51">
        <v>23800.66862</v>
      </c>
      <c r="AM51">
        <v>23606.699250000001</v>
      </c>
      <c r="AN51">
        <v>23416.212009999999</v>
      </c>
    </row>
    <row r="52" spans="1:40" x14ac:dyDescent="0.25">
      <c r="A52" s="5" t="s">
        <v>221</v>
      </c>
      <c r="B52" t="s">
        <v>289</v>
      </c>
      <c r="C52">
        <v>30842308</v>
      </c>
      <c r="D52">
        <v>31187144.960000001</v>
      </c>
      <c r="E52">
        <v>31539122.379999999</v>
      </c>
      <c r="F52">
        <v>31896089.890000001</v>
      </c>
      <c r="G52">
        <v>32252177.190000001</v>
      </c>
      <c r="H52">
        <v>32606223.079999998</v>
      </c>
      <c r="I52">
        <v>32957552.800000001</v>
      </c>
      <c r="J52">
        <v>33301717.050000001</v>
      </c>
      <c r="K52">
        <v>33633443.719999999</v>
      </c>
      <c r="L52">
        <v>33954499.420000002</v>
      </c>
      <c r="M52">
        <v>34268206.020000003</v>
      </c>
      <c r="N52">
        <v>34577720.770000003</v>
      </c>
      <c r="O52">
        <v>34885820.060000002</v>
      </c>
      <c r="P52">
        <v>35199664.630000003</v>
      </c>
      <c r="Q52">
        <v>35525062.32</v>
      </c>
      <c r="R52">
        <v>35860243.219999999</v>
      </c>
      <c r="S52">
        <v>36203043.270000003</v>
      </c>
      <c r="T52">
        <v>36551825.210000001</v>
      </c>
      <c r="U52">
        <v>36904462.630000003</v>
      </c>
      <c r="V52">
        <v>37254431.689999998</v>
      </c>
      <c r="W52">
        <v>37598068.259999998</v>
      </c>
      <c r="X52">
        <v>37933579.670000002</v>
      </c>
      <c r="Y52">
        <v>38260303.369999997</v>
      </c>
      <c r="Z52">
        <v>38578192.899999999</v>
      </c>
      <c r="AA52">
        <v>38887484.909999996</v>
      </c>
      <c r="AB52">
        <v>39188501.850000001</v>
      </c>
      <c r="AC52">
        <v>39481539.509999998</v>
      </c>
      <c r="AD52">
        <v>39766838.399999999</v>
      </c>
      <c r="AE52">
        <v>40048527.109999999</v>
      </c>
      <c r="AF52">
        <v>40330209.469999999</v>
      </c>
      <c r="AG52">
        <v>40610767.520000003</v>
      </c>
      <c r="AH52">
        <v>40888683.859999999</v>
      </c>
      <c r="AI52">
        <v>41162854.859999999</v>
      </c>
      <c r="AJ52">
        <v>41432806.729999997</v>
      </c>
      <c r="AK52">
        <v>41698762.200000003</v>
      </c>
      <c r="AL52">
        <v>41961704.479999997</v>
      </c>
      <c r="AM52">
        <v>42223394.060000002</v>
      </c>
      <c r="AN52">
        <v>42486360.149999999</v>
      </c>
    </row>
    <row r="53" spans="1:40" x14ac:dyDescent="0.25">
      <c r="A53" s="5" t="s">
        <v>221</v>
      </c>
      <c r="B53" t="s">
        <v>290</v>
      </c>
      <c r="C53">
        <v>2580167</v>
      </c>
      <c r="D53">
        <v>2609662.9700000002</v>
      </c>
      <c r="E53">
        <v>2637083.4780000001</v>
      </c>
      <c r="F53">
        <v>2661638.1830000002</v>
      </c>
      <c r="G53">
        <v>2685725.9679999999</v>
      </c>
      <c r="H53">
        <v>2712153.247</v>
      </c>
      <c r="I53">
        <v>2742085.8939999999</v>
      </c>
      <c r="J53">
        <v>2775168.9070000001</v>
      </c>
      <c r="K53">
        <v>2809362.6340000001</v>
      </c>
      <c r="L53">
        <v>2845042.8139999998</v>
      </c>
      <c r="M53">
        <v>2882728.5959999999</v>
      </c>
      <c r="N53">
        <v>2922517.108</v>
      </c>
      <c r="O53">
        <v>2964117.5219999999</v>
      </c>
      <c r="P53">
        <v>3006954.6719999998</v>
      </c>
      <c r="Q53">
        <v>3051454.67</v>
      </c>
      <c r="R53">
        <v>3096472.1209999998</v>
      </c>
      <c r="S53">
        <v>3141244.534</v>
      </c>
      <c r="T53">
        <v>3185459.824</v>
      </c>
      <c r="U53">
        <v>3226593.5490000001</v>
      </c>
      <c r="V53">
        <v>3264565.395</v>
      </c>
      <c r="W53">
        <v>3299742.969</v>
      </c>
      <c r="X53">
        <v>3332628.909</v>
      </c>
      <c r="Y53">
        <v>3363685.3130000001</v>
      </c>
      <c r="Z53">
        <v>3393261.8969999999</v>
      </c>
      <c r="AA53">
        <v>3421592.6069999998</v>
      </c>
      <c r="AB53">
        <v>3448824.423</v>
      </c>
      <c r="AC53">
        <v>3475055.17</v>
      </c>
      <c r="AD53">
        <v>3500365.9640000002</v>
      </c>
      <c r="AE53">
        <v>3525044.75</v>
      </c>
      <c r="AF53">
        <v>3549423.2560000001</v>
      </c>
      <c r="AG53">
        <v>3572654.6669999999</v>
      </c>
      <c r="AH53">
        <v>3594305.4959999998</v>
      </c>
      <c r="AI53">
        <v>3614421.3820000002</v>
      </c>
      <c r="AJ53">
        <v>3633367.307</v>
      </c>
      <c r="AK53">
        <v>3651667.3229999999</v>
      </c>
      <c r="AL53">
        <v>3669923.29</v>
      </c>
      <c r="AM53">
        <v>3688771.2069999999</v>
      </c>
      <c r="AN53">
        <v>3708865.84</v>
      </c>
    </row>
    <row r="54" spans="1:40" x14ac:dyDescent="0.25">
      <c r="A54" s="19" t="s">
        <v>222</v>
      </c>
      <c r="B54" t="s">
        <v>291</v>
      </c>
      <c r="C54">
        <v>37645</v>
      </c>
      <c r="D54">
        <v>37970.142800000001</v>
      </c>
      <c r="E54">
        <v>38159.554620000003</v>
      </c>
      <c r="F54">
        <v>38237.951739999997</v>
      </c>
      <c r="G54">
        <v>38278.75619</v>
      </c>
      <c r="H54">
        <v>38142.644399999997</v>
      </c>
      <c r="I54">
        <v>37872.796520000004</v>
      </c>
      <c r="J54">
        <v>37603.727789999997</v>
      </c>
      <c r="K54">
        <v>37426.848689999999</v>
      </c>
      <c r="L54">
        <v>37322.111210000003</v>
      </c>
      <c r="M54">
        <v>37259.18795</v>
      </c>
      <c r="N54">
        <v>37207.199630000003</v>
      </c>
      <c r="O54">
        <v>37143.959690000003</v>
      </c>
      <c r="P54">
        <v>37045.569259999997</v>
      </c>
      <c r="Q54">
        <v>36891.456660000003</v>
      </c>
      <c r="R54">
        <v>36672.315629999997</v>
      </c>
      <c r="S54">
        <v>36385.068270000003</v>
      </c>
      <c r="T54">
        <v>36029.334190000001</v>
      </c>
      <c r="U54">
        <v>35494.052430000003</v>
      </c>
      <c r="V54">
        <v>34864.579619999997</v>
      </c>
      <c r="W54">
        <v>34178.480889999999</v>
      </c>
      <c r="X54">
        <v>33455.762549999999</v>
      </c>
      <c r="Y54">
        <v>32707.986239999998</v>
      </c>
      <c r="Z54">
        <v>31942.35095</v>
      </c>
      <c r="AA54">
        <v>31163.598709999998</v>
      </c>
      <c r="AB54">
        <v>30374.87556</v>
      </c>
      <c r="AC54">
        <v>29578.183120000002</v>
      </c>
      <c r="AD54">
        <v>28774.63942</v>
      </c>
      <c r="AE54">
        <v>27930.409810000001</v>
      </c>
      <c r="AF54">
        <v>27043.611290000001</v>
      </c>
      <c r="AG54">
        <v>26124.823039999999</v>
      </c>
      <c r="AH54">
        <v>25184.877469999999</v>
      </c>
      <c r="AI54">
        <v>24233.899079999999</v>
      </c>
      <c r="AJ54">
        <v>23280.546989999999</v>
      </c>
      <c r="AK54">
        <v>22331.83727</v>
      </c>
      <c r="AL54">
        <v>21393.343690000002</v>
      </c>
      <c r="AM54">
        <v>20469.592700000001</v>
      </c>
      <c r="AN54">
        <v>19564.309949999999</v>
      </c>
    </row>
    <row r="55" spans="1:40" x14ac:dyDescent="0.25">
      <c r="A55" s="19" t="s">
        <v>222</v>
      </c>
      <c r="B55" t="s">
        <v>292</v>
      </c>
      <c r="C55">
        <v>27443.5</v>
      </c>
      <c r="D55">
        <v>27781.655879999998</v>
      </c>
      <c r="E55">
        <v>28061.47034</v>
      </c>
      <c r="F55">
        <v>28296.514220000001</v>
      </c>
      <c r="G55">
        <v>28539.684710000001</v>
      </c>
      <c r="H55">
        <v>28965.391729999999</v>
      </c>
      <c r="I55">
        <v>29346.101259999999</v>
      </c>
      <c r="J55">
        <v>29585.881600000001</v>
      </c>
      <c r="K55">
        <v>29687.953409999998</v>
      </c>
      <c r="L55">
        <v>29669.110509999999</v>
      </c>
      <c r="M55">
        <v>29537.51412</v>
      </c>
      <c r="N55">
        <v>29287.814880000002</v>
      </c>
      <c r="O55">
        <v>28905.320629999998</v>
      </c>
      <c r="P55">
        <v>28477.379700000001</v>
      </c>
      <c r="Q55">
        <v>28076.62414</v>
      </c>
      <c r="R55">
        <v>27678.306329999999</v>
      </c>
      <c r="S55">
        <v>27264.335210000001</v>
      </c>
      <c r="T55">
        <v>26826.349579999998</v>
      </c>
      <c r="U55">
        <v>26361.240389999999</v>
      </c>
      <c r="V55">
        <v>25872.382320000001</v>
      </c>
      <c r="W55">
        <v>25353.637839999999</v>
      </c>
      <c r="X55">
        <v>24805.73443</v>
      </c>
      <c r="Y55">
        <v>24233.85514</v>
      </c>
      <c r="Z55">
        <v>23644.689289999998</v>
      </c>
      <c r="AA55">
        <v>23044.775509999999</v>
      </c>
      <c r="AB55">
        <v>22439.74309</v>
      </c>
      <c r="AC55">
        <v>21834.0844</v>
      </c>
      <c r="AD55">
        <v>21231.170880000001</v>
      </c>
      <c r="AE55">
        <v>20620.560509999999</v>
      </c>
      <c r="AF55">
        <v>20028.321960000001</v>
      </c>
      <c r="AG55">
        <v>19446.375820000001</v>
      </c>
      <c r="AH55">
        <v>18870.40668</v>
      </c>
      <c r="AI55">
        <v>18300.481650000002</v>
      </c>
      <c r="AJ55">
        <v>17738.468509999999</v>
      </c>
      <c r="AK55">
        <v>17186.558690000002</v>
      </c>
      <c r="AL55">
        <v>16646.706539999999</v>
      </c>
      <c r="AM55">
        <v>16120.590700000001</v>
      </c>
      <c r="AN55">
        <v>15609.608899999999</v>
      </c>
    </row>
    <row r="56" spans="1:40" x14ac:dyDescent="0.25">
      <c r="A56" s="27" t="s">
        <v>425</v>
      </c>
      <c r="B56" t="s">
        <v>293</v>
      </c>
      <c r="C56">
        <v>22745.332849999999</v>
      </c>
      <c r="D56">
        <v>23639.350589999998</v>
      </c>
      <c r="E56">
        <v>24951.241770000001</v>
      </c>
      <c r="F56">
        <v>26490.221539999999</v>
      </c>
      <c r="G56">
        <v>28104.161260000001</v>
      </c>
      <c r="H56">
        <v>31078.83268</v>
      </c>
      <c r="I56">
        <v>34001.226150000002</v>
      </c>
      <c r="J56">
        <v>36233.856690000001</v>
      </c>
      <c r="K56">
        <v>37644.340380000001</v>
      </c>
      <c r="L56">
        <v>38223.656130000003</v>
      </c>
      <c r="M56">
        <v>38014.455560000002</v>
      </c>
      <c r="N56">
        <v>37027.422830000003</v>
      </c>
      <c r="O56">
        <v>35214.85714</v>
      </c>
      <c r="P56">
        <v>35174.661180000003</v>
      </c>
      <c r="Q56">
        <v>35951.508399999999</v>
      </c>
      <c r="R56">
        <v>37092.429040000003</v>
      </c>
      <c r="S56">
        <v>38354.650099999999</v>
      </c>
      <c r="T56">
        <v>39607.494259999999</v>
      </c>
      <c r="U56">
        <v>40547.279739999998</v>
      </c>
      <c r="V56">
        <v>41132.751830000001</v>
      </c>
      <c r="W56">
        <v>41367.107770000002</v>
      </c>
      <c r="X56">
        <v>41279.244460000002</v>
      </c>
      <c r="Y56">
        <v>40911.869259999999</v>
      </c>
      <c r="Z56">
        <v>40312.128210000003</v>
      </c>
      <c r="AA56">
        <v>39525.644399999997</v>
      </c>
      <c r="AB56">
        <v>38593.245289999999</v>
      </c>
      <c r="AC56">
        <v>37549.643049999999</v>
      </c>
      <c r="AD56">
        <v>36423.524210000003</v>
      </c>
      <c r="AE56">
        <v>35763.885370000004</v>
      </c>
      <c r="AF56">
        <v>35305.361219999999</v>
      </c>
      <c r="AG56">
        <v>34906.547350000001</v>
      </c>
      <c r="AH56">
        <v>34489.11015</v>
      </c>
      <c r="AI56">
        <v>34014.513590000002</v>
      </c>
      <c r="AJ56">
        <v>33464.898480000003</v>
      </c>
      <c r="AK56">
        <v>32831.45001</v>
      </c>
      <c r="AL56">
        <v>32108.963360000002</v>
      </c>
      <c r="AM56">
        <v>31294.166649999999</v>
      </c>
      <c r="AN56">
        <v>30384.544259999999</v>
      </c>
    </row>
    <row r="57" spans="1:40" x14ac:dyDescent="0.25">
      <c r="A57" s="27" t="s">
        <v>426</v>
      </c>
      <c r="B57" t="s">
        <v>294</v>
      </c>
      <c r="C57">
        <v>2038.2376609999999</v>
      </c>
      <c r="D57">
        <v>2353.1411269999999</v>
      </c>
      <c r="E57">
        <v>2912.5914790000002</v>
      </c>
      <c r="F57">
        <v>3725.5334870000002</v>
      </c>
      <c r="G57">
        <v>4822.5729739999997</v>
      </c>
      <c r="H57">
        <v>6458.2451849999998</v>
      </c>
      <c r="I57">
        <v>8520.9156380000004</v>
      </c>
      <c r="J57">
        <v>10924.750910000001</v>
      </c>
      <c r="K57">
        <v>13634.747579999999</v>
      </c>
      <c r="L57">
        <v>16613.711950000001</v>
      </c>
      <c r="M57">
        <v>19810.971669999999</v>
      </c>
      <c r="N57">
        <v>23120.37573</v>
      </c>
      <c r="O57">
        <v>26329.31277</v>
      </c>
      <c r="P57">
        <v>30468.736550000001</v>
      </c>
      <c r="Q57">
        <v>35457.900150000001</v>
      </c>
      <c r="R57">
        <v>41277.603080000001</v>
      </c>
      <c r="S57">
        <v>47934.569759999998</v>
      </c>
      <c r="T57">
        <v>55460.480009999999</v>
      </c>
      <c r="U57">
        <v>62045.112330000004</v>
      </c>
      <c r="V57">
        <v>67901.010240000003</v>
      </c>
      <c r="W57">
        <v>73190.383520000003</v>
      </c>
      <c r="X57">
        <v>78029.775550000006</v>
      </c>
      <c r="Y57">
        <v>82505.476500000004</v>
      </c>
      <c r="Z57">
        <v>86683.621310000002</v>
      </c>
      <c r="AA57">
        <v>90616.137419999999</v>
      </c>
      <c r="AB57">
        <v>94343.876359999995</v>
      </c>
      <c r="AC57">
        <v>97898.360190000007</v>
      </c>
      <c r="AD57">
        <v>101303.4618</v>
      </c>
      <c r="AE57">
        <v>103478.3354</v>
      </c>
      <c r="AF57">
        <v>104900.5683</v>
      </c>
      <c r="AG57">
        <v>105812.0664</v>
      </c>
      <c r="AH57">
        <v>106322.6838</v>
      </c>
      <c r="AI57">
        <v>106490.9039</v>
      </c>
      <c r="AJ57">
        <v>106346.53419999999</v>
      </c>
      <c r="AK57">
        <v>105897.89380000001</v>
      </c>
      <c r="AL57">
        <v>105137.72900000001</v>
      </c>
      <c r="AM57">
        <v>104050.1629</v>
      </c>
      <c r="AN57">
        <v>102613.46279999999</v>
      </c>
    </row>
    <row r="58" spans="1:40" x14ac:dyDescent="0.25">
      <c r="A58" s="27" t="s">
        <v>427</v>
      </c>
      <c r="B58" t="s">
        <v>295</v>
      </c>
      <c r="C58">
        <v>3008.1718510000001</v>
      </c>
      <c r="D58">
        <v>3064.0794110000002</v>
      </c>
      <c r="E58">
        <v>3131.8532639999999</v>
      </c>
      <c r="F58">
        <v>3197.703403</v>
      </c>
      <c r="G58">
        <v>3250.359222</v>
      </c>
      <c r="H58">
        <v>3686.0168429999999</v>
      </c>
      <c r="I58">
        <v>4289.6248859999996</v>
      </c>
      <c r="J58">
        <v>4959.3510310000001</v>
      </c>
      <c r="K58">
        <v>5648.8301080000001</v>
      </c>
      <c r="L58">
        <v>6323.0800740000004</v>
      </c>
      <c r="M58">
        <v>6951.6093000000001</v>
      </c>
      <c r="N58">
        <v>7494.742827</v>
      </c>
      <c r="O58">
        <v>7893.3717029999998</v>
      </c>
      <c r="P58">
        <v>8074.9741999999997</v>
      </c>
      <c r="Q58">
        <v>8114.756034</v>
      </c>
      <c r="R58">
        <v>8060.0975410000001</v>
      </c>
      <c r="S58">
        <v>7938.6592449999998</v>
      </c>
      <c r="T58">
        <v>7768.4877770000003</v>
      </c>
      <c r="U58">
        <v>7656.345026</v>
      </c>
      <c r="V58">
        <v>7541.9508500000002</v>
      </c>
      <c r="W58">
        <v>7400.2039599999998</v>
      </c>
      <c r="X58">
        <v>7223.8070079999998</v>
      </c>
      <c r="Y58">
        <v>7014.4519550000005</v>
      </c>
      <c r="Z58">
        <v>6777.7693149999996</v>
      </c>
      <c r="AA58">
        <v>6520.5571090000003</v>
      </c>
      <c r="AB58">
        <v>6249.359821</v>
      </c>
      <c r="AC58">
        <v>5969.8459650000004</v>
      </c>
      <c r="AD58">
        <v>5686.6576759999998</v>
      </c>
      <c r="AE58">
        <v>5459.920744</v>
      </c>
      <c r="AF58">
        <v>5259.0291180000004</v>
      </c>
      <c r="AG58">
        <v>5067.9270130000004</v>
      </c>
      <c r="AH58">
        <v>4878.0912639999997</v>
      </c>
      <c r="AI58">
        <v>4685.890633</v>
      </c>
      <c r="AJ58">
        <v>4490.1213539999999</v>
      </c>
      <c r="AK58">
        <v>4290.5345859999998</v>
      </c>
      <c r="AL58">
        <v>4087.203086</v>
      </c>
      <c r="AM58">
        <v>3880.364016</v>
      </c>
      <c r="AN58">
        <v>3670.3026060000002</v>
      </c>
    </row>
    <row r="59" spans="1:40" x14ac:dyDescent="0.25">
      <c r="A59" s="27" t="s">
        <v>117</v>
      </c>
      <c r="B59" t="s">
        <v>296</v>
      </c>
      <c r="C59">
        <v>74.414284050000006</v>
      </c>
      <c r="D59">
        <v>110.45319000000001</v>
      </c>
      <c r="E59">
        <v>199.79907800000001</v>
      </c>
      <c r="F59">
        <v>398.1284885</v>
      </c>
      <c r="G59">
        <v>828.01906459999998</v>
      </c>
      <c r="H59">
        <v>1753.622292</v>
      </c>
      <c r="I59">
        <v>3629.4894450000002</v>
      </c>
      <c r="J59">
        <v>7267.8426589999999</v>
      </c>
      <c r="K59">
        <v>14129.454089999999</v>
      </c>
      <c r="L59">
        <v>26767.973679999999</v>
      </c>
      <c r="M59">
        <v>49551.688920000001</v>
      </c>
      <c r="N59">
        <v>89650.235960000005</v>
      </c>
      <c r="O59">
        <v>158065.25760000001</v>
      </c>
      <c r="P59">
        <v>220291.36420000001</v>
      </c>
      <c r="Q59">
        <v>270783.93190000003</v>
      </c>
      <c r="R59">
        <v>311176.64370000002</v>
      </c>
      <c r="S59">
        <v>344755.22950000002</v>
      </c>
      <c r="T59">
        <v>374334.34789999999</v>
      </c>
      <c r="U59">
        <v>393826.06209999998</v>
      </c>
      <c r="V59">
        <v>406261.04989999998</v>
      </c>
      <c r="W59">
        <v>413736.43030000001</v>
      </c>
      <c r="X59">
        <v>417663.65299999999</v>
      </c>
      <c r="Y59">
        <v>419013.0086</v>
      </c>
      <c r="Z59">
        <v>418467.6814</v>
      </c>
      <c r="AA59">
        <v>416517.7549</v>
      </c>
      <c r="AB59">
        <v>413517.26439999999</v>
      </c>
      <c r="AC59">
        <v>409720.92540000001</v>
      </c>
      <c r="AD59">
        <v>405311.58789999998</v>
      </c>
      <c r="AE59">
        <v>399821.15779999999</v>
      </c>
      <c r="AF59">
        <v>393649.02519999997</v>
      </c>
      <c r="AG59">
        <v>386903.91159999999</v>
      </c>
      <c r="AH59">
        <v>379565.88429999998</v>
      </c>
      <c r="AI59">
        <v>371632.136</v>
      </c>
      <c r="AJ59">
        <v>363107.4339</v>
      </c>
      <c r="AK59">
        <v>353981.10820000002</v>
      </c>
      <c r="AL59">
        <v>344223.28970000002</v>
      </c>
      <c r="AM59">
        <v>333796.04519999999</v>
      </c>
      <c r="AN59">
        <v>322656.03820000001</v>
      </c>
    </row>
    <row r="60" spans="1:40" x14ac:dyDescent="0.25">
      <c r="A60" s="27" t="s">
        <v>428</v>
      </c>
      <c r="B60" t="s">
        <v>297</v>
      </c>
      <c r="C60">
        <v>439.5071974</v>
      </c>
      <c r="D60">
        <v>520.60149019999994</v>
      </c>
      <c r="E60">
        <v>669.3033064</v>
      </c>
      <c r="F60">
        <v>894.24269040000001</v>
      </c>
      <c r="G60">
        <v>1211.948805</v>
      </c>
      <c r="H60">
        <v>1562.3904299999999</v>
      </c>
      <c r="I60">
        <v>1900.5906219999999</v>
      </c>
      <c r="J60">
        <v>2198.3862899999999</v>
      </c>
      <c r="K60">
        <v>2449.2862909999999</v>
      </c>
      <c r="L60">
        <v>2651.3658879999998</v>
      </c>
      <c r="M60">
        <v>2803.499793</v>
      </c>
      <c r="N60">
        <v>2899.9617130000001</v>
      </c>
      <c r="O60">
        <v>2927.8479130000001</v>
      </c>
      <c r="P60">
        <v>3034.2529279999999</v>
      </c>
      <c r="Q60">
        <v>3180.0488059999998</v>
      </c>
      <c r="R60">
        <v>3344.6131639999999</v>
      </c>
      <c r="S60">
        <v>3515.6709519999999</v>
      </c>
      <c r="T60">
        <v>3686.1634060000001</v>
      </c>
      <c r="U60">
        <v>3771.7198450000001</v>
      </c>
      <c r="V60">
        <v>3793.9392360000002</v>
      </c>
      <c r="W60">
        <v>3768.737001</v>
      </c>
      <c r="X60">
        <v>3708.0307550000002</v>
      </c>
      <c r="Y60">
        <v>3621.058923</v>
      </c>
      <c r="Z60">
        <v>3515.0799740000002</v>
      </c>
      <c r="AA60">
        <v>3395.7956399999998</v>
      </c>
      <c r="AB60">
        <v>3267.64194</v>
      </c>
      <c r="AC60">
        <v>3134.0235240000002</v>
      </c>
      <c r="AD60">
        <v>2997.531277</v>
      </c>
      <c r="AE60">
        <v>2852.3202299999998</v>
      </c>
      <c r="AF60">
        <v>2704.5541119999998</v>
      </c>
      <c r="AG60">
        <v>2556.9013150000001</v>
      </c>
      <c r="AH60">
        <v>2410.4535700000001</v>
      </c>
      <c r="AI60">
        <v>2266.0583670000001</v>
      </c>
      <c r="AJ60">
        <v>2124.386493</v>
      </c>
      <c r="AK60">
        <v>1985.869817</v>
      </c>
      <c r="AL60">
        <v>1850.7404079999999</v>
      </c>
      <c r="AM60">
        <v>1719.132431</v>
      </c>
      <c r="AN60">
        <v>1591.1165800000001</v>
      </c>
    </row>
    <row r="61" spans="1:40" x14ac:dyDescent="0.25">
      <c r="A61" s="27" t="s">
        <v>429</v>
      </c>
      <c r="B61" t="s">
        <v>298</v>
      </c>
      <c r="C61">
        <v>4581.1430389999996</v>
      </c>
      <c r="D61">
        <v>4896.1320089999999</v>
      </c>
      <c r="E61">
        <v>5382.3906010000001</v>
      </c>
      <c r="F61">
        <v>5983.9653559999997</v>
      </c>
      <c r="G61">
        <v>6661.3682529999996</v>
      </c>
      <c r="H61">
        <v>7614.0587679999999</v>
      </c>
      <c r="I61">
        <v>8552.8804880000007</v>
      </c>
      <c r="J61">
        <v>9334.3518270000004</v>
      </c>
      <c r="K61">
        <v>9924.7193389999902</v>
      </c>
      <c r="L61">
        <v>10314.22034</v>
      </c>
      <c r="M61">
        <v>10502.49914</v>
      </c>
      <c r="N61">
        <v>10478.084080000001</v>
      </c>
      <c r="O61">
        <v>10210.71256</v>
      </c>
      <c r="P61">
        <v>9986.3282479999998</v>
      </c>
      <c r="Q61">
        <v>9761.5600830000003</v>
      </c>
      <c r="R61">
        <v>9517.3100080000004</v>
      </c>
      <c r="S61">
        <v>9245.1616259999901</v>
      </c>
      <c r="T61">
        <v>8944.5855549999997</v>
      </c>
      <c r="U61">
        <v>8504.5752350000002</v>
      </c>
      <c r="V61">
        <v>7979.22019</v>
      </c>
      <c r="W61">
        <v>7407.9476930000001</v>
      </c>
      <c r="X61">
        <v>6819.4873090000001</v>
      </c>
      <c r="Y61">
        <v>6234.6446880000003</v>
      </c>
      <c r="Z61">
        <v>5667.9677460000003</v>
      </c>
      <c r="AA61">
        <v>5129.0637180000003</v>
      </c>
      <c r="AB61">
        <v>4623.7251889999998</v>
      </c>
      <c r="AC61">
        <v>4154.901793</v>
      </c>
      <c r="AD61">
        <v>3723.5274089999998</v>
      </c>
      <c r="AE61">
        <v>3727.8164750000001</v>
      </c>
      <c r="AF61">
        <v>3950.2027130000001</v>
      </c>
      <c r="AG61">
        <v>4304.7029309999998</v>
      </c>
      <c r="AH61">
        <v>4750.5602570000001</v>
      </c>
      <c r="AI61">
        <v>5266.4916130000001</v>
      </c>
      <c r="AJ61">
        <v>5840.4669039999999</v>
      </c>
      <c r="AK61">
        <v>6464.8087560000004</v>
      </c>
      <c r="AL61">
        <v>7133.5690889999996</v>
      </c>
      <c r="AM61">
        <v>7841.0980419999996</v>
      </c>
      <c r="AN61">
        <v>8580.9693260000004</v>
      </c>
    </row>
    <row r="62" spans="1:40" x14ac:dyDescent="0.25">
      <c r="A62" s="27" t="s">
        <v>430</v>
      </c>
      <c r="B62" t="s">
        <v>299</v>
      </c>
      <c r="C62">
        <v>0.34929036270000002</v>
      </c>
      <c r="D62">
        <v>0.89804674890000002</v>
      </c>
      <c r="E62">
        <v>3.8261925429999999</v>
      </c>
      <c r="F62">
        <v>21.301645059999998</v>
      </c>
      <c r="G62">
        <v>134.84595820000001</v>
      </c>
      <c r="H62">
        <v>393.10441049999997</v>
      </c>
      <c r="I62">
        <v>737.71720989999994</v>
      </c>
      <c r="J62">
        <v>1077.3012209999999</v>
      </c>
      <c r="K62">
        <v>1365.6091389999999</v>
      </c>
      <c r="L62">
        <v>1595.023524</v>
      </c>
      <c r="M62">
        <v>1772.6446100000001</v>
      </c>
      <c r="N62">
        <v>1903.91652</v>
      </c>
      <c r="O62">
        <v>1986.109923</v>
      </c>
      <c r="P62">
        <v>1992.55098</v>
      </c>
      <c r="Q62">
        <v>1956.5500199999999</v>
      </c>
      <c r="R62">
        <v>1898.0066200000001</v>
      </c>
      <c r="S62">
        <v>1827.6761329999999</v>
      </c>
      <c r="T62">
        <v>1751.547245</v>
      </c>
      <c r="U62">
        <v>1626.4656809999999</v>
      </c>
      <c r="V62">
        <v>1480.8073810000001</v>
      </c>
      <c r="W62">
        <v>1330.860308</v>
      </c>
      <c r="X62">
        <v>1185.5250820000001</v>
      </c>
      <c r="Y62">
        <v>1049.4215730000001</v>
      </c>
      <c r="Z62">
        <v>924.68017780000002</v>
      </c>
      <c r="AA62">
        <v>811.98050650000005</v>
      </c>
      <c r="AB62">
        <v>711.16439089999994</v>
      </c>
      <c r="AC62">
        <v>621.60779630000002</v>
      </c>
      <c r="AD62">
        <v>542.45279530000005</v>
      </c>
      <c r="AE62">
        <v>490.99182730000001</v>
      </c>
      <c r="AF62">
        <v>452.73421619999999</v>
      </c>
      <c r="AG62">
        <v>421.12687060000002</v>
      </c>
      <c r="AH62">
        <v>393.03679920000002</v>
      </c>
      <c r="AI62">
        <v>366.99148000000002</v>
      </c>
      <c r="AJ62">
        <v>342.30504400000001</v>
      </c>
      <c r="AK62">
        <v>318.65217410000002</v>
      </c>
      <c r="AL62">
        <v>295.87245439999998</v>
      </c>
      <c r="AM62">
        <v>273.88707190000002</v>
      </c>
      <c r="AN62">
        <v>252.6548727</v>
      </c>
    </row>
    <row r="63" spans="1:40" x14ac:dyDescent="0.25">
      <c r="A63" s="27" t="s">
        <v>431</v>
      </c>
      <c r="B63" t="s">
        <v>300</v>
      </c>
      <c r="C63">
        <v>3813.5502799999999</v>
      </c>
      <c r="D63">
        <v>3853.8772079999999</v>
      </c>
      <c r="E63">
        <v>3896.926046</v>
      </c>
      <c r="F63">
        <v>3933.3079210000001</v>
      </c>
      <c r="G63">
        <v>3952.5241580000002</v>
      </c>
      <c r="H63">
        <v>4233.9382850000002</v>
      </c>
      <c r="I63">
        <v>4541.3372049999998</v>
      </c>
      <c r="J63">
        <v>4775.5758420000002</v>
      </c>
      <c r="K63">
        <v>4912.957249</v>
      </c>
      <c r="L63">
        <v>4948.9756310000002</v>
      </c>
      <c r="M63">
        <v>4887.6450679999998</v>
      </c>
      <c r="N63">
        <v>4730.0378220000002</v>
      </c>
      <c r="O63">
        <v>4470.6285070000004</v>
      </c>
      <c r="P63">
        <v>4341.5519919999997</v>
      </c>
      <c r="Q63">
        <v>4265.1857129999999</v>
      </c>
      <c r="R63">
        <v>4204.9335879999999</v>
      </c>
      <c r="S63">
        <v>4142.5248709999996</v>
      </c>
      <c r="T63">
        <v>4069.9143429999999</v>
      </c>
      <c r="U63">
        <v>4040.9519679999999</v>
      </c>
      <c r="V63">
        <v>4016.2323240000001</v>
      </c>
      <c r="W63">
        <v>3978.2368550000001</v>
      </c>
      <c r="X63">
        <v>3920.623814</v>
      </c>
      <c r="Y63">
        <v>3842.8849249999998</v>
      </c>
      <c r="Z63">
        <v>3747.2863990000001</v>
      </c>
      <c r="AA63">
        <v>3637.1505390000002</v>
      </c>
      <c r="AB63">
        <v>3515.9328810000002</v>
      </c>
      <c r="AC63">
        <v>3386.7785880000001</v>
      </c>
      <c r="AD63">
        <v>3252.3702360000002</v>
      </c>
      <c r="AE63">
        <v>3517.9235870000002</v>
      </c>
      <c r="AF63">
        <v>4044.2431750000001</v>
      </c>
      <c r="AG63">
        <v>4790.9143649999996</v>
      </c>
      <c r="AH63">
        <v>5752.6161279999997</v>
      </c>
      <c r="AI63">
        <v>6941.088428</v>
      </c>
      <c r="AJ63">
        <v>8378.3058490000003</v>
      </c>
      <c r="AK63">
        <v>10093.11382</v>
      </c>
      <c r="AL63">
        <v>12119.104799999999</v>
      </c>
      <c r="AM63">
        <v>14493.048640000001</v>
      </c>
      <c r="AN63">
        <v>17252.939559999999</v>
      </c>
    </row>
    <row r="64" spans="1:40" x14ac:dyDescent="0.25">
      <c r="A64" s="27" t="s">
        <v>434</v>
      </c>
      <c r="B64" t="s">
        <v>301</v>
      </c>
      <c r="C64">
        <v>13033.75303</v>
      </c>
      <c r="D64">
        <v>13202.968500000001</v>
      </c>
      <c r="E64">
        <v>13361.4301</v>
      </c>
      <c r="F64">
        <v>13463.98531</v>
      </c>
      <c r="G64">
        <v>13477.458500000001</v>
      </c>
      <c r="H64">
        <v>11823.10411</v>
      </c>
      <c r="I64">
        <v>9398.8636900000001</v>
      </c>
      <c r="J64">
        <v>6971.4256400000004</v>
      </c>
      <c r="K64">
        <v>4941.7744300000004</v>
      </c>
      <c r="L64">
        <v>3396.0650599999999</v>
      </c>
      <c r="M64">
        <v>2281.1094579999999</v>
      </c>
      <c r="N64">
        <v>1502.09016</v>
      </c>
      <c r="O64">
        <v>968.38068869999995</v>
      </c>
      <c r="P64">
        <v>730.32518279999999</v>
      </c>
      <c r="Q64">
        <v>596.78642709999997</v>
      </c>
      <c r="R64">
        <v>507.43073440000001</v>
      </c>
      <c r="S64">
        <v>439.42108830000001</v>
      </c>
      <c r="T64">
        <v>383.28359519999998</v>
      </c>
      <c r="U64">
        <v>313.49970960000002</v>
      </c>
      <c r="V64">
        <v>247.13040079999999</v>
      </c>
      <c r="W64">
        <v>190.71232789999999</v>
      </c>
      <c r="X64">
        <v>145.44741160000001</v>
      </c>
      <c r="Y64">
        <v>110.3188342</v>
      </c>
      <c r="Z64">
        <v>83.614299340000002</v>
      </c>
      <c r="AA64">
        <v>63.588453119999997</v>
      </c>
      <c r="AB64">
        <v>48.711675</v>
      </c>
      <c r="AC64">
        <v>37.734192970000002</v>
      </c>
      <c r="AD64">
        <v>29.674137779999999</v>
      </c>
      <c r="AE64">
        <v>26.720678450000001</v>
      </c>
      <c r="AF64">
        <v>25.80043899</v>
      </c>
      <c r="AG64">
        <v>25.794621530000001</v>
      </c>
      <c r="AH64">
        <v>26.210862030000001</v>
      </c>
      <c r="AI64">
        <v>26.807385100000001</v>
      </c>
      <c r="AJ64">
        <v>27.457105689999999</v>
      </c>
      <c r="AK64">
        <v>28.08956178</v>
      </c>
      <c r="AL64">
        <v>28.663490729999999</v>
      </c>
      <c r="AM64">
        <v>29.15334125</v>
      </c>
      <c r="AN64">
        <v>29.541828939999998</v>
      </c>
    </row>
    <row r="65" spans="1:40" x14ac:dyDescent="0.25">
      <c r="A65" s="27" t="s">
        <v>435</v>
      </c>
      <c r="B65" t="s">
        <v>302</v>
      </c>
      <c r="C65">
        <v>42001.407169999999</v>
      </c>
      <c r="D65">
        <v>43585.975789999997</v>
      </c>
      <c r="E65">
        <v>45774.726219999997</v>
      </c>
      <c r="F65">
        <v>48194.718610000004</v>
      </c>
      <c r="G65">
        <v>50580.419609999997</v>
      </c>
      <c r="H65">
        <v>55783.631829999998</v>
      </c>
      <c r="I65">
        <v>61244.496449999999</v>
      </c>
      <c r="J65">
        <v>65802.700500000006</v>
      </c>
      <c r="K65">
        <v>69161.053979999997</v>
      </c>
      <c r="L65">
        <v>71216.233059999999</v>
      </c>
      <c r="M65">
        <v>71947.759210000004</v>
      </c>
      <c r="N65">
        <v>71272.821639999995</v>
      </c>
      <c r="O65">
        <v>68993.499849999906</v>
      </c>
      <c r="P65">
        <v>66452.208469999998</v>
      </c>
      <c r="Q65">
        <v>63683.110220000002</v>
      </c>
      <c r="R65">
        <v>60733.002419999997</v>
      </c>
      <c r="S65">
        <v>57641.605439999999</v>
      </c>
      <c r="T65">
        <v>54457.819049999998</v>
      </c>
      <c r="U65">
        <v>51964.545890000001</v>
      </c>
      <c r="V65">
        <v>49633.272040000003</v>
      </c>
      <c r="W65">
        <v>47257.138160000002</v>
      </c>
      <c r="X65">
        <v>44780.682350000003</v>
      </c>
      <c r="Y65">
        <v>42218.093959999998</v>
      </c>
      <c r="Z65">
        <v>39610.102579999999</v>
      </c>
      <c r="AA65">
        <v>37002.305390000001</v>
      </c>
      <c r="AB65">
        <v>34435.263910000001</v>
      </c>
      <c r="AC65">
        <v>31940.981479999999</v>
      </c>
      <c r="AD65">
        <v>29542.73489</v>
      </c>
      <c r="AE65">
        <v>27320.06364</v>
      </c>
      <c r="AF65">
        <v>25239.13463</v>
      </c>
      <c r="AG65">
        <v>23277.329750000001</v>
      </c>
      <c r="AH65">
        <v>21419.83812</v>
      </c>
      <c r="AI65">
        <v>19660.633330000001</v>
      </c>
      <c r="AJ65">
        <v>17997.237249999998</v>
      </c>
      <c r="AK65">
        <v>16427.440559999999</v>
      </c>
      <c r="AL65">
        <v>14948.439179999999</v>
      </c>
      <c r="AM65">
        <v>13557.156129999999</v>
      </c>
      <c r="AN65">
        <v>12250.284970000001</v>
      </c>
    </row>
    <row r="66" spans="1:40" x14ac:dyDescent="0.25">
      <c r="A66" s="27" t="s">
        <v>432</v>
      </c>
      <c r="B66" t="s">
        <v>303</v>
      </c>
      <c r="C66">
        <v>404.96020850000002</v>
      </c>
      <c r="D66">
        <v>446.45106010000001</v>
      </c>
      <c r="E66">
        <v>514.83105350000005</v>
      </c>
      <c r="F66">
        <v>605.70300020000002</v>
      </c>
      <c r="G66">
        <v>716.60146499999996</v>
      </c>
      <c r="H66">
        <v>650.96851049999998</v>
      </c>
      <c r="I66">
        <v>499.2747784</v>
      </c>
      <c r="J66">
        <v>344.0571923</v>
      </c>
      <c r="K66">
        <v>222.1221855</v>
      </c>
      <c r="L66">
        <v>137.59024629999999</v>
      </c>
      <c r="M66">
        <v>82.895571829999994</v>
      </c>
      <c r="N66">
        <v>48.858068979999999</v>
      </c>
      <c r="O66">
        <v>28.19508815</v>
      </c>
      <c r="P66">
        <v>20.68467643</v>
      </c>
      <c r="Q66">
        <v>17.173008450000001</v>
      </c>
      <c r="R66">
        <v>15.172516570000001</v>
      </c>
      <c r="S66">
        <v>13.808315240000001</v>
      </c>
      <c r="T66">
        <v>12.72715221</v>
      </c>
      <c r="U66">
        <v>13.105809280000001</v>
      </c>
      <c r="V66">
        <v>14.22696897</v>
      </c>
      <c r="W66">
        <v>15.79898425</v>
      </c>
      <c r="X66">
        <v>17.676789400000001</v>
      </c>
      <c r="Y66">
        <v>19.77957739</v>
      </c>
      <c r="Z66">
        <v>22.060393909999998</v>
      </c>
      <c r="AA66">
        <v>24.492288739999999</v>
      </c>
      <c r="AB66">
        <v>27.060673090000002</v>
      </c>
      <c r="AC66">
        <v>29.758563200000001</v>
      </c>
      <c r="AD66">
        <v>32.583617830000001</v>
      </c>
      <c r="AE66">
        <v>35.250137680000002</v>
      </c>
      <c r="AF66">
        <v>37.838704239999998</v>
      </c>
      <c r="AG66">
        <v>40.385549179999998</v>
      </c>
      <c r="AH66">
        <v>42.89880642</v>
      </c>
      <c r="AI66">
        <v>45.377059809999999</v>
      </c>
      <c r="AJ66">
        <v>47.812582730000003</v>
      </c>
      <c r="AK66">
        <v>50.1905517</v>
      </c>
      <c r="AL66">
        <v>52.488742459999997</v>
      </c>
      <c r="AM66">
        <v>54.67864625</v>
      </c>
      <c r="AN66">
        <v>56.725332299999998</v>
      </c>
    </row>
    <row r="67" spans="1:40" x14ac:dyDescent="0.25">
      <c r="A67" s="27" t="s">
        <v>433</v>
      </c>
      <c r="B67" t="s">
        <v>304</v>
      </c>
      <c r="C67">
        <v>6170.1730530000004</v>
      </c>
      <c r="D67">
        <v>6140.865941</v>
      </c>
      <c r="E67">
        <v>6059.1278089999996</v>
      </c>
      <c r="F67">
        <v>5935.5805829999999</v>
      </c>
      <c r="G67">
        <v>5771.3465770000003</v>
      </c>
      <c r="H67">
        <v>4058.288364</v>
      </c>
      <c r="I67">
        <v>2338.3839459999999</v>
      </c>
      <c r="J67">
        <v>1194.030207</v>
      </c>
      <c r="K67">
        <v>568.67883559999996</v>
      </c>
      <c r="L67">
        <v>260.6002585</v>
      </c>
      <c r="M67">
        <v>117.36000540000001</v>
      </c>
      <c r="N67">
        <v>53.021993620000003</v>
      </c>
      <c r="O67">
        <v>24.703904300000001</v>
      </c>
      <c r="P67">
        <v>16.901567490000001</v>
      </c>
      <c r="Q67">
        <v>14.116915260000001</v>
      </c>
      <c r="R67">
        <v>13.053562749999999</v>
      </c>
      <c r="S67">
        <v>12.689111929999999</v>
      </c>
      <c r="T67">
        <v>12.621014150000001</v>
      </c>
      <c r="U67">
        <v>12.807696979999999</v>
      </c>
      <c r="V67">
        <v>13.070309999999999</v>
      </c>
      <c r="W67">
        <v>13.320379259999999</v>
      </c>
      <c r="X67">
        <v>13.515710309999999</v>
      </c>
      <c r="Y67">
        <v>13.63969062</v>
      </c>
      <c r="Z67">
        <v>13.689721479999999</v>
      </c>
      <c r="AA67">
        <v>13.670447100000001</v>
      </c>
      <c r="AB67">
        <v>13.58977314</v>
      </c>
      <c r="AC67">
        <v>13.45661293</v>
      </c>
      <c r="AD67">
        <v>13.27974356</v>
      </c>
      <c r="AE67">
        <v>13.21276681</v>
      </c>
      <c r="AF67">
        <v>13.18675372</v>
      </c>
      <c r="AG67">
        <v>13.163985220000001</v>
      </c>
      <c r="AH67">
        <v>13.123864129999999</v>
      </c>
      <c r="AI67">
        <v>13.05687361</v>
      </c>
      <c r="AJ67">
        <v>12.959417200000001</v>
      </c>
      <c r="AK67">
        <v>12.830579220000001</v>
      </c>
      <c r="AL67">
        <v>12.670559770000001</v>
      </c>
      <c r="AM67">
        <v>12.480132830000001</v>
      </c>
      <c r="AN67">
        <v>12.260283039999999</v>
      </c>
    </row>
    <row r="68" spans="1:40" x14ac:dyDescent="0.25">
      <c r="A68" s="5" t="s">
        <v>219</v>
      </c>
      <c r="B68" t="s">
        <v>305</v>
      </c>
      <c r="C68">
        <v>48859.425999999999</v>
      </c>
      <c r="D68">
        <v>50291.250769999999</v>
      </c>
      <c r="E68">
        <v>51776.210850000003</v>
      </c>
      <c r="F68">
        <v>53310.7817</v>
      </c>
      <c r="G68">
        <v>54869.253620000003</v>
      </c>
      <c r="H68">
        <v>56441.60065</v>
      </c>
      <c r="I68">
        <v>58026.649259999998</v>
      </c>
      <c r="J68">
        <v>59626.776270000002</v>
      </c>
      <c r="K68">
        <v>61239.071499999998</v>
      </c>
      <c r="L68">
        <v>62867.6855</v>
      </c>
      <c r="M68">
        <v>64516.084260000003</v>
      </c>
      <c r="N68">
        <v>66187.250440000003</v>
      </c>
      <c r="O68">
        <v>67884.313620000001</v>
      </c>
      <c r="P68">
        <v>69626.234129999997</v>
      </c>
      <c r="Q68">
        <v>71426.526119999995</v>
      </c>
      <c r="R68">
        <v>73286.512549999999</v>
      </c>
      <c r="S68">
        <v>75207.251910000006</v>
      </c>
      <c r="T68">
        <v>77189.612720000005</v>
      </c>
      <c r="U68">
        <v>79257.944069999998</v>
      </c>
      <c r="V68">
        <v>81402.810419999994</v>
      </c>
      <c r="W68">
        <v>83619.325089999998</v>
      </c>
      <c r="X68">
        <v>85904.777520000003</v>
      </c>
      <c r="Y68">
        <v>88257.277730000002</v>
      </c>
      <c r="Z68">
        <v>90675.332779999997</v>
      </c>
      <c r="AA68">
        <v>93157.679260000004</v>
      </c>
      <c r="AB68">
        <v>95703.189410000006</v>
      </c>
      <c r="AC68">
        <v>98310.805569999997</v>
      </c>
      <c r="AD68">
        <v>100979.52740000001</v>
      </c>
      <c r="AE68">
        <v>103720.0609</v>
      </c>
      <c r="AF68">
        <v>106541.9865</v>
      </c>
      <c r="AG68">
        <v>109446.08869999999</v>
      </c>
      <c r="AH68">
        <v>112432.6517</v>
      </c>
      <c r="AI68">
        <v>115502.0845</v>
      </c>
      <c r="AJ68">
        <v>118655.4227</v>
      </c>
      <c r="AK68">
        <v>121895.0811</v>
      </c>
      <c r="AL68">
        <v>125225.2415</v>
      </c>
      <c r="AM68">
        <v>128652.2357</v>
      </c>
      <c r="AN68">
        <v>132184.9209</v>
      </c>
    </row>
    <row r="69" spans="1:40" x14ac:dyDescent="0.25">
      <c r="A69" s="5" t="s">
        <v>219</v>
      </c>
      <c r="B69" t="s">
        <v>306</v>
      </c>
      <c r="C69">
        <v>13.242000000000001</v>
      </c>
      <c r="D69">
        <v>13.630555899999999</v>
      </c>
      <c r="E69">
        <v>14.026837560000001</v>
      </c>
      <c r="F69">
        <v>14.428841869999999</v>
      </c>
      <c r="G69">
        <v>14.83633742</v>
      </c>
      <c r="H69">
        <v>15.25214414</v>
      </c>
      <c r="I69">
        <v>15.67701389</v>
      </c>
      <c r="J69">
        <v>16.111180040000001</v>
      </c>
      <c r="K69">
        <v>16.550795569999998</v>
      </c>
      <c r="L69">
        <v>16.99777636</v>
      </c>
      <c r="M69">
        <v>17.454455629999998</v>
      </c>
      <c r="N69">
        <v>17.92194464</v>
      </c>
      <c r="O69">
        <v>18.40034168</v>
      </c>
      <c r="P69">
        <v>18.891871179999999</v>
      </c>
      <c r="Q69">
        <v>19.40061158</v>
      </c>
      <c r="R69">
        <v>19.92491463</v>
      </c>
      <c r="S69">
        <v>20.463196199999999</v>
      </c>
      <c r="T69">
        <v>21.01467929</v>
      </c>
      <c r="U69">
        <v>21.575371140000001</v>
      </c>
      <c r="V69">
        <v>22.14382749</v>
      </c>
      <c r="W69">
        <v>22.72030912</v>
      </c>
      <c r="X69">
        <v>23.305302059999999</v>
      </c>
      <c r="Y69">
        <v>23.89912958</v>
      </c>
      <c r="Z69">
        <v>24.501916820000002</v>
      </c>
      <c r="AA69">
        <v>25.11364047</v>
      </c>
      <c r="AB69">
        <v>25.734191509999999</v>
      </c>
      <c r="AC69">
        <v>26.363431120000001</v>
      </c>
      <c r="AD69">
        <v>27.001237119999999</v>
      </c>
      <c r="AE69">
        <v>27.649487700000002</v>
      </c>
      <c r="AF69">
        <v>28.31075775</v>
      </c>
      <c r="AG69">
        <v>28.983632010000001</v>
      </c>
      <c r="AH69">
        <v>29.66747552</v>
      </c>
      <c r="AI69">
        <v>30.362796800000002</v>
      </c>
      <c r="AJ69">
        <v>31.070843100000001</v>
      </c>
      <c r="AK69">
        <v>31.793366020000001</v>
      </c>
      <c r="AL69">
        <v>32.532587370000002</v>
      </c>
      <c r="AM69">
        <v>33.291238110000002</v>
      </c>
      <c r="AN69">
        <v>34.072636359999997</v>
      </c>
    </row>
    <row r="70" spans="1:40" x14ac:dyDescent="0.25">
      <c r="A70" s="5" t="s">
        <v>218</v>
      </c>
      <c r="B70" t="s">
        <v>307</v>
      </c>
      <c r="C70">
        <v>79196.570370000001</v>
      </c>
      <c r="D70">
        <v>81521.1348</v>
      </c>
      <c r="E70">
        <v>83956.259640000004</v>
      </c>
      <c r="F70">
        <v>86498.082190000001</v>
      </c>
      <c r="G70">
        <v>89084.272299999997</v>
      </c>
      <c r="H70">
        <v>91679.823489999995</v>
      </c>
      <c r="I70">
        <v>94279.835819999906</v>
      </c>
      <c r="J70">
        <v>96890.704199999906</v>
      </c>
      <c r="K70">
        <v>99520.466469999999</v>
      </c>
      <c r="L70">
        <v>102175.51519999999</v>
      </c>
      <c r="M70">
        <v>104860.7987</v>
      </c>
      <c r="N70">
        <v>107583.59600000001</v>
      </c>
      <c r="O70">
        <v>110353.68180000001</v>
      </c>
      <c r="P70">
        <v>113209.8654</v>
      </c>
      <c r="Q70">
        <v>116172.1663</v>
      </c>
      <c r="R70">
        <v>119251.3223</v>
      </c>
      <c r="S70">
        <v>122455.13430000001</v>
      </c>
      <c r="T70">
        <v>125789.38679999999</v>
      </c>
      <c r="U70">
        <v>129320.3599</v>
      </c>
      <c r="V70">
        <v>133020.87040000001</v>
      </c>
      <c r="W70">
        <v>136875.87880000001</v>
      </c>
      <c r="X70">
        <v>140875.96729999999</v>
      </c>
      <c r="Y70">
        <v>145015.0618</v>
      </c>
      <c r="Z70">
        <v>149289.49290000001</v>
      </c>
      <c r="AA70">
        <v>153697.253</v>
      </c>
      <c r="AB70">
        <v>158237.3872</v>
      </c>
      <c r="AC70">
        <v>162909.55540000001</v>
      </c>
      <c r="AD70">
        <v>167713.82180000001</v>
      </c>
      <c r="AE70">
        <v>172672.6826</v>
      </c>
      <c r="AF70">
        <v>177799.4497</v>
      </c>
      <c r="AG70">
        <v>183099.4031</v>
      </c>
      <c r="AH70">
        <v>188573.77249999999</v>
      </c>
      <c r="AI70">
        <v>194221.04519999999</v>
      </c>
      <c r="AJ70">
        <v>200039.52410000001</v>
      </c>
      <c r="AK70">
        <v>206029.79010000001</v>
      </c>
      <c r="AL70">
        <v>212196.00700000001</v>
      </c>
      <c r="AM70">
        <v>218546.75399999999</v>
      </c>
      <c r="AN70">
        <v>225095.68729999999</v>
      </c>
    </row>
    <row r="71" spans="1:40" x14ac:dyDescent="0.25">
      <c r="A71" s="5" t="s">
        <v>218</v>
      </c>
      <c r="B71" t="s">
        <v>308</v>
      </c>
      <c r="C71">
        <v>25142.842860000001</v>
      </c>
      <c r="D71">
        <v>25883.12889</v>
      </c>
      <c r="E71">
        <v>26646.971089999999</v>
      </c>
      <c r="F71">
        <v>27432.648819999999</v>
      </c>
      <c r="G71">
        <v>28235.293300000001</v>
      </c>
      <c r="H71">
        <v>29053.935369999999</v>
      </c>
      <c r="I71">
        <v>29887.548210000001</v>
      </c>
      <c r="J71">
        <v>30736.173930000001</v>
      </c>
      <c r="K71">
        <v>31594.780159999998</v>
      </c>
      <c r="L71">
        <v>32466.748899999999</v>
      </c>
      <c r="M71">
        <v>33355.624960000001</v>
      </c>
      <c r="N71">
        <v>34263.586969999997</v>
      </c>
      <c r="O71">
        <v>35191.876109999997</v>
      </c>
      <c r="P71">
        <v>36144.963819999997</v>
      </c>
      <c r="Q71">
        <v>37130.713109999997</v>
      </c>
      <c r="R71">
        <v>38148.391900000002</v>
      </c>
      <c r="S71">
        <v>39197.652840000002</v>
      </c>
      <c r="T71">
        <v>40279.394610000003</v>
      </c>
      <c r="U71">
        <v>41394.208830000003</v>
      </c>
      <c r="V71">
        <v>42537.694810000001</v>
      </c>
      <c r="W71">
        <v>43708.519869999996</v>
      </c>
      <c r="X71">
        <v>44906.417690000002</v>
      </c>
      <c r="Y71">
        <v>46131.52274</v>
      </c>
      <c r="Z71">
        <v>47384.132590000001</v>
      </c>
      <c r="AA71">
        <v>48664.614260000002</v>
      </c>
      <c r="AB71">
        <v>49973.379679999998</v>
      </c>
      <c r="AC71">
        <v>51310.904139999999</v>
      </c>
      <c r="AD71">
        <v>52677.767979999997</v>
      </c>
      <c r="AE71">
        <v>54078.337820000001</v>
      </c>
      <c r="AF71">
        <v>55517.587010000003</v>
      </c>
      <c r="AG71">
        <v>56993.352270000003</v>
      </c>
      <c r="AH71">
        <v>58504.680090000002</v>
      </c>
      <c r="AI71">
        <v>60052.202579999997</v>
      </c>
      <c r="AJ71">
        <v>61637.640800000001</v>
      </c>
      <c r="AK71">
        <v>63263.592579999997</v>
      </c>
      <c r="AL71">
        <v>64933.670760000001</v>
      </c>
      <c r="AM71">
        <v>66652.622270000007</v>
      </c>
      <c r="AN71">
        <v>68426.488410000005</v>
      </c>
    </row>
    <row r="72" spans="1:40" x14ac:dyDescent="0.25">
      <c r="A72" s="5" t="s">
        <v>218</v>
      </c>
      <c r="B72" t="s">
        <v>309</v>
      </c>
      <c r="C72">
        <v>38141.076789999999</v>
      </c>
      <c r="D72">
        <v>39258.63536</v>
      </c>
      <c r="E72">
        <v>40409.756930000003</v>
      </c>
      <c r="F72">
        <v>41600.149680000002</v>
      </c>
      <c r="G72">
        <v>42827.307030000004</v>
      </c>
      <c r="H72">
        <v>44076.37457</v>
      </c>
      <c r="I72">
        <v>45337.593999999997</v>
      </c>
      <c r="J72">
        <v>46609.203730000001</v>
      </c>
      <c r="K72">
        <v>47884.235249999998</v>
      </c>
      <c r="L72">
        <v>49173.887470000001</v>
      </c>
      <c r="M72">
        <v>50487.236579999997</v>
      </c>
      <c r="N72">
        <v>51829.872009999999</v>
      </c>
      <c r="O72">
        <v>53205.309509999999</v>
      </c>
      <c r="P72">
        <v>54617.610269999997</v>
      </c>
      <c r="Q72">
        <v>56077.013489999998</v>
      </c>
      <c r="R72">
        <v>57583.157749999998</v>
      </c>
      <c r="S72">
        <v>59137.389640000001</v>
      </c>
      <c r="T72">
        <v>60743.408219999998</v>
      </c>
      <c r="U72">
        <v>62408.690620000001</v>
      </c>
      <c r="V72">
        <v>64127.35484</v>
      </c>
      <c r="W72">
        <v>65896.656870000006</v>
      </c>
      <c r="X72">
        <v>67715.331279999999</v>
      </c>
      <c r="Y72">
        <v>69583.076820000002</v>
      </c>
      <c r="Z72">
        <v>71500.277449999994</v>
      </c>
      <c r="AA72">
        <v>73467.828479999996</v>
      </c>
      <c r="AB72">
        <v>75487.053190000006</v>
      </c>
      <c r="AC72">
        <v>77559.697700000004</v>
      </c>
      <c r="AD72">
        <v>79687.98676</v>
      </c>
      <c r="AE72">
        <v>81854.02953</v>
      </c>
      <c r="AF72">
        <v>84069.667159999997</v>
      </c>
      <c r="AG72">
        <v>86335.309819999995</v>
      </c>
      <c r="AH72">
        <v>88651.654680000007</v>
      </c>
      <c r="AI72">
        <v>91020.331749999998</v>
      </c>
      <c r="AJ72">
        <v>93443.845379999999</v>
      </c>
      <c r="AK72">
        <v>95925.800629999998</v>
      </c>
      <c r="AL72">
        <v>98471.177299999996</v>
      </c>
      <c r="AM72">
        <v>101086.5992</v>
      </c>
      <c r="AN72">
        <v>103780.5824</v>
      </c>
    </row>
    <row r="73" spans="1:40" x14ac:dyDescent="0.25">
      <c r="A73" s="5" t="s">
        <v>218</v>
      </c>
      <c r="B73" t="s">
        <v>310</v>
      </c>
      <c r="C73">
        <v>7549.8993799999998</v>
      </c>
      <c r="D73">
        <v>7778.9788630000003</v>
      </c>
      <c r="E73">
        <v>8019.9832649999998</v>
      </c>
      <c r="F73">
        <v>8272.5312460000005</v>
      </c>
      <c r="G73">
        <v>8545.1463829999902</v>
      </c>
      <c r="H73">
        <v>8840.3860189999996</v>
      </c>
      <c r="I73">
        <v>9155.7583649999997</v>
      </c>
      <c r="J73">
        <v>9488.77916</v>
      </c>
      <c r="K73">
        <v>9835.460341</v>
      </c>
      <c r="L73">
        <v>10196.25513</v>
      </c>
      <c r="M73">
        <v>10573.89961</v>
      </c>
      <c r="N73">
        <v>10972.01614</v>
      </c>
      <c r="O73">
        <v>11394.91633</v>
      </c>
      <c r="P73">
        <v>11823.91633</v>
      </c>
      <c r="Q73">
        <v>12266.150739999999</v>
      </c>
      <c r="R73">
        <v>12725.952509999999</v>
      </c>
      <c r="S73">
        <v>13206.414720000001</v>
      </c>
      <c r="T73">
        <v>13711.624540000001</v>
      </c>
      <c r="U73">
        <v>14233.23249</v>
      </c>
      <c r="V73">
        <v>14766.892970000001</v>
      </c>
      <c r="W73">
        <v>15311.85922</v>
      </c>
      <c r="X73">
        <v>15868.744060000001</v>
      </c>
      <c r="Y73">
        <v>16438.703440000001</v>
      </c>
      <c r="Z73">
        <v>17023.126410000001</v>
      </c>
      <c r="AA73">
        <v>17623.516370000001</v>
      </c>
      <c r="AB73">
        <v>18241.46659</v>
      </c>
      <c r="AC73">
        <v>18878.700700000001</v>
      </c>
      <c r="AD73">
        <v>19537.128939999999</v>
      </c>
      <c r="AE73">
        <v>20204.564450000002</v>
      </c>
      <c r="AF73">
        <v>20883.88665</v>
      </c>
      <c r="AG73">
        <v>21575.44742</v>
      </c>
      <c r="AH73">
        <v>22278.619920000001</v>
      </c>
      <c r="AI73">
        <v>22993.551950000001</v>
      </c>
      <c r="AJ73">
        <v>23721.4097</v>
      </c>
      <c r="AK73">
        <v>24463.951420000001</v>
      </c>
      <c r="AL73">
        <v>25223.615829999999</v>
      </c>
      <c r="AM73">
        <v>26003.444019999999</v>
      </c>
      <c r="AN73">
        <v>26807.099010000002</v>
      </c>
    </row>
    <row r="74" spans="1:40" x14ac:dyDescent="0.25">
      <c r="A74" s="5" t="s">
        <v>218</v>
      </c>
      <c r="B74" t="s">
        <v>311</v>
      </c>
      <c r="C74">
        <v>10681.6993</v>
      </c>
      <c r="D74">
        <v>10998.476350000001</v>
      </c>
      <c r="E74">
        <v>11317.51468</v>
      </c>
      <c r="F74">
        <v>11637.22838</v>
      </c>
      <c r="G74">
        <v>11968.803889999999</v>
      </c>
      <c r="H74">
        <v>12318.95542</v>
      </c>
      <c r="I74">
        <v>12687.33252</v>
      </c>
      <c r="J74">
        <v>13072.43477</v>
      </c>
      <c r="K74">
        <v>13467.437190000001</v>
      </c>
      <c r="L74">
        <v>13875.018480000001</v>
      </c>
      <c r="M74">
        <v>14298.240229999999</v>
      </c>
      <c r="N74">
        <v>14738.48962</v>
      </c>
      <c r="O74">
        <v>15195.85607</v>
      </c>
      <c r="P74">
        <v>15660.271119999999</v>
      </c>
      <c r="Q74">
        <v>16136.552729999999</v>
      </c>
      <c r="R74">
        <v>16622.927950000001</v>
      </c>
      <c r="S74">
        <v>17118.651849999998</v>
      </c>
      <c r="T74">
        <v>17624.833549999999</v>
      </c>
      <c r="U74">
        <v>18129.87153</v>
      </c>
      <c r="V74">
        <v>18632.4869</v>
      </c>
      <c r="W74">
        <v>19133.88925</v>
      </c>
      <c r="X74">
        <v>19635.726030000002</v>
      </c>
      <c r="Y74">
        <v>20139.543079999999</v>
      </c>
      <c r="Z74">
        <v>20646.64589</v>
      </c>
      <c r="AA74">
        <v>21158.13366</v>
      </c>
      <c r="AB74">
        <v>21675.00001</v>
      </c>
      <c r="AC74">
        <v>22198.251639999999</v>
      </c>
      <c r="AD74">
        <v>22729.00333</v>
      </c>
      <c r="AE74">
        <v>23264.289710000001</v>
      </c>
      <c r="AF74">
        <v>23805.472659999999</v>
      </c>
      <c r="AG74">
        <v>24348.827979999998</v>
      </c>
      <c r="AH74">
        <v>24893.302950000001</v>
      </c>
      <c r="AI74">
        <v>25440.25864</v>
      </c>
      <c r="AJ74">
        <v>25992.281060000001</v>
      </c>
      <c r="AK74">
        <v>26552.356790000002</v>
      </c>
      <c r="AL74">
        <v>27123.76283</v>
      </c>
      <c r="AM74">
        <v>27710.01658</v>
      </c>
      <c r="AN74">
        <v>28314.916969999998</v>
      </c>
    </row>
    <row r="75" spans="1:40" x14ac:dyDescent="0.25">
      <c r="A75" s="5" t="s">
        <v>218</v>
      </c>
      <c r="B75" t="s">
        <v>312</v>
      </c>
      <c r="C75">
        <v>409061.22110000002</v>
      </c>
      <c r="D75">
        <v>421132.91200000001</v>
      </c>
      <c r="E75">
        <v>433253.36249999999</v>
      </c>
      <c r="F75">
        <v>445377.94650000002</v>
      </c>
      <c r="G75">
        <v>457765.22759999998</v>
      </c>
      <c r="H75">
        <v>470697.85369999998</v>
      </c>
      <c r="I75">
        <v>484225.29889999999</v>
      </c>
      <c r="J75">
        <v>498319.47600000002</v>
      </c>
      <c r="K75">
        <v>512695.12109999999</v>
      </c>
      <c r="L75">
        <v>527477.50540000002</v>
      </c>
      <c r="M75">
        <v>542771.62410000002</v>
      </c>
      <c r="N75">
        <v>558601.54700000002</v>
      </c>
      <c r="O75">
        <v>574936.98340000003</v>
      </c>
      <c r="P75">
        <v>591752.98939999996</v>
      </c>
      <c r="Q75">
        <v>609192.6165</v>
      </c>
      <c r="R75">
        <v>627087.60259999998</v>
      </c>
      <c r="S75">
        <v>645350.19629999995</v>
      </c>
      <c r="T75">
        <v>663956.91249999998</v>
      </c>
      <c r="U75">
        <v>682532.27800000005</v>
      </c>
      <c r="V75">
        <v>701096.96499999997</v>
      </c>
      <c r="W75">
        <v>719709.53410000005</v>
      </c>
      <c r="X75">
        <v>738425.52119999996</v>
      </c>
      <c r="Y75">
        <v>757285.87789999996</v>
      </c>
      <c r="Z75">
        <v>776315.28960000002</v>
      </c>
      <c r="AA75">
        <v>795525.73490000004</v>
      </c>
      <c r="AB75">
        <v>814921.59109999996</v>
      </c>
      <c r="AC75">
        <v>834504.4987</v>
      </c>
      <c r="AD75">
        <v>854276.99159999995</v>
      </c>
      <c r="AE75">
        <v>874324.74560000002</v>
      </c>
      <c r="AF75">
        <v>894719.99950000003</v>
      </c>
      <c r="AG75">
        <v>915282.26390000002</v>
      </c>
      <c r="AH75">
        <v>935950.05339999998</v>
      </c>
      <c r="AI75">
        <v>956754.89099999995</v>
      </c>
      <c r="AJ75">
        <v>977775.04599999997</v>
      </c>
      <c r="AK75">
        <v>999108.60690000001</v>
      </c>
      <c r="AL75">
        <v>1020868.2389999999</v>
      </c>
      <c r="AM75">
        <v>1043180.313</v>
      </c>
      <c r="AN75">
        <v>1066187.077</v>
      </c>
    </row>
    <row r="76" spans="1:40" x14ac:dyDescent="0.25">
      <c r="A76" s="19" t="s">
        <v>222</v>
      </c>
      <c r="B76" t="s">
        <v>313</v>
      </c>
      <c r="C76">
        <v>307332.288</v>
      </c>
      <c r="D76">
        <v>315987.5025</v>
      </c>
      <c r="E76">
        <v>324264.52289999998</v>
      </c>
      <c r="F76">
        <v>332485.57860000001</v>
      </c>
      <c r="G76">
        <v>341282.54830000002</v>
      </c>
      <c r="H76">
        <v>350876.90039999998</v>
      </c>
      <c r="I76">
        <v>361081.57640000002</v>
      </c>
      <c r="J76">
        <v>371718.33840000001</v>
      </c>
      <c r="K76">
        <v>382488.27600000001</v>
      </c>
      <c r="L76">
        <v>393448.02519999997</v>
      </c>
      <c r="M76">
        <v>404665.15970000002</v>
      </c>
      <c r="N76">
        <v>416122.7389</v>
      </c>
      <c r="O76">
        <v>427734.54320000001</v>
      </c>
      <c r="P76">
        <v>439516.18400000001</v>
      </c>
      <c r="Q76">
        <v>451559.39549999998</v>
      </c>
      <c r="R76">
        <v>463707.60359999997</v>
      </c>
      <c r="S76">
        <v>475888.75790000003</v>
      </c>
      <c r="T76">
        <v>488085.70760000002</v>
      </c>
      <c r="U76">
        <v>498975.69270000001</v>
      </c>
      <c r="V76">
        <v>509095.32380000001</v>
      </c>
      <c r="W76">
        <v>518729.69439999998</v>
      </c>
      <c r="X76">
        <v>527996.36300000001</v>
      </c>
      <c r="Y76">
        <v>536952.46409999998</v>
      </c>
      <c r="Z76">
        <v>545632.43770000001</v>
      </c>
      <c r="AA76">
        <v>554060.42200000002</v>
      </c>
      <c r="AB76">
        <v>562255.15379999997</v>
      </c>
      <c r="AC76">
        <v>570232.94160000002</v>
      </c>
      <c r="AD76">
        <v>578009.43599999999</v>
      </c>
      <c r="AE76">
        <v>585259.02749999997</v>
      </c>
      <c r="AF76">
        <v>592314.08219999995</v>
      </c>
      <c r="AG76">
        <v>599182.54319999996</v>
      </c>
      <c r="AH76">
        <v>605879.19339999999</v>
      </c>
      <c r="AI76">
        <v>612451.83539999998</v>
      </c>
      <c r="AJ76">
        <v>618964.47939999995</v>
      </c>
      <c r="AK76">
        <v>625485.10979999998</v>
      </c>
      <c r="AL76">
        <v>632083.89939999999</v>
      </c>
      <c r="AM76">
        <v>638832.87899999996</v>
      </c>
      <c r="AN76">
        <v>645807.12879999995</v>
      </c>
    </row>
    <row r="77" spans="1:40" x14ac:dyDescent="0.25">
      <c r="A77" s="5" t="s">
        <v>218</v>
      </c>
      <c r="B77" t="s">
        <v>314</v>
      </c>
      <c r="C77">
        <v>42242.221010000001</v>
      </c>
      <c r="D77">
        <v>43482.369899999998</v>
      </c>
      <c r="E77">
        <v>44748.481090000001</v>
      </c>
      <c r="F77">
        <v>46034.278290000002</v>
      </c>
      <c r="G77">
        <v>47352.24944</v>
      </c>
      <c r="H77">
        <v>48723.637340000001</v>
      </c>
      <c r="I77">
        <v>50144.912830000001</v>
      </c>
      <c r="J77">
        <v>51619.206480000001</v>
      </c>
      <c r="K77">
        <v>53134.594810000002</v>
      </c>
      <c r="L77">
        <v>54696.193520000001</v>
      </c>
      <c r="M77">
        <v>56317.67499</v>
      </c>
      <c r="N77">
        <v>58015.008049999997</v>
      </c>
      <c r="O77">
        <v>59807.132980000002</v>
      </c>
      <c r="P77">
        <v>61636.419739999998</v>
      </c>
      <c r="Q77">
        <v>63542.066059999997</v>
      </c>
      <c r="R77">
        <v>65534.29466</v>
      </c>
      <c r="S77">
        <v>67617.709849999999</v>
      </c>
      <c r="T77">
        <v>69800.239600000001</v>
      </c>
      <c r="U77">
        <v>72066.440969999996</v>
      </c>
      <c r="V77">
        <v>74401.397410000005</v>
      </c>
      <c r="W77">
        <v>76802.357629999999</v>
      </c>
      <c r="X77">
        <v>79269.307939999999</v>
      </c>
      <c r="Y77">
        <v>81802.736739999906</v>
      </c>
      <c r="Z77">
        <v>84403.122860000003</v>
      </c>
      <c r="AA77">
        <v>87070.861990000005</v>
      </c>
      <c r="AB77">
        <v>89806.341190000006</v>
      </c>
      <c r="AC77">
        <v>92610.086609999998</v>
      </c>
      <c r="AD77">
        <v>95482.958180000001</v>
      </c>
      <c r="AE77">
        <v>98349.106889999995</v>
      </c>
      <c r="AF77">
        <v>101236.38499999999</v>
      </c>
      <c r="AG77">
        <v>104154.0048</v>
      </c>
      <c r="AH77">
        <v>107100.89969999999</v>
      </c>
      <c r="AI77">
        <v>110076.0811</v>
      </c>
      <c r="AJ77">
        <v>113081.3824</v>
      </c>
      <c r="AK77">
        <v>116121.5344</v>
      </c>
      <c r="AL77">
        <v>119204.0956</v>
      </c>
      <c r="AM77">
        <v>122339.5393</v>
      </c>
      <c r="AN77">
        <v>125541.59910000001</v>
      </c>
    </row>
    <row r="78" spans="1:40" x14ac:dyDescent="0.25">
      <c r="A78" s="5" t="s">
        <v>218</v>
      </c>
      <c r="B78" t="s">
        <v>315</v>
      </c>
      <c r="C78">
        <v>176930.23329999999</v>
      </c>
      <c r="D78">
        <v>182154.77119999999</v>
      </c>
      <c r="E78">
        <v>187482.8351</v>
      </c>
      <c r="F78">
        <v>192895.342</v>
      </c>
      <c r="G78">
        <v>198456.55739999999</v>
      </c>
      <c r="H78">
        <v>204236.3278</v>
      </c>
      <c r="I78">
        <v>210232.0619</v>
      </c>
      <c r="J78">
        <v>216428.77590000001</v>
      </c>
      <c r="K78">
        <v>222744.80600000001</v>
      </c>
      <c r="L78">
        <v>229212.26949999999</v>
      </c>
      <c r="M78">
        <v>235867.8933</v>
      </c>
      <c r="N78">
        <v>242730.23540000001</v>
      </c>
      <c r="O78">
        <v>249804.1336</v>
      </c>
      <c r="P78">
        <v>257047.84830000001</v>
      </c>
      <c r="Q78">
        <v>264526.09220000001</v>
      </c>
      <c r="R78">
        <v>272215.22610000003</v>
      </c>
      <c r="S78">
        <v>280103.4694</v>
      </c>
      <c r="T78">
        <v>288199.30420000001</v>
      </c>
      <c r="U78">
        <v>296380.2378</v>
      </c>
      <c r="V78">
        <v>304623.38809999998</v>
      </c>
      <c r="W78">
        <v>312938.87809999997</v>
      </c>
      <c r="X78">
        <v>321341.40740000003</v>
      </c>
      <c r="Y78">
        <v>329844.25829999999</v>
      </c>
      <c r="Z78">
        <v>338458.38040000002</v>
      </c>
      <c r="AA78">
        <v>347192.9094</v>
      </c>
      <c r="AB78">
        <v>356056.12689999997</v>
      </c>
      <c r="AC78">
        <v>365056.55709999998</v>
      </c>
      <c r="AD78">
        <v>374203.88919999998</v>
      </c>
      <c r="AE78">
        <v>383500.40220000001</v>
      </c>
      <c r="AF78">
        <v>392977.10710000002</v>
      </c>
      <c r="AG78">
        <v>402597.23800000001</v>
      </c>
      <c r="AH78">
        <v>412348.17450000002</v>
      </c>
      <c r="AI78">
        <v>422241.83010000002</v>
      </c>
      <c r="AJ78">
        <v>432304.54930000001</v>
      </c>
      <c r="AK78">
        <v>442569.97610000003</v>
      </c>
      <c r="AL78">
        <v>453078.60869999998</v>
      </c>
      <c r="AM78">
        <v>463877.66609999997</v>
      </c>
      <c r="AN78">
        <v>475021.89870000002</v>
      </c>
    </row>
    <row r="79" spans="1:40" x14ac:dyDescent="0.25">
      <c r="A79" s="5" t="s">
        <v>220</v>
      </c>
      <c r="B79" t="s">
        <v>316</v>
      </c>
      <c r="C79">
        <v>11991.614</v>
      </c>
      <c r="D79">
        <v>12340.54441</v>
      </c>
      <c r="E79">
        <v>12698.8081</v>
      </c>
      <c r="F79">
        <v>13068.113170000001</v>
      </c>
      <c r="G79">
        <v>13450.483109999999</v>
      </c>
      <c r="H79">
        <v>13842.488950000001</v>
      </c>
      <c r="I79">
        <v>14243.88464</v>
      </c>
      <c r="J79">
        <v>14658.192779999999</v>
      </c>
      <c r="K79">
        <v>15090.70832</v>
      </c>
      <c r="L79">
        <v>15550.938609999999</v>
      </c>
      <c r="M79">
        <v>16050.75627</v>
      </c>
      <c r="N79">
        <v>16604.379720000001</v>
      </c>
      <c r="O79">
        <v>17228.912649999998</v>
      </c>
      <c r="P79">
        <v>17925.789199999999</v>
      </c>
      <c r="Q79">
        <v>18700.226360000001</v>
      </c>
      <c r="R79">
        <v>19558.9853</v>
      </c>
      <c r="S79">
        <v>20511.76381</v>
      </c>
      <c r="T79">
        <v>21573.356530000001</v>
      </c>
      <c r="U79">
        <v>22713.043099999999</v>
      </c>
      <c r="V79">
        <v>23923.43562</v>
      </c>
      <c r="W79">
        <v>25201.525829999999</v>
      </c>
      <c r="X79">
        <v>26545.442009999999</v>
      </c>
      <c r="Y79">
        <v>27954.14314</v>
      </c>
      <c r="Z79">
        <v>29427.656040000002</v>
      </c>
      <c r="AA79">
        <v>30967.309109999998</v>
      </c>
      <c r="AB79">
        <v>32575.930619999999</v>
      </c>
      <c r="AC79">
        <v>34258.087390000001</v>
      </c>
      <c r="AD79">
        <v>36020.413809999998</v>
      </c>
      <c r="AE79">
        <v>37818.930890000003</v>
      </c>
      <c r="AF79">
        <v>39629.73876</v>
      </c>
      <c r="AG79">
        <v>41434.529479999997</v>
      </c>
      <c r="AH79">
        <v>43217.704940000003</v>
      </c>
      <c r="AI79">
        <v>44964.749150000003</v>
      </c>
      <c r="AJ79">
        <v>46661.912510000002</v>
      </c>
      <c r="AK79">
        <v>48296.423430000003</v>
      </c>
      <c r="AL79">
        <v>49856.715750000003</v>
      </c>
      <c r="AM79">
        <v>51332.599069999997</v>
      </c>
      <c r="AN79">
        <v>52715.414120000001</v>
      </c>
    </row>
    <row r="80" spans="1:40" x14ac:dyDescent="0.25">
      <c r="A80" s="5" t="s">
        <v>220</v>
      </c>
      <c r="B80" t="s">
        <v>317</v>
      </c>
      <c r="C80">
        <v>16126.348</v>
      </c>
      <c r="D80">
        <v>16524.529269999999</v>
      </c>
      <c r="E80">
        <v>16859.765640000001</v>
      </c>
      <c r="F80">
        <v>17149.98272</v>
      </c>
      <c r="G80">
        <v>17566.151539999999</v>
      </c>
      <c r="H80">
        <v>18126.627420000001</v>
      </c>
      <c r="I80">
        <v>18814.51267</v>
      </c>
      <c r="J80">
        <v>19617.529470000001</v>
      </c>
      <c r="K80">
        <v>20531.56134</v>
      </c>
      <c r="L80">
        <v>21568.822929999998</v>
      </c>
      <c r="M80">
        <v>22746.936559999998</v>
      </c>
      <c r="N80">
        <v>24085.968809999998</v>
      </c>
      <c r="O80">
        <v>25609.31942</v>
      </c>
      <c r="P80">
        <v>27204.59809</v>
      </c>
      <c r="Q80">
        <v>28858.19656</v>
      </c>
      <c r="R80">
        <v>30579.77061</v>
      </c>
      <c r="S80">
        <v>32388.8583</v>
      </c>
      <c r="T80">
        <v>34309.579380000003</v>
      </c>
      <c r="U80">
        <v>36318.703099999999</v>
      </c>
      <c r="V80">
        <v>38407.673860000003</v>
      </c>
      <c r="W80">
        <v>40566.10961</v>
      </c>
      <c r="X80">
        <v>42785.178789999998</v>
      </c>
      <c r="Y80">
        <v>45058.582269999999</v>
      </c>
      <c r="Z80">
        <v>47382.524559999998</v>
      </c>
      <c r="AA80">
        <v>49755.438090000003</v>
      </c>
      <c r="AB80">
        <v>52177.71486</v>
      </c>
      <c r="AC80">
        <v>54651.538800000002</v>
      </c>
      <c r="AD80">
        <v>57180.798540000003</v>
      </c>
      <c r="AE80">
        <v>59579.133650000003</v>
      </c>
      <c r="AF80">
        <v>61822.082520000004</v>
      </c>
      <c r="AG80">
        <v>63914.222399999999</v>
      </c>
      <c r="AH80">
        <v>65867.135160000005</v>
      </c>
      <c r="AI80">
        <v>67690.778560000006</v>
      </c>
      <c r="AJ80">
        <v>69391.916899999997</v>
      </c>
      <c r="AK80">
        <v>70974.685840000006</v>
      </c>
      <c r="AL80">
        <v>72441.907860000007</v>
      </c>
      <c r="AM80">
        <v>73795.981190000006</v>
      </c>
      <c r="AN80">
        <v>75039.475439999995</v>
      </c>
    </row>
    <row r="81" spans="1:40" x14ac:dyDescent="0.25">
      <c r="A81" s="5" t="s">
        <v>220</v>
      </c>
      <c r="B81" t="s">
        <v>318</v>
      </c>
      <c r="C81">
        <v>721.67200000000003</v>
      </c>
      <c r="D81">
        <v>737.82512180000003</v>
      </c>
      <c r="E81">
        <v>749.69686860000002</v>
      </c>
      <c r="F81">
        <v>758.39126669999996</v>
      </c>
      <c r="G81">
        <v>769.96076500000004</v>
      </c>
      <c r="H81">
        <v>785.45848209999997</v>
      </c>
      <c r="I81">
        <v>804.7464665</v>
      </c>
      <c r="J81">
        <v>827.78166650000003</v>
      </c>
      <c r="K81">
        <v>854.51342499999998</v>
      </c>
      <c r="L81">
        <v>885.23854900000003</v>
      </c>
      <c r="M81">
        <v>920.36178489999998</v>
      </c>
      <c r="N81">
        <v>960.35472579999998</v>
      </c>
      <c r="O81">
        <v>1005.793948</v>
      </c>
      <c r="P81">
        <v>1053.5100649999999</v>
      </c>
      <c r="Q81">
        <v>1102.4515019999999</v>
      </c>
      <c r="R81">
        <v>1152.0679720000001</v>
      </c>
      <c r="S81">
        <v>1202.1365929999999</v>
      </c>
      <c r="T81">
        <v>1252.5899039999999</v>
      </c>
      <c r="U81">
        <v>1302.114534</v>
      </c>
      <c r="V81">
        <v>1350.8354670000001</v>
      </c>
      <c r="W81">
        <v>1399.280354</v>
      </c>
      <c r="X81">
        <v>1447.9817740000001</v>
      </c>
      <c r="Y81">
        <v>1497.358283</v>
      </c>
      <c r="Z81">
        <v>1547.7029640000001</v>
      </c>
      <c r="AA81">
        <v>1599.2101600000001</v>
      </c>
      <c r="AB81">
        <v>1652.0106350000001</v>
      </c>
      <c r="AC81">
        <v>1706.2039279999999</v>
      </c>
      <c r="AD81">
        <v>1761.8884949999999</v>
      </c>
      <c r="AE81">
        <v>1814.0056830000001</v>
      </c>
      <c r="AF81">
        <v>1862.005856</v>
      </c>
      <c r="AG81">
        <v>1906.4197819999999</v>
      </c>
      <c r="AH81">
        <v>1947.9488040000001</v>
      </c>
      <c r="AI81">
        <v>1987.134863</v>
      </c>
      <c r="AJ81">
        <v>2024.3469909999999</v>
      </c>
      <c r="AK81">
        <v>2059.8592990000002</v>
      </c>
      <c r="AL81">
        <v>2093.8891140000001</v>
      </c>
      <c r="AM81">
        <v>2126.631727</v>
      </c>
      <c r="AN81">
        <v>2158.2827600000001</v>
      </c>
    </row>
    <row r="82" spans="1:40" x14ac:dyDescent="0.25">
      <c r="A82" s="5" t="s">
        <v>220</v>
      </c>
      <c r="B82" t="s">
        <v>319</v>
      </c>
      <c r="C82">
        <v>48595.165000000001</v>
      </c>
      <c r="D82">
        <v>50037.080759999997</v>
      </c>
      <c r="E82">
        <v>51515.872779999998</v>
      </c>
      <c r="F82">
        <v>53020.604610000002</v>
      </c>
      <c r="G82">
        <v>54584.69773</v>
      </c>
      <c r="H82">
        <v>56235.36103</v>
      </c>
      <c r="I82">
        <v>58006.44167</v>
      </c>
      <c r="J82">
        <v>59945.910029999999</v>
      </c>
      <c r="K82">
        <v>62080.576419999998</v>
      </c>
      <c r="L82">
        <v>64476.06467</v>
      </c>
      <c r="M82">
        <v>67211.978929999997</v>
      </c>
      <c r="N82">
        <v>70376.672200000001</v>
      </c>
      <c r="O82">
        <v>74074.341260000001</v>
      </c>
      <c r="P82">
        <v>78217.259470000005</v>
      </c>
      <c r="Q82">
        <v>82844.227419999996</v>
      </c>
      <c r="R82">
        <v>87971.449410000001</v>
      </c>
      <c r="S82">
        <v>93637.689979999996</v>
      </c>
      <c r="T82">
        <v>99916.496719999996</v>
      </c>
      <c r="U82">
        <v>106563.2402</v>
      </c>
      <c r="V82">
        <v>113521.77830000001</v>
      </c>
      <c r="W82">
        <v>120767.47500000001</v>
      </c>
      <c r="X82">
        <v>128287.2666</v>
      </c>
      <c r="Y82">
        <v>136074.63310000001</v>
      </c>
      <c r="Z82">
        <v>144128.6894</v>
      </c>
      <c r="AA82">
        <v>152454.85709999999</v>
      </c>
      <c r="AB82">
        <v>161066.23850000001</v>
      </c>
      <c r="AC82">
        <v>169985.54010000001</v>
      </c>
      <c r="AD82">
        <v>179247.45559999999</v>
      </c>
      <c r="AE82">
        <v>188437.62210000001</v>
      </c>
      <c r="AF82">
        <v>197460.53520000001</v>
      </c>
      <c r="AG82">
        <v>206183.56270000001</v>
      </c>
      <c r="AH82">
        <v>214497.073</v>
      </c>
      <c r="AI82">
        <v>222314.1569</v>
      </c>
      <c r="AJ82">
        <v>229565.60079999999</v>
      </c>
      <c r="AK82">
        <v>236196.99129999999</v>
      </c>
      <c r="AL82">
        <v>242167.68729999999</v>
      </c>
      <c r="AM82">
        <v>247450.03419999999</v>
      </c>
      <c r="AN82">
        <v>252028.80499999999</v>
      </c>
    </row>
    <row r="83" spans="1:40" x14ac:dyDescent="0.25">
      <c r="A83" s="5" t="s">
        <v>220</v>
      </c>
      <c r="B83" t="s">
        <v>320</v>
      </c>
      <c r="C83">
        <v>81173.289000000004</v>
      </c>
      <c r="D83">
        <v>83549.718529999998</v>
      </c>
      <c r="E83">
        <v>86044.028049999906</v>
      </c>
      <c r="F83">
        <v>88656.770260000005</v>
      </c>
      <c r="G83">
        <v>91322.827560000005</v>
      </c>
      <c r="H83">
        <v>93991.842709999997</v>
      </c>
      <c r="I83">
        <v>96664.501730000004</v>
      </c>
      <c r="J83">
        <v>99376.749890000006</v>
      </c>
      <c r="K83">
        <v>102187.8143</v>
      </c>
      <c r="L83">
        <v>105166.2221</v>
      </c>
      <c r="M83">
        <v>108393.1228</v>
      </c>
      <c r="N83">
        <v>111965.8995</v>
      </c>
      <c r="O83">
        <v>116000.6887</v>
      </c>
      <c r="P83">
        <v>120539.24370000001</v>
      </c>
      <c r="Q83">
        <v>125620.91280000001</v>
      </c>
      <c r="R83">
        <v>131295.78320000001</v>
      </c>
      <c r="S83">
        <v>137624.61300000001</v>
      </c>
      <c r="T83">
        <v>144693.39809999999</v>
      </c>
      <c r="U83">
        <v>152391.27480000001</v>
      </c>
      <c r="V83">
        <v>160666.4382</v>
      </c>
      <c r="W83">
        <v>169494.58780000001</v>
      </c>
      <c r="X83">
        <v>178860.42910000001</v>
      </c>
      <c r="Y83">
        <v>188755.73310000001</v>
      </c>
      <c r="Z83">
        <v>199180.44099999999</v>
      </c>
      <c r="AA83">
        <v>210143.48319999999</v>
      </c>
      <c r="AB83">
        <v>221663.32310000001</v>
      </c>
      <c r="AC83">
        <v>233768.7787</v>
      </c>
      <c r="AD83">
        <v>246500.53099999999</v>
      </c>
      <c r="AE83">
        <v>259625.35949999999</v>
      </c>
      <c r="AF83">
        <v>273022.55339999998</v>
      </c>
      <c r="AG83">
        <v>286608.87270000001</v>
      </c>
      <c r="AH83">
        <v>300303.96189999999</v>
      </c>
      <c r="AI83">
        <v>314022.3639</v>
      </c>
      <c r="AJ83">
        <v>327675.74900000001</v>
      </c>
      <c r="AK83">
        <v>341177.53869999998</v>
      </c>
      <c r="AL83">
        <v>354445.70730000001</v>
      </c>
      <c r="AM83">
        <v>367405.1311</v>
      </c>
      <c r="AN83">
        <v>379989.5822</v>
      </c>
    </row>
    <row r="84" spans="1:40" x14ac:dyDescent="0.25">
      <c r="A84" s="5" t="s">
        <v>220</v>
      </c>
      <c r="B84" t="s">
        <v>321</v>
      </c>
      <c r="C84">
        <v>11688.45991</v>
      </c>
      <c r="D84">
        <v>12023.853590000001</v>
      </c>
      <c r="E84">
        <v>12358.193859999999</v>
      </c>
      <c r="F84">
        <v>12705.339019999999</v>
      </c>
      <c r="G84">
        <v>13076.83423</v>
      </c>
      <c r="H84">
        <v>13483.972970000001</v>
      </c>
      <c r="I84">
        <v>13906.661899999999</v>
      </c>
      <c r="J84">
        <v>14335.23287</v>
      </c>
      <c r="K84">
        <v>14756.81603</v>
      </c>
      <c r="L84">
        <v>15173.439850000001</v>
      </c>
      <c r="M84">
        <v>15590.09024</v>
      </c>
      <c r="N84">
        <v>16008.37117</v>
      </c>
      <c r="O84">
        <v>16426.937239999999</v>
      </c>
      <c r="P84">
        <v>16864.902429999998</v>
      </c>
      <c r="Q84">
        <v>17330.020759999999</v>
      </c>
      <c r="R84">
        <v>17816.073479999999</v>
      </c>
      <c r="S84">
        <v>18320.089400000001</v>
      </c>
      <c r="T84">
        <v>18841.910339999999</v>
      </c>
      <c r="U84">
        <v>19331.554830000001</v>
      </c>
      <c r="V84">
        <v>19803.582040000001</v>
      </c>
      <c r="W84">
        <v>20265.4944</v>
      </c>
      <c r="X84">
        <v>20719.50273</v>
      </c>
      <c r="Y84">
        <v>21166.413939999999</v>
      </c>
      <c r="Z84">
        <v>21606.874930000002</v>
      </c>
      <c r="AA84">
        <v>22041.602190000001</v>
      </c>
      <c r="AB84">
        <v>22471.35698</v>
      </c>
      <c r="AC84">
        <v>22896.906129999999</v>
      </c>
      <c r="AD84">
        <v>23319.00189</v>
      </c>
      <c r="AE84">
        <v>23741.03284</v>
      </c>
      <c r="AF84">
        <v>24176.612519999999</v>
      </c>
      <c r="AG84">
        <v>24622.138790000001</v>
      </c>
      <c r="AH84">
        <v>25074.62902</v>
      </c>
      <c r="AI84">
        <v>25533.015500000001</v>
      </c>
      <c r="AJ84">
        <v>25997.13956</v>
      </c>
      <c r="AK84">
        <v>26467.292659999999</v>
      </c>
      <c r="AL84">
        <v>26944.128130000001</v>
      </c>
      <c r="AM84">
        <v>27428.649870000001</v>
      </c>
      <c r="AN84">
        <v>27922.249970000001</v>
      </c>
    </row>
    <row r="85" spans="1:40" x14ac:dyDescent="0.25">
      <c r="A85" s="5" t="s">
        <v>221</v>
      </c>
      <c r="B85" t="s">
        <v>322</v>
      </c>
      <c r="C85">
        <v>1680793.5220000001</v>
      </c>
      <c r="D85">
        <v>1730083.5120000001</v>
      </c>
      <c r="E85">
        <v>1780980.4539999999</v>
      </c>
      <c r="F85">
        <v>1833359.6969999999</v>
      </c>
      <c r="G85">
        <v>1886671.0179999999</v>
      </c>
      <c r="H85">
        <v>1940926.28</v>
      </c>
      <c r="I85">
        <v>1996018.358</v>
      </c>
      <c r="J85">
        <v>2051974.044</v>
      </c>
      <c r="K85">
        <v>2108443.83</v>
      </c>
      <c r="L85">
        <v>2165704.1660000002</v>
      </c>
      <c r="M85">
        <v>2224045.7259999998</v>
      </c>
      <c r="N85">
        <v>2283662.71</v>
      </c>
      <c r="O85">
        <v>2344697.0970000001</v>
      </c>
      <c r="P85">
        <v>2407897.9449999998</v>
      </c>
      <c r="Q85">
        <v>2473842.307</v>
      </c>
      <c r="R85">
        <v>2542455.9909999999</v>
      </c>
      <c r="S85">
        <v>2613770.6740000001</v>
      </c>
      <c r="T85">
        <v>2687946.8620000002</v>
      </c>
      <c r="U85">
        <v>2765067.824</v>
      </c>
      <c r="V85">
        <v>2844855.1830000002</v>
      </c>
      <c r="W85">
        <v>2927125.1460000002</v>
      </c>
      <c r="X85">
        <v>3011718.9</v>
      </c>
      <c r="Y85">
        <v>3098497.8229999999</v>
      </c>
      <c r="Z85">
        <v>3187344.5290000001</v>
      </c>
      <c r="AA85">
        <v>3278163.122</v>
      </c>
      <c r="AB85">
        <v>3370877.9870000002</v>
      </c>
      <c r="AC85">
        <v>3465432.71</v>
      </c>
      <c r="AD85">
        <v>3561790.6889999998</v>
      </c>
      <c r="AE85">
        <v>3660450.1570000001</v>
      </c>
      <c r="AF85">
        <v>3761775.105</v>
      </c>
      <c r="AG85">
        <v>3865521.9780000001</v>
      </c>
      <c r="AH85">
        <v>3971553.9559999998</v>
      </c>
      <c r="AI85">
        <v>4079847.7069999999</v>
      </c>
      <c r="AJ85">
        <v>4190462.2050000001</v>
      </c>
      <c r="AK85">
        <v>4303534.8119999999</v>
      </c>
      <c r="AL85">
        <v>4419289.176</v>
      </c>
      <c r="AM85">
        <v>4538045.4550000001</v>
      </c>
      <c r="AN85">
        <v>4660232.6560000004</v>
      </c>
    </row>
    <row r="86" spans="1:40" x14ac:dyDescent="0.25">
      <c r="A86" s="5" t="s">
        <v>221</v>
      </c>
      <c r="B86" t="s">
        <v>323</v>
      </c>
      <c r="C86">
        <v>358724.9657</v>
      </c>
      <c r="D86">
        <v>369284.59879999998</v>
      </c>
      <c r="E86">
        <v>379655.65600000002</v>
      </c>
      <c r="F86">
        <v>389767.71289999998</v>
      </c>
      <c r="G86">
        <v>400086.75559999997</v>
      </c>
      <c r="H86">
        <v>411081.67259999999</v>
      </c>
      <c r="I86">
        <v>422880.9155</v>
      </c>
      <c r="J86">
        <v>435475.3799</v>
      </c>
      <c r="K86">
        <v>448492.16519999999</v>
      </c>
      <c r="L86">
        <v>462112.82160000002</v>
      </c>
      <c r="M86">
        <v>476496.39980000001</v>
      </c>
      <c r="N86">
        <v>491695.97869999998</v>
      </c>
      <c r="O86">
        <v>507693.97989999998</v>
      </c>
      <c r="P86">
        <v>524433.7243</v>
      </c>
      <c r="Q86">
        <v>542090.77509999997</v>
      </c>
      <c r="R86">
        <v>560442.95530000003</v>
      </c>
      <c r="S86">
        <v>579396.46470000001</v>
      </c>
      <c r="T86">
        <v>598966.96180000005</v>
      </c>
      <c r="U86">
        <v>618587.02350000001</v>
      </c>
      <c r="V86">
        <v>638320.375</v>
      </c>
      <c r="W86">
        <v>658253.35239999997</v>
      </c>
      <c r="X86">
        <v>678457.13139999995</v>
      </c>
      <c r="Y86">
        <v>698976.70779999997</v>
      </c>
      <c r="Z86">
        <v>719830.92839999998</v>
      </c>
      <c r="AA86">
        <v>741019.7439</v>
      </c>
      <c r="AB86">
        <v>762533.24439999997</v>
      </c>
      <c r="AC86">
        <v>784360.07570000004</v>
      </c>
      <c r="AD86">
        <v>806493.72180000006</v>
      </c>
      <c r="AE86">
        <v>829016.8456</v>
      </c>
      <c r="AF86">
        <v>851999.51939999999</v>
      </c>
      <c r="AG86">
        <v>875133.18599999999</v>
      </c>
      <c r="AH86">
        <v>898289.95819999999</v>
      </c>
      <c r="AI86">
        <v>921491.82830000005</v>
      </c>
      <c r="AJ86">
        <v>944841.72459999996</v>
      </c>
      <c r="AK86">
        <v>968479.05920000002</v>
      </c>
      <c r="AL86">
        <v>992568.772</v>
      </c>
      <c r="AM86">
        <v>1017298.52</v>
      </c>
      <c r="AN86">
        <v>1042881.601</v>
      </c>
    </row>
    <row r="87" spans="1:40" x14ac:dyDescent="0.25">
      <c r="A87" s="19" t="s">
        <v>222</v>
      </c>
      <c r="B87" t="s">
        <v>324</v>
      </c>
      <c r="C87">
        <v>15853.983050000001</v>
      </c>
      <c r="D87">
        <v>16213.23582</v>
      </c>
      <c r="E87">
        <v>16489.720649999999</v>
      </c>
      <c r="F87">
        <v>16736.583470000001</v>
      </c>
      <c r="G87">
        <v>17092.743399999999</v>
      </c>
      <c r="H87">
        <v>17557.305260000001</v>
      </c>
      <c r="I87">
        <v>18113.88582</v>
      </c>
      <c r="J87">
        <v>18752.898840000002</v>
      </c>
      <c r="K87">
        <v>19473.103640000001</v>
      </c>
      <c r="L87">
        <v>20281.970549999998</v>
      </c>
      <c r="M87">
        <v>21191.200580000001</v>
      </c>
      <c r="N87">
        <v>22211.580129999998</v>
      </c>
      <c r="O87">
        <v>23352.714100000001</v>
      </c>
      <c r="P87">
        <v>24469.157299999999</v>
      </c>
      <c r="Q87">
        <v>25571.109469999999</v>
      </c>
      <c r="R87">
        <v>26663.19195</v>
      </c>
      <c r="S87">
        <v>27751.856749999999</v>
      </c>
      <c r="T87">
        <v>28842.494780000001</v>
      </c>
      <c r="U87">
        <v>29758.016749999999</v>
      </c>
      <c r="V87">
        <v>30598.20736</v>
      </c>
      <c r="W87">
        <v>31395.162319999999</v>
      </c>
      <c r="X87">
        <v>32158.855070000001</v>
      </c>
      <c r="Y87">
        <v>32893.192280000003</v>
      </c>
      <c r="Z87">
        <v>33600.494129999999</v>
      </c>
      <c r="AA87">
        <v>34282.653590000002</v>
      </c>
      <c r="AB87">
        <v>34941.33726</v>
      </c>
      <c r="AC87">
        <v>35578.00909</v>
      </c>
      <c r="AD87">
        <v>36193.902820000003</v>
      </c>
      <c r="AE87">
        <v>36549.397790000003</v>
      </c>
      <c r="AF87">
        <v>36728.051350000002</v>
      </c>
      <c r="AG87">
        <v>36772.304889999999</v>
      </c>
      <c r="AH87">
        <v>36708.797290000002</v>
      </c>
      <c r="AI87">
        <v>36556.248579999999</v>
      </c>
      <c r="AJ87">
        <v>36328.622029999999</v>
      </c>
      <c r="AK87">
        <v>36036.835370000001</v>
      </c>
      <c r="AL87">
        <v>35689.825349999999</v>
      </c>
      <c r="AM87">
        <v>35295.123979999997</v>
      </c>
      <c r="AN87">
        <v>34859.25909</v>
      </c>
    </row>
    <row r="88" spans="1:40" x14ac:dyDescent="0.25">
      <c r="A88" s="19" t="s">
        <v>222</v>
      </c>
      <c r="B88" t="s">
        <v>325</v>
      </c>
      <c r="C88">
        <v>51842.487480000003</v>
      </c>
      <c r="D88">
        <v>53383.86894</v>
      </c>
      <c r="E88">
        <v>54781.648110000002</v>
      </c>
      <c r="F88">
        <v>56230.672359999997</v>
      </c>
      <c r="G88">
        <v>58026.726920000001</v>
      </c>
      <c r="H88">
        <v>60521.058770000003</v>
      </c>
      <c r="I88">
        <v>63193.222289999998</v>
      </c>
      <c r="J88">
        <v>65893.031140000006</v>
      </c>
      <c r="K88">
        <v>68322.085080000004</v>
      </c>
      <c r="L88">
        <v>70543.334780000005</v>
      </c>
      <c r="M88">
        <v>72654.855460000006</v>
      </c>
      <c r="N88">
        <v>74668.837</v>
      </c>
      <c r="O88">
        <v>76538.200830000002</v>
      </c>
      <c r="P88">
        <v>78654.6875</v>
      </c>
      <c r="Q88">
        <v>81170.054350000006</v>
      </c>
      <c r="R88">
        <v>83898.271900000007</v>
      </c>
      <c r="S88">
        <v>86766.603799999997</v>
      </c>
      <c r="T88">
        <v>89762.637400000007</v>
      </c>
      <c r="U88">
        <v>92335.356870000003</v>
      </c>
      <c r="V88">
        <v>94636.413289999997</v>
      </c>
      <c r="W88">
        <v>96726.419729999994</v>
      </c>
      <c r="X88">
        <v>98626.773430000001</v>
      </c>
      <c r="Y88">
        <v>100351.4295</v>
      </c>
      <c r="Z88">
        <v>101913.2957</v>
      </c>
      <c r="AA88">
        <v>103324.69259999999</v>
      </c>
      <c r="AB88">
        <v>104597.012</v>
      </c>
      <c r="AC88">
        <v>105740.6018</v>
      </c>
      <c r="AD88">
        <v>106764.7506</v>
      </c>
      <c r="AE88">
        <v>107800.8302</v>
      </c>
      <c r="AF88">
        <v>109038.9525</v>
      </c>
      <c r="AG88">
        <v>110282.14230000001</v>
      </c>
      <c r="AH88">
        <v>111451.56050000001</v>
      </c>
      <c r="AI88">
        <v>112536.29369999999</v>
      </c>
      <c r="AJ88">
        <v>113547.2454</v>
      </c>
      <c r="AK88">
        <v>114500.0053</v>
      </c>
      <c r="AL88">
        <v>115410.2044</v>
      </c>
      <c r="AM88">
        <v>116292.20020000001</v>
      </c>
      <c r="AN88">
        <v>117159.2969</v>
      </c>
    </row>
    <row r="89" spans="1:40" x14ac:dyDescent="0.25">
      <c r="A89" s="27" t="s">
        <v>425</v>
      </c>
      <c r="B89" t="s">
        <v>326</v>
      </c>
      <c r="C89">
        <v>10768.83088</v>
      </c>
      <c r="D89">
        <v>11372.89523</v>
      </c>
      <c r="E89">
        <v>12083.305420000001</v>
      </c>
      <c r="F89">
        <v>12823.570159999999</v>
      </c>
      <c r="G89">
        <v>13550.067999999999</v>
      </c>
      <c r="H89">
        <v>14939.323</v>
      </c>
      <c r="I89">
        <v>16261.1227</v>
      </c>
      <c r="J89">
        <v>17369.397819999998</v>
      </c>
      <c r="K89">
        <v>18279.319360000001</v>
      </c>
      <c r="L89">
        <v>19021.86968</v>
      </c>
      <c r="M89">
        <v>19604.04897</v>
      </c>
      <c r="N89">
        <v>19994.07274</v>
      </c>
      <c r="O89">
        <v>20119.454689999999</v>
      </c>
      <c r="P89">
        <v>20861.24985</v>
      </c>
      <c r="Q89">
        <v>21852.754789999999</v>
      </c>
      <c r="R89">
        <v>22982.58569</v>
      </c>
      <c r="S89">
        <v>24227.80257</v>
      </c>
      <c r="T89">
        <v>25599.208269999999</v>
      </c>
      <c r="U89">
        <v>26879.566859999999</v>
      </c>
      <c r="V89">
        <v>28029.753629999999</v>
      </c>
      <c r="W89">
        <v>29036.796030000001</v>
      </c>
      <c r="X89">
        <v>29894.153760000001</v>
      </c>
      <c r="Y89">
        <v>30600.235199999999</v>
      </c>
      <c r="Z89">
        <v>31156.084849999999</v>
      </c>
      <c r="AA89">
        <v>31563.653839999999</v>
      </c>
      <c r="AB89">
        <v>31824.93173</v>
      </c>
      <c r="AC89">
        <v>31941.69326</v>
      </c>
      <c r="AD89">
        <v>31915.672750000002</v>
      </c>
      <c r="AE89">
        <v>32564.537479999999</v>
      </c>
      <c r="AF89">
        <v>33223.30601</v>
      </c>
      <c r="AG89">
        <v>33733.43247</v>
      </c>
      <c r="AH89">
        <v>34092.747960000001</v>
      </c>
      <c r="AI89">
        <v>34330.199860000001</v>
      </c>
      <c r="AJ89">
        <v>34473.191310000002</v>
      </c>
      <c r="AK89">
        <v>34542.264739999999</v>
      </c>
      <c r="AL89">
        <v>34552.251109999997</v>
      </c>
      <c r="AM89">
        <v>34513.957390000003</v>
      </c>
      <c r="AN89">
        <v>34435.628140000001</v>
      </c>
    </row>
    <row r="90" spans="1:40" x14ac:dyDescent="0.25">
      <c r="A90" s="27" t="s">
        <v>426</v>
      </c>
      <c r="B90" t="s">
        <v>327</v>
      </c>
      <c r="C90">
        <v>752.27429700000005</v>
      </c>
      <c r="D90">
        <v>978.20334119999995</v>
      </c>
      <c r="E90">
        <v>1270.089052</v>
      </c>
      <c r="F90">
        <v>1647.249206</v>
      </c>
      <c r="G90">
        <v>2131.6938580000001</v>
      </c>
      <c r="H90">
        <v>2777.884274</v>
      </c>
      <c r="I90">
        <v>3495.9691750000002</v>
      </c>
      <c r="J90">
        <v>4322.0524169999999</v>
      </c>
      <c r="K90">
        <v>5288.2861380000004</v>
      </c>
      <c r="L90">
        <v>6422.3401540000004</v>
      </c>
      <c r="M90">
        <v>7743.3578289999996</v>
      </c>
      <c r="N90">
        <v>9249.6172380000007</v>
      </c>
      <c r="O90">
        <v>10902.172640000001</v>
      </c>
      <c r="P90">
        <v>12653.14135</v>
      </c>
      <c r="Q90">
        <v>14669.32467</v>
      </c>
      <c r="R90">
        <v>16998.71212</v>
      </c>
      <c r="S90">
        <v>19695.642459999999</v>
      </c>
      <c r="T90">
        <v>22831.742109999999</v>
      </c>
      <c r="U90">
        <v>25563.114450000001</v>
      </c>
      <c r="V90">
        <v>28365.22293</v>
      </c>
      <c r="W90">
        <v>31223.37038</v>
      </c>
      <c r="X90">
        <v>34120.477460000002</v>
      </c>
      <c r="Y90">
        <v>37043.199280000001</v>
      </c>
      <c r="Z90">
        <v>39979.447529999998</v>
      </c>
      <c r="AA90">
        <v>42916.718030000004</v>
      </c>
      <c r="AB90">
        <v>45841.154880000002</v>
      </c>
      <c r="AC90">
        <v>48737.09145</v>
      </c>
      <c r="AD90">
        <v>51587.082909999997</v>
      </c>
      <c r="AE90">
        <v>54343.483310000003</v>
      </c>
      <c r="AF90">
        <v>56600.730280000003</v>
      </c>
      <c r="AG90">
        <v>58495.579290000001</v>
      </c>
      <c r="AH90">
        <v>60130.347869999998</v>
      </c>
      <c r="AI90">
        <v>61572.094040000004</v>
      </c>
      <c r="AJ90">
        <v>62864.35297</v>
      </c>
      <c r="AK90">
        <v>64036.915309999997</v>
      </c>
      <c r="AL90">
        <v>65111.660920000002</v>
      </c>
      <c r="AM90">
        <v>66105.298790000001</v>
      </c>
      <c r="AN90">
        <v>67031.480280000003</v>
      </c>
    </row>
    <row r="91" spans="1:40" x14ac:dyDescent="0.25">
      <c r="A91" s="27" t="s">
        <v>427</v>
      </c>
      <c r="B91" t="s">
        <v>328</v>
      </c>
      <c r="C91">
        <v>638.72549079999999</v>
      </c>
      <c r="D91">
        <v>658.32153059999996</v>
      </c>
      <c r="E91">
        <v>676.34916910000004</v>
      </c>
      <c r="F91">
        <v>691.36383799999999</v>
      </c>
      <c r="G91">
        <v>702.13711190000004</v>
      </c>
      <c r="H91">
        <v>814.2137563</v>
      </c>
      <c r="I91">
        <v>963.25773630000003</v>
      </c>
      <c r="J91">
        <v>1133.4604999999999</v>
      </c>
      <c r="K91">
        <v>1323.8262729999999</v>
      </c>
      <c r="L91">
        <v>1537.089414</v>
      </c>
      <c r="M91">
        <v>1775.4697120000001</v>
      </c>
      <c r="N91">
        <v>2037.5568780000001</v>
      </c>
      <c r="O91">
        <v>2315.2840110000002</v>
      </c>
      <c r="P91">
        <v>2499.5909769999998</v>
      </c>
      <c r="Q91">
        <v>2650.4447869999999</v>
      </c>
      <c r="R91">
        <v>2792.1416060000001</v>
      </c>
      <c r="S91">
        <v>2933.269628</v>
      </c>
      <c r="T91">
        <v>3077.9424450000001</v>
      </c>
      <c r="U91">
        <v>3253.406864</v>
      </c>
      <c r="V91">
        <v>3426.7986780000001</v>
      </c>
      <c r="W91">
        <v>3585.7215470000001</v>
      </c>
      <c r="X91">
        <v>3725.254355</v>
      </c>
      <c r="Y91">
        <v>3843.3917409999999</v>
      </c>
      <c r="Z91">
        <v>3939.3514439999999</v>
      </c>
      <c r="AA91">
        <v>4012.8920710000002</v>
      </c>
      <c r="AB91">
        <v>4064.0360460000002</v>
      </c>
      <c r="AC91">
        <v>4092.965017</v>
      </c>
      <c r="AD91">
        <v>4100.0008710000002</v>
      </c>
      <c r="AE91">
        <v>4186.6865420000004</v>
      </c>
      <c r="AF91">
        <v>4270.0877959999998</v>
      </c>
      <c r="AG91">
        <v>4330.6543359999996</v>
      </c>
      <c r="AH91">
        <v>4368.5326249999998</v>
      </c>
      <c r="AI91">
        <v>4387.799481</v>
      </c>
      <c r="AJ91">
        <v>4392.3280640000003</v>
      </c>
      <c r="AK91">
        <v>4385.1097840000002</v>
      </c>
      <c r="AL91">
        <v>4368.3966190000001</v>
      </c>
      <c r="AM91">
        <v>4343.911443</v>
      </c>
      <c r="AN91">
        <v>4313.0304569999998</v>
      </c>
    </row>
    <row r="92" spans="1:40" x14ac:dyDescent="0.25">
      <c r="A92" s="27" t="s">
        <v>117</v>
      </c>
      <c r="B92" t="s">
        <v>329</v>
      </c>
      <c r="C92">
        <v>4.3678165160000004</v>
      </c>
      <c r="D92">
        <v>9.1352848180000006</v>
      </c>
      <c r="E92">
        <v>19.23682088</v>
      </c>
      <c r="F92">
        <v>40.82926767</v>
      </c>
      <c r="G92">
        <v>87.152089669999995</v>
      </c>
      <c r="H92">
        <v>173.71355560000001</v>
      </c>
      <c r="I92">
        <v>335.76932909999999</v>
      </c>
      <c r="J92">
        <v>638.14756780000005</v>
      </c>
      <c r="K92">
        <v>1199.3398219999999</v>
      </c>
      <c r="L92">
        <v>2233.5605730000002</v>
      </c>
      <c r="M92">
        <v>4121.6757129999996</v>
      </c>
      <c r="N92">
        <v>7521.1587170000003</v>
      </c>
      <c r="O92">
        <v>13519.25419</v>
      </c>
      <c r="P92">
        <v>15207.966249999999</v>
      </c>
      <c r="Q92">
        <v>16934.989079999999</v>
      </c>
      <c r="R92">
        <v>18731.165929999999</v>
      </c>
      <c r="S92">
        <v>20619.217509999999</v>
      </c>
      <c r="T92">
        <v>22627.597659999999</v>
      </c>
      <c r="U92">
        <v>26922.740280000002</v>
      </c>
      <c r="V92">
        <v>31768.087490000002</v>
      </c>
      <c r="W92">
        <v>37208.915780000003</v>
      </c>
      <c r="X92">
        <v>43289.554210000002</v>
      </c>
      <c r="Y92">
        <v>50060.5818</v>
      </c>
      <c r="Z92">
        <v>57576.626790000002</v>
      </c>
      <c r="AA92">
        <v>65894.26685</v>
      </c>
      <c r="AB92">
        <v>75070.182379999998</v>
      </c>
      <c r="AC92">
        <v>85159.420530000003</v>
      </c>
      <c r="AD92">
        <v>96214.023929999996</v>
      </c>
      <c r="AE92">
        <v>102369.1761</v>
      </c>
      <c r="AF92">
        <v>107576.7083</v>
      </c>
      <c r="AG92">
        <v>112080.238</v>
      </c>
      <c r="AH92">
        <v>116068.2319</v>
      </c>
      <c r="AI92">
        <v>119667.29240000001</v>
      </c>
      <c r="AJ92">
        <v>122961.57490000001</v>
      </c>
      <c r="AK92">
        <v>126010.13529999999</v>
      </c>
      <c r="AL92">
        <v>128857.4624</v>
      </c>
      <c r="AM92">
        <v>131538.4645</v>
      </c>
      <c r="AN92">
        <v>134082.432</v>
      </c>
    </row>
    <row r="93" spans="1:40" x14ac:dyDescent="0.25">
      <c r="A93" s="27" t="s">
        <v>428</v>
      </c>
      <c r="B93" t="s">
        <v>330</v>
      </c>
      <c r="C93">
        <v>288.43088970000002</v>
      </c>
      <c r="D93">
        <v>363.70704799999999</v>
      </c>
      <c r="E93">
        <v>490.28583600000002</v>
      </c>
      <c r="F93">
        <v>676.53607769999996</v>
      </c>
      <c r="G93">
        <v>942.66917669999998</v>
      </c>
      <c r="H93">
        <v>1216.153947</v>
      </c>
      <c r="I93">
        <v>1491.2250280000001</v>
      </c>
      <c r="J93">
        <v>1774.2606149999999</v>
      </c>
      <c r="K93">
        <v>2072.1430180000002</v>
      </c>
      <c r="L93">
        <v>2388.81529</v>
      </c>
      <c r="M93">
        <v>2723.732066</v>
      </c>
      <c r="N93">
        <v>3069.20586</v>
      </c>
      <c r="O93">
        <v>3407.4843489999998</v>
      </c>
      <c r="P93">
        <v>3667.5273120000002</v>
      </c>
      <c r="Q93">
        <v>3896.1353089999998</v>
      </c>
      <c r="R93">
        <v>4111.9293369999996</v>
      </c>
      <c r="S93">
        <v>4321.7773829999996</v>
      </c>
      <c r="T93">
        <v>4529.8042670000004</v>
      </c>
      <c r="U93">
        <v>4771.0782419999996</v>
      </c>
      <c r="V93">
        <v>4998.799293</v>
      </c>
      <c r="W93">
        <v>5195.6949420000001</v>
      </c>
      <c r="X93">
        <v>5355.527556</v>
      </c>
      <c r="Y93">
        <v>5476.554787</v>
      </c>
      <c r="Z93">
        <v>5559.0206330000001</v>
      </c>
      <c r="AA93">
        <v>5604.0916239999997</v>
      </c>
      <c r="AB93">
        <v>5613.3880479999998</v>
      </c>
      <c r="AC93">
        <v>5588.7770140000002</v>
      </c>
      <c r="AD93">
        <v>5532.2984740000002</v>
      </c>
      <c r="AE93">
        <v>3393.1822510000002</v>
      </c>
      <c r="AF93">
        <v>1730.112678</v>
      </c>
      <c r="AG93">
        <v>811.50474329999997</v>
      </c>
      <c r="AH93">
        <v>361.71573710000001</v>
      </c>
      <c r="AI93">
        <v>154.96927210000001</v>
      </c>
      <c r="AJ93">
        <v>64.149557450000003</v>
      </c>
      <c r="AK93">
        <v>25.770444869999999</v>
      </c>
      <c r="AL93">
        <v>10.112531369999999</v>
      </c>
      <c r="AM93">
        <v>3.9217451319999999</v>
      </c>
      <c r="AN93">
        <v>1.5343038680000001</v>
      </c>
    </row>
    <row r="94" spans="1:40" x14ac:dyDescent="0.25">
      <c r="A94" s="27" t="s">
        <v>429</v>
      </c>
      <c r="B94" t="s">
        <v>331</v>
      </c>
      <c r="C94">
        <v>514.10128280000004</v>
      </c>
      <c r="D94">
        <v>563.49475580000001</v>
      </c>
      <c r="E94">
        <v>628.66634729999998</v>
      </c>
      <c r="F94">
        <v>703.58708739999997</v>
      </c>
      <c r="G94">
        <v>785.99606459999995</v>
      </c>
      <c r="H94">
        <v>892.15866770000002</v>
      </c>
      <c r="I94">
        <v>992.28321119999998</v>
      </c>
      <c r="J94">
        <v>1081.5079490000001</v>
      </c>
      <c r="K94">
        <v>1161.5653500000001</v>
      </c>
      <c r="L94">
        <v>1234.207298</v>
      </c>
      <c r="M94">
        <v>1299.3661219999999</v>
      </c>
      <c r="N94">
        <v>1354.234886</v>
      </c>
      <c r="O94">
        <v>1392.937383</v>
      </c>
      <c r="P94">
        <v>1433.578334</v>
      </c>
      <c r="Q94">
        <v>1474.607745</v>
      </c>
      <c r="R94">
        <v>1515.9671740000001</v>
      </c>
      <c r="S94">
        <v>1558.0576080000001</v>
      </c>
      <c r="T94">
        <v>1601.75874</v>
      </c>
      <c r="U94">
        <v>1561.5291970000001</v>
      </c>
      <c r="V94">
        <v>1484.4709190000001</v>
      </c>
      <c r="W94">
        <v>1390.00658</v>
      </c>
      <c r="X94">
        <v>1286.4831730000001</v>
      </c>
      <c r="Y94">
        <v>1178.6871149999999</v>
      </c>
      <c r="Z94">
        <v>1069.9996329999999</v>
      </c>
      <c r="AA94">
        <v>962.99539419999996</v>
      </c>
      <c r="AB94">
        <v>859.63811669999996</v>
      </c>
      <c r="AC94">
        <v>761.38178270000003</v>
      </c>
      <c r="AD94">
        <v>669.25179009999999</v>
      </c>
      <c r="AE94">
        <v>555.82817480000006</v>
      </c>
      <c r="AF94">
        <v>447.70884230000001</v>
      </c>
      <c r="AG94">
        <v>353.68390319999997</v>
      </c>
      <c r="AH94">
        <v>275.412083</v>
      </c>
      <c r="AI94">
        <v>211.9365157</v>
      </c>
      <c r="AJ94">
        <v>161.3992207</v>
      </c>
      <c r="AK94">
        <v>121.7441491</v>
      </c>
      <c r="AL94">
        <v>91.012472180000003</v>
      </c>
      <c r="AM94">
        <v>67.460242550000004</v>
      </c>
      <c r="AN94">
        <v>49.595461319999998</v>
      </c>
    </row>
    <row r="95" spans="1:40" x14ac:dyDescent="0.25">
      <c r="A95" s="27" t="s">
        <v>430</v>
      </c>
      <c r="B95" t="s">
        <v>332</v>
      </c>
      <c r="C95">
        <v>0.22515454670000001</v>
      </c>
      <c r="D95">
        <v>0.83331546239999998</v>
      </c>
      <c r="E95">
        <v>4.9245517679999997</v>
      </c>
      <c r="F95">
        <v>34.820841909999999</v>
      </c>
      <c r="G95">
        <v>260.21429549999999</v>
      </c>
      <c r="H95">
        <v>632.42920930000002</v>
      </c>
      <c r="I95">
        <v>1019.393541</v>
      </c>
      <c r="J95">
        <v>1409.7348260000001</v>
      </c>
      <c r="K95">
        <v>1824.5710799999999</v>
      </c>
      <c r="L95">
        <v>2279.940912</v>
      </c>
      <c r="M95">
        <v>2782.7323900000001</v>
      </c>
      <c r="N95">
        <v>3329.3115160000002</v>
      </c>
      <c r="O95">
        <v>3901.9997760000001</v>
      </c>
      <c r="P95">
        <v>4249.8564109999998</v>
      </c>
      <c r="Q95">
        <v>4493.017793</v>
      </c>
      <c r="R95">
        <v>4684.5351110000001</v>
      </c>
      <c r="S95">
        <v>4844.8385539999999</v>
      </c>
      <c r="T95">
        <v>4984.2002789999997</v>
      </c>
      <c r="U95">
        <v>4886.8368950000004</v>
      </c>
      <c r="V95">
        <v>4672.07647</v>
      </c>
      <c r="W95">
        <v>4393.6722380000001</v>
      </c>
      <c r="X95">
        <v>4078.2227400000002</v>
      </c>
      <c r="Y95">
        <v>3742.9327720000001</v>
      </c>
      <c r="Z95">
        <v>3400.646362</v>
      </c>
      <c r="AA95">
        <v>3061.2620259999999</v>
      </c>
      <c r="AB95">
        <v>2732.2741129999999</v>
      </c>
      <c r="AC95">
        <v>2419.1403230000001</v>
      </c>
      <c r="AD95">
        <v>2125.6208120000001</v>
      </c>
      <c r="AE95">
        <v>1962.499362</v>
      </c>
      <c r="AF95">
        <v>1827.9858119999999</v>
      </c>
      <c r="AG95">
        <v>1698.727515</v>
      </c>
      <c r="AH95">
        <v>1572.2176260000001</v>
      </c>
      <c r="AI95">
        <v>1449.945868</v>
      </c>
      <c r="AJ95">
        <v>1333.4533570000001</v>
      </c>
      <c r="AK95">
        <v>1223.6931039999999</v>
      </c>
      <c r="AL95">
        <v>1121.1105689999999</v>
      </c>
      <c r="AM95">
        <v>1025.803124</v>
      </c>
      <c r="AN95">
        <v>937.65071509999996</v>
      </c>
    </row>
    <row r="96" spans="1:40" x14ac:dyDescent="0.25">
      <c r="A96" s="27" t="s">
        <v>431</v>
      </c>
      <c r="B96" t="s">
        <v>333</v>
      </c>
      <c r="C96">
        <v>2605.7253879999998</v>
      </c>
      <c r="D96">
        <v>2655.7691949999999</v>
      </c>
      <c r="E96">
        <v>2688.0810099999999</v>
      </c>
      <c r="F96">
        <v>2703.0363390000002</v>
      </c>
      <c r="G96">
        <v>2697.7531079999999</v>
      </c>
      <c r="H96">
        <v>2891.5868059999998</v>
      </c>
      <c r="I96">
        <v>3088.0237090000001</v>
      </c>
      <c r="J96">
        <v>3244.783124</v>
      </c>
      <c r="K96">
        <v>3361.6028230000002</v>
      </c>
      <c r="L96">
        <v>3444.3372589999999</v>
      </c>
      <c r="M96">
        <v>3495.317074</v>
      </c>
      <c r="N96">
        <v>3510.2973299999999</v>
      </c>
      <c r="O96">
        <v>3478.3848840000001</v>
      </c>
      <c r="P96">
        <v>3509.683747</v>
      </c>
      <c r="Q96">
        <v>3562.1518860000001</v>
      </c>
      <c r="R96">
        <v>3623.270356</v>
      </c>
      <c r="S96">
        <v>3690.4106900000002</v>
      </c>
      <c r="T96">
        <v>3764.6824379999998</v>
      </c>
      <c r="U96">
        <v>3877.57584</v>
      </c>
      <c r="V96">
        <v>3988.469165</v>
      </c>
      <c r="W96">
        <v>4084.1522</v>
      </c>
      <c r="X96">
        <v>4160.7891630000004</v>
      </c>
      <c r="Y96">
        <v>4217.7990840000002</v>
      </c>
      <c r="Z96">
        <v>4255.6817600000004</v>
      </c>
      <c r="AA96">
        <v>4275.2027010000002</v>
      </c>
      <c r="AB96">
        <v>4277.1022160000002</v>
      </c>
      <c r="AC96">
        <v>4262.01577</v>
      </c>
      <c r="AD96">
        <v>4230.4904109999998</v>
      </c>
      <c r="AE96">
        <v>4290.1680930000002</v>
      </c>
      <c r="AF96">
        <v>4352.5675529999999</v>
      </c>
      <c r="AG96">
        <v>4397.1395220000004</v>
      </c>
      <c r="AH96">
        <v>4423.9438659999996</v>
      </c>
      <c r="AI96">
        <v>4436.9788680000001</v>
      </c>
      <c r="AJ96">
        <v>4439.9194680000001</v>
      </c>
      <c r="AK96">
        <v>4435.4649760000002</v>
      </c>
      <c r="AL96">
        <v>4425.5200290000002</v>
      </c>
      <c r="AM96">
        <v>4411.433524</v>
      </c>
      <c r="AN96">
        <v>4394.2001920000002</v>
      </c>
    </row>
    <row r="97" spans="1:40" x14ac:dyDescent="0.25">
      <c r="A97" s="27" t="s">
        <v>434</v>
      </c>
      <c r="B97" t="s">
        <v>334</v>
      </c>
      <c r="C97">
        <v>2831.6670730000001</v>
      </c>
      <c r="D97">
        <v>2901.667218</v>
      </c>
      <c r="E97">
        <v>2939.0443599999999</v>
      </c>
      <c r="F97">
        <v>2945.2524739999999</v>
      </c>
      <c r="G97">
        <v>2925.2372180000002</v>
      </c>
      <c r="H97">
        <v>3120.5123309999999</v>
      </c>
      <c r="I97">
        <v>3325.0285789999998</v>
      </c>
      <c r="J97">
        <v>3496.5249010000002</v>
      </c>
      <c r="K97">
        <v>3634.7190810000002</v>
      </c>
      <c r="L97">
        <v>3745.3123730000002</v>
      </c>
      <c r="M97">
        <v>3829.9978179999998</v>
      </c>
      <c r="N97">
        <v>3883.0845770000001</v>
      </c>
      <c r="O97">
        <v>3891.040191</v>
      </c>
      <c r="P97">
        <v>3837.7627950000001</v>
      </c>
      <c r="Q97">
        <v>3760.4196470000002</v>
      </c>
      <c r="R97">
        <v>3673.3001129999998</v>
      </c>
      <c r="S97">
        <v>3582.1744610000001</v>
      </c>
      <c r="T97">
        <v>3490.770657</v>
      </c>
      <c r="U97">
        <v>3464.5533190000001</v>
      </c>
      <c r="V97">
        <v>3441.06576</v>
      </c>
      <c r="W97">
        <v>3402.2484460000001</v>
      </c>
      <c r="X97">
        <v>3344.574134</v>
      </c>
      <c r="Y97">
        <v>3269.0236949999999</v>
      </c>
      <c r="Z97">
        <v>3177.8402809999998</v>
      </c>
      <c r="AA97">
        <v>3073.4471410000001</v>
      </c>
      <c r="AB97">
        <v>2958.1093099999998</v>
      </c>
      <c r="AC97">
        <v>2833.8569389999998</v>
      </c>
      <c r="AD97">
        <v>2702.5042229999999</v>
      </c>
      <c r="AE97">
        <v>2103.636395</v>
      </c>
      <c r="AF97">
        <v>1506.491354</v>
      </c>
      <c r="AG97">
        <v>1035.7909050000001</v>
      </c>
      <c r="AH97">
        <v>693.83426450000002</v>
      </c>
      <c r="AI97">
        <v>455.3835138</v>
      </c>
      <c r="AJ97">
        <v>293.61505190000003</v>
      </c>
      <c r="AK97">
        <v>186.27233519999999</v>
      </c>
      <c r="AL97">
        <v>116.4252015</v>
      </c>
      <c r="AM97">
        <v>71.78745164</v>
      </c>
      <c r="AN97">
        <v>43.735705379999999</v>
      </c>
    </row>
    <row r="98" spans="1:40" x14ac:dyDescent="0.25">
      <c r="A98" s="27" t="s">
        <v>435</v>
      </c>
      <c r="B98" t="s">
        <v>335</v>
      </c>
      <c r="C98">
        <v>11781.592780000001</v>
      </c>
      <c r="D98">
        <v>12563.74941</v>
      </c>
      <c r="E98">
        <v>13182.967640000001</v>
      </c>
      <c r="F98">
        <v>13670.18563</v>
      </c>
      <c r="G98">
        <v>14059.991410000001</v>
      </c>
      <c r="H98">
        <v>15636.11068</v>
      </c>
      <c r="I98">
        <v>16833.142380000001</v>
      </c>
      <c r="J98">
        <v>17835.812699999999</v>
      </c>
      <c r="K98">
        <v>18727.82861</v>
      </c>
      <c r="L98">
        <v>19538.217390000002</v>
      </c>
      <c r="M98">
        <v>20256.331989999999</v>
      </c>
      <c r="N98">
        <v>20826.325430000001</v>
      </c>
      <c r="O98">
        <v>21148.240300000001</v>
      </c>
      <c r="P98">
        <v>22450.395530000002</v>
      </c>
      <c r="Q98">
        <v>23844.38523</v>
      </c>
      <c r="R98">
        <v>25349.939470000001</v>
      </c>
      <c r="S98">
        <v>26985.667689999998</v>
      </c>
      <c r="T98">
        <v>28781.839189999999</v>
      </c>
      <c r="U98">
        <v>29953.101119999999</v>
      </c>
      <c r="V98">
        <v>30935.278780000001</v>
      </c>
      <c r="W98">
        <v>31736.861789999999</v>
      </c>
      <c r="X98">
        <v>32363.46</v>
      </c>
      <c r="Y98">
        <v>32824.308810000002</v>
      </c>
      <c r="Z98">
        <v>33129.219230000002</v>
      </c>
      <c r="AA98">
        <v>33287.129220000003</v>
      </c>
      <c r="AB98">
        <v>33305.690750000002</v>
      </c>
      <c r="AC98">
        <v>33191.36492</v>
      </c>
      <c r="AD98">
        <v>32949.845350000003</v>
      </c>
      <c r="AE98">
        <v>34720.92828</v>
      </c>
      <c r="AF98">
        <v>36225.639810000001</v>
      </c>
      <c r="AG98">
        <v>37553.164120000001</v>
      </c>
      <c r="AH98">
        <v>38770.157610000002</v>
      </c>
      <c r="AI98">
        <v>39920.504659999999</v>
      </c>
      <c r="AJ98">
        <v>41032.631260000002</v>
      </c>
      <c r="AK98">
        <v>42125.687160000001</v>
      </c>
      <c r="AL98">
        <v>43213.32041</v>
      </c>
      <c r="AM98">
        <v>44305.501640000002</v>
      </c>
      <c r="AN98">
        <v>45409.973480000001</v>
      </c>
    </row>
    <row r="99" spans="1:40" x14ac:dyDescent="0.25">
      <c r="A99" s="27" t="s">
        <v>432</v>
      </c>
      <c r="B99" t="s">
        <v>336</v>
      </c>
      <c r="C99">
        <v>474.12527679999999</v>
      </c>
      <c r="D99">
        <v>543.50777819999996</v>
      </c>
      <c r="E99">
        <v>643.67170880000003</v>
      </c>
      <c r="F99">
        <v>769.54557920000002</v>
      </c>
      <c r="G99">
        <v>922.12178889999996</v>
      </c>
      <c r="H99">
        <v>768.33876069999997</v>
      </c>
      <c r="I99">
        <v>546.08453589999999</v>
      </c>
      <c r="J99">
        <v>359.06857209999998</v>
      </c>
      <c r="K99">
        <v>225.16972569999999</v>
      </c>
      <c r="L99">
        <v>136.27224029999999</v>
      </c>
      <c r="M99">
        <v>79.939909479999997</v>
      </c>
      <c r="N99">
        <v>45.478093039999997</v>
      </c>
      <c r="O99">
        <v>25.044549740000001</v>
      </c>
      <c r="P99">
        <v>18.292130960000001</v>
      </c>
      <c r="Q99">
        <v>14.632876270000001</v>
      </c>
      <c r="R99">
        <v>12.03118358</v>
      </c>
      <c r="S99">
        <v>9.9781898640000009</v>
      </c>
      <c r="T99">
        <v>8.3046672810000004</v>
      </c>
      <c r="U99">
        <v>7.8432613629999999</v>
      </c>
      <c r="V99">
        <v>7.7250814700000001</v>
      </c>
      <c r="W99">
        <v>7.7182058769999999</v>
      </c>
      <c r="X99">
        <v>7.7599909609999997</v>
      </c>
      <c r="Y99">
        <v>7.8348208140000004</v>
      </c>
      <c r="Z99">
        <v>7.9407325569999996</v>
      </c>
      <c r="AA99">
        <v>8.0796349060000008</v>
      </c>
      <c r="AB99">
        <v>8.2544476450000008</v>
      </c>
      <c r="AC99">
        <v>8.4683354749999999</v>
      </c>
      <c r="AD99">
        <v>8.7245946389999904</v>
      </c>
      <c r="AE99">
        <v>8.9947227909999903</v>
      </c>
      <c r="AF99">
        <v>9.2523438769999995</v>
      </c>
      <c r="AG99">
        <v>9.5085646780000008</v>
      </c>
      <c r="AH99">
        <v>9.7817261169999998</v>
      </c>
      <c r="AI99">
        <v>10.08798769</v>
      </c>
      <c r="AJ99">
        <v>10.44037548</v>
      </c>
      <c r="AK99">
        <v>10.84998023</v>
      </c>
      <c r="AL99">
        <v>11.32724889</v>
      </c>
      <c r="AM99">
        <v>11.882914</v>
      </c>
      <c r="AN99">
        <v>12.528746399999999</v>
      </c>
    </row>
    <row r="100" spans="1:40" x14ac:dyDescent="0.25">
      <c r="A100" s="27" t="s">
        <v>433</v>
      </c>
      <c r="B100" t="s">
        <v>337</v>
      </c>
      <c r="C100">
        <v>5981.2326210000001</v>
      </c>
      <c r="D100">
        <v>6004.752958</v>
      </c>
      <c r="E100">
        <v>5911.6714570000004</v>
      </c>
      <c r="F100">
        <v>5744.7460929999997</v>
      </c>
      <c r="G100">
        <v>5523.9525450000001</v>
      </c>
      <c r="H100">
        <v>3405.5918959999999</v>
      </c>
      <c r="I100">
        <v>1729.6735980000001</v>
      </c>
      <c r="J100">
        <v>797.33050409999998</v>
      </c>
      <c r="K100">
        <v>345.89631639999999</v>
      </c>
      <c r="L100">
        <v>143.5666311</v>
      </c>
      <c r="M100">
        <v>57.718888130000003</v>
      </c>
      <c r="N100">
        <v>22.855983680000001</v>
      </c>
      <c r="O100">
        <v>9.1773426229999995</v>
      </c>
      <c r="P100">
        <v>5.7538027600000001</v>
      </c>
      <c r="Q100">
        <v>4.1714320100000002</v>
      </c>
      <c r="R100">
        <v>3.1651242060000002</v>
      </c>
      <c r="S100">
        <v>2.4398509869999998</v>
      </c>
      <c r="T100">
        <v>1.894438273</v>
      </c>
      <c r="U100">
        <v>1.486490214</v>
      </c>
      <c r="V100">
        <v>1.1681846659999999</v>
      </c>
      <c r="W100">
        <v>0.91712649459999995</v>
      </c>
      <c r="X100">
        <v>0.71896707039999996</v>
      </c>
      <c r="Y100">
        <v>0.56287606010000002</v>
      </c>
      <c r="Z100">
        <v>0.44021605000000003</v>
      </c>
      <c r="AA100">
        <v>0.34402455320000003</v>
      </c>
      <c r="AB100">
        <v>0.26870841839999998</v>
      </c>
      <c r="AC100">
        <v>0.20980393010000001</v>
      </c>
      <c r="AD100">
        <v>0.16377114500000001</v>
      </c>
      <c r="AE100">
        <v>0.13011586510000001</v>
      </c>
      <c r="AF100">
        <v>0.10365888080000001</v>
      </c>
      <c r="AG100">
        <v>8.2528320899999896E-2</v>
      </c>
      <c r="AH100">
        <v>6.5670167500000001E-2</v>
      </c>
      <c r="AI100">
        <v>5.22658342E-2</v>
      </c>
      <c r="AJ100">
        <v>4.1632548999999998E-2</v>
      </c>
      <c r="AK100">
        <v>3.32061232E-2</v>
      </c>
      <c r="AL100">
        <v>2.6528887000000001E-2</v>
      </c>
      <c r="AM100">
        <v>2.1234464799999998E-2</v>
      </c>
      <c r="AN100">
        <v>1.7032034200000001E-2</v>
      </c>
    </row>
    <row r="101" spans="1:40" x14ac:dyDescent="0.25">
      <c r="A101" s="5" t="s">
        <v>219</v>
      </c>
      <c r="B101" t="s">
        <v>338</v>
      </c>
      <c r="C101">
        <v>48859.425999999999</v>
      </c>
      <c r="D101">
        <v>50291.250769999999</v>
      </c>
      <c r="E101">
        <v>51779.52016</v>
      </c>
      <c r="F101">
        <v>53324.138890000002</v>
      </c>
      <c r="G101">
        <v>54902.070540000001</v>
      </c>
      <c r="H101">
        <v>56506.235289999997</v>
      </c>
      <c r="I101">
        <v>58138.891499999998</v>
      </c>
      <c r="J101">
        <v>59794.989580000001</v>
      </c>
      <c r="K101">
        <v>61465.60123</v>
      </c>
      <c r="L101">
        <v>63153.298940000001</v>
      </c>
      <c r="M101">
        <v>64862.931850000001</v>
      </c>
      <c r="N101">
        <v>66600.602849999996</v>
      </c>
      <c r="O101">
        <v>68373.34921</v>
      </c>
      <c r="P101">
        <v>70201.505149999997</v>
      </c>
      <c r="Q101">
        <v>72098.817150000003</v>
      </c>
      <c r="R101">
        <v>74065.692559999996</v>
      </c>
      <c r="S101">
        <v>76102.593429999906</v>
      </c>
      <c r="T101">
        <v>78210.370750000002</v>
      </c>
      <c r="U101">
        <v>80403.815000000002</v>
      </c>
      <c r="V101">
        <v>82667.271080000006</v>
      </c>
      <c r="W101">
        <v>84994.624840000004</v>
      </c>
      <c r="X101">
        <v>87384.346980000002</v>
      </c>
      <c r="Y101">
        <v>89836.71931</v>
      </c>
      <c r="Z101">
        <v>92352.796449999994</v>
      </c>
      <c r="AA101">
        <v>94933.946899999995</v>
      </c>
      <c r="AB101">
        <v>97581.60153</v>
      </c>
      <c r="AC101">
        <v>100297.05220000001</v>
      </c>
      <c r="AD101">
        <v>103081.39350000001</v>
      </c>
      <c r="AE101">
        <v>105950.63250000001</v>
      </c>
      <c r="AF101">
        <v>108917.86079999999</v>
      </c>
      <c r="AG101">
        <v>111985.59480000001</v>
      </c>
      <c r="AH101">
        <v>115155.2224</v>
      </c>
      <c r="AI101">
        <v>118428.09149999999</v>
      </c>
      <c r="AJ101">
        <v>121806.2452</v>
      </c>
      <c r="AK101">
        <v>125293.1559</v>
      </c>
      <c r="AL101">
        <v>128894.4069</v>
      </c>
      <c r="AM101">
        <v>132618.2023</v>
      </c>
      <c r="AN101">
        <v>136475.82769999999</v>
      </c>
    </row>
    <row r="102" spans="1:40" x14ac:dyDescent="0.25">
      <c r="A102" s="5" t="s">
        <v>219</v>
      </c>
      <c r="B102" t="s">
        <v>339</v>
      </c>
      <c r="C102">
        <v>13.242000000000001</v>
      </c>
      <c r="D102">
        <v>13.630555899999999</v>
      </c>
      <c r="E102">
        <v>14.027126989999999</v>
      </c>
      <c r="F102">
        <v>14.42979551</v>
      </c>
      <c r="G102">
        <v>14.83871886</v>
      </c>
      <c r="H102">
        <v>15.25640537</v>
      </c>
      <c r="I102">
        <v>15.68454551</v>
      </c>
      <c r="J102">
        <v>16.122628469999999</v>
      </c>
      <c r="K102">
        <v>16.567124369999998</v>
      </c>
      <c r="L102">
        <v>17.019894399999998</v>
      </c>
      <c r="M102">
        <v>17.48338382</v>
      </c>
      <c r="N102">
        <v>17.959246490000002</v>
      </c>
      <c r="O102">
        <v>18.448468290000001</v>
      </c>
      <c r="P102">
        <v>18.952939959999998</v>
      </c>
      <c r="Q102">
        <v>19.476867179999999</v>
      </c>
      <c r="R102">
        <v>20.018663889999999</v>
      </c>
      <c r="S102">
        <v>20.57683819</v>
      </c>
      <c r="T102">
        <v>21.150831740000001</v>
      </c>
      <c r="U102">
        <v>21.735595</v>
      </c>
      <c r="V102">
        <v>22.328521330000001</v>
      </c>
      <c r="W102">
        <v>22.929606119999999</v>
      </c>
      <c r="X102">
        <v>23.539690310000001</v>
      </c>
      <c r="Y102">
        <v>24.159785589999998</v>
      </c>
      <c r="Z102">
        <v>24.790859180000002</v>
      </c>
      <c r="AA102">
        <v>25.43379182</v>
      </c>
      <c r="AB102">
        <v>26.089399</v>
      </c>
      <c r="AC102">
        <v>26.758462560000002</v>
      </c>
      <c r="AD102">
        <v>27.441771880000001</v>
      </c>
      <c r="AE102">
        <v>28.142029560000001</v>
      </c>
      <c r="AF102">
        <v>28.863068630000001</v>
      </c>
      <c r="AG102">
        <v>29.604289430000001</v>
      </c>
      <c r="AH102">
        <v>30.36578373</v>
      </c>
      <c r="AI102">
        <v>31.148928389999998</v>
      </c>
      <c r="AJ102">
        <v>31.956022059999999</v>
      </c>
      <c r="AK102">
        <v>32.79001195</v>
      </c>
      <c r="AL102">
        <v>33.654496379999998</v>
      </c>
      <c r="AM102">
        <v>34.553801589999999</v>
      </c>
      <c r="AN102">
        <v>35.493090049999999</v>
      </c>
    </row>
    <row r="103" spans="1:40" x14ac:dyDescent="0.25">
      <c r="A103" s="5" t="s">
        <v>218</v>
      </c>
      <c r="B103" t="s">
        <v>340</v>
      </c>
      <c r="C103">
        <v>79196.570370000001</v>
      </c>
      <c r="D103">
        <v>81521.1348</v>
      </c>
      <c r="E103">
        <v>83964.954889999906</v>
      </c>
      <c r="F103">
        <v>86531.571840000004</v>
      </c>
      <c r="G103">
        <v>89166.30227</v>
      </c>
      <c r="H103">
        <v>91842.513019999999</v>
      </c>
      <c r="I103">
        <v>94564.725529999996</v>
      </c>
      <c r="J103">
        <v>97315.543130000005</v>
      </c>
      <c r="K103">
        <v>100092.65579999999</v>
      </c>
      <c r="L103">
        <v>102900.3533</v>
      </c>
      <c r="M103">
        <v>105747.0717</v>
      </c>
      <c r="N103">
        <v>108646.23020000001</v>
      </c>
      <c r="O103">
        <v>111614.5021</v>
      </c>
      <c r="P103">
        <v>114691.68429999999</v>
      </c>
      <c r="Q103">
        <v>117898.4844</v>
      </c>
      <c r="R103">
        <v>121245.6355</v>
      </c>
      <c r="S103">
        <v>124741.4265</v>
      </c>
      <c r="T103">
        <v>128393.62880000001</v>
      </c>
      <c r="U103">
        <v>132251.58970000001</v>
      </c>
      <c r="V103">
        <v>136274.5754</v>
      </c>
      <c r="W103">
        <v>140445.8279</v>
      </c>
      <c r="X103">
        <v>144759.2378</v>
      </c>
      <c r="Y103">
        <v>149214.04490000001</v>
      </c>
      <c r="Z103">
        <v>153812.6513</v>
      </c>
      <c r="AA103">
        <v>158559.30540000001</v>
      </c>
      <c r="AB103">
        <v>163459.1991</v>
      </c>
      <c r="AC103">
        <v>168517.8315</v>
      </c>
      <c r="AD103">
        <v>173740.73569999999</v>
      </c>
      <c r="AE103">
        <v>179156.72899999999</v>
      </c>
      <c r="AF103">
        <v>184785.67720000001</v>
      </c>
      <c r="AG103">
        <v>190639.0705</v>
      </c>
      <c r="AH103">
        <v>196720.92300000001</v>
      </c>
      <c r="AI103">
        <v>203031.06909999999</v>
      </c>
      <c r="AJ103">
        <v>209569.1231</v>
      </c>
      <c r="AK103">
        <v>216337.3297</v>
      </c>
      <c r="AL103">
        <v>223342.15710000001</v>
      </c>
      <c r="AM103">
        <v>230595.43799999999</v>
      </c>
      <c r="AN103">
        <v>238115.1379</v>
      </c>
    </row>
    <row r="104" spans="1:40" x14ac:dyDescent="0.25">
      <c r="A104" s="5" t="s">
        <v>218</v>
      </c>
      <c r="B104" t="s">
        <v>341</v>
      </c>
      <c r="C104">
        <v>25142.842860000001</v>
      </c>
      <c r="D104">
        <v>25883.12889</v>
      </c>
      <c r="E104">
        <v>26648.847600000001</v>
      </c>
      <c r="F104">
        <v>27439.530289999999</v>
      </c>
      <c r="G104">
        <v>28252.343130000001</v>
      </c>
      <c r="H104">
        <v>29087.94929</v>
      </c>
      <c r="I104">
        <v>29948.177339999998</v>
      </c>
      <c r="J104">
        <v>30826.859680000001</v>
      </c>
      <c r="K104">
        <v>31718.318139999999</v>
      </c>
      <c r="L104">
        <v>32625.543799999999</v>
      </c>
      <c r="M104">
        <v>33552.58857</v>
      </c>
      <c r="N104">
        <v>34502.87674</v>
      </c>
      <c r="O104">
        <v>35479.177689999997</v>
      </c>
      <c r="P104">
        <v>36485.24613</v>
      </c>
      <c r="Q104">
        <v>37529.103909999998</v>
      </c>
      <c r="R104">
        <v>38610.372739999999</v>
      </c>
      <c r="S104">
        <v>39729.05313</v>
      </c>
      <c r="T104">
        <v>40886.807090000002</v>
      </c>
      <c r="U104">
        <v>42080.276469999997</v>
      </c>
      <c r="V104">
        <v>43302.019610000003</v>
      </c>
      <c r="W104">
        <v>44550.061959999999</v>
      </c>
      <c r="X104">
        <v>45824.864329999997</v>
      </c>
      <c r="Y104">
        <v>47127.923360000001</v>
      </c>
      <c r="Z104">
        <v>48461.17482</v>
      </c>
      <c r="AA104">
        <v>49826.741970000003</v>
      </c>
      <c r="AB104">
        <v>51226.839229999998</v>
      </c>
      <c r="AC104">
        <v>52663.755169999997</v>
      </c>
      <c r="AD104">
        <v>54139.878199999999</v>
      </c>
      <c r="AE104">
        <v>55660.883249999999</v>
      </c>
      <c r="AF104">
        <v>57232.699119999997</v>
      </c>
      <c r="AG104">
        <v>58854.883439999998</v>
      </c>
      <c r="AH104">
        <v>60527.332869999998</v>
      </c>
      <c r="AI104">
        <v>62251.260829999999</v>
      </c>
      <c r="AJ104">
        <v>64029.093260000001</v>
      </c>
      <c r="AK104">
        <v>65864.365890000001</v>
      </c>
      <c r="AL104">
        <v>67761.838940000001</v>
      </c>
      <c r="AM104">
        <v>69727.716100000005</v>
      </c>
      <c r="AN104">
        <v>71769.822790000006</v>
      </c>
    </row>
    <row r="105" spans="1:40" x14ac:dyDescent="0.25">
      <c r="A105" s="5" t="s">
        <v>218</v>
      </c>
      <c r="B105" t="s">
        <v>342</v>
      </c>
      <c r="C105">
        <v>38141.076789999999</v>
      </c>
      <c r="D105">
        <v>39258.63536</v>
      </c>
      <c r="E105">
        <v>40413.756670000002</v>
      </c>
      <c r="F105">
        <v>41612.079819999999</v>
      </c>
      <c r="G105">
        <v>42852.228779999998</v>
      </c>
      <c r="H105">
        <v>44121.100140000002</v>
      </c>
      <c r="I105">
        <v>45415.606440000003</v>
      </c>
      <c r="J105">
        <v>46727.735249999998</v>
      </c>
      <c r="K105">
        <v>48057.262710000003</v>
      </c>
      <c r="L105">
        <v>49414.125290000004</v>
      </c>
      <c r="M105">
        <v>50807.709349999997</v>
      </c>
      <c r="N105">
        <v>52246.309130000001</v>
      </c>
      <c r="O105">
        <v>53737.694190000002</v>
      </c>
      <c r="P105">
        <v>55284.36017</v>
      </c>
      <c r="Q105">
        <v>56896.450369999999</v>
      </c>
      <c r="R105">
        <v>58575.587639999998</v>
      </c>
      <c r="S105">
        <v>60326.550009999999</v>
      </c>
      <c r="T105">
        <v>62158.804380000001</v>
      </c>
      <c r="U105">
        <v>64072.741529999999</v>
      </c>
      <c r="V105">
        <v>66061.287479999999</v>
      </c>
      <c r="W105">
        <v>68124.149839999998</v>
      </c>
      <c r="X105">
        <v>70264.896160000004</v>
      </c>
      <c r="Y105">
        <v>72489.544940000007</v>
      </c>
      <c r="Z105">
        <v>74805.981929999994</v>
      </c>
      <c r="AA105">
        <v>77223.760490000001</v>
      </c>
      <c r="AB105">
        <v>79754.123949999994</v>
      </c>
      <c r="AC105">
        <v>82410.180689999994</v>
      </c>
      <c r="AD105">
        <v>85207.239490000007</v>
      </c>
      <c r="AE105">
        <v>88121.988949999999</v>
      </c>
      <c r="AF105">
        <v>91169.162760000007</v>
      </c>
      <c r="AG105">
        <v>94359.632259999998</v>
      </c>
      <c r="AH105">
        <v>97706.118600000002</v>
      </c>
      <c r="AI105">
        <v>101224.1366</v>
      </c>
      <c r="AJ105">
        <v>104932.46339999999</v>
      </c>
      <c r="AK105">
        <v>108853.6008</v>
      </c>
      <c r="AL105">
        <v>113014.2991</v>
      </c>
      <c r="AM105">
        <v>117446.31759999999</v>
      </c>
      <c r="AN105">
        <v>122187.1347</v>
      </c>
    </row>
    <row r="106" spans="1:40" x14ac:dyDescent="0.25">
      <c r="A106" s="5" t="s">
        <v>218</v>
      </c>
      <c r="B106" t="s">
        <v>343</v>
      </c>
      <c r="C106">
        <v>7549.8993799999998</v>
      </c>
      <c r="D106">
        <v>7778.9788630000003</v>
      </c>
      <c r="E106">
        <v>8021.0157099999997</v>
      </c>
      <c r="F106">
        <v>8275.9426530000001</v>
      </c>
      <c r="G106">
        <v>8553.7176849999996</v>
      </c>
      <c r="H106">
        <v>8859.6643320000003</v>
      </c>
      <c r="I106">
        <v>9193.1062509999902</v>
      </c>
      <c r="J106">
        <v>9546.9249799999998</v>
      </c>
      <c r="K106">
        <v>9918.7630420000005</v>
      </c>
      <c r="L106">
        <v>10309.4141</v>
      </c>
      <c r="M106">
        <v>10721.907950000001</v>
      </c>
      <c r="N106">
        <v>11160.593699999999</v>
      </c>
      <c r="O106">
        <v>11630.839840000001</v>
      </c>
      <c r="P106">
        <v>12113.277239999999</v>
      </c>
      <c r="Q106">
        <v>12616.54918</v>
      </c>
      <c r="R106">
        <v>13146.40675</v>
      </c>
      <c r="S106">
        <v>13707.062900000001</v>
      </c>
      <c r="T106">
        <v>14304.051100000001</v>
      </c>
      <c r="U106">
        <v>14920.445739999999</v>
      </c>
      <c r="V106">
        <v>15553.186610000001</v>
      </c>
      <c r="W106">
        <v>16202.235570000001</v>
      </c>
      <c r="X106">
        <v>16868.56839</v>
      </c>
      <c r="Y106">
        <v>17553.793440000001</v>
      </c>
      <c r="Z106">
        <v>18259.90034</v>
      </c>
      <c r="AA106">
        <v>18989.121060000001</v>
      </c>
      <c r="AB106">
        <v>19743.878130000001</v>
      </c>
      <c r="AC106">
        <v>20526.83814</v>
      </c>
      <c r="AD106">
        <v>21340.942029999998</v>
      </c>
      <c r="AE106">
        <v>22183.032439999999</v>
      </c>
      <c r="AF106">
        <v>23056.544259999999</v>
      </c>
      <c r="AG106">
        <v>23961.3776</v>
      </c>
      <c r="AH106">
        <v>24896.221450000001</v>
      </c>
      <c r="AI106">
        <v>25860.97666</v>
      </c>
      <c r="AJ106">
        <v>26856.93463</v>
      </c>
      <c r="AK106">
        <v>27886.346099999999</v>
      </c>
      <c r="AL106">
        <v>28952.19296</v>
      </c>
      <c r="AM106">
        <v>30058.344140000001</v>
      </c>
      <c r="AN106">
        <v>31209.659060000002</v>
      </c>
    </row>
    <row r="107" spans="1:40" x14ac:dyDescent="0.25">
      <c r="A107" s="5" t="s">
        <v>218</v>
      </c>
      <c r="B107" t="s">
        <v>344</v>
      </c>
      <c r="C107">
        <v>10681.6993</v>
      </c>
      <c r="D107">
        <v>10998.476350000001</v>
      </c>
      <c r="E107">
        <v>11318.44132</v>
      </c>
      <c r="F107">
        <v>11639.965889999999</v>
      </c>
      <c r="G107">
        <v>11975.57411</v>
      </c>
      <c r="H107">
        <v>12333.61067</v>
      </c>
      <c r="I107">
        <v>12715.806850000001</v>
      </c>
      <c r="J107">
        <v>13116.055050000001</v>
      </c>
      <c r="K107">
        <v>13528.86225</v>
      </c>
      <c r="L107">
        <v>13957.256820000001</v>
      </c>
      <c r="M107">
        <v>14404.63092</v>
      </c>
      <c r="N107">
        <v>14872.901540000001</v>
      </c>
      <c r="O107">
        <v>15362.72444</v>
      </c>
      <c r="P107">
        <v>15861.98926</v>
      </c>
      <c r="Q107">
        <v>16375.908289999999</v>
      </c>
      <c r="R107">
        <v>16903.531930000001</v>
      </c>
      <c r="S107">
        <v>17444.82285</v>
      </c>
      <c r="T107">
        <v>18001.876530000001</v>
      </c>
      <c r="U107">
        <v>18561.845990000002</v>
      </c>
      <c r="V107">
        <v>19122.81812</v>
      </c>
      <c r="W107">
        <v>19685.904979999999</v>
      </c>
      <c r="X107">
        <v>20253.184730000001</v>
      </c>
      <c r="Y107">
        <v>20826.985799999999</v>
      </c>
      <c r="Z107">
        <v>21409.62168</v>
      </c>
      <c r="AA107">
        <v>22003.37196</v>
      </c>
      <c r="AB107">
        <v>22610.566019999998</v>
      </c>
      <c r="AC107">
        <v>23233.71744</v>
      </c>
      <c r="AD107">
        <v>23875.624220000002</v>
      </c>
      <c r="AE107">
        <v>24532.93579</v>
      </c>
      <c r="AF107">
        <v>25208.222689999999</v>
      </c>
      <c r="AG107">
        <v>25899.234069999999</v>
      </c>
      <c r="AH107">
        <v>26605.788219999999</v>
      </c>
      <c r="AI107">
        <v>27330.236140000001</v>
      </c>
      <c r="AJ107">
        <v>28076.513360000001</v>
      </c>
      <c r="AK107">
        <v>28849.355459999999</v>
      </c>
      <c r="AL107">
        <v>29654.031790000001</v>
      </c>
      <c r="AM107">
        <v>30496.37543</v>
      </c>
      <c r="AN107">
        <v>31382.830249999999</v>
      </c>
    </row>
    <row r="108" spans="1:40" x14ac:dyDescent="0.25">
      <c r="A108" s="5" t="s">
        <v>218</v>
      </c>
      <c r="B108" t="s">
        <v>345</v>
      </c>
      <c r="C108">
        <v>409061.22110000002</v>
      </c>
      <c r="D108">
        <v>421132.91200000001</v>
      </c>
      <c r="E108">
        <v>433262.34600000002</v>
      </c>
      <c r="F108">
        <v>445414.5796</v>
      </c>
      <c r="G108">
        <v>457860.18839999998</v>
      </c>
      <c r="H108">
        <v>470894.94669999997</v>
      </c>
      <c r="I108">
        <v>484581.02069999999</v>
      </c>
      <c r="J108">
        <v>498861.43209999998</v>
      </c>
      <c r="K108">
        <v>513435.88760000002</v>
      </c>
      <c r="L108">
        <v>528420.11219999997</v>
      </c>
      <c r="M108">
        <v>543917.19940000004</v>
      </c>
      <c r="N108">
        <v>559954.68279999995</v>
      </c>
      <c r="O108">
        <v>576507.45860000001</v>
      </c>
      <c r="P108">
        <v>593541.91220000002</v>
      </c>
      <c r="Q108">
        <v>611199.90209999995</v>
      </c>
      <c r="R108">
        <v>629311.03469999996</v>
      </c>
      <c r="S108">
        <v>647783.87939999998</v>
      </c>
      <c r="T108">
        <v>666592.09219999996</v>
      </c>
      <c r="U108">
        <v>685334.93429999996</v>
      </c>
      <c r="V108">
        <v>704006.90469999996</v>
      </c>
      <c r="W108">
        <v>722655.31330000004</v>
      </c>
      <c r="X108">
        <v>741333.30500000005</v>
      </c>
      <c r="Y108">
        <v>760083.83849999995</v>
      </c>
      <c r="Z108">
        <v>778935.59970000002</v>
      </c>
      <c r="AA108">
        <v>797905.43090000004</v>
      </c>
      <c r="AB108">
        <v>817002.94519999996</v>
      </c>
      <c r="AC108">
        <v>836234.95570000005</v>
      </c>
      <c r="AD108">
        <v>855609.15040000004</v>
      </c>
      <c r="AE108">
        <v>875211.16170000006</v>
      </c>
      <c r="AF108">
        <v>895113.10699999996</v>
      </c>
      <c r="AG108">
        <v>915135.14679999999</v>
      </c>
      <c r="AH108">
        <v>935210.2611</v>
      </c>
      <c r="AI108">
        <v>955362.09199999995</v>
      </c>
      <c r="AJ108">
        <v>975660.85820000002</v>
      </c>
      <c r="AK108">
        <v>996196.96010000003</v>
      </c>
      <c r="AL108">
        <v>1017075.285</v>
      </c>
      <c r="AM108">
        <v>1038414.599</v>
      </c>
      <c r="AN108">
        <v>1060349.4480000001</v>
      </c>
    </row>
    <row r="109" spans="1:40" x14ac:dyDescent="0.25">
      <c r="A109" s="19" t="s">
        <v>222</v>
      </c>
      <c r="B109" t="s">
        <v>346</v>
      </c>
      <c r="C109">
        <v>307332.288</v>
      </c>
      <c r="D109">
        <v>315987.5025</v>
      </c>
      <c r="E109">
        <v>324098.8947</v>
      </c>
      <c r="F109">
        <v>331783.46409999998</v>
      </c>
      <c r="G109">
        <v>339630.96100000001</v>
      </c>
      <c r="H109">
        <v>347232.62280000001</v>
      </c>
      <c r="I109">
        <v>354662.52730000002</v>
      </c>
      <c r="J109">
        <v>362370.47399999999</v>
      </c>
      <c r="K109">
        <v>370540.98680000001</v>
      </c>
      <c r="L109">
        <v>379119.90610000002</v>
      </c>
      <c r="M109">
        <v>388017.93979999999</v>
      </c>
      <c r="N109">
        <v>397115.12550000002</v>
      </c>
      <c r="O109">
        <v>406296.81510000001</v>
      </c>
      <c r="P109">
        <v>415408.47749999998</v>
      </c>
      <c r="Q109">
        <v>424465.16149999999</v>
      </c>
      <c r="R109">
        <v>433302.8921</v>
      </c>
      <c r="S109">
        <v>441830.59350000002</v>
      </c>
      <c r="T109">
        <v>450004.37969999999</v>
      </c>
      <c r="U109">
        <v>456979.67460000003</v>
      </c>
      <c r="V109">
        <v>463219.75</v>
      </c>
      <c r="W109">
        <v>468930.43329999998</v>
      </c>
      <c r="X109">
        <v>474200.47960000002</v>
      </c>
      <c r="Y109">
        <v>479079.49320000003</v>
      </c>
      <c r="Z109">
        <v>483600.33049999998</v>
      </c>
      <c r="AA109">
        <v>487786.33480000001</v>
      </c>
      <c r="AB109">
        <v>491654.58409999998</v>
      </c>
      <c r="AC109">
        <v>495218.18469999998</v>
      </c>
      <c r="AD109">
        <v>498487.69270000001</v>
      </c>
      <c r="AE109">
        <v>501184.91369999998</v>
      </c>
      <c r="AF109">
        <v>503387.0699</v>
      </c>
      <c r="AG109">
        <v>505084.5416</v>
      </c>
      <c r="AH109">
        <v>506320.92050000001</v>
      </c>
      <c r="AI109">
        <v>507179.66330000001</v>
      </c>
      <c r="AJ109">
        <v>507758.09940000001</v>
      </c>
      <c r="AK109">
        <v>508152.75449999998</v>
      </c>
      <c r="AL109">
        <v>508457.2255</v>
      </c>
      <c r="AM109">
        <v>508763.3014</v>
      </c>
      <c r="AN109">
        <v>509162.23249999998</v>
      </c>
    </row>
    <row r="110" spans="1:40" x14ac:dyDescent="0.25">
      <c r="A110" s="5" t="s">
        <v>218</v>
      </c>
      <c r="B110" t="s">
        <v>347</v>
      </c>
      <c r="C110">
        <v>42242.221010000001</v>
      </c>
      <c r="D110">
        <v>43482.369899999998</v>
      </c>
      <c r="E110">
        <v>44746.527589999998</v>
      </c>
      <c r="F110">
        <v>46024.934959999999</v>
      </c>
      <c r="G110">
        <v>47329.059379999999</v>
      </c>
      <c r="H110">
        <v>48684.533150000003</v>
      </c>
      <c r="I110">
        <v>50082.276449999998</v>
      </c>
      <c r="J110">
        <v>51528.277009999998</v>
      </c>
      <c r="K110">
        <v>53021.207110000003</v>
      </c>
      <c r="L110">
        <v>54568.902269999999</v>
      </c>
      <c r="M110">
        <v>56186.134669999999</v>
      </c>
      <c r="N110">
        <v>57892.863019999997</v>
      </c>
      <c r="O110">
        <v>59716.425909999998</v>
      </c>
      <c r="P110">
        <v>61601.591139999997</v>
      </c>
      <c r="Q110">
        <v>63590.492530000003</v>
      </c>
      <c r="R110">
        <v>65693.041060000003</v>
      </c>
      <c r="S110">
        <v>67914.401039999997</v>
      </c>
      <c r="T110">
        <v>70264.898889999997</v>
      </c>
      <c r="U110">
        <v>72675.985220000002</v>
      </c>
      <c r="V110">
        <v>75149.722949999996</v>
      </c>
      <c r="W110">
        <v>77686.700370000006</v>
      </c>
      <c r="X110">
        <v>80286.934760000004</v>
      </c>
      <c r="Y110">
        <v>82950.815640000001</v>
      </c>
      <c r="Z110">
        <v>85679.115359999996</v>
      </c>
      <c r="AA110">
        <v>88472.926909999995</v>
      </c>
      <c r="AB110">
        <v>91333.696970000005</v>
      </c>
      <c r="AC110">
        <v>94263.343500000003</v>
      </c>
      <c r="AD110">
        <v>97264.49841</v>
      </c>
      <c r="AE110">
        <v>100318.74340000001</v>
      </c>
      <c r="AF110">
        <v>103445.1286</v>
      </c>
      <c r="AG110">
        <v>106638.55160000001</v>
      </c>
      <c r="AH110">
        <v>109891.5067</v>
      </c>
      <c r="AI110">
        <v>113202.1759</v>
      </c>
      <c r="AJ110">
        <v>116573.8913</v>
      </c>
      <c r="AK110">
        <v>120013.7068</v>
      </c>
      <c r="AL110">
        <v>123532.1819</v>
      </c>
      <c r="AM110">
        <v>127144.0814</v>
      </c>
      <c r="AN110">
        <v>130869.05869999999</v>
      </c>
    </row>
    <row r="111" spans="1:40" x14ac:dyDescent="0.25">
      <c r="A111" s="5" t="s">
        <v>218</v>
      </c>
      <c r="B111" t="s">
        <v>348</v>
      </c>
      <c r="C111">
        <v>176930.23329999999</v>
      </c>
      <c r="D111">
        <v>182154.77119999999</v>
      </c>
      <c r="E111">
        <v>187487.94289999999</v>
      </c>
      <c r="F111">
        <v>192911.3284</v>
      </c>
      <c r="G111">
        <v>198499.88089999999</v>
      </c>
      <c r="H111">
        <v>204324.75330000001</v>
      </c>
      <c r="I111">
        <v>210402.00959999999</v>
      </c>
      <c r="J111">
        <v>216694.18119999999</v>
      </c>
      <c r="K111">
        <v>223132.76029999999</v>
      </c>
      <c r="L111">
        <v>229748.20989999999</v>
      </c>
      <c r="M111">
        <v>236575.9755</v>
      </c>
      <c r="N111">
        <v>243637.87849999999</v>
      </c>
      <c r="O111">
        <v>250945.43220000001</v>
      </c>
      <c r="P111">
        <v>258442.41680000001</v>
      </c>
      <c r="Q111">
        <v>266194.59529999999</v>
      </c>
      <c r="R111">
        <v>274182.26620000001</v>
      </c>
      <c r="S111">
        <v>282396.30430000002</v>
      </c>
      <c r="T111">
        <v>290850.2452</v>
      </c>
      <c r="U111">
        <v>299405.01819999999</v>
      </c>
      <c r="V111">
        <v>308022.08980000002</v>
      </c>
      <c r="W111">
        <v>316705.42460000003</v>
      </c>
      <c r="X111">
        <v>325471.4535</v>
      </c>
      <c r="Y111">
        <v>334340.04060000001</v>
      </c>
      <c r="Z111">
        <v>343331.17320000002</v>
      </c>
      <c r="AA111">
        <v>352464.2291</v>
      </c>
      <c r="AB111">
        <v>361758.34269999998</v>
      </c>
      <c r="AC111">
        <v>371233.32689999999</v>
      </c>
      <c r="AD111">
        <v>380910.43609999999</v>
      </c>
      <c r="AE111">
        <v>390814.06290000002</v>
      </c>
      <c r="AF111">
        <v>400979.065</v>
      </c>
      <c r="AG111">
        <v>411374.1311</v>
      </c>
      <c r="AH111">
        <v>421987.80369999999</v>
      </c>
      <c r="AI111">
        <v>432833.84279999998</v>
      </c>
      <c r="AJ111">
        <v>443942.63990000001</v>
      </c>
      <c r="AK111">
        <v>455354.28490000003</v>
      </c>
      <c r="AL111">
        <v>467116.79519999999</v>
      </c>
      <c r="AM111">
        <v>479286.89049999998</v>
      </c>
      <c r="AN111">
        <v>491930.87089999998</v>
      </c>
    </row>
    <row r="112" spans="1:40" x14ac:dyDescent="0.25">
      <c r="A112" s="5" t="s">
        <v>220</v>
      </c>
      <c r="B112" t="s">
        <v>349</v>
      </c>
      <c r="C112">
        <v>11991.614</v>
      </c>
      <c r="D112">
        <v>12340.54441</v>
      </c>
      <c r="E112">
        <v>12699.94022</v>
      </c>
      <c r="F112">
        <v>13071.84179</v>
      </c>
      <c r="G112">
        <v>13459.25758</v>
      </c>
      <c r="H112">
        <v>13860.102370000001</v>
      </c>
      <c r="I112">
        <v>14279.14299</v>
      </c>
      <c r="J112">
        <v>14717.29747</v>
      </c>
      <c r="K112">
        <v>15183.19671</v>
      </c>
      <c r="L112">
        <v>15689.03577</v>
      </c>
      <c r="M112">
        <v>16250.428159999999</v>
      </c>
      <c r="N112">
        <v>16886.834220000001</v>
      </c>
      <c r="O112">
        <v>17622.382239999999</v>
      </c>
      <c r="P112">
        <v>18463.96356</v>
      </c>
      <c r="Q112">
        <v>19421.73689</v>
      </c>
      <c r="R112">
        <v>20509.909390000001</v>
      </c>
      <c r="S112">
        <v>21748.44139</v>
      </c>
      <c r="T112">
        <v>23166.684659999999</v>
      </c>
      <c r="U112">
        <v>24723.713640000002</v>
      </c>
      <c r="V112">
        <v>26414.59734</v>
      </c>
      <c r="W112">
        <v>28242.35123</v>
      </c>
      <c r="X112">
        <v>30213.518690000001</v>
      </c>
      <c r="Y112">
        <v>32337.317599999998</v>
      </c>
      <c r="Z112">
        <v>34625.918989999998</v>
      </c>
      <c r="AA112">
        <v>37095.026160000001</v>
      </c>
      <c r="AB112">
        <v>39764.621200000001</v>
      </c>
      <c r="AC112">
        <v>42659.952929999999</v>
      </c>
      <c r="AD112">
        <v>45812.899720000001</v>
      </c>
      <c r="AE112">
        <v>49190.831850000002</v>
      </c>
      <c r="AF112">
        <v>52760.292990000002</v>
      </c>
      <c r="AG112">
        <v>56499.894039999999</v>
      </c>
      <c r="AH112">
        <v>60391.542679999999</v>
      </c>
      <c r="AI112">
        <v>64417.462449999999</v>
      </c>
      <c r="AJ112">
        <v>68559.351209999906</v>
      </c>
      <c r="AK112">
        <v>72798.310700000002</v>
      </c>
      <c r="AL112">
        <v>77115.021909999996</v>
      </c>
      <c r="AM112">
        <v>81489.926689999906</v>
      </c>
      <c r="AN112">
        <v>85903.308569999994</v>
      </c>
    </row>
    <row r="113" spans="1:40" x14ac:dyDescent="0.25">
      <c r="A113" s="5" t="s">
        <v>220</v>
      </c>
      <c r="B113" t="s">
        <v>350</v>
      </c>
      <c r="C113">
        <v>16126.348</v>
      </c>
      <c r="D113">
        <v>16524.529269999999</v>
      </c>
      <c r="E113">
        <v>16861.995370000001</v>
      </c>
      <c r="F113">
        <v>17158.334879999999</v>
      </c>
      <c r="G113">
        <v>17582.813200000001</v>
      </c>
      <c r="H113">
        <v>18154.187089999999</v>
      </c>
      <c r="I113">
        <v>18856.33899</v>
      </c>
      <c r="J113">
        <v>19670.09404</v>
      </c>
      <c r="K113">
        <v>20593.108130000001</v>
      </c>
      <c r="L113">
        <v>21637.105329999999</v>
      </c>
      <c r="M113">
        <v>22819.838220000001</v>
      </c>
      <c r="N113">
        <v>24163.107240000001</v>
      </c>
      <c r="O113">
        <v>25692.96789</v>
      </c>
      <c r="P113">
        <v>27310.29277</v>
      </c>
      <c r="Q113">
        <v>29006.272059999999</v>
      </c>
      <c r="R113">
        <v>30792.800810000001</v>
      </c>
      <c r="S113">
        <v>32690.65494</v>
      </c>
      <c r="T113">
        <v>34725.835489999998</v>
      </c>
      <c r="U113">
        <v>36865.274069999999</v>
      </c>
      <c r="V113">
        <v>39094.428269999997</v>
      </c>
      <c r="W113">
        <v>41400.700320000004</v>
      </c>
      <c r="X113">
        <v>43775.166649999999</v>
      </c>
      <c r="Y113">
        <v>46212.216229999998</v>
      </c>
      <c r="Z113">
        <v>48708.979370000001</v>
      </c>
      <c r="AA113">
        <v>51264.853990000003</v>
      </c>
      <c r="AB113">
        <v>53881.156190000002</v>
      </c>
      <c r="AC113">
        <v>56560.894500000002</v>
      </c>
      <c r="AD113">
        <v>59308.62934</v>
      </c>
      <c r="AE113">
        <v>61992.15913</v>
      </c>
      <c r="AF113">
        <v>64589.843529999998</v>
      </c>
      <c r="AG113">
        <v>67102.809630000003</v>
      </c>
      <c r="AH113">
        <v>69538.15913</v>
      </c>
      <c r="AI113">
        <v>71903.166280000005</v>
      </c>
      <c r="AJ113">
        <v>74204.248770000006</v>
      </c>
      <c r="AK113">
        <v>76447.357180000006</v>
      </c>
      <c r="AL113">
        <v>78638.782850000003</v>
      </c>
      <c r="AM113">
        <v>80785.771070000003</v>
      </c>
      <c r="AN113">
        <v>82896.929900000003</v>
      </c>
    </row>
    <row r="114" spans="1:40" x14ac:dyDescent="0.25">
      <c r="A114" s="5" t="s">
        <v>220</v>
      </c>
      <c r="B114" t="s">
        <v>351</v>
      </c>
      <c r="C114">
        <v>721.67200000000003</v>
      </c>
      <c r="D114">
        <v>737.82512180000003</v>
      </c>
      <c r="E114">
        <v>749.72803390000001</v>
      </c>
      <c r="F114">
        <v>758.55272620000005</v>
      </c>
      <c r="G114">
        <v>770.28845379999996</v>
      </c>
      <c r="H114">
        <v>785.90144559999999</v>
      </c>
      <c r="I114">
        <v>805.22765760000004</v>
      </c>
      <c r="J114">
        <v>828.08329000000003</v>
      </c>
      <c r="K114">
        <v>854.39893889999996</v>
      </c>
      <c r="L114">
        <v>884.42822520000004</v>
      </c>
      <c r="M114">
        <v>918.53430130000004</v>
      </c>
      <c r="N114">
        <v>957.17869099999996</v>
      </c>
      <c r="O114">
        <v>1000.968575</v>
      </c>
      <c r="P114">
        <v>1047.2049469999999</v>
      </c>
      <c r="Q114">
        <v>1095.065621</v>
      </c>
      <c r="R114">
        <v>1144.1435329999999</v>
      </c>
      <c r="S114">
        <v>1194.3593980000001</v>
      </c>
      <c r="T114">
        <v>1245.851132</v>
      </c>
      <c r="U114">
        <v>1297.260164</v>
      </c>
      <c r="V114">
        <v>1348.5273079999999</v>
      </c>
      <c r="W114">
        <v>1400.1389919999999</v>
      </c>
      <c r="X114">
        <v>1452.676283</v>
      </c>
      <c r="Y114">
        <v>1506.6559130000001</v>
      </c>
      <c r="Z114">
        <v>1562.50576</v>
      </c>
      <c r="AA114">
        <v>1620.5881730000001</v>
      </c>
      <c r="AB114">
        <v>1681.2357730000001</v>
      </c>
      <c r="AC114">
        <v>1744.78539</v>
      </c>
      <c r="AD114">
        <v>1811.615589</v>
      </c>
      <c r="AE114">
        <v>1878.3267900000001</v>
      </c>
      <c r="AF114">
        <v>1944.4010229999999</v>
      </c>
      <c r="AG114">
        <v>2010.011172</v>
      </c>
      <c r="AH114">
        <v>2075.4951529999998</v>
      </c>
      <c r="AI114">
        <v>2141.1496040000002</v>
      </c>
      <c r="AJ114">
        <v>2207.1950830000001</v>
      </c>
      <c r="AK114">
        <v>2273.7982040000002</v>
      </c>
      <c r="AL114">
        <v>2341.1002229999999</v>
      </c>
      <c r="AM114">
        <v>2409.2365540000001</v>
      </c>
      <c r="AN114">
        <v>2478.3509340000001</v>
      </c>
    </row>
    <row r="115" spans="1:40" x14ac:dyDescent="0.25">
      <c r="A115" s="5" t="s">
        <v>220</v>
      </c>
      <c r="B115" t="s">
        <v>352</v>
      </c>
      <c r="C115">
        <v>48595.165000000001</v>
      </c>
      <c r="D115">
        <v>50037.080759999997</v>
      </c>
      <c r="E115">
        <v>51515.997649999998</v>
      </c>
      <c r="F115">
        <v>53017.30704</v>
      </c>
      <c r="G115">
        <v>54578.92093</v>
      </c>
      <c r="H115">
        <v>56228.834000000003</v>
      </c>
      <c r="I115">
        <v>58025.209029999998</v>
      </c>
      <c r="J115">
        <v>60013.726390000003</v>
      </c>
      <c r="K115">
        <v>62248.807829999998</v>
      </c>
      <c r="L115">
        <v>64808.991249999999</v>
      </c>
      <c r="M115">
        <v>67786.757549999995</v>
      </c>
      <c r="N115">
        <v>71292.022960000002</v>
      </c>
      <c r="O115">
        <v>75462.389599999995</v>
      </c>
      <c r="P115">
        <v>80222.635070000004</v>
      </c>
      <c r="Q115">
        <v>85639.276559999998</v>
      </c>
      <c r="R115">
        <v>91770.671740000005</v>
      </c>
      <c r="S115">
        <v>98710.195970000001</v>
      </c>
      <c r="T115">
        <v>106606.2651</v>
      </c>
      <c r="U115">
        <v>115201.30740000001</v>
      </c>
      <c r="V115">
        <v>124454.0163</v>
      </c>
      <c r="W115">
        <v>134368.49590000001</v>
      </c>
      <c r="X115">
        <v>144972.17129999999</v>
      </c>
      <c r="Y115">
        <v>156308.2219</v>
      </c>
      <c r="Z115">
        <v>168434.67939999999</v>
      </c>
      <c r="AA115">
        <v>181426.72870000001</v>
      </c>
      <c r="AB115">
        <v>195380.87700000001</v>
      </c>
      <c r="AC115">
        <v>210420.79629999999</v>
      </c>
      <c r="AD115">
        <v>226705.16469999999</v>
      </c>
      <c r="AE115">
        <v>243788.4687</v>
      </c>
      <c r="AF115">
        <v>261521.05499999999</v>
      </c>
      <c r="AG115">
        <v>279740.7512</v>
      </c>
      <c r="AH115">
        <v>298304.62589999998</v>
      </c>
      <c r="AI115">
        <v>317086.55790000001</v>
      </c>
      <c r="AJ115">
        <v>335971.87099999998</v>
      </c>
      <c r="AK115">
        <v>354854.36479999998</v>
      </c>
      <c r="AL115">
        <v>373636.25300000003</v>
      </c>
      <c r="AM115">
        <v>392228.45939999999</v>
      </c>
      <c r="AN115">
        <v>410550.76150000002</v>
      </c>
    </row>
    <row r="116" spans="1:40" x14ac:dyDescent="0.25">
      <c r="A116" s="5" t="s">
        <v>220</v>
      </c>
      <c r="B116" t="s">
        <v>353</v>
      </c>
      <c r="C116">
        <v>81173.289000000004</v>
      </c>
      <c r="D116">
        <v>83549.718529999998</v>
      </c>
      <c r="E116">
        <v>86053.417839999995</v>
      </c>
      <c r="F116">
        <v>88693.556719999906</v>
      </c>
      <c r="G116">
        <v>91415.259189999997</v>
      </c>
      <c r="H116">
        <v>94184.584260000003</v>
      </c>
      <c r="I116">
        <v>97034.879220000003</v>
      </c>
      <c r="J116">
        <v>99984.339829999997</v>
      </c>
      <c r="K116">
        <v>103095.99400000001</v>
      </c>
      <c r="L116">
        <v>106451.77499999999</v>
      </c>
      <c r="M116">
        <v>110158.1223</v>
      </c>
      <c r="N116">
        <v>114347.87760000001</v>
      </c>
      <c r="O116">
        <v>119183.87239999999</v>
      </c>
      <c r="P116">
        <v>124742.4578</v>
      </c>
      <c r="Q116">
        <v>131095.31169999999</v>
      </c>
      <c r="R116">
        <v>138338.5024</v>
      </c>
      <c r="S116">
        <v>146594.94159999999</v>
      </c>
      <c r="T116">
        <v>156036.74249999999</v>
      </c>
      <c r="U116">
        <v>166485.8823</v>
      </c>
      <c r="V116">
        <v>177894.96840000001</v>
      </c>
      <c r="W116">
        <v>190275.1373</v>
      </c>
      <c r="X116">
        <v>203664.54790000001</v>
      </c>
      <c r="Y116">
        <v>218120.5012</v>
      </c>
      <c r="Z116">
        <v>233719.1539</v>
      </c>
      <c r="AA116">
        <v>250556.9901</v>
      </c>
      <c r="AB116">
        <v>268753.12609999999</v>
      </c>
      <c r="AC116">
        <v>288452.62849999999</v>
      </c>
      <c r="AD116">
        <v>309831.63299999997</v>
      </c>
      <c r="AE116">
        <v>332743.67560000002</v>
      </c>
      <c r="AF116">
        <v>357047.43469999998</v>
      </c>
      <c r="AG116">
        <v>382674.38540000003</v>
      </c>
      <c r="AH116">
        <v>409565.83140000002</v>
      </c>
      <c r="AI116">
        <v>437657.41879999998</v>
      </c>
      <c r="AJ116">
        <v>466877.9106</v>
      </c>
      <c r="AK116">
        <v>497151.52740000002</v>
      </c>
      <c r="AL116">
        <v>528400.38540000003</v>
      </c>
      <c r="AM116">
        <v>560547.04440000001</v>
      </c>
      <c r="AN116">
        <v>593517.21340000001</v>
      </c>
    </row>
    <row r="117" spans="1:40" x14ac:dyDescent="0.25">
      <c r="A117" s="5" t="s">
        <v>220</v>
      </c>
      <c r="B117" t="s">
        <v>354</v>
      </c>
      <c r="C117">
        <v>11688.45991</v>
      </c>
      <c r="D117">
        <v>12023.853590000001</v>
      </c>
      <c r="E117">
        <v>12351.144840000001</v>
      </c>
      <c r="F117">
        <v>12674.475979999999</v>
      </c>
      <c r="G117">
        <v>13002.82595</v>
      </c>
      <c r="H117">
        <v>13330.529420000001</v>
      </c>
      <c r="I117">
        <v>13640.28119</v>
      </c>
      <c r="J117">
        <v>13941.383019999999</v>
      </c>
      <c r="K117">
        <v>14246.027340000001</v>
      </c>
      <c r="L117">
        <v>14553.618469999999</v>
      </c>
      <c r="M117">
        <v>14861.7292</v>
      </c>
      <c r="N117">
        <v>15167.09828</v>
      </c>
      <c r="O117">
        <v>15466.8019</v>
      </c>
      <c r="P117">
        <v>15768.47781</v>
      </c>
      <c r="Q117">
        <v>16077.57897</v>
      </c>
      <c r="R117">
        <v>16388.980039999999</v>
      </c>
      <c r="S117">
        <v>16699.18519</v>
      </c>
      <c r="T117">
        <v>17006.61866</v>
      </c>
      <c r="U117">
        <v>17291.507369999999</v>
      </c>
      <c r="V117">
        <v>17562.947909999999</v>
      </c>
      <c r="W117">
        <v>17823.061949999999</v>
      </c>
      <c r="X117">
        <v>18072.35526</v>
      </c>
      <c r="Y117">
        <v>18311.458490000001</v>
      </c>
      <c r="Z117">
        <v>18541.225740000002</v>
      </c>
      <c r="AA117">
        <v>18762.585299999999</v>
      </c>
      <c r="AB117">
        <v>18976.40739</v>
      </c>
      <c r="AC117">
        <v>19183.429240000001</v>
      </c>
      <c r="AD117">
        <v>19384.226839999999</v>
      </c>
      <c r="AE117">
        <v>19573.388849999999</v>
      </c>
      <c r="AF117">
        <v>19755.20045</v>
      </c>
      <c r="AG117">
        <v>19930.097730000001</v>
      </c>
      <c r="AH117">
        <v>20098.567319999998</v>
      </c>
      <c r="AI117">
        <v>20261.6695</v>
      </c>
      <c r="AJ117">
        <v>20420.671890000001</v>
      </c>
      <c r="AK117">
        <v>20576.909970000001</v>
      </c>
      <c r="AL117">
        <v>20731.839889999999</v>
      </c>
      <c r="AM117">
        <v>20887.15249</v>
      </c>
      <c r="AN117">
        <v>21044.830760000001</v>
      </c>
    </row>
    <row r="118" spans="1:40" x14ac:dyDescent="0.25">
      <c r="A118" s="5" t="s">
        <v>221</v>
      </c>
      <c r="B118" t="s">
        <v>355</v>
      </c>
      <c r="C118">
        <v>1680793.5220000001</v>
      </c>
      <c r="D118">
        <v>1730083.5120000001</v>
      </c>
      <c r="E118">
        <v>1781010.3160000001</v>
      </c>
      <c r="F118">
        <v>1833486.5160000001</v>
      </c>
      <c r="G118">
        <v>1887029.6429999999</v>
      </c>
      <c r="H118">
        <v>1941582.7350000001</v>
      </c>
      <c r="I118">
        <v>1997127.9210000001</v>
      </c>
      <c r="J118">
        <v>2053631.0689999999</v>
      </c>
      <c r="K118">
        <v>2110728.3810000001</v>
      </c>
      <c r="L118">
        <v>2168627.1860000002</v>
      </c>
      <c r="M118">
        <v>2227601.2239999999</v>
      </c>
      <c r="N118">
        <v>2287910.0099999998</v>
      </c>
      <c r="O118">
        <v>2349805.2749999999</v>
      </c>
      <c r="P118">
        <v>2413981.392</v>
      </c>
      <c r="Q118">
        <v>2480996.6370000001</v>
      </c>
      <c r="R118">
        <v>2550776.2289999998</v>
      </c>
      <c r="S118">
        <v>2623350.0649999999</v>
      </c>
      <c r="T118">
        <v>2698899.1669999999</v>
      </c>
      <c r="U118">
        <v>2777519.4810000001</v>
      </c>
      <c r="V118">
        <v>2858654.392</v>
      </c>
      <c r="W118">
        <v>2942009.8840000001</v>
      </c>
      <c r="X118">
        <v>3027408.6069999998</v>
      </c>
      <c r="Y118">
        <v>3114728.8319999999</v>
      </c>
      <c r="Z118">
        <v>3203881.4350000001</v>
      </c>
      <c r="AA118">
        <v>3294800.469</v>
      </c>
      <c r="AB118">
        <v>3387438.7489999998</v>
      </c>
      <c r="AC118">
        <v>3481763.7859999998</v>
      </c>
      <c r="AD118">
        <v>3577757.0189999999</v>
      </c>
      <c r="AE118">
        <v>3675911.0049999999</v>
      </c>
      <c r="AF118">
        <v>3776588.3229999999</v>
      </c>
      <c r="AG118">
        <v>3879596.9079999998</v>
      </c>
      <c r="AH118">
        <v>3984785.3450000002</v>
      </c>
      <c r="AI118">
        <v>4092085.0389999999</v>
      </c>
      <c r="AJ118">
        <v>4201503.182</v>
      </c>
      <c r="AK118">
        <v>4313124.3439999996</v>
      </c>
      <c r="AL118">
        <v>4427125.1619999995</v>
      </c>
      <c r="AM118">
        <v>4543787.9450000003</v>
      </c>
      <c r="AN118">
        <v>4663512.9780000001</v>
      </c>
    </row>
    <row r="119" spans="1:40" x14ac:dyDescent="0.25">
      <c r="A119" s="5" t="s">
        <v>221</v>
      </c>
      <c r="B119" t="s">
        <v>356</v>
      </c>
      <c r="C119">
        <v>358724.9657</v>
      </c>
      <c r="D119">
        <v>369284.59879999998</v>
      </c>
      <c r="E119">
        <v>379637.76760000002</v>
      </c>
      <c r="F119">
        <v>389713.58</v>
      </c>
      <c r="G119">
        <v>399975.80170000001</v>
      </c>
      <c r="H119">
        <v>410897.45289999997</v>
      </c>
      <c r="I119">
        <v>422603.67180000001</v>
      </c>
      <c r="J119">
        <v>435133.1667</v>
      </c>
      <c r="K119">
        <v>448096.64390000002</v>
      </c>
      <c r="L119">
        <v>461666.90330000001</v>
      </c>
      <c r="M119">
        <v>475999.90500000003</v>
      </c>
      <c r="N119">
        <v>491150.52669999999</v>
      </c>
      <c r="O119">
        <v>507104.02140000003</v>
      </c>
      <c r="P119">
        <v>523797.73180000001</v>
      </c>
      <c r="Q119">
        <v>541408.56429999997</v>
      </c>
      <c r="R119">
        <v>559721.05940000003</v>
      </c>
      <c r="S119">
        <v>578649.90650000004</v>
      </c>
      <c r="T119">
        <v>598222.33799999999</v>
      </c>
      <c r="U119">
        <v>617889.32940000005</v>
      </c>
      <c r="V119">
        <v>637707.49719999998</v>
      </c>
      <c r="W119">
        <v>657756.33140000002</v>
      </c>
      <c r="X119">
        <v>678100.2352</v>
      </c>
      <c r="Y119">
        <v>698778.04229999997</v>
      </c>
      <c r="Z119">
        <v>719803.25930000003</v>
      </c>
      <c r="AA119">
        <v>741171.44259999995</v>
      </c>
      <c r="AB119">
        <v>762869.48849999998</v>
      </c>
      <c r="AC119">
        <v>784884.02509999997</v>
      </c>
      <c r="AD119">
        <v>807207.39430000004</v>
      </c>
      <c r="AE119">
        <v>829912.32849999995</v>
      </c>
      <c r="AF119">
        <v>853068.73569999996</v>
      </c>
      <c r="AG119">
        <v>876374.38650000002</v>
      </c>
      <c r="AH119">
        <v>899704.81530000002</v>
      </c>
      <c r="AI119">
        <v>923083.09939999995</v>
      </c>
      <c r="AJ119">
        <v>946612.29879999999</v>
      </c>
      <c r="AK119">
        <v>970432.0736</v>
      </c>
      <c r="AL119">
        <v>994707.42729999998</v>
      </c>
      <c r="AM119">
        <v>1019626.148</v>
      </c>
      <c r="AN119">
        <v>1045401.76</v>
      </c>
    </row>
    <row r="120" spans="1:40" x14ac:dyDescent="0.25">
      <c r="A120" s="19" t="s">
        <v>222</v>
      </c>
      <c r="B120" t="s">
        <v>357</v>
      </c>
      <c r="C120">
        <v>15853.983050000001</v>
      </c>
      <c r="D120">
        <v>16213.23582</v>
      </c>
      <c r="E120">
        <v>16466.85483</v>
      </c>
      <c r="F120">
        <v>16643.929370000002</v>
      </c>
      <c r="G120">
        <v>16881.648730000001</v>
      </c>
      <c r="H120">
        <v>17086.981169999999</v>
      </c>
      <c r="I120">
        <v>17293.002830000001</v>
      </c>
      <c r="J120">
        <v>17572.851640000001</v>
      </c>
      <c r="K120">
        <v>17975.72522</v>
      </c>
      <c r="L120">
        <v>18485.73906</v>
      </c>
      <c r="M120">
        <v>19093.222089999999</v>
      </c>
      <c r="N120">
        <v>19793.504720000001</v>
      </c>
      <c r="O120">
        <v>20588.995879999999</v>
      </c>
      <c r="P120">
        <v>21327.9342</v>
      </c>
      <c r="Q120">
        <v>22008.737829999998</v>
      </c>
      <c r="R120">
        <v>22633.161540000001</v>
      </c>
      <c r="S120">
        <v>23203.02879</v>
      </c>
      <c r="T120">
        <v>23718.554830000001</v>
      </c>
      <c r="U120">
        <v>24075.083119999999</v>
      </c>
      <c r="V120">
        <v>24355.641019999999</v>
      </c>
      <c r="W120">
        <v>24582.3642</v>
      </c>
      <c r="X120">
        <v>24762.13493</v>
      </c>
      <c r="Y120">
        <v>24898.028040000001</v>
      </c>
      <c r="Z120">
        <v>24992.11622</v>
      </c>
      <c r="AA120">
        <v>25046.104159999999</v>
      </c>
      <c r="AB120">
        <v>25061.35197</v>
      </c>
      <c r="AC120">
        <v>25038.825110000002</v>
      </c>
      <c r="AD120">
        <v>24979.041239999999</v>
      </c>
      <c r="AE120">
        <v>24722.102299999999</v>
      </c>
      <c r="AF120">
        <v>24300.19872</v>
      </c>
      <c r="AG120">
        <v>23750.379519999999</v>
      </c>
      <c r="AH120">
        <v>23102.204389999999</v>
      </c>
      <c r="AI120">
        <v>22380.081839999999</v>
      </c>
      <c r="AJ120">
        <v>21604.126420000001</v>
      </c>
      <c r="AK120">
        <v>20790.903730000002</v>
      </c>
      <c r="AL120">
        <v>19954.182809999998</v>
      </c>
      <c r="AM120">
        <v>19105.653630000001</v>
      </c>
      <c r="AN120">
        <v>18255.307560000001</v>
      </c>
    </row>
    <row r="121" spans="1:40" x14ac:dyDescent="0.25">
      <c r="A121" s="19" t="s">
        <v>222</v>
      </c>
      <c r="B121" t="s">
        <v>358</v>
      </c>
      <c r="C121">
        <v>51842.487480000003</v>
      </c>
      <c r="D121">
        <v>53383.86894</v>
      </c>
      <c r="E121">
        <v>54733.881179999997</v>
      </c>
      <c r="F121">
        <v>55975.711629999998</v>
      </c>
      <c r="G121">
        <v>57382.446060000002</v>
      </c>
      <c r="H121">
        <v>59411.356500000002</v>
      </c>
      <c r="I121">
        <v>61386.97939</v>
      </c>
      <c r="J121">
        <v>63080.416620000004</v>
      </c>
      <c r="K121">
        <v>64555.911059999999</v>
      </c>
      <c r="L121">
        <v>65861.479009999995</v>
      </c>
      <c r="M121">
        <v>66995.535709999996</v>
      </c>
      <c r="N121">
        <v>67912.396710000001</v>
      </c>
      <c r="O121">
        <v>68539.763619999998</v>
      </c>
      <c r="P121">
        <v>69065.780299999999</v>
      </c>
      <c r="Q121">
        <v>69685.521420000005</v>
      </c>
      <c r="R121">
        <v>70275.945489999998</v>
      </c>
      <c r="S121">
        <v>70778.779829999999</v>
      </c>
      <c r="T121">
        <v>71177.72193</v>
      </c>
      <c r="U121">
        <v>71457.73848</v>
      </c>
      <c r="V121">
        <v>71634.763649999906</v>
      </c>
      <c r="W121">
        <v>71682.747000000003</v>
      </c>
      <c r="X121">
        <v>71602.746090000001</v>
      </c>
      <c r="Y121">
        <v>71409.975739999994</v>
      </c>
      <c r="Z121">
        <v>71123.049379999997</v>
      </c>
      <c r="AA121">
        <v>70759.756330000004</v>
      </c>
      <c r="AB121">
        <v>70335.697849999997</v>
      </c>
      <c r="AC121">
        <v>69864.086249999906</v>
      </c>
      <c r="AD121">
        <v>69355.840559999997</v>
      </c>
      <c r="AE121">
        <v>68650.758310000005</v>
      </c>
      <c r="AF121">
        <v>67901.789900000003</v>
      </c>
      <c r="AG121">
        <v>67083.804900000003</v>
      </c>
      <c r="AH121">
        <v>66197.834419999999</v>
      </c>
      <c r="AI121">
        <v>65263.427190000002</v>
      </c>
      <c r="AJ121">
        <v>64302.946839999997</v>
      </c>
      <c r="AK121">
        <v>63336.207979999999</v>
      </c>
      <c r="AL121">
        <v>62379.889089999997</v>
      </c>
      <c r="AM121">
        <v>61448.65595</v>
      </c>
      <c r="AN121">
        <v>60555.69874</v>
      </c>
    </row>
    <row r="122" spans="1:40" x14ac:dyDescent="0.25">
      <c r="A122" s="27" t="s">
        <v>425</v>
      </c>
      <c r="B122" t="s">
        <v>359</v>
      </c>
      <c r="C122">
        <v>10768.83088</v>
      </c>
      <c r="D122">
        <v>11372.89523</v>
      </c>
      <c r="E122">
        <v>12077.751979999999</v>
      </c>
      <c r="F122">
        <v>12788.085499999999</v>
      </c>
      <c r="G122">
        <v>13457.013709999999</v>
      </c>
      <c r="H122">
        <v>15066.07589</v>
      </c>
      <c r="I122">
        <v>16623.35527</v>
      </c>
      <c r="J122">
        <v>17851.237560000001</v>
      </c>
      <c r="K122">
        <v>18773.234700000001</v>
      </c>
      <c r="L122">
        <v>19398.47853</v>
      </c>
      <c r="M122">
        <v>19714.720389999999</v>
      </c>
      <c r="N122">
        <v>19662.831139999998</v>
      </c>
      <c r="O122">
        <v>19136.943670000001</v>
      </c>
      <c r="P122">
        <v>20018.30011</v>
      </c>
      <c r="Q122">
        <v>21400.026300000001</v>
      </c>
      <c r="R122">
        <v>22985.531060000001</v>
      </c>
      <c r="S122">
        <v>24672.569380000001</v>
      </c>
      <c r="T122">
        <v>26424.59895</v>
      </c>
      <c r="U122">
        <v>28012.662410000001</v>
      </c>
      <c r="V122">
        <v>29433.8472</v>
      </c>
      <c r="W122">
        <v>30684.619490000001</v>
      </c>
      <c r="X122">
        <v>31762.32503</v>
      </c>
      <c r="Y122">
        <v>32668.01901</v>
      </c>
      <c r="Z122">
        <v>33405.425139999999</v>
      </c>
      <c r="AA122">
        <v>33979.658100000001</v>
      </c>
      <c r="AB122">
        <v>34396.262490000001</v>
      </c>
      <c r="AC122">
        <v>34660.69745</v>
      </c>
      <c r="AD122">
        <v>34778.395700000001</v>
      </c>
      <c r="AE122">
        <v>35448.692790000001</v>
      </c>
      <c r="AF122">
        <v>36254.746480000002</v>
      </c>
      <c r="AG122">
        <v>37038.768389999997</v>
      </c>
      <c r="AH122">
        <v>37734.834150000002</v>
      </c>
      <c r="AI122">
        <v>38314.608670000001</v>
      </c>
      <c r="AJ122">
        <v>38761.581729999998</v>
      </c>
      <c r="AK122">
        <v>39060.350960000003</v>
      </c>
      <c r="AL122">
        <v>39194.024460000001</v>
      </c>
      <c r="AM122">
        <v>39145.26655</v>
      </c>
      <c r="AN122">
        <v>38896.373890000003</v>
      </c>
    </row>
    <row r="123" spans="1:40" x14ac:dyDescent="0.25">
      <c r="A123" s="27" t="s">
        <v>426</v>
      </c>
      <c r="B123" t="s">
        <v>360</v>
      </c>
      <c r="C123">
        <v>752.27429700000005</v>
      </c>
      <c r="D123">
        <v>978.20334119999995</v>
      </c>
      <c r="E123">
        <v>1269.248476</v>
      </c>
      <c r="F123">
        <v>1641.0864160000001</v>
      </c>
      <c r="G123">
        <v>2113.632893</v>
      </c>
      <c r="H123">
        <v>2922.8713320000002</v>
      </c>
      <c r="I123">
        <v>3860.7910619999998</v>
      </c>
      <c r="J123">
        <v>4958.9662719999997</v>
      </c>
      <c r="K123">
        <v>6277.4683260000002</v>
      </c>
      <c r="L123">
        <v>7841.6251110000003</v>
      </c>
      <c r="M123">
        <v>9662.4697180000003</v>
      </c>
      <c r="N123">
        <v>11699.7701</v>
      </c>
      <c r="O123">
        <v>13822.999750000001</v>
      </c>
      <c r="P123">
        <v>17246.10497</v>
      </c>
      <c r="Q123">
        <v>21418.25589</v>
      </c>
      <c r="R123">
        <v>26474.37442</v>
      </c>
      <c r="S123">
        <v>32556.324079999999</v>
      </c>
      <c r="T123">
        <v>39834.193010000003</v>
      </c>
      <c r="U123">
        <v>45850.672059999997</v>
      </c>
      <c r="V123">
        <v>52209.450850000001</v>
      </c>
      <c r="W123">
        <v>58883.179409999997</v>
      </c>
      <c r="X123">
        <v>65849.261419999995</v>
      </c>
      <c r="Y123">
        <v>73093.03198</v>
      </c>
      <c r="Z123">
        <v>80604.000889999996</v>
      </c>
      <c r="AA123">
        <v>88373.530799999906</v>
      </c>
      <c r="AB123">
        <v>96392.711469999995</v>
      </c>
      <c r="AC123">
        <v>104650.80160000001</v>
      </c>
      <c r="AD123">
        <v>113135.1952</v>
      </c>
      <c r="AE123">
        <v>119409.02680000001</v>
      </c>
      <c r="AF123">
        <v>125510.6608</v>
      </c>
      <c r="AG123">
        <v>131343.05669999999</v>
      </c>
      <c r="AH123">
        <v>136807.68090000001</v>
      </c>
      <c r="AI123">
        <v>141851.90530000001</v>
      </c>
      <c r="AJ123">
        <v>146422.0189</v>
      </c>
      <c r="AK123">
        <v>150448.67290000001</v>
      </c>
      <c r="AL123">
        <v>153849.48439999999</v>
      </c>
      <c r="AM123">
        <v>156538.0134</v>
      </c>
      <c r="AN123">
        <v>158421.27979999999</v>
      </c>
    </row>
    <row r="124" spans="1:40" x14ac:dyDescent="0.25">
      <c r="A124" s="27" t="s">
        <v>427</v>
      </c>
      <c r="B124" t="s">
        <v>361</v>
      </c>
      <c r="C124">
        <v>638.72549079999999</v>
      </c>
      <c r="D124">
        <v>658.32153059999996</v>
      </c>
      <c r="E124">
        <v>676.03780919999997</v>
      </c>
      <c r="F124">
        <v>689.45025199999998</v>
      </c>
      <c r="G124">
        <v>697.31597869999996</v>
      </c>
      <c r="H124">
        <v>821.12899960000004</v>
      </c>
      <c r="I124">
        <v>984.73638289999997</v>
      </c>
      <c r="J124">
        <v>1164.9376549999999</v>
      </c>
      <c r="K124">
        <v>1359.6216300000001</v>
      </c>
      <c r="L124">
        <v>1567.49218</v>
      </c>
      <c r="M124">
        <v>1785.3530720000001</v>
      </c>
      <c r="N124">
        <v>2003.5243969999999</v>
      </c>
      <c r="O124">
        <v>2201.8822519999999</v>
      </c>
      <c r="P124">
        <v>2351.0927310000002</v>
      </c>
      <c r="Q124">
        <v>2476.1519410000001</v>
      </c>
      <c r="R124">
        <v>2585.0864759999999</v>
      </c>
      <c r="S124">
        <v>2678.734704</v>
      </c>
      <c r="T124">
        <v>2756.5805850000002</v>
      </c>
      <c r="U124">
        <v>2865.0358900000001</v>
      </c>
      <c r="V124">
        <v>2967.0564509999999</v>
      </c>
      <c r="W124">
        <v>3049.6487080000002</v>
      </c>
      <c r="X124">
        <v>3109.0362190000001</v>
      </c>
      <c r="Y124">
        <v>3144.8750239999999</v>
      </c>
      <c r="Z124">
        <v>3158.1720329999998</v>
      </c>
      <c r="AA124">
        <v>3150.4875069999998</v>
      </c>
      <c r="AB124">
        <v>3123.5947270000001</v>
      </c>
      <c r="AC124">
        <v>3079.325699</v>
      </c>
      <c r="AD124">
        <v>3019.5201179999999</v>
      </c>
      <c r="AE124">
        <v>2987.1605039999999</v>
      </c>
      <c r="AF124">
        <v>2956.1193039999998</v>
      </c>
      <c r="AG124">
        <v>2917.1451189999998</v>
      </c>
      <c r="AH124">
        <v>2867.0395239999998</v>
      </c>
      <c r="AI124">
        <v>2805.2806730000002</v>
      </c>
      <c r="AJ124">
        <v>2732.218421</v>
      </c>
      <c r="AK124">
        <v>2648.3290870000001</v>
      </c>
      <c r="AL124">
        <v>2554.0606760000001</v>
      </c>
      <c r="AM124">
        <v>2449.913736</v>
      </c>
      <c r="AN124">
        <v>2336.4378820000002</v>
      </c>
    </row>
    <row r="125" spans="1:40" x14ac:dyDescent="0.25">
      <c r="A125" s="27" t="s">
        <v>117</v>
      </c>
      <c r="B125" t="s">
        <v>362</v>
      </c>
      <c r="C125">
        <v>4.3678165160000004</v>
      </c>
      <c r="D125">
        <v>9.1352848180000006</v>
      </c>
      <c r="E125">
        <v>19.223080230000001</v>
      </c>
      <c r="F125">
        <v>40.670531490000002</v>
      </c>
      <c r="G125">
        <v>86.389878949999996</v>
      </c>
      <c r="H125">
        <v>187.2830404</v>
      </c>
      <c r="I125">
        <v>389.37758070000001</v>
      </c>
      <c r="J125">
        <v>787.58329379999998</v>
      </c>
      <c r="K125">
        <v>1567.777456</v>
      </c>
      <c r="L125">
        <v>3073.1078830000001</v>
      </c>
      <c r="M125">
        <v>5929.0256220000001</v>
      </c>
      <c r="N125">
        <v>11219.0815</v>
      </c>
      <c r="O125">
        <v>20682.377270000001</v>
      </c>
      <c r="P125">
        <v>24986.006509999999</v>
      </c>
      <c r="Q125">
        <v>29768.060430000001</v>
      </c>
      <c r="R125">
        <v>35074.043389999999</v>
      </c>
      <c r="S125">
        <v>40925.814279999999</v>
      </c>
      <c r="T125">
        <v>47352.689899999998</v>
      </c>
      <c r="U125">
        <v>52338.363969999999</v>
      </c>
      <c r="V125">
        <v>57144.640659999997</v>
      </c>
      <c r="W125">
        <v>61728.18722</v>
      </c>
      <c r="X125">
        <v>66058.227549999996</v>
      </c>
      <c r="Y125">
        <v>70117.862469999905</v>
      </c>
      <c r="Z125">
        <v>73898.345360000007</v>
      </c>
      <c r="AA125">
        <v>77395.735149999906</v>
      </c>
      <c r="AB125">
        <v>80608.387820000004</v>
      </c>
      <c r="AC125">
        <v>83535.44124</v>
      </c>
      <c r="AD125">
        <v>86176.835099999997</v>
      </c>
      <c r="AE125">
        <v>88284.322069999995</v>
      </c>
      <c r="AF125">
        <v>90091.209310000006</v>
      </c>
      <c r="AG125">
        <v>91549.226420000006</v>
      </c>
      <c r="AH125">
        <v>92615.816179999994</v>
      </c>
      <c r="AI125">
        <v>93284.451310000004</v>
      </c>
      <c r="AJ125">
        <v>93549.832030000005</v>
      </c>
      <c r="AK125">
        <v>93398.893299999996</v>
      </c>
      <c r="AL125">
        <v>92813.665559999994</v>
      </c>
      <c r="AM125">
        <v>91777.443270000003</v>
      </c>
      <c r="AN125">
        <v>90273.45336</v>
      </c>
    </row>
    <row r="126" spans="1:40" x14ac:dyDescent="0.25">
      <c r="A126" s="27" t="s">
        <v>428</v>
      </c>
      <c r="B126" t="s">
        <v>363</v>
      </c>
      <c r="C126">
        <v>288.43088970000002</v>
      </c>
      <c r="D126">
        <v>363.70704799999999</v>
      </c>
      <c r="E126">
        <v>491.04905880000001</v>
      </c>
      <c r="F126">
        <v>678.92599480000001</v>
      </c>
      <c r="G126">
        <v>948.75872030000005</v>
      </c>
      <c r="H126">
        <v>1257.9935840000001</v>
      </c>
      <c r="I126">
        <v>1595.3819350000001</v>
      </c>
      <c r="J126">
        <v>1947.357438</v>
      </c>
      <c r="K126">
        <v>2321.0685410000001</v>
      </c>
      <c r="L126">
        <v>2717.2806970000001</v>
      </c>
      <c r="M126">
        <v>3130.436291</v>
      </c>
      <c r="N126">
        <v>3542.633362</v>
      </c>
      <c r="O126">
        <v>3917.2761919999998</v>
      </c>
      <c r="P126">
        <v>4522.2895870000002</v>
      </c>
      <c r="Q126">
        <v>5285.2798240000002</v>
      </c>
      <c r="R126">
        <v>6189.0412290000004</v>
      </c>
      <c r="S126">
        <v>7238.1680130000004</v>
      </c>
      <c r="T126">
        <v>8448.1029849999995</v>
      </c>
      <c r="U126">
        <v>9545.5281460000006</v>
      </c>
      <c r="V126">
        <v>10596.49216</v>
      </c>
      <c r="W126">
        <v>11624.095160000001</v>
      </c>
      <c r="X126">
        <v>12632.166310000001</v>
      </c>
      <c r="Y126">
        <v>13619.124519999999</v>
      </c>
      <c r="Z126">
        <v>14582.081200000001</v>
      </c>
      <c r="AA126">
        <v>15517.71854</v>
      </c>
      <c r="AB126">
        <v>16422.15929</v>
      </c>
      <c r="AC126">
        <v>17290.635709999999</v>
      </c>
      <c r="AD126">
        <v>18117.327109999998</v>
      </c>
      <c r="AE126">
        <v>18823.318520000001</v>
      </c>
      <c r="AF126">
        <v>19437.984260000001</v>
      </c>
      <c r="AG126">
        <v>19958.120360000001</v>
      </c>
      <c r="AH126">
        <v>20368.962469999999</v>
      </c>
      <c r="AI126">
        <v>20657.600460000001</v>
      </c>
      <c r="AJ126">
        <v>20812.6597</v>
      </c>
      <c r="AK126">
        <v>20823.20102</v>
      </c>
      <c r="AL126">
        <v>20679.294440000001</v>
      </c>
      <c r="AM126">
        <v>20373.666079999999</v>
      </c>
      <c r="AN126">
        <v>19902.426719999999</v>
      </c>
    </row>
    <row r="127" spans="1:40" x14ac:dyDescent="0.25">
      <c r="A127" s="27" t="s">
        <v>429</v>
      </c>
      <c r="B127" t="s">
        <v>364</v>
      </c>
      <c r="C127">
        <v>514.10128280000004</v>
      </c>
      <c r="D127">
        <v>563.49475580000001</v>
      </c>
      <c r="E127">
        <v>628.6550992</v>
      </c>
      <c r="F127">
        <v>702.58878189999996</v>
      </c>
      <c r="G127">
        <v>782.79314620000002</v>
      </c>
      <c r="H127">
        <v>911.87715309999999</v>
      </c>
      <c r="I127">
        <v>1044.004723</v>
      </c>
      <c r="J127">
        <v>1163.3117119999999</v>
      </c>
      <c r="K127">
        <v>1270.910971</v>
      </c>
      <c r="L127">
        <v>1366.164438</v>
      </c>
      <c r="M127">
        <v>1446.4354450000001</v>
      </c>
      <c r="N127">
        <v>1504.979431</v>
      </c>
      <c r="O127">
        <v>1530.1483009999999</v>
      </c>
      <c r="P127">
        <v>1575.3952300000001</v>
      </c>
      <c r="Q127">
        <v>1623.023254</v>
      </c>
      <c r="R127">
        <v>1666.495019</v>
      </c>
      <c r="S127">
        <v>1703.1577810000001</v>
      </c>
      <c r="T127">
        <v>1732.1756600000001</v>
      </c>
      <c r="U127">
        <v>1721.5014120000001</v>
      </c>
      <c r="V127">
        <v>1685.5109849999999</v>
      </c>
      <c r="W127">
        <v>1631.367986</v>
      </c>
      <c r="X127">
        <v>1563.4829070000001</v>
      </c>
      <c r="Y127">
        <v>1485.3806790000001</v>
      </c>
      <c r="Z127">
        <v>1400.110234</v>
      </c>
      <c r="AA127">
        <v>1310.3071890000001</v>
      </c>
      <c r="AB127">
        <v>1218.1989579999999</v>
      </c>
      <c r="AC127">
        <v>1125.6226690000001</v>
      </c>
      <c r="AD127">
        <v>1034.067301</v>
      </c>
      <c r="AE127">
        <v>1098.4452839999999</v>
      </c>
      <c r="AF127">
        <v>1227.5724769999999</v>
      </c>
      <c r="AG127">
        <v>1397.8582510000001</v>
      </c>
      <c r="AH127">
        <v>1605.6543879999999</v>
      </c>
      <c r="AI127">
        <v>1854.2845669999999</v>
      </c>
      <c r="AJ127">
        <v>2150.0678929999999</v>
      </c>
      <c r="AK127">
        <v>2500.8974320000002</v>
      </c>
      <c r="AL127">
        <v>2915.6659140000002</v>
      </c>
      <c r="AM127">
        <v>3403.9674070000001</v>
      </c>
      <c r="AN127">
        <v>3975.644538</v>
      </c>
    </row>
    <row r="128" spans="1:40" x14ac:dyDescent="0.25">
      <c r="A128" s="27" t="s">
        <v>430</v>
      </c>
      <c r="B128" t="s">
        <v>365</v>
      </c>
      <c r="C128">
        <v>0.22515454670000001</v>
      </c>
      <c r="D128">
        <v>0.83331546239999998</v>
      </c>
      <c r="E128">
        <v>4.9223046650000004</v>
      </c>
      <c r="F128">
        <v>34.725258359999998</v>
      </c>
      <c r="G128">
        <v>258.46396770000001</v>
      </c>
      <c r="H128">
        <v>638.1067875</v>
      </c>
      <c r="I128">
        <v>1042.460214</v>
      </c>
      <c r="J128">
        <v>1448.48251</v>
      </c>
      <c r="K128">
        <v>1871.829207</v>
      </c>
      <c r="L128">
        <v>2320.409654</v>
      </c>
      <c r="M128">
        <v>2790.4938350000002</v>
      </c>
      <c r="N128">
        <v>3262.9579490000001</v>
      </c>
      <c r="O128">
        <v>3698.1728859999998</v>
      </c>
      <c r="P128">
        <v>3992.5872650000001</v>
      </c>
      <c r="Q128">
        <v>4206.2022779999998</v>
      </c>
      <c r="R128">
        <v>4362.3559500000001</v>
      </c>
      <c r="S128">
        <v>4468.0327779999998</v>
      </c>
      <c r="T128">
        <v>4526.7859429999999</v>
      </c>
      <c r="U128">
        <v>4374.4704339999998</v>
      </c>
      <c r="V128">
        <v>4119.0837970000002</v>
      </c>
      <c r="W128">
        <v>3810.601932</v>
      </c>
      <c r="X128">
        <v>3475.3925239999999</v>
      </c>
      <c r="Y128">
        <v>3130.8890999999999</v>
      </c>
      <c r="Z128">
        <v>2789.7695979999999</v>
      </c>
      <c r="AA128">
        <v>2461.2707059999998</v>
      </c>
      <c r="AB128">
        <v>2151.8162990000001</v>
      </c>
      <c r="AC128">
        <v>1865.5161410000001</v>
      </c>
      <c r="AD128">
        <v>1604.6404729999999</v>
      </c>
      <c r="AE128">
        <v>1441.01864</v>
      </c>
      <c r="AF128">
        <v>1309.2014119999999</v>
      </c>
      <c r="AG128">
        <v>1190.4009160000001</v>
      </c>
      <c r="AH128">
        <v>1079.4544350000001</v>
      </c>
      <c r="AI128">
        <v>975.1503414</v>
      </c>
      <c r="AJ128">
        <v>877.27445509999995</v>
      </c>
      <c r="AK128">
        <v>785.75552479999999</v>
      </c>
      <c r="AL128">
        <v>700.4846354</v>
      </c>
      <c r="AM128">
        <v>621.31928119999998</v>
      </c>
      <c r="AN128">
        <v>548.08308709999994</v>
      </c>
    </row>
    <row r="129" spans="1:40" x14ac:dyDescent="0.25">
      <c r="A129" s="27" t="s">
        <v>431</v>
      </c>
      <c r="B129" t="s">
        <v>366</v>
      </c>
      <c r="C129">
        <v>2605.7253879999998</v>
      </c>
      <c r="D129">
        <v>2655.7691949999999</v>
      </c>
      <c r="E129">
        <v>2686.8615119999999</v>
      </c>
      <c r="F129">
        <v>2695.6010679999999</v>
      </c>
      <c r="G129">
        <v>2679.3091920000002</v>
      </c>
      <c r="H129">
        <v>2916.259693</v>
      </c>
      <c r="I129">
        <v>3157.051708</v>
      </c>
      <c r="J129">
        <v>3335.1377389999998</v>
      </c>
      <c r="K129">
        <v>3452.9037779999999</v>
      </c>
      <c r="L129">
        <v>3513.15607</v>
      </c>
      <c r="M129">
        <v>3515.848414</v>
      </c>
      <c r="N129">
        <v>3453.1011269999999</v>
      </c>
      <c r="O129">
        <v>3309.5822090000001</v>
      </c>
      <c r="P129">
        <v>3310.5420319999998</v>
      </c>
      <c r="Q129">
        <v>3347.701086</v>
      </c>
      <c r="R129">
        <v>3385.7427910000001</v>
      </c>
      <c r="S129">
        <v>3412.956823</v>
      </c>
      <c r="T129">
        <v>3425.890449</v>
      </c>
      <c r="U129">
        <v>3489.0159960000001</v>
      </c>
      <c r="V129">
        <v>3550.88373</v>
      </c>
      <c r="W129">
        <v>3595.167023</v>
      </c>
      <c r="X129">
        <v>3618.0847349999999</v>
      </c>
      <c r="Y129">
        <v>3620.0086839999999</v>
      </c>
      <c r="Z129">
        <v>3602.615808</v>
      </c>
      <c r="AA129">
        <v>3567.894957</v>
      </c>
      <c r="AB129">
        <v>3517.788759</v>
      </c>
      <c r="AC129">
        <v>3454.0759410000001</v>
      </c>
      <c r="AD129">
        <v>3378.3722079999998</v>
      </c>
      <c r="AE129">
        <v>3872.0746220000001</v>
      </c>
      <c r="AF129">
        <v>4696.1288370000002</v>
      </c>
      <c r="AG129">
        <v>5821.688247</v>
      </c>
      <c r="AH129">
        <v>7296.2010719999998</v>
      </c>
      <c r="AI129">
        <v>9210.3473799999902</v>
      </c>
      <c r="AJ129">
        <v>11692.16048</v>
      </c>
      <c r="AK129">
        <v>14909.638440000001</v>
      </c>
      <c r="AL129">
        <v>19076.829880000001</v>
      </c>
      <c r="AM129">
        <v>24461.4215</v>
      </c>
      <c r="AN129">
        <v>31390.977999999999</v>
      </c>
    </row>
    <row r="130" spans="1:40" x14ac:dyDescent="0.25">
      <c r="A130" s="27" t="s">
        <v>434</v>
      </c>
      <c r="B130" t="s">
        <v>367</v>
      </c>
      <c r="C130">
        <v>2831.6670730000001</v>
      </c>
      <c r="D130">
        <v>2901.667218</v>
      </c>
      <c r="E130">
        <v>2943.675663</v>
      </c>
      <c r="F130">
        <v>2955.7520760000002</v>
      </c>
      <c r="G130">
        <v>2943.767171</v>
      </c>
      <c r="H130">
        <v>2488.8771590000001</v>
      </c>
      <c r="I130">
        <v>1918.1565660000001</v>
      </c>
      <c r="J130">
        <v>1388.8909900000001</v>
      </c>
      <c r="K130">
        <v>964.91097720000005</v>
      </c>
      <c r="L130">
        <v>648.23085130000004</v>
      </c>
      <c r="M130">
        <v>422.1111674</v>
      </c>
      <c r="N130">
        <v>265.9574422</v>
      </c>
      <c r="O130">
        <v>161.27067779999999</v>
      </c>
      <c r="P130">
        <v>119.0585837</v>
      </c>
      <c r="Q130">
        <v>93.172214609999997</v>
      </c>
      <c r="R130">
        <v>73.805800880000007</v>
      </c>
      <c r="S130">
        <v>58.363511930000001</v>
      </c>
      <c r="T130">
        <v>45.891209310000001</v>
      </c>
      <c r="U130">
        <v>32.80558971</v>
      </c>
      <c r="V130">
        <v>22.481726380000001</v>
      </c>
      <c r="W130">
        <v>15.051597839999999</v>
      </c>
      <c r="X130">
        <v>9.914426229</v>
      </c>
      <c r="Y130">
        <v>6.4494939960000002</v>
      </c>
      <c r="Z130">
        <v>4.1562599349999996</v>
      </c>
      <c r="AA130">
        <v>2.661962833</v>
      </c>
      <c r="AB130">
        <v>1.7005652689999999</v>
      </c>
      <c r="AC130">
        <v>1.087989849</v>
      </c>
      <c r="AD130">
        <v>0.70011619140000003</v>
      </c>
      <c r="AE130">
        <v>0.53169585180000001</v>
      </c>
      <c r="AF130">
        <v>0.42646467760000001</v>
      </c>
      <c r="AG130">
        <v>0.34805258449999998</v>
      </c>
      <c r="AH130">
        <v>0.2857560468</v>
      </c>
      <c r="AI130">
        <v>0.23519495139999999</v>
      </c>
      <c r="AJ130">
        <v>0.1938488578</v>
      </c>
      <c r="AK130">
        <v>0.159918905</v>
      </c>
      <c r="AL130">
        <v>0.13200630930000001</v>
      </c>
      <c r="AM130">
        <v>0.1089958364</v>
      </c>
      <c r="AN130">
        <v>8.9989494599999997E-2</v>
      </c>
    </row>
    <row r="131" spans="1:40" x14ac:dyDescent="0.25">
      <c r="A131" s="27" t="s">
        <v>435</v>
      </c>
      <c r="B131" t="s">
        <v>368</v>
      </c>
      <c r="C131">
        <v>11781.592780000001</v>
      </c>
      <c r="D131">
        <v>12563.74941</v>
      </c>
      <c r="E131">
        <v>13207.93246</v>
      </c>
      <c r="F131">
        <v>13724.31186</v>
      </c>
      <c r="G131">
        <v>14161.48407</v>
      </c>
      <c r="H131">
        <v>16409.37444</v>
      </c>
      <c r="I131">
        <v>18329.040369999999</v>
      </c>
      <c r="J131">
        <v>19917.40681</v>
      </c>
      <c r="K131">
        <v>21355.832610000001</v>
      </c>
      <c r="L131">
        <v>22637.393380000001</v>
      </c>
      <c r="M131">
        <v>23727.391759999999</v>
      </c>
      <c r="N131">
        <v>24510.562600000001</v>
      </c>
      <c r="O131">
        <v>24787.543239999999</v>
      </c>
      <c r="P131">
        <v>25433.330750000001</v>
      </c>
      <c r="Q131">
        <v>26019.647700000001</v>
      </c>
      <c r="R131">
        <v>26554.313620000001</v>
      </c>
      <c r="S131">
        <v>27039.491979999999</v>
      </c>
      <c r="T131">
        <v>27491.738669999999</v>
      </c>
      <c r="U131">
        <v>28601.720549999998</v>
      </c>
      <c r="V131">
        <v>29550.990040000001</v>
      </c>
      <c r="W131">
        <v>30368.151030000001</v>
      </c>
      <c r="X131">
        <v>31081.60569</v>
      </c>
      <c r="Y131">
        <v>31720.016100000001</v>
      </c>
      <c r="Z131">
        <v>32309.79825</v>
      </c>
      <c r="AA131">
        <v>32874.317349999998</v>
      </c>
      <c r="AB131">
        <v>33433.613239999999</v>
      </c>
      <c r="AC131">
        <v>34004.532769999998</v>
      </c>
      <c r="AD131">
        <v>34601.337140000003</v>
      </c>
      <c r="AE131">
        <v>35354.400159999997</v>
      </c>
      <c r="AF131">
        <v>36131.656730000002</v>
      </c>
      <c r="AG131">
        <v>36925.485860000001</v>
      </c>
      <c r="AH131">
        <v>37727.764040000002</v>
      </c>
      <c r="AI131">
        <v>38540.229399999997</v>
      </c>
      <c r="AJ131">
        <v>39359.50215</v>
      </c>
      <c r="AK131">
        <v>40172.48343</v>
      </c>
      <c r="AL131">
        <v>40956.405959999996</v>
      </c>
      <c r="AM131">
        <v>41680.314530000003</v>
      </c>
      <c r="AN131">
        <v>42303.455349999997</v>
      </c>
    </row>
    <row r="132" spans="1:40" x14ac:dyDescent="0.25">
      <c r="A132" s="27" t="s">
        <v>432</v>
      </c>
      <c r="B132" t="s">
        <v>369</v>
      </c>
      <c r="C132">
        <v>474.12527679999999</v>
      </c>
      <c r="D132">
        <v>543.50777819999996</v>
      </c>
      <c r="E132">
        <v>644.4209333</v>
      </c>
      <c r="F132">
        <v>771.22473690000004</v>
      </c>
      <c r="G132">
        <v>925.22460880000006</v>
      </c>
      <c r="H132">
        <v>789.87765139999999</v>
      </c>
      <c r="I132">
        <v>577.17166780000002</v>
      </c>
      <c r="J132">
        <v>386.92018280000002</v>
      </c>
      <c r="K132">
        <v>245.87007270000001</v>
      </c>
      <c r="L132">
        <v>149.81071059999999</v>
      </c>
      <c r="M132">
        <v>87.849558830000007</v>
      </c>
      <c r="N132">
        <v>49.530199619999998</v>
      </c>
      <c r="O132">
        <v>26.730869590000001</v>
      </c>
      <c r="P132">
        <v>19.52710592</v>
      </c>
      <c r="Q132">
        <v>15.675088819999999</v>
      </c>
      <c r="R132">
        <v>12.89747152</v>
      </c>
      <c r="S132">
        <v>10.65139574</v>
      </c>
      <c r="T132">
        <v>8.7751702730000005</v>
      </c>
      <c r="U132">
        <v>8.301935726</v>
      </c>
      <c r="V132">
        <v>8.2173325659999996</v>
      </c>
      <c r="W132">
        <v>8.2539740229999996</v>
      </c>
      <c r="X132">
        <v>8.3411977589999999</v>
      </c>
      <c r="Y132">
        <v>8.4628503189999904</v>
      </c>
      <c r="Z132">
        <v>8.6186270300000007</v>
      </c>
      <c r="AA132">
        <v>8.8128173059999995</v>
      </c>
      <c r="AB132">
        <v>9.0510404680000001</v>
      </c>
      <c r="AC132">
        <v>9.3394119720000006</v>
      </c>
      <c r="AD132">
        <v>9.6845226120000003</v>
      </c>
      <c r="AE132">
        <v>9.9853083619999996</v>
      </c>
      <c r="AF132">
        <v>10.30721438</v>
      </c>
      <c r="AG132">
        <v>10.671991520000001</v>
      </c>
      <c r="AH132">
        <v>11.085799509999999</v>
      </c>
      <c r="AI132">
        <v>11.55272184</v>
      </c>
      <c r="AJ132">
        <v>12.07625844</v>
      </c>
      <c r="AK132">
        <v>12.658780370000001</v>
      </c>
      <c r="AL132">
        <v>13.301226120000001</v>
      </c>
      <c r="AM132">
        <v>14.00316918</v>
      </c>
      <c r="AN132">
        <v>14.762252159999999</v>
      </c>
    </row>
    <row r="133" spans="1:40" x14ac:dyDescent="0.25">
      <c r="A133" s="27" t="s">
        <v>433</v>
      </c>
      <c r="B133" t="s">
        <v>370</v>
      </c>
      <c r="C133">
        <v>5981.2326210000001</v>
      </c>
      <c r="D133">
        <v>6004.752958</v>
      </c>
      <c r="E133">
        <v>5926.5692399999998</v>
      </c>
      <c r="F133">
        <v>5779.637565</v>
      </c>
      <c r="G133">
        <v>5583.8597749999999</v>
      </c>
      <c r="H133">
        <v>3545.324314</v>
      </c>
      <c r="I133">
        <v>1862.304357</v>
      </c>
      <c r="J133">
        <v>879.57815059999996</v>
      </c>
      <c r="K133">
        <v>388.08090570000002</v>
      </c>
      <c r="L133">
        <v>162.5664213</v>
      </c>
      <c r="M133">
        <v>65.455516029999998</v>
      </c>
      <c r="N133">
        <v>25.769571259999999</v>
      </c>
      <c r="O133">
        <v>10.23825394</v>
      </c>
      <c r="P133">
        <v>6.4613038840000003</v>
      </c>
      <c r="Q133">
        <v>4.7294892050000001</v>
      </c>
      <c r="R133">
        <v>3.6161335499999998</v>
      </c>
      <c r="S133">
        <v>2.798574178</v>
      </c>
      <c r="T133">
        <v>2.1719823909999998</v>
      </c>
      <c r="U133">
        <v>1.711278802</v>
      </c>
      <c r="V133">
        <v>1.351518797</v>
      </c>
      <c r="W133">
        <v>1.0659582009999999</v>
      </c>
      <c r="X133">
        <v>0.83902613989999997</v>
      </c>
      <c r="Y133">
        <v>0.65919780370000003</v>
      </c>
      <c r="Z133">
        <v>0.51717927539999997</v>
      </c>
      <c r="AA133">
        <v>0.40535291029999998</v>
      </c>
      <c r="AB133">
        <v>0.31750414989999998</v>
      </c>
      <c r="AC133">
        <v>0.24860929449999999</v>
      </c>
      <c r="AD133">
        <v>0.19464377229999999</v>
      </c>
      <c r="AE133">
        <v>0.15467718059999999</v>
      </c>
      <c r="AF133">
        <v>0.123594246</v>
      </c>
      <c r="AG133">
        <v>9.8959909600000007E-2</v>
      </c>
      <c r="AH133">
        <v>7.9298763100000003E-2</v>
      </c>
      <c r="AI133">
        <v>6.3569197399999999E-2</v>
      </c>
      <c r="AJ133">
        <v>5.0972792199999999E-2</v>
      </c>
      <c r="AK133">
        <v>4.0878061299999997E-2</v>
      </c>
      <c r="AL133">
        <v>3.2782156399999998E-2</v>
      </c>
      <c r="AM133">
        <v>2.62849278E-2</v>
      </c>
      <c r="AN133">
        <v>2.1067570000000001E-2</v>
      </c>
    </row>
    <row r="134" spans="1:40" x14ac:dyDescent="0.25">
      <c r="A134" s="5" t="s">
        <v>219</v>
      </c>
      <c r="B134" t="s">
        <v>371</v>
      </c>
      <c r="C134">
        <v>351724.27600000001</v>
      </c>
      <c r="D134">
        <v>362058.11989999999</v>
      </c>
      <c r="E134">
        <v>373008.12579999998</v>
      </c>
      <c r="F134">
        <v>384420.2844</v>
      </c>
      <c r="G134">
        <v>395795.76620000001</v>
      </c>
      <c r="H134">
        <v>407072.54239999998</v>
      </c>
      <c r="I134">
        <v>418319.64439999999</v>
      </c>
      <c r="J134">
        <v>429591.53009999997</v>
      </c>
      <c r="K134">
        <v>440972.26209999999</v>
      </c>
      <c r="L134">
        <v>452440.37339999998</v>
      </c>
      <c r="M134">
        <v>464008.93520000001</v>
      </c>
      <c r="N134">
        <v>475726.1251</v>
      </c>
      <c r="O134">
        <v>487653.70280000003</v>
      </c>
      <c r="P134">
        <v>500126.27389999997</v>
      </c>
      <c r="Q134">
        <v>513105.342</v>
      </c>
      <c r="R134">
        <v>526657.2672</v>
      </c>
      <c r="S134">
        <v>540811.58779999998</v>
      </c>
      <c r="T134">
        <v>555571.80169999995</v>
      </c>
      <c r="U134">
        <v>571488.65099999995</v>
      </c>
      <c r="V134">
        <v>588101.56090000004</v>
      </c>
      <c r="W134">
        <v>605368.54350000003</v>
      </c>
      <c r="X134">
        <v>623242.77590000001</v>
      </c>
      <c r="Y134">
        <v>641686.09779999999</v>
      </c>
      <c r="Z134">
        <v>660669.45900000003</v>
      </c>
      <c r="AA134">
        <v>680170.36780000001</v>
      </c>
      <c r="AB134">
        <v>700170.43940000003</v>
      </c>
      <c r="AC134">
        <v>720653.57030000002</v>
      </c>
      <c r="AD134">
        <v>741605.34310000006</v>
      </c>
      <c r="AE134">
        <v>763220.66130000004</v>
      </c>
      <c r="AF134">
        <v>785478.34030000004</v>
      </c>
      <c r="AG134">
        <v>808409.72829999996</v>
      </c>
      <c r="AH134">
        <v>832001.09100000001</v>
      </c>
      <c r="AI134">
        <v>856222.35979999998</v>
      </c>
      <c r="AJ134">
        <v>881049.02280000004</v>
      </c>
      <c r="AK134">
        <v>906474.52549999999</v>
      </c>
      <c r="AL134">
        <v>932509.07900000003</v>
      </c>
      <c r="AM134">
        <v>959182.42489999998</v>
      </c>
      <c r="AN134">
        <v>986545.48259999999</v>
      </c>
    </row>
    <row r="135" spans="1:40" x14ac:dyDescent="0.25">
      <c r="A135" s="5" t="s">
        <v>219</v>
      </c>
      <c r="B135" t="s">
        <v>372</v>
      </c>
      <c r="C135">
        <v>2722.3989999999999</v>
      </c>
      <c r="D135">
        <v>2802.4606549999999</v>
      </c>
      <c r="E135">
        <v>2888.0202380000001</v>
      </c>
      <c r="F135">
        <v>2977.7837410000002</v>
      </c>
      <c r="G135">
        <v>3066.8626819999999</v>
      </c>
      <c r="H135">
        <v>3154.2489799999998</v>
      </c>
      <c r="I135">
        <v>3240.5402779999999</v>
      </c>
      <c r="J135">
        <v>3326.473082</v>
      </c>
      <c r="K135">
        <v>3413.1250169999998</v>
      </c>
      <c r="L135">
        <v>3500.4928770000001</v>
      </c>
      <c r="M135">
        <v>3588.6868279999999</v>
      </c>
      <c r="N135">
        <v>3678.103552</v>
      </c>
      <c r="O135">
        <v>3769.2823010000002</v>
      </c>
      <c r="P135">
        <v>3865.168537</v>
      </c>
      <c r="Q135">
        <v>3965.3360710000002</v>
      </c>
      <c r="R135">
        <v>4070.1433189999998</v>
      </c>
      <c r="S135">
        <v>4179.7037829999999</v>
      </c>
      <c r="T135">
        <v>4293.9467720000002</v>
      </c>
      <c r="U135">
        <v>4417.5556939999997</v>
      </c>
      <c r="V135">
        <v>4546.6759730000003</v>
      </c>
      <c r="W135">
        <v>4680.4558360000001</v>
      </c>
      <c r="X135">
        <v>4818.2519220000004</v>
      </c>
      <c r="Y135">
        <v>4959.6651410000004</v>
      </c>
      <c r="Z135">
        <v>5104.4821220000003</v>
      </c>
      <c r="AA135">
        <v>5252.602116</v>
      </c>
      <c r="AB135">
        <v>5403.9790830000002</v>
      </c>
      <c r="AC135">
        <v>5558.5836429999999</v>
      </c>
      <c r="AD135">
        <v>5716.3871820000004</v>
      </c>
      <c r="AE135">
        <v>5879.2257600000003</v>
      </c>
      <c r="AF135">
        <v>6046.9998830000004</v>
      </c>
      <c r="AG135">
        <v>6219.973876</v>
      </c>
      <c r="AH135">
        <v>6397.9898999999996</v>
      </c>
      <c r="AI135">
        <v>6580.6942390000004</v>
      </c>
      <c r="AJ135">
        <v>6767.7701399999996</v>
      </c>
      <c r="AK135">
        <v>6959.0812429999996</v>
      </c>
      <c r="AL135">
        <v>7154.6699980000003</v>
      </c>
      <c r="AM135">
        <v>7354.7675900000004</v>
      </c>
      <c r="AN135">
        <v>7559.789992</v>
      </c>
    </row>
    <row r="136" spans="1:40" x14ac:dyDescent="0.25">
      <c r="A136" s="5" t="s">
        <v>218</v>
      </c>
      <c r="B136" t="s">
        <v>373</v>
      </c>
      <c r="C136">
        <v>2566195.5090000001</v>
      </c>
      <c r="D136">
        <v>2641271.0750000002</v>
      </c>
      <c r="E136">
        <v>2720797.0279999999</v>
      </c>
      <c r="F136">
        <v>2803780.5350000001</v>
      </c>
      <c r="G136">
        <v>2885874.6069999998</v>
      </c>
      <c r="H136">
        <v>2966461.3220000002</v>
      </c>
      <c r="I136">
        <v>3046266.3050000002</v>
      </c>
      <c r="J136">
        <v>3126019.1290000002</v>
      </c>
      <c r="K136">
        <v>3206606.7659999998</v>
      </c>
      <c r="L136">
        <v>3288033.1850000001</v>
      </c>
      <c r="M136">
        <v>3370423.0809999998</v>
      </c>
      <c r="N136">
        <v>3454122.0219999999</v>
      </c>
      <c r="O136">
        <v>3539581.2659999998</v>
      </c>
      <c r="P136">
        <v>3629656.4479999999</v>
      </c>
      <c r="Q136">
        <v>3724070.3250000002</v>
      </c>
      <c r="R136">
        <v>3823105.0389999999</v>
      </c>
      <c r="S136">
        <v>3926809.804</v>
      </c>
      <c r="T136">
        <v>4035066.8130000001</v>
      </c>
      <c r="U136">
        <v>4152215.95</v>
      </c>
      <c r="V136">
        <v>4275036.5839999998</v>
      </c>
      <c r="W136">
        <v>4403006.7769999998</v>
      </c>
      <c r="X136">
        <v>4535663.824</v>
      </c>
      <c r="Y136">
        <v>4672663.6339999996</v>
      </c>
      <c r="Z136">
        <v>4813766.4919999996</v>
      </c>
      <c r="AA136">
        <v>4958804.983</v>
      </c>
      <c r="AB136">
        <v>5107655.09</v>
      </c>
      <c r="AC136">
        <v>5260214.5060000001</v>
      </c>
      <c r="AD136">
        <v>5416393.477</v>
      </c>
      <c r="AE136">
        <v>5577927.3810000001</v>
      </c>
      <c r="AF136">
        <v>5744820.2879999997</v>
      </c>
      <c r="AG136">
        <v>5917347.8320000004</v>
      </c>
      <c r="AH136">
        <v>6095410.9850000003</v>
      </c>
      <c r="AI136">
        <v>6278741.7460000003</v>
      </c>
      <c r="AJ136">
        <v>6467097.4859999996</v>
      </c>
      <c r="AK136">
        <v>6660387.5480000004</v>
      </c>
      <c r="AL136">
        <v>6858675.2929999996</v>
      </c>
      <c r="AM136">
        <v>7062199.9359999998</v>
      </c>
      <c r="AN136">
        <v>7271386.5070000002</v>
      </c>
    </row>
    <row r="137" spans="1:40" x14ac:dyDescent="0.25">
      <c r="A137" s="5" t="s">
        <v>218</v>
      </c>
      <c r="B137" t="s">
        <v>374</v>
      </c>
      <c r="C137">
        <v>109752.948</v>
      </c>
      <c r="D137">
        <v>112949.77959999999</v>
      </c>
      <c r="E137">
        <v>116337.69160000001</v>
      </c>
      <c r="F137">
        <v>119874.3703</v>
      </c>
      <c r="G137">
        <v>123360.27</v>
      </c>
      <c r="H137">
        <v>126766.9568</v>
      </c>
      <c r="I137">
        <v>130132.29029999999</v>
      </c>
      <c r="J137">
        <v>133496.26240000001</v>
      </c>
      <c r="K137">
        <v>136907.15119999999</v>
      </c>
      <c r="L137">
        <v>140367.85060000001</v>
      </c>
      <c r="M137">
        <v>143884.7114</v>
      </c>
      <c r="N137">
        <v>147474.40659999999</v>
      </c>
      <c r="O137">
        <v>151159.18290000001</v>
      </c>
      <c r="P137">
        <v>155069.01130000001</v>
      </c>
      <c r="Q137">
        <v>159190.30360000001</v>
      </c>
      <c r="R137">
        <v>163535.26300000001</v>
      </c>
      <c r="S137">
        <v>168105.26949999999</v>
      </c>
      <c r="T137">
        <v>172894.01490000001</v>
      </c>
      <c r="U137">
        <v>178098.25020000001</v>
      </c>
      <c r="V137">
        <v>183573.68359999999</v>
      </c>
      <c r="W137">
        <v>189291.79209999999</v>
      </c>
      <c r="X137">
        <v>195228.10550000001</v>
      </c>
      <c r="Y137">
        <v>201364.95699999999</v>
      </c>
      <c r="Z137">
        <v>207690.5864</v>
      </c>
      <c r="AA137">
        <v>214197.32430000001</v>
      </c>
      <c r="AB137">
        <v>220879.95800000001</v>
      </c>
      <c r="AC137">
        <v>227734.5238</v>
      </c>
      <c r="AD137">
        <v>234757.7801</v>
      </c>
      <c r="AE137">
        <v>242027.47270000001</v>
      </c>
      <c r="AF137">
        <v>249544.31709999999</v>
      </c>
      <c r="AG137">
        <v>257322.78320000001</v>
      </c>
      <c r="AH137">
        <v>265358.65139999997</v>
      </c>
      <c r="AI137">
        <v>273638.35800000001</v>
      </c>
      <c r="AJ137">
        <v>282148.99910000002</v>
      </c>
      <c r="AK137">
        <v>290885.09330000001</v>
      </c>
      <c r="AL137">
        <v>299849.01209999999</v>
      </c>
      <c r="AM137">
        <v>309052.0417</v>
      </c>
      <c r="AN137">
        <v>318514.77710000001</v>
      </c>
    </row>
    <row r="138" spans="1:40" x14ac:dyDescent="0.25">
      <c r="A138" s="5" t="s">
        <v>218</v>
      </c>
      <c r="B138" t="s">
        <v>375</v>
      </c>
      <c r="C138">
        <v>612403.68160000001</v>
      </c>
      <c r="D138">
        <v>630557.21349999995</v>
      </c>
      <c r="E138">
        <v>650262.87659999996</v>
      </c>
      <c r="F138">
        <v>671253.10750000004</v>
      </c>
      <c r="G138">
        <v>691885.29449999996</v>
      </c>
      <c r="H138">
        <v>711698.26850000001</v>
      </c>
      <c r="I138">
        <v>730854.55409999995</v>
      </c>
      <c r="J138">
        <v>749594.31889999995</v>
      </c>
      <c r="K138">
        <v>768273.87919999997</v>
      </c>
      <c r="L138">
        <v>787092.47100000002</v>
      </c>
      <c r="M138">
        <v>806161.87939999998</v>
      </c>
      <c r="N138">
        <v>825609.68799999997</v>
      </c>
      <c r="O138">
        <v>845576.39199999999</v>
      </c>
      <c r="P138">
        <v>866920.3101</v>
      </c>
      <c r="Q138">
        <v>889595.8432</v>
      </c>
      <c r="R138">
        <v>913668.49509999994</v>
      </c>
      <c r="S138">
        <v>939120.30070000002</v>
      </c>
      <c r="T138">
        <v>965888.07160000002</v>
      </c>
      <c r="U138">
        <v>995064.33299999998</v>
      </c>
      <c r="V138">
        <v>1025813.894</v>
      </c>
      <c r="W138">
        <v>1057967.4480000001</v>
      </c>
      <c r="X138">
        <v>1091387.1880000001</v>
      </c>
      <c r="Y138">
        <v>1125975.97</v>
      </c>
      <c r="Z138">
        <v>1161669.628</v>
      </c>
      <c r="AA138">
        <v>1198425.9469999999</v>
      </c>
      <c r="AB138">
        <v>1236215.5120000001</v>
      </c>
      <c r="AC138">
        <v>1275015.2339999999</v>
      </c>
      <c r="AD138">
        <v>1314805.7150000001</v>
      </c>
      <c r="AE138">
        <v>1356382.574</v>
      </c>
      <c r="AF138">
        <v>1399696.98</v>
      </c>
      <c r="AG138">
        <v>1444768.2930000001</v>
      </c>
      <c r="AH138">
        <v>1491509.1410000001</v>
      </c>
      <c r="AI138">
        <v>1539792.398</v>
      </c>
      <c r="AJ138">
        <v>1589510.2409999999</v>
      </c>
      <c r="AK138">
        <v>1640609.615</v>
      </c>
      <c r="AL138">
        <v>1693092.9140000001</v>
      </c>
      <c r="AM138">
        <v>1747021.0419999999</v>
      </c>
      <c r="AN138">
        <v>1802513.635</v>
      </c>
    </row>
    <row r="139" spans="1:40" x14ac:dyDescent="0.25">
      <c r="A139" s="5" t="s">
        <v>218</v>
      </c>
      <c r="B139" t="s">
        <v>376</v>
      </c>
      <c r="C139">
        <v>468.495</v>
      </c>
      <c r="D139">
        <v>481.67069579999998</v>
      </c>
      <c r="E139">
        <v>495.26808990000001</v>
      </c>
      <c r="F139">
        <v>509.17398259999999</v>
      </c>
      <c r="G139">
        <v>522.34645460000002</v>
      </c>
      <c r="H139">
        <v>534.89813709999999</v>
      </c>
      <c r="I139">
        <v>547.22021359999997</v>
      </c>
      <c r="J139">
        <v>559.65498600000001</v>
      </c>
      <c r="K139">
        <v>572.48259759999996</v>
      </c>
      <c r="L139">
        <v>585.68955489999996</v>
      </c>
      <c r="M139">
        <v>599.2263011</v>
      </c>
      <c r="N139">
        <v>613.07472499999994</v>
      </c>
      <c r="O139">
        <v>627.24899040000003</v>
      </c>
      <c r="P139">
        <v>642.65672619999998</v>
      </c>
      <c r="Q139">
        <v>659.09185330000003</v>
      </c>
      <c r="R139">
        <v>676.4716032</v>
      </c>
      <c r="S139">
        <v>694.71961299999998</v>
      </c>
      <c r="T139">
        <v>713.75899770000001</v>
      </c>
      <c r="U139">
        <v>734.54445899999996</v>
      </c>
      <c r="V139">
        <v>756.525622</v>
      </c>
      <c r="W139">
        <v>779.56808090000004</v>
      </c>
      <c r="X139">
        <v>803.53257619999999</v>
      </c>
      <c r="Y139">
        <v>828.30581329999995</v>
      </c>
      <c r="Z139">
        <v>853.80575820000001</v>
      </c>
      <c r="AA139">
        <v>879.97691420000001</v>
      </c>
      <c r="AB139">
        <v>906.78293970000004</v>
      </c>
      <c r="AC139">
        <v>934.19934130000001</v>
      </c>
      <c r="AD139">
        <v>962.20909170000004</v>
      </c>
      <c r="AE139">
        <v>991.22410449999995</v>
      </c>
      <c r="AF139">
        <v>1021.218019</v>
      </c>
      <c r="AG139">
        <v>1052.2408310000001</v>
      </c>
      <c r="AH139">
        <v>1084.280172</v>
      </c>
      <c r="AI139">
        <v>1117.279305</v>
      </c>
      <c r="AJ139">
        <v>1151.175894</v>
      </c>
      <c r="AK139">
        <v>1185.9378200000001</v>
      </c>
      <c r="AL139">
        <v>1221.563584</v>
      </c>
      <c r="AM139">
        <v>1258.0885479999999</v>
      </c>
      <c r="AN139">
        <v>1295.586708</v>
      </c>
    </row>
    <row r="140" spans="1:40" x14ac:dyDescent="0.25">
      <c r="A140" s="5" t="s">
        <v>218</v>
      </c>
      <c r="B140" t="s">
        <v>377</v>
      </c>
      <c r="C140">
        <v>1083169.416</v>
      </c>
      <c r="D140">
        <v>1114881.088</v>
      </c>
      <c r="E140">
        <v>1148600.236</v>
      </c>
      <c r="F140">
        <v>1183858.7860000001</v>
      </c>
      <c r="G140">
        <v>1218754.0260000001</v>
      </c>
      <c r="H140">
        <v>1252927.9169999999</v>
      </c>
      <c r="I140">
        <v>1286740.9909999999</v>
      </c>
      <c r="J140">
        <v>1320624.6669999999</v>
      </c>
      <c r="K140">
        <v>1355118.1070000001</v>
      </c>
      <c r="L140">
        <v>1390261.628</v>
      </c>
      <c r="M140">
        <v>1426149.3189999999</v>
      </c>
      <c r="N140">
        <v>1462997.8019999999</v>
      </c>
      <c r="O140">
        <v>1501087.5789999999</v>
      </c>
      <c r="P140">
        <v>1541621.9310000001</v>
      </c>
      <c r="Q140">
        <v>1584487.193</v>
      </c>
      <c r="R140">
        <v>1629860.602</v>
      </c>
      <c r="S140">
        <v>1677784.2790000001</v>
      </c>
      <c r="T140">
        <v>1728211.2560000001</v>
      </c>
      <c r="U140">
        <v>1783130.05</v>
      </c>
      <c r="V140">
        <v>1841009.996</v>
      </c>
      <c r="W140">
        <v>1901508.6710000001</v>
      </c>
      <c r="X140">
        <v>1964355.6910000001</v>
      </c>
      <c r="Y140">
        <v>2029372.8740000001</v>
      </c>
      <c r="Z140">
        <v>2096455.5090000001</v>
      </c>
      <c r="AA140">
        <v>2165545.784</v>
      </c>
      <c r="AB140">
        <v>2236611.09</v>
      </c>
      <c r="AC140">
        <v>2309629.6490000002</v>
      </c>
      <c r="AD140">
        <v>2384585.1150000002</v>
      </c>
      <c r="AE140">
        <v>2462201.7009999999</v>
      </c>
      <c r="AF140">
        <v>2542491.7379999999</v>
      </c>
      <c r="AG140">
        <v>2625624.2349999999</v>
      </c>
      <c r="AH140">
        <v>2711551.4670000002</v>
      </c>
      <c r="AI140">
        <v>2800122.8670000001</v>
      </c>
      <c r="AJ140">
        <v>2891201.7289999998</v>
      </c>
      <c r="AK140">
        <v>2984740.4550000001</v>
      </c>
      <c r="AL140">
        <v>3080787.4909999999</v>
      </c>
      <c r="AM140">
        <v>3179497.2220000001</v>
      </c>
      <c r="AN140">
        <v>3281133</v>
      </c>
    </row>
    <row r="141" spans="1:40" x14ac:dyDescent="0.25">
      <c r="A141" s="5" t="s">
        <v>218</v>
      </c>
      <c r="B141" t="s">
        <v>378</v>
      </c>
      <c r="C141">
        <v>861000.34299999999</v>
      </c>
      <c r="D141">
        <v>886100.21239999996</v>
      </c>
      <c r="E141">
        <v>912683.9264</v>
      </c>
      <c r="F141">
        <v>940389.53099999996</v>
      </c>
      <c r="G141">
        <v>967640.13329999999</v>
      </c>
      <c r="H141">
        <v>994220.53419999999</v>
      </c>
      <c r="I141">
        <v>1020471.58</v>
      </c>
      <c r="J141">
        <v>1046764.624</v>
      </c>
      <c r="K141">
        <v>1073524.2579999999</v>
      </c>
      <c r="L141">
        <v>1100776.1440000001</v>
      </c>
      <c r="M141">
        <v>1128568.007</v>
      </c>
      <c r="N141">
        <v>1157032.1850000001</v>
      </c>
      <c r="O141">
        <v>1186349.9350000001</v>
      </c>
      <c r="P141">
        <v>1217575.1529999999</v>
      </c>
      <c r="Q141">
        <v>1250579.763</v>
      </c>
      <c r="R141">
        <v>1285447.064</v>
      </c>
      <c r="S141">
        <v>1322177.4979999999</v>
      </c>
      <c r="T141">
        <v>1360714.74</v>
      </c>
      <c r="U141">
        <v>1402636.6170000001</v>
      </c>
      <c r="V141">
        <v>1446771.443</v>
      </c>
      <c r="W141">
        <v>1492858.29</v>
      </c>
      <c r="X141">
        <v>1540681.16</v>
      </c>
      <c r="Y141">
        <v>1590090.4909999999</v>
      </c>
      <c r="Z141">
        <v>1640992.433</v>
      </c>
      <c r="AA141">
        <v>1693330.723</v>
      </c>
      <c r="AB141">
        <v>1747071.007</v>
      </c>
      <c r="AC141">
        <v>1802189.6710000001</v>
      </c>
      <c r="AD141">
        <v>1858669.101</v>
      </c>
      <c r="AE141">
        <v>1917103.544</v>
      </c>
      <c r="AF141">
        <v>1977498.2450000001</v>
      </c>
      <c r="AG141">
        <v>2039970.4790000001</v>
      </c>
      <c r="AH141">
        <v>2104482.1639999999</v>
      </c>
      <c r="AI141">
        <v>2170917.6069999998</v>
      </c>
      <c r="AJ141">
        <v>2239168.5469999998</v>
      </c>
      <c r="AK141">
        <v>2309192.1290000002</v>
      </c>
      <c r="AL141">
        <v>2381014.2820000001</v>
      </c>
      <c r="AM141">
        <v>2454737.5980000002</v>
      </c>
      <c r="AN141">
        <v>2530543.4939999999</v>
      </c>
    </row>
    <row r="142" spans="1:40" x14ac:dyDescent="0.25">
      <c r="A142" s="5" t="s">
        <v>220</v>
      </c>
      <c r="B142" t="s">
        <v>379</v>
      </c>
      <c r="C142">
        <v>138827.01699999999</v>
      </c>
      <c r="D142">
        <v>142800.92009999999</v>
      </c>
      <c r="E142">
        <v>147070.00030000001</v>
      </c>
      <c r="F142">
        <v>151613.98699999999</v>
      </c>
      <c r="G142">
        <v>156058.20970000001</v>
      </c>
      <c r="H142">
        <v>160278.9431</v>
      </c>
      <c r="I142">
        <v>164232.12830000001</v>
      </c>
      <c r="J142">
        <v>167929.17939999999</v>
      </c>
      <c r="K142">
        <v>171442.24410000001</v>
      </c>
      <c r="L142">
        <v>174800.47810000001</v>
      </c>
      <c r="M142">
        <v>178033.70550000001</v>
      </c>
      <c r="N142">
        <v>181175.4497</v>
      </c>
      <c r="O142">
        <v>184256.91990000001</v>
      </c>
      <c r="P142">
        <v>187541.08989999999</v>
      </c>
      <c r="Q142">
        <v>191087.60879999999</v>
      </c>
      <c r="R142">
        <v>194938.48910000001</v>
      </c>
      <c r="S142">
        <v>199098.62959999999</v>
      </c>
      <c r="T142">
        <v>203550.96780000001</v>
      </c>
      <c r="U142">
        <v>208690.2812</v>
      </c>
      <c r="V142">
        <v>214352.74179999999</v>
      </c>
      <c r="W142">
        <v>220488.06719999999</v>
      </c>
      <c r="X142">
        <v>227044.666</v>
      </c>
      <c r="Y142">
        <v>233979.70619999999</v>
      </c>
      <c r="Z142">
        <v>241259.82550000001</v>
      </c>
      <c r="AA142">
        <v>248858.7683</v>
      </c>
      <c r="AB142">
        <v>256754.62289999999</v>
      </c>
      <c r="AC142">
        <v>264927.43959999998</v>
      </c>
      <c r="AD142">
        <v>273357.70049999998</v>
      </c>
      <c r="AE142">
        <v>282249.63380000001</v>
      </c>
      <c r="AF142">
        <v>291670.51770000003</v>
      </c>
      <c r="AG142">
        <v>301665.80009999999</v>
      </c>
      <c r="AH142">
        <v>312245.73440000002</v>
      </c>
      <c r="AI142">
        <v>323404.34129999997</v>
      </c>
      <c r="AJ142">
        <v>335133.8075</v>
      </c>
      <c r="AK142">
        <v>347433.48349999997</v>
      </c>
      <c r="AL142">
        <v>360311.74479999999</v>
      </c>
      <c r="AM142">
        <v>373788.31410000002</v>
      </c>
      <c r="AN142">
        <v>387895.77340000001</v>
      </c>
    </row>
    <row r="143" spans="1:40" x14ac:dyDescent="0.25">
      <c r="A143" s="5" t="s">
        <v>220</v>
      </c>
      <c r="B143" t="s">
        <v>380</v>
      </c>
      <c r="C143">
        <v>3577.69</v>
      </c>
      <c r="D143">
        <v>3683.8218259999999</v>
      </c>
      <c r="E143">
        <v>3799.764909</v>
      </c>
      <c r="F143">
        <v>3923.0840029999999</v>
      </c>
      <c r="G143">
        <v>4037.0937840000001</v>
      </c>
      <c r="H143">
        <v>4140.0210129999996</v>
      </c>
      <c r="I143">
        <v>4234.4854679999999</v>
      </c>
      <c r="J143">
        <v>4323.6234789999999</v>
      </c>
      <c r="K143">
        <v>4410.6678309999998</v>
      </c>
      <c r="L143">
        <v>4496.4185200000002</v>
      </c>
      <c r="M143">
        <v>4581.2694629999996</v>
      </c>
      <c r="N143">
        <v>4665.6867739999998</v>
      </c>
      <c r="O143">
        <v>4750.1338649999998</v>
      </c>
      <c r="P143">
        <v>4844.1990239999996</v>
      </c>
      <c r="Q143">
        <v>4947.6790149999997</v>
      </c>
      <c r="R143">
        <v>5059.5107550000002</v>
      </c>
      <c r="S143">
        <v>5178.2228429999996</v>
      </c>
      <c r="T143">
        <v>5302.5468629999996</v>
      </c>
      <c r="U143">
        <v>5441.0100249999996</v>
      </c>
      <c r="V143">
        <v>5589.6005999999998</v>
      </c>
      <c r="W143">
        <v>5747.8040369999999</v>
      </c>
      <c r="X143">
        <v>5915.0227340000001</v>
      </c>
      <c r="Y143">
        <v>6090.6717900000003</v>
      </c>
      <c r="Z143">
        <v>6274.2063369999996</v>
      </c>
      <c r="AA143">
        <v>6465.1206480000001</v>
      </c>
      <c r="AB143">
        <v>6662.9384280000004</v>
      </c>
      <c r="AC143">
        <v>6867.1996259999996</v>
      </c>
      <c r="AD143">
        <v>7077.4549669999997</v>
      </c>
      <c r="AE143">
        <v>7300.7993580000002</v>
      </c>
      <c r="AF143">
        <v>7537.149566</v>
      </c>
      <c r="AG143">
        <v>7785.8285519999999</v>
      </c>
      <c r="AH143">
        <v>8045.8062760000003</v>
      </c>
      <c r="AI143">
        <v>8316.2443390000008</v>
      </c>
      <c r="AJ143">
        <v>8596.689617</v>
      </c>
      <c r="AK143">
        <v>8887.1079769999997</v>
      </c>
      <c r="AL143">
        <v>9187.7748819999997</v>
      </c>
      <c r="AM143">
        <v>9499.2429190000003</v>
      </c>
      <c r="AN143">
        <v>9822.3366800000003</v>
      </c>
    </row>
    <row r="144" spans="1:40" x14ac:dyDescent="0.25">
      <c r="A144" s="5" t="s">
        <v>220</v>
      </c>
      <c r="B144" t="s">
        <v>381</v>
      </c>
      <c r="C144">
        <v>12425.123</v>
      </c>
      <c r="D144">
        <v>12807.47199</v>
      </c>
      <c r="E144">
        <v>13223.904699999999</v>
      </c>
      <c r="F144">
        <v>13660.57807</v>
      </c>
      <c r="G144">
        <v>14073.21306</v>
      </c>
      <c r="H144">
        <v>14457.7942</v>
      </c>
      <c r="I144">
        <v>14823.372660000001</v>
      </c>
      <c r="J144">
        <v>15179.41389</v>
      </c>
      <c r="K144">
        <v>15535.03125</v>
      </c>
      <c r="L144">
        <v>15892.643980000001</v>
      </c>
      <c r="M144">
        <v>16253.86501</v>
      </c>
      <c r="N144">
        <v>16620.633140000002</v>
      </c>
      <c r="O144">
        <v>16994.907790000001</v>
      </c>
      <c r="P144">
        <v>17400.978480000002</v>
      </c>
      <c r="Q144">
        <v>17839.247200000002</v>
      </c>
      <c r="R144">
        <v>18308.87096</v>
      </c>
      <c r="S144">
        <v>18806.619299999998</v>
      </c>
      <c r="T144">
        <v>19328.785309999999</v>
      </c>
      <c r="U144">
        <v>19899.371279999999</v>
      </c>
      <c r="V144">
        <v>20499.001769999999</v>
      </c>
      <c r="W144">
        <v>21121.344539999998</v>
      </c>
      <c r="X144">
        <v>21761.87788</v>
      </c>
      <c r="Y144">
        <v>22418.246429999999</v>
      </c>
      <c r="Z144">
        <v>23089.704170000001</v>
      </c>
      <c r="AA144">
        <v>23776.384900000001</v>
      </c>
      <c r="AB144">
        <v>24478.717690000001</v>
      </c>
      <c r="AC144">
        <v>25197.058519999999</v>
      </c>
      <c r="AD144">
        <v>25931.524150000001</v>
      </c>
      <c r="AE144">
        <v>26704.471160000001</v>
      </c>
      <c r="AF144">
        <v>27514.826850000001</v>
      </c>
      <c r="AG144">
        <v>28358.349859999998</v>
      </c>
      <c r="AH144">
        <v>29229.580010000001</v>
      </c>
      <c r="AI144">
        <v>30124.418229999999</v>
      </c>
      <c r="AJ144">
        <v>31040.820800000001</v>
      </c>
      <c r="AK144">
        <v>31978.61319</v>
      </c>
      <c r="AL144">
        <v>32938.901030000001</v>
      </c>
      <c r="AM144">
        <v>33923.73992</v>
      </c>
      <c r="AN144">
        <v>34935.949130000001</v>
      </c>
    </row>
    <row r="145" spans="1:40" x14ac:dyDescent="0.25">
      <c r="A145" s="5" t="s">
        <v>220</v>
      </c>
      <c r="B145" t="s">
        <v>382</v>
      </c>
      <c r="C145">
        <v>329.06599999999997</v>
      </c>
      <c r="D145">
        <v>338.9655305</v>
      </c>
      <c r="E145">
        <v>349.86508370000001</v>
      </c>
      <c r="F145">
        <v>361.70582489999998</v>
      </c>
      <c r="G145">
        <v>372.8636285</v>
      </c>
      <c r="H145">
        <v>382.77901680000002</v>
      </c>
      <c r="I145">
        <v>391.58646929999998</v>
      </c>
      <c r="J145">
        <v>399.46843699999999</v>
      </c>
      <c r="K145">
        <v>406.70395939999997</v>
      </c>
      <c r="L145">
        <v>413.40717540000003</v>
      </c>
      <c r="M145">
        <v>419.66803720000001</v>
      </c>
      <c r="N145">
        <v>425.57637290000002</v>
      </c>
      <c r="O145">
        <v>431.20768120000002</v>
      </c>
      <c r="P145">
        <v>437.60947279999999</v>
      </c>
      <c r="Q145">
        <v>444.78825849999998</v>
      </c>
      <c r="R145">
        <v>452.7659774</v>
      </c>
      <c r="S145">
        <v>461.48422470000003</v>
      </c>
      <c r="T145">
        <v>470.8419002</v>
      </c>
      <c r="U145">
        <v>481.79256029999999</v>
      </c>
      <c r="V145">
        <v>493.92967820000001</v>
      </c>
      <c r="W145">
        <v>507.1051468</v>
      </c>
      <c r="X145">
        <v>521.17507680000006</v>
      </c>
      <c r="Y145">
        <v>536.02555919999998</v>
      </c>
      <c r="Z145">
        <v>551.57256900000004</v>
      </c>
      <c r="AA145">
        <v>567.75320569999997</v>
      </c>
      <c r="AB145">
        <v>584.5161627</v>
      </c>
      <c r="AC145">
        <v>601.81397159999995</v>
      </c>
      <c r="AD145">
        <v>619.59818540000003</v>
      </c>
      <c r="AE145">
        <v>638.6209546</v>
      </c>
      <c r="AF145">
        <v>658.97139070000003</v>
      </c>
      <c r="AG145">
        <v>680.73401909999995</v>
      </c>
      <c r="AH145">
        <v>703.90365880000002</v>
      </c>
      <c r="AI145">
        <v>728.43017110000005</v>
      </c>
      <c r="AJ145">
        <v>754.25791609999999</v>
      </c>
      <c r="AK145">
        <v>781.35001939999995</v>
      </c>
      <c r="AL145">
        <v>809.69323350000002</v>
      </c>
      <c r="AM145">
        <v>839.30212770000003</v>
      </c>
      <c r="AN145">
        <v>870.22079670000005</v>
      </c>
    </row>
    <row r="146" spans="1:40" x14ac:dyDescent="0.25">
      <c r="A146" s="5" t="s">
        <v>220</v>
      </c>
      <c r="B146" t="s">
        <v>383</v>
      </c>
      <c r="C146">
        <v>568231.56999999995</v>
      </c>
      <c r="D146">
        <v>584657.62719999999</v>
      </c>
      <c r="E146">
        <v>602319.32990000001</v>
      </c>
      <c r="F146">
        <v>621126.32279999997</v>
      </c>
      <c r="G146">
        <v>639463.48490000004</v>
      </c>
      <c r="H146">
        <v>656799.45620000002</v>
      </c>
      <c r="I146">
        <v>672892.05160000001</v>
      </c>
      <c r="J146">
        <v>687749.30550000002</v>
      </c>
      <c r="K146">
        <v>701654.82389999996</v>
      </c>
      <c r="L146">
        <v>714740.98369999998</v>
      </c>
      <c r="M146">
        <v>727140.54509999999</v>
      </c>
      <c r="N146">
        <v>738991.47329999995</v>
      </c>
      <c r="O146">
        <v>750413.32369999995</v>
      </c>
      <c r="P146">
        <v>762533.27229999995</v>
      </c>
      <c r="Q146">
        <v>775606.06039999996</v>
      </c>
      <c r="R146">
        <v>789794.13970000006</v>
      </c>
      <c r="S146">
        <v>805108.22900000005</v>
      </c>
      <c r="T146">
        <v>821468.41989999998</v>
      </c>
      <c r="U146">
        <v>840445.85569999996</v>
      </c>
      <c r="V146">
        <v>861393.78630000004</v>
      </c>
      <c r="W146">
        <v>884125.98389999999</v>
      </c>
      <c r="X146">
        <v>908448.32889999996</v>
      </c>
      <c r="Y146">
        <v>934196.43889999995</v>
      </c>
      <c r="Z146">
        <v>961237.92859999998</v>
      </c>
      <c r="AA146">
        <v>989463.81129999994</v>
      </c>
      <c r="AB146">
        <v>1018778.69</v>
      </c>
      <c r="AC146">
        <v>1049092.2930000001</v>
      </c>
      <c r="AD146">
        <v>1080313.95</v>
      </c>
      <c r="AE146">
        <v>1113242.344</v>
      </c>
      <c r="AF146">
        <v>1148132.8130000001</v>
      </c>
      <c r="AG146">
        <v>1185164.933</v>
      </c>
      <c r="AH146">
        <v>1224392.8330000001</v>
      </c>
      <c r="AI146">
        <v>1265809.8929999999</v>
      </c>
      <c r="AJ146">
        <v>1309396.9140000001</v>
      </c>
      <c r="AK146">
        <v>1355152.956</v>
      </c>
      <c r="AL146">
        <v>1403102.227</v>
      </c>
      <c r="AM146">
        <v>1453303.6769999999</v>
      </c>
      <c r="AN146">
        <v>1505857.7009999999</v>
      </c>
    </row>
    <row r="147" spans="1:40" x14ac:dyDescent="0.25">
      <c r="A147" s="5" t="s">
        <v>220</v>
      </c>
      <c r="B147" t="s">
        <v>384</v>
      </c>
      <c r="C147">
        <v>2519.703</v>
      </c>
      <c r="D147">
        <v>2593.9137310000001</v>
      </c>
      <c r="E147">
        <v>2672.9967879999999</v>
      </c>
      <c r="F147">
        <v>2755.1685419999999</v>
      </c>
      <c r="G147">
        <v>2835.8006209999999</v>
      </c>
      <c r="H147">
        <v>2913.8986920000002</v>
      </c>
      <c r="I147">
        <v>2991.1540030000001</v>
      </c>
      <c r="J147">
        <v>3068.64966</v>
      </c>
      <c r="K147">
        <v>3147.615264</v>
      </c>
      <c r="L147">
        <v>3227.712059</v>
      </c>
      <c r="M147">
        <v>3308.6831659999998</v>
      </c>
      <c r="N147">
        <v>3390.770536</v>
      </c>
      <c r="O147">
        <v>3474.514248</v>
      </c>
      <c r="P147">
        <v>3561.922039</v>
      </c>
      <c r="Q147">
        <v>3652.8977239999999</v>
      </c>
      <c r="R147">
        <v>3748.3584449999998</v>
      </c>
      <c r="S147">
        <v>3848.655006</v>
      </c>
      <c r="T147">
        <v>3953.7222529999999</v>
      </c>
      <c r="U147">
        <v>4069.7619829999999</v>
      </c>
      <c r="V147">
        <v>4192.1169200000004</v>
      </c>
      <c r="W147">
        <v>4319.4558420000003</v>
      </c>
      <c r="X147">
        <v>4451.0433059999996</v>
      </c>
      <c r="Y147">
        <v>4586.505228</v>
      </c>
      <c r="Z147">
        <v>4725.6580610000001</v>
      </c>
      <c r="AA147">
        <v>4868.4072990000004</v>
      </c>
      <c r="AB147">
        <v>5014.6925689999998</v>
      </c>
      <c r="AC147">
        <v>5164.4591979999996</v>
      </c>
      <c r="AD147">
        <v>5317.6502579999997</v>
      </c>
      <c r="AE147">
        <v>5475.7427719999996</v>
      </c>
      <c r="AF147">
        <v>5638.3477149999999</v>
      </c>
      <c r="AG147">
        <v>5806.1379070000003</v>
      </c>
      <c r="AH147">
        <v>5979.3028050000003</v>
      </c>
      <c r="AI147">
        <v>6157.6895560000003</v>
      </c>
      <c r="AJ147">
        <v>6341.080336</v>
      </c>
      <c r="AK147">
        <v>6529.3761690000001</v>
      </c>
      <c r="AL147">
        <v>6722.6286929999997</v>
      </c>
      <c r="AM147">
        <v>6921.0717279999999</v>
      </c>
      <c r="AN147">
        <v>7125.1316619999998</v>
      </c>
    </row>
    <row r="148" spans="1:40" x14ac:dyDescent="0.25">
      <c r="A148" s="5" t="s">
        <v>221</v>
      </c>
      <c r="B148" t="s">
        <v>385</v>
      </c>
      <c r="C148">
        <v>4152088.8960000002</v>
      </c>
      <c r="D148">
        <v>4274410.017</v>
      </c>
      <c r="E148">
        <v>4404112.5690000001</v>
      </c>
      <c r="F148">
        <v>4539375.3</v>
      </c>
      <c r="G148">
        <v>4673948.8030000003</v>
      </c>
      <c r="H148">
        <v>4806713.4249999998</v>
      </c>
      <c r="I148">
        <v>4938672.4639999997</v>
      </c>
      <c r="J148">
        <v>5070907.199</v>
      </c>
      <c r="K148">
        <v>5204869.0140000004</v>
      </c>
      <c r="L148">
        <v>5340410.0970000001</v>
      </c>
      <c r="M148">
        <v>5477610.0860000001</v>
      </c>
      <c r="N148">
        <v>5616984.358</v>
      </c>
      <c r="O148">
        <v>5759255.1919999998</v>
      </c>
      <c r="P148">
        <v>5908289.341</v>
      </c>
      <c r="Q148">
        <v>6063477.6909999996</v>
      </c>
      <c r="R148">
        <v>6225317.4440000001</v>
      </c>
      <c r="S148">
        <v>6393850.3049999997</v>
      </c>
      <c r="T148">
        <v>6568736.1639999999</v>
      </c>
      <c r="U148">
        <v>6756857.7659999998</v>
      </c>
      <c r="V148">
        <v>6952845.4029999999</v>
      </c>
      <c r="W148">
        <v>7155917.2529999996</v>
      </c>
      <c r="X148">
        <v>7365472.6540000001</v>
      </c>
      <c r="Y148">
        <v>7581121.2249999996</v>
      </c>
      <c r="Z148">
        <v>7802623.3509999998</v>
      </c>
      <c r="AA148">
        <v>8029821.5489999996</v>
      </c>
      <c r="AB148">
        <v>8262589.057</v>
      </c>
      <c r="AC148">
        <v>8500797.3100000005</v>
      </c>
      <c r="AD148">
        <v>8744306.8990000002</v>
      </c>
      <c r="AE148">
        <v>8995162.5720000006</v>
      </c>
      <c r="AF148">
        <v>9253220.6970000006</v>
      </c>
      <c r="AG148">
        <v>9518992.2300000004</v>
      </c>
      <c r="AH148">
        <v>9792355.8809999898</v>
      </c>
      <c r="AI148">
        <v>10072876.789999999</v>
      </c>
      <c r="AJ148">
        <v>10360136.67</v>
      </c>
      <c r="AK148">
        <v>10653946.92</v>
      </c>
      <c r="AL148">
        <v>10954354.09</v>
      </c>
      <c r="AM148">
        <v>11261668.73</v>
      </c>
      <c r="AN148">
        <v>11576472.84</v>
      </c>
    </row>
    <row r="149" spans="1:40" x14ac:dyDescent="0.25">
      <c r="A149" s="5" t="s">
        <v>221</v>
      </c>
      <c r="B149" t="s">
        <v>386</v>
      </c>
      <c r="C149">
        <v>4653.7969999999996</v>
      </c>
      <c r="D149">
        <v>4791.6339459999999</v>
      </c>
      <c r="E149">
        <v>4939.2353819999998</v>
      </c>
      <c r="F149">
        <v>5093.9971509999996</v>
      </c>
      <c r="G149">
        <v>5246.8683540000002</v>
      </c>
      <c r="H149">
        <v>5395.5029000000004</v>
      </c>
      <c r="I149">
        <v>5541.3785749999997</v>
      </c>
      <c r="J149">
        <v>5686.5651189999999</v>
      </c>
      <c r="K149">
        <v>5834.0485390000003</v>
      </c>
      <c r="L149">
        <v>5983.4326069999997</v>
      </c>
      <c r="M149">
        <v>6134.6182650000001</v>
      </c>
      <c r="N149">
        <v>6288.2337520000001</v>
      </c>
      <c r="O149">
        <v>6445.2451460000002</v>
      </c>
      <c r="P149">
        <v>6610.611887</v>
      </c>
      <c r="Q149">
        <v>6783.3748560000004</v>
      </c>
      <c r="R149">
        <v>6964.42695</v>
      </c>
      <c r="S149">
        <v>7153.714293</v>
      </c>
      <c r="T149">
        <v>7350.5336660000003</v>
      </c>
      <c r="U149">
        <v>7563.6113130000003</v>
      </c>
      <c r="V149">
        <v>7786.0164000000004</v>
      </c>
      <c r="W149">
        <v>8016.1959139999999</v>
      </c>
      <c r="X149">
        <v>8253.1082960000003</v>
      </c>
      <c r="Y149">
        <v>8496.2104330000002</v>
      </c>
      <c r="Z149">
        <v>8745.2950760000003</v>
      </c>
      <c r="AA149">
        <v>9000.3183690000005</v>
      </c>
      <c r="AB149">
        <v>9261.2742350000008</v>
      </c>
      <c r="AC149">
        <v>9528.1215460000003</v>
      </c>
      <c r="AD149">
        <v>9800.7637030000005</v>
      </c>
      <c r="AE149">
        <v>10081.67907</v>
      </c>
      <c r="AF149">
        <v>10370.76483</v>
      </c>
      <c r="AG149">
        <v>10669.153329999999</v>
      </c>
      <c r="AH149">
        <v>10976.673269999999</v>
      </c>
      <c r="AI149">
        <v>11292.4686</v>
      </c>
      <c r="AJ149">
        <v>11615.66006</v>
      </c>
      <c r="AK149">
        <v>11945.742689999999</v>
      </c>
      <c r="AL149">
        <v>12282.60673</v>
      </c>
      <c r="AM149">
        <v>12626.541080000001</v>
      </c>
      <c r="AN149">
        <v>12978.199420000001</v>
      </c>
    </row>
    <row r="150" spans="1:40" x14ac:dyDescent="0.25">
      <c r="A150" s="19" t="s">
        <v>410</v>
      </c>
      <c r="B150" t="s">
        <v>387</v>
      </c>
      <c r="C150">
        <v>363441.91800000001</v>
      </c>
      <c r="D150">
        <v>375358.99930000002</v>
      </c>
      <c r="E150">
        <v>387292.94870000001</v>
      </c>
      <c r="F150">
        <v>399361.3395</v>
      </c>
      <c r="G150">
        <v>411431.5808</v>
      </c>
      <c r="H150">
        <v>423354.51309999998</v>
      </c>
      <c r="I150">
        <v>435207.9019</v>
      </c>
      <c r="J150">
        <v>447075.47480000003</v>
      </c>
      <c r="K150">
        <v>458902.48710000003</v>
      </c>
      <c r="L150">
        <v>470642.39150000003</v>
      </c>
      <c r="M150">
        <v>482347.5687</v>
      </c>
      <c r="N150">
        <v>494037.20490000001</v>
      </c>
      <c r="O150">
        <v>505716.32520000002</v>
      </c>
      <c r="P150">
        <v>517343.57049999997</v>
      </c>
      <c r="Q150">
        <v>529136.26210000005</v>
      </c>
      <c r="R150">
        <v>540960.56920000003</v>
      </c>
      <c r="S150">
        <v>552743.67379999999</v>
      </c>
      <c r="T150">
        <v>564411.50150000001</v>
      </c>
      <c r="U150">
        <v>566602.84719999996</v>
      </c>
      <c r="V150">
        <v>568984.45270000002</v>
      </c>
      <c r="W150">
        <v>571395.3395</v>
      </c>
      <c r="X150">
        <v>573718.34770000004</v>
      </c>
      <c r="Y150">
        <v>575890.68610000005</v>
      </c>
      <c r="Z150">
        <v>577888.86990000005</v>
      </c>
      <c r="AA150">
        <v>579711.82169999997</v>
      </c>
      <c r="AB150">
        <v>581366.66220000002</v>
      </c>
      <c r="AC150">
        <v>582861.28619999997</v>
      </c>
      <c r="AD150">
        <v>584201.17610000004</v>
      </c>
      <c r="AE150">
        <v>585454.85470000003</v>
      </c>
      <c r="AF150">
        <v>586741.84</v>
      </c>
      <c r="AG150">
        <v>588055.02769999998</v>
      </c>
      <c r="AH150">
        <v>589402.81449999998</v>
      </c>
      <c r="AI150">
        <v>590789.2193</v>
      </c>
      <c r="AJ150">
        <v>592213.38710000005</v>
      </c>
      <c r="AK150">
        <v>593671.80149999994</v>
      </c>
      <c r="AL150">
        <v>595159.08219999995</v>
      </c>
      <c r="AM150">
        <v>596668.54559999995</v>
      </c>
      <c r="AN150">
        <v>598192.61880000005</v>
      </c>
    </row>
    <row r="151" spans="1:40" x14ac:dyDescent="0.25">
      <c r="A151" s="19" t="s">
        <v>410</v>
      </c>
      <c r="B151" t="s">
        <v>388</v>
      </c>
      <c r="C151">
        <v>9283.1983999999902</v>
      </c>
      <c r="D151">
        <v>9515.9368979999999</v>
      </c>
      <c r="E151">
        <v>9817.9514139999901</v>
      </c>
      <c r="F151">
        <v>10163.84719</v>
      </c>
      <c r="G151">
        <v>10488.02125</v>
      </c>
      <c r="H151">
        <v>10772.176880000001</v>
      </c>
      <c r="I151">
        <v>11037.60822</v>
      </c>
      <c r="J151">
        <v>11295.480750000001</v>
      </c>
      <c r="K151">
        <v>11557.809649999999</v>
      </c>
      <c r="L151">
        <v>11826.392030000001</v>
      </c>
      <c r="M151">
        <v>12098.851070000001</v>
      </c>
      <c r="N151">
        <v>12375.34424</v>
      </c>
      <c r="O151">
        <v>12657.963599999999</v>
      </c>
      <c r="P151">
        <v>12954.20817</v>
      </c>
      <c r="Q151">
        <v>13260.923419999999</v>
      </c>
      <c r="R151">
        <v>13585.19159</v>
      </c>
      <c r="S151">
        <v>13929.111209999999</v>
      </c>
      <c r="T151">
        <v>14291.752420000001</v>
      </c>
      <c r="U151">
        <v>14688.55824</v>
      </c>
      <c r="V151">
        <v>15110.57978</v>
      </c>
      <c r="W151">
        <v>15551.055420000001</v>
      </c>
      <c r="X151">
        <v>16005.908460000001</v>
      </c>
      <c r="Y151">
        <v>16472.901539999999</v>
      </c>
      <c r="Z151">
        <v>16950.947370000002</v>
      </c>
      <c r="AA151">
        <v>17439.600109999999</v>
      </c>
      <c r="AB151">
        <v>17938.716230000002</v>
      </c>
      <c r="AC151">
        <v>18448.24944</v>
      </c>
      <c r="AD151">
        <v>18968.16013</v>
      </c>
      <c r="AE151">
        <v>19521.088729999999</v>
      </c>
      <c r="AF151">
        <v>20098.5239</v>
      </c>
      <c r="AG151">
        <v>20704.59964</v>
      </c>
      <c r="AH151">
        <v>21338.766810000001</v>
      </c>
      <c r="AI151">
        <v>21998.001629999999</v>
      </c>
      <c r="AJ151">
        <v>22679.19644</v>
      </c>
      <c r="AK151">
        <v>23380.31611</v>
      </c>
      <c r="AL151">
        <v>24100.54869</v>
      </c>
      <c r="AM151">
        <v>24840.264279999999</v>
      </c>
      <c r="AN151">
        <v>25600.867139999998</v>
      </c>
    </row>
    <row r="152" spans="1:40" x14ac:dyDescent="0.25">
      <c r="A152" s="5" t="s">
        <v>409</v>
      </c>
      <c r="B152" t="s">
        <v>389</v>
      </c>
      <c r="C152">
        <v>37854.733</v>
      </c>
      <c r="D152">
        <v>40856.514759999998</v>
      </c>
      <c r="E152">
        <v>43858.575250000002</v>
      </c>
      <c r="F152">
        <v>46869.234669999998</v>
      </c>
      <c r="G152">
        <v>49887.561379999999</v>
      </c>
      <c r="H152">
        <v>52916.575470000003</v>
      </c>
      <c r="I152">
        <v>55957.88508</v>
      </c>
      <c r="J152">
        <v>59006.852760000002</v>
      </c>
      <c r="K152">
        <v>62066.308599999997</v>
      </c>
      <c r="L152">
        <v>65130.458100000003</v>
      </c>
      <c r="M152">
        <v>68191.944959999906</v>
      </c>
      <c r="N152">
        <v>71247.4568</v>
      </c>
      <c r="O152">
        <v>74296.256890000004</v>
      </c>
      <c r="P152">
        <v>77342.076820000002</v>
      </c>
      <c r="Q152">
        <v>80382.766269999905</v>
      </c>
      <c r="R152">
        <v>83425.875580000007</v>
      </c>
      <c r="S152">
        <v>86477.109469999996</v>
      </c>
      <c r="T152">
        <v>89537.838520000005</v>
      </c>
      <c r="U152">
        <v>91715.955249999999</v>
      </c>
      <c r="V152">
        <v>93890.490229999996</v>
      </c>
      <c r="W152">
        <v>96048.200760000007</v>
      </c>
      <c r="X152">
        <v>98181.259319999997</v>
      </c>
      <c r="Y152">
        <v>100285.511</v>
      </c>
      <c r="Z152">
        <v>102359.4742</v>
      </c>
      <c r="AA152">
        <v>104403.2824</v>
      </c>
      <c r="AB152">
        <v>106418.0371</v>
      </c>
      <c r="AC152">
        <v>108405.1165</v>
      </c>
      <c r="AD152">
        <v>110365.9825</v>
      </c>
      <c r="AE152">
        <v>112304.94839999999</v>
      </c>
      <c r="AF152">
        <v>114224.8556</v>
      </c>
      <c r="AG152">
        <v>116134.0836</v>
      </c>
      <c r="AH152">
        <v>118039.2126</v>
      </c>
      <c r="AI152">
        <v>119942.26300000001</v>
      </c>
      <c r="AJ152">
        <v>121842.9581</v>
      </c>
      <c r="AK152">
        <v>123740.46550000001</v>
      </c>
      <c r="AL152">
        <v>125633.86380000001</v>
      </c>
      <c r="AM152">
        <v>127522.74709999999</v>
      </c>
      <c r="AN152">
        <v>129407.15330000001</v>
      </c>
    </row>
    <row r="153" spans="1:40" x14ac:dyDescent="0.25">
      <c r="A153" s="5" t="s">
        <v>219</v>
      </c>
      <c r="B153" t="s">
        <v>390</v>
      </c>
      <c r="C153">
        <v>351724.27600000001</v>
      </c>
      <c r="D153">
        <v>362058.11989999999</v>
      </c>
      <c r="E153">
        <v>373064.59230000002</v>
      </c>
      <c r="F153">
        <v>384614.68540000002</v>
      </c>
      <c r="G153">
        <v>396219.86310000002</v>
      </c>
      <c r="H153">
        <v>407841.43660000002</v>
      </c>
      <c r="I153">
        <v>419569.45899999997</v>
      </c>
      <c r="J153">
        <v>431308.26640000002</v>
      </c>
      <c r="K153">
        <v>443108.38890000002</v>
      </c>
      <c r="L153">
        <v>454969.85600000003</v>
      </c>
      <c r="M153">
        <v>466936.60489999998</v>
      </c>
      <c r="N153">
        <v>479088.18369999999</v>
      </c>
      <c r="O153">
        <v>491518.11820000003</v>
      </c>
      <c r="P153">
        <v>504563.17910000001</v>
      </c>
      <c r="Q153">
        <v>518168.99839999998</v>
      </c>
      <c r="R153">
        <v>532385.37150000001</v>
      </c>
      <c r="S153">
        <v>547235.08400000003</v>
      </c>
      <c r="T153">
        <v>562719.26670000004</v>
      </c>
      <c r="U153">
        <v>579275.87529999996</v>
      </c>
      <c r="V153">
        <v>596389.59219999996</v>
      </c>
      <c r="W153">
        <v>614047.3273</v>
      </c>
      <c r="X153">
        <v>632227.7487</v>
      </c>
      <c r="Y153">
        <v>650915.31869999995</v>
      </c>
      <c r="Z153">
        <v>670101.09820000001</v>
      </c>
      <c r="AA153">
        <v>689779.77339999995</v>
      </c>
      <c r="AB153">
        <v>709946.75349999999</v>
      </c>
      <c r="AC153">
        <v>730595.43220000004</v>
      </c>
      <c r="AD153">
        <v>751716.8946</v>
      </c>
      <c r="AE153">
        <v>773530.76879999996</v>
      </c>
      <c r="AF153">
        <v>796035.04639999999</v>
      </c>
      <c r="AG153">
        <v>819253.29429999995</v>
      </c>
      <c r="AH153">
        <v>843157.1936</v>
      </c>
      <c r="AI153">
        <v>867700.30189999996</v>
      </c>
      <c r="AJ153">
        <v>892842.51040000003</v>
      </c>
      <c r="AK153">
        <v>918560.98210000002</v>
      </c>
      <c r="AL153">
        <v>944852.89619999996</v>
      </c>
      <c r="AM153">
        <v>971737.34349999996</v>
      </c>
      <c r="AN153">
        <v>999257.12159999995</v>
      </c>
    </row>
    <row r="154" spans="1:40" x14ac:dyDescent="0.25">
      <c r="A154" s="5" t="s">
        <v>219</v>
      </c>
      <c r="B154" t="s">
        <v>391</v>
      </c>
      <c r="C154">
        <v>2722.3989999999999</v>
      </c>
      <c r="D154">
        <v>2802.4606549999999</v>
      </c>
      <c r="E154">
        <v>2888.471458</v>
      </c>
      <c r="F154">
        <v>2979.4135070000002</v>
      </c>
      <c r="G154">
        <v>3070.5278509999998</v>
      </c>
      <c r="H154">
        <v>3161.0068200000001</v>
      </c>
      <c r="I154">
        <v>3251.5813170000001</v>
      </c>
      <c r="J154">
        <v>3341.7615529999998</v>
      </c>
      <c r="K154">
        <v>3432.0813779999999</v>
      </c>
      <c r="L154">
        <v>3522.6706730000001</v>
      </c>
      <c r="M154">
        <v>3613.970613</v>
      </c>
      <c r="N154">
        <v>3706.7272699999999</v>
      </c>
      <c r="O154">
        <v>3801.8040169999999</v>
      </c>
      <c r="P154">
        <v>3902.1850209999998</v>
      </c>
      <c r="Q154">
        <v>4007.3098450000002</v>
      </c>
      <c r="R154">
        <v>4117.3746220000003</v>
      </c>
      <c r="S154">
        <v>4232.4169620000002</v>
      </c>
      <c r="T154">
        <v>4352.3423919999996</v>
      </c>
      <c r="U154">
        <v>4480.7074050000001</v>
      </c>
      <c r="V154">
        <v>4613.1158409999998</v>
      </c>
      <c r="W154">
        <v>4748.98729</v>
      </c>
      <c r="X154">
        <v>4887.994522</v>
      </c>
      <c r="Y154">
        <v>5030.019413</v>
      </c>
      <c r="Z154">
        <v>5175.071997</v>
      </c>
      <c r="AA154">
        <v>5323.2140890000001</v>
      </c>
      <c r="AB154">
        <v>5474.5063479999999</v>
      </c>
      <c r="AC154">
        <v>5628.9724310000001</v>
      </c>
      <c r="AD154">
        <v>5786.5936449999999</v>
      </c>
      <c r="AE154">
        <v>5949.3152069999996</v>
      </c>
      <c r="AF154">
        <v>6117.130134</v>
      </c>
      <c r="AG154">
        <v>6290.1670400000003</v>
      </c>
      <c r="AH154">
        <v>6468.0727040000002</v>
      </c>
      <c r="AI154">
        <v>6650.2909200000004</v>
      </c>
      <c r="AJ154">
        <v>6836.3236059999999</v>
      </c>
      <c r="AK154">
        <v>7025.8632049999997</v>
      </c>
      <c r="AL154">
        <v>7218.8213070000002</v>
      </c>
      <c r="AM154">
        <v>7415.3281440000001</v>
      </c>
      <c r="AN154">
        <v>7615.7251820000001</v>
      </c>
    </row>
    <row r="155" spans="1:40" x14ac:dyDescent="0.25">
      <c r="A155" s="5" t="s">
        <v>218</v>
      </c>
      <c r="B155" t="s">
        <v>392</v>
      </c>
      <c r="C155">
        <v>2566195.5090000001</v>
      </c>
      <c r="D155">
        <v>2641271.0750000002</v>
      </c>
      <c r="E155">
        <v>2721126.3739999998</v>
      </c>
      <c r="F155">
        <v>2804954.3480000002</v>
      </c>
      <c r="G155">
        <v>2888499.1349999998</v>
      </c>
      <c r="H155">
        <v>2971216.0789999999</v>
      </c>
      <c r="I155">
        <v>3053916.6510000001</v>
      </c>
      <c r="J155">
        <v>3136532.2050000001</v>
      </c>
      <c r="K155">
        <v>3219632.9309999999</v>
      </c>
      <c r="L155">
        <v>3303331.0780000002</v>
      </c>
      <c r="M155">
        <v>3387967.43</v>
      </c>
      <c r="N155">
        <v>3474125.4580000001</v>
      </c>
      <c r="O155">
        <v>3562503.764</v>
      </c>
      <c r="P155">
        <v>3655988.8190000001</v>
      </c>
      <c r="Q155">
        <v>3754191.5809999998</v>
      </c>
      <c r="R155">
        <v>3857243.3730000001</v>
      </c>
      <c r="S155">
        <v>3965118.91</v>
      </c>
      <c r="T155">
        <v>4077665.693</v>
      </c>
      <c r="U155">
        <v>4198502.8619999997</v>
      </c>
      <c r="V155">
        <v>4323969.9610000001</v>
      </c>
      <c r="W155">
        <v>4453709.1260000002</v>
      </c>
      <c r="X155">
        <v>4587440.9270000001</v>
      </c>
      <c r="Y155">
        <v>4724996.4550000001</v>
      </c>
      <c r="Z155">
        <v>4866292.5580000002</v>
      </c>
      <c r="AA155">
        <v>5011291.949</v>
      </c>
      <c r="AB155">
        <v>5159970.0789999999</v>
      </c>
      <c r="AC155">
        <v>5312286.8389999997</v>
      </c>
      <c r="AD155">
        <v>5468181.2079999996</v>
      </c>
      <c r="AE155">
        <v>5629572.9879999999</v>
      </c>
      <c r="AF155">
        <v>5796672.318</v>
      </c>
      <c r="AG155">
        <v>5969691.2960000001</v>
      </c>
      <c r="AH155">
        <v>6148418.0719999997</v>
      </c>
      <c r="AI155">
        <v>6332467.7779999999</v>
      </c>
      <c r="AJ155">
        <v>6521492.9440000001</v>
      </c>
      <c r="AK155">
        <v>6715292.6849999996</v>
      </c>
      <c r="AL155">
        <v>6913846.659</v>
      </c>
      <c r="AM155">
        <v>7117328.1200000001</v>
      </c>
      <c r="AN155">
        <v>7326113.6229999997</v>
      </c>
    </row>
    <row r="156" spans="1:40" x14ac:dyDescent="0.25">
      <c r="A156" s="5" t="s">
        <v>218</v>
      </c>
      <c r="B156" t="s">
        <v>393</v>
      </c>
      <c r="C156">
        <v>109752.948</v>
      </c>
      <c r="D156">
        <v>112949.77959999999</v>
      </c>
      <c r="E156">
        <v>116349.2328</v>
      </c>
      <c r="F156">
        <v>119916.47169999999</v>
      </c>
      <c r="G156">
        <v>123455.0491</v>
      </c>
      <c r="H156">
        <v>126938.3747</v>
      </c>
      <c r="I156">
        <v>130406.133</v>
      </c>
      <c r="J156">
        <v>133872.17439999999</v>
      </c>
      <c r="K156">
        <v>137371.3265</v>
      </c>
      <c r="L156">
        <v>140911.57939999999</v>
      </c>
      <c r="M156">
        <v>144508.93969999999</v>
      </c>
      <c r="N156">
        <v>148190.54759999999</v>
      </c>
      <c r="O156">
        <v>151989.62789999999</v>
      </c>
      <c r="P156">
        <v>156037.27470000001</v>
      </c>
      <c r="Q156">
        <v>160314.91750000001</v>
      </c>
      <c r="R156">
        <v>164827.98499999999</v>
      </c>
      <c r="S156">
        <v>169574.79740000001</v>
      </c>
      <c r="T156">
        <v>174548.0024</v>
      </c>
      <c r="U156">
        <v>179914.242</v>
      </c>
      <c r="V156">
        <v>185510.3443</v>
      </c>
      <c r="W156">
        <v>191315.1243</v>
      </c>
      <c r="X156">
        <v>197312.14189999999</v>
      </c>
      <c r="Y156">
        <v>203491.24340000001</v>
      </c>
      <c r="Z156">
        <v>209847.30239999999</v>
      </c>
      <c r="AA156">
        <v>216378.13829999999</v>
      </c>
      <c r="AB156">
        <v>223082.74489999999</v>
      </c>
      <c r="AC156">
        <v>229959.80559999999</v>
      </c>
      <c r="AD156">
        <v>237007.35680000001</v>
      </c>
      <c r="AE156">
        <v>244311.60190000001</v>
      </c>
      <c r="AF156">
        <v>251883.39929999999</v>
      </c>
      <c r="AG156">
        <v>259734.55050000001</v>
      </c>
      <c r="AH156">
        <v>267856.06479999999</v>
      </c>
      <c r="AI156">
        <v>276229.49449999997</v>
      </c>
      <c r="AJ156">
        <v>284837.57339999999</v>
      </c>
      <c r="AK156">
        <v>293670.09039999999</v>
      </c>
      <c r="AL156">
        <v>302725.81829999998</v>
      </c>
      <c r="AM156">
        <v>312013.13579999999</v>
      </c>
      <c r="AN156">
        <v>321550.40110000002</v>
      </c>
    </row>
    <row r="157" spans="1:40" x14ac:dyDescent="0.25">
      <c r="A157" s="5" t="s">
        <v>218</v>
      </c>
      <c r="B157" t="s">
        <v>394</v>
      </c>
      <c r="C157">
        <v>612403.68160000001</v>
      </c>
      <c r="D157">
        <v>630557.21349999995</v>
      </c>
      <c r="E157">
        <v>650277.18649999995</v>
      </c>
      <c r="F157">
        <v>671313.16440000001</v>
      </c>
      <c r="G157">
        <v>692018.21609999996</v>
      </c>
      <c r="H157">
        <v>711922.38580000005</v>
      </c>
      <c r="I157">
        <v>731151.76089999999</v>
      </c>
      <c r="J157">
        <v>750136.14119999995</v>
      </c>
      <c r="K157">
        <v>769135.41729999997</v>
      </c>
      <c r="L157">
        <v>788233.31370000006</v>
      </c>
      <c r="M157">
        <v>807551.76269999996</v>
      </c>
      <c r="N157">
        <v>827264.90229999996</v>
      </c>
      <c r="O157">
        <v>847570.6041</v>
      </c>
      <c r="P157">
        <v>869331.07149999996</v>
      </c>
      <c r="Q157">
        <v>892475.39130000002</v>
      </c>
      <c r="R157">
        <v>917026.76989999996</v>
      </c>
      <c r="S157">
        <v>942943.80350000004</v>
      </c>
      <c r="T157">
        <v>970149.35519999999</v>
      </c>
      <c r="U157">
        <v>999581.2389</v>
      </c>
      <c r="V157">
        <v>1030302.995</v>
      </c>
      <c r="W157">
        <v>1062186.5419999999</v>
      </c>
      <c r="X157">
        <v>1095134.0049999999</v>
      </c>
      <c r="Y157">
        <v>1129082.7309999999</v>
      </c>
      <c r="Z157">
        <v>1163996.9820000001</v>
      </c>
      <c r="AA157">
        <v>1199855.987</v>
      </c>
      <c r="AB157">
        <v>1236644.1240000001</v>
      </c>
      <c r="AC157">
        <v>1274342.8999999999</v>
      </c>
      <c r="AD157">
        <v>1312929.0930000001</v>
      </c>
      <c r="AE157">
        <v>1353169.179</v>
      </c>
      <c r="AF157">
        <v>1395089.327</v>
      </c>
      <c r="AG157">
        <v>1438690.0970000001</v>
      </c>
      <c r="AH157">
        <v>1483851.156</v>
      </c>
      <c r="AI157">
        <v>1530408.6610000001</v>
      </c>
      <c r="AJ157">
        <v>1578217.9350000001</v>
      </c>
      <c r="AK157">
        <v>1627184.97</v>
      </c>
      <c r="AL157">
        <v>1677275.2080000001</v>
      </c>
      <c r="AM157">
        <v>1728514.45</v>
      </c>
      <c r="AN157">
        <v>1780988.88</v>
      </c>
    </row>
    <row r="158" spans="1:40" x14ac:dyDescent="0.25">
      <c r="A158" s="5" t="s">
        <v>218</v>
      </c>
      <c r="B158" t="s">
        <v>395</v>
      </c>
      <c r="C158">
        <v>468.495</v>
      </c>
      <c r="D158">
        <v>481.67069579999998</v>
      </c>
      <c r="E158">
        <v>495.26661849999999</v>
      </c>
      <c r="F158">
        <v>509.1927986</v>
      </c>
      <c r="G158">
        <v>522.40393930000005</v>
      </c>
      <c r="H158">
        <v>534.98098489999995</v>
      </c>
      <c r="I158">
        <v>547.30947990000004</v>
      </c>
      <c r="J158">
        <v>559.76675250000005</v>
      </c>
      <c r="K158">
        <v>572.56770270000004</v>
      </c>
      <c r="L158">
        <v>585.72896270000001</v>
      </c>
      <c r="M158">
        <v>599.24467070000003</v>
      </c>
      <c r="N158">
        <v>613.14171959999999</v>
      </c>
      <c r="O158">
        <v>627.48739079999996</v>
      </c>
      <c r="P158">
        <v>643.17294709999999</v>
      </c>
      <c r="Q158">
        <v>659.95451979999996</v>
      </c>
      <c r="R158">
        <v>677.7070592</v>
      </c>
      <c r="S158">
        <v>696.33965579999995</v>
      </c>
      <c r="T158">
        <v>715.77411619999998</v>
      </c>
      <c r="U158">
        <v>736.87948719999997</v>
      </c>
      <c r="V158">
        <v>758.99657500000001</v>
      </c>
      <c r="W158">
        <v>782.00524459999997</v>
      </c>
      <c r="X158">
        <v>805.79668130000005</v>
      </c>
      <c r="Y158">
        <v>830.29072580000002</v>
      </c>
      <c r="Z158">
        <v>855.43617849999998</v>
      </c>
      <c r="AA158">
        <v>881.20361760000003</v>
      </c>
      <c r="AB158">
        <v>907.57722130000002</v>
      </c>
      <c r="AC158">
        <v>934.54605349999997</v>
      </c>
      <c r="AD158">
        <v>962.10127790000001</v>
      </c>
      <c r="AE158">
        <v>990.62245659999996</v>
      </c>
      <c r="AF158">
        <v>1020.137218</v>
      </c>
      <c r="AG158">
        <v>1050.6898160000001</v>
      </c>
      <c r="AH158">
        <v>1082.2574500000001</v>
      </c>
      <c r="AI158">
        <v>1114.771655</v>
      </c>
      <c r="AJ158">
        <v>1148.1591960000001</v>
      </c>
      <c r="AK158">
        <v>1182.3716240000001</v>
      </c>
      <c r="AL158">
        <v>1217.3973579999999</v>
      </c>
      <c r="AM158">
        <v>1253.2637130000001</v>
      </c>
      <c r="AN158">
        <v>1290.0382540000001</v>
      </c>
    </row>
    <row r="159" spans="1:40" x14ac:dyDescent="0.25">
      <c r="A159" s="5" t="s">
        <v>218</v>
      </c>
      <c r="B159" t="s">
        <v>396</v>
      </c>
      <c r="C159">
        <v>1083169.416</v>
      </c>
      <c r="D159">
        <v>1114881.088</v>
      </c>
      <c r="E159">
        <v>1148768.602</v>
      </c>
      <c r="F159">
        <v>1184447.6610000001</v>
      </c>
      <c r="G159">
        <v>1220064.27</v>
      </c>
      <c r="H159">
        <v>1255308.4709999999</v>
      </c>
      <c r="I159">
        <v>1290596.8</v>
      </c>
      <c r="J159">
        <v>1325937.01</v>
      </c>
      <c r="K159">
        <v>1361751.236</v>
      </c>
      <c r="L159">
        <v>1398140.8030000001</v>
      </c>
      <c r="M159">
        <v>1435311.6270000001</v>
      </c>
      <c r="N159">
        <v>1473602.6089999999</v>
      </c>
      <c r="O159">
        <v>1513420.446</v>
      </c>
      <c r="P159">
        <v>1555999.9469999999</v>
      </c>
      <c r="Q159">
        <v>1601190.1310000001</v>
      </c>
      <c r="R159">
        <v>1649118.9129999999</v>
      </c>
      <c r="S159">
        <v>1699812.7439999999</v>
      </c>
      <c r="T159">
        <v>1753228.8370000001</v>
      </c>
      <c r="U159">
        <v>1811037.121</v>
      </c>
      <c r="V159">
        <v>1871505.4569999999</v>
      </c>
      <c r="W159">
        <v>1934370.497</v>
      </c>
      <c r="X159">
        <v>1999455.9790000001</v>
      </c>
      <c r="Y159">
        <v>2066674.5419999999</v>
      </c>
      <c r="Z159">
        <v>2136001.9879999999</v>
      </c>
      <c r="AA159">
        <v>2207446.943</v>
      </c>
      <c r="AB159">
        <v>2281027.9330000002</v>
      </c>
      <c r="AC159">
        <v>2356756.037</v>
      </c>
      <c r="AD159">
        <v>2434632.9559999998</v>
      </c>
      <c r="AE159">
        <v>2515517.3930000002</v>
      </c>
      <c r="AF159">
        <v>2599535.628</v>
      </c>
      <c r="AG159">
        <v>2686861.2910000002</v>
      </c>
      <c r="AH159">
        <v>2777415.6060000001</v>
      </c>
      <c r="AI159">
        <v>2871006.7910000002</v>
      </c>
      <c r="AJ159">
        <v>2967459.4959999998</v>
      </c>
      <c r="AK159">
        <v>3066685.0660000001</v>
      </c>
      <c r="AL159">
        <v>3168702.943</v>
      </c>
      <c r="AM159">
        <v>3273647.537</v>
      </c>
      <c r="AN159">
        <v>3381771.3650000002</v>
      </c>
    </row>
    <row r="160" spans="1:40" x14ac:dyDescent="0.25">
      <c r="A160" s="5" t="s">
        <v>218</v>
      </c>
      <c r="B160" t="s">
        <v>397</v>
      </c>
      <c r="C160">
        <v>861000.34299999999</v>
      </c>
      <c r="D160">
        <v>886100.21239999996</v>
      </c>
      <c r="E160">
        <v>912804.80779999995</v>
      </c>
      <c r="F160">
        <v>940826.04249999998</v>
      </c>
      <c r="G160">
        <v>968621.42330000002</v>
      </c>
      <c r="H160">
        <v>996015.2023</v>
      </c>
      <c r="I160">
        <v>1023383.498</v>
      </c>
      <c r="J160">
        <v>1050787.2050000001</v>
      </c>
      <c r="K160">
        <v>1078525.4609999999</v>
      </c>
      <c r="L160">
        <v>1106677.0330000001</v>
      </c>
      <c r="M160">
        <v>1135388.645</v>
      </c>
      <c r="N160">
        <v>1164898.9879999999</v>
      </c>
      <c r="O160">
        <v>1195498.571</v>
      </c>
      <c r="P160">
        <v>1228262.9580000001</v>
      </c>
      <c r="Q160">
        <v>1263027.111</v>
      </c>
      <c r="R160">
        <v>1299825.186</v>
      </c>
      <c r="S160">
        <v>1338640.673</v>
      </c>
      <c r="T160">
        <v>1379418.4879999999</v>
      </c>
      <c r="U160">
        <v>1423434.048</v>
      </c>
      <c r="V160">
        <v>1469352.665</v>
      </c>
      <c r="W160">
        <v>1516985.929</v>
      </c>
      <c r="X160">
        <v>1566202.6129999999</v>
      </c>
      <c r="Y160">
        <v>1616931.594</v>
      </c>
      <c r="Z160">
        <v>1669145.6270000001</v>
      </c>
      <c r="AA160">
        <v>1722841.277</v>
      </c>
      <c r="AB160">
        <v>1778023.22</v>
      </c>
      <c r="AC160">
        <v>1834691.8959999999</v>
      </c>
      <c r="AD160">
        <v>1892841.2760000001</v>
      </c>
      <c r="AE160">
        <v>1953140.2209999999</v>
      </c>
      <c r="AF160">
        <v>2015667.378</v>
      </c>
      <c r="AG160">
        <v>2080520.4720000001</v>
      </c>
      <c r="AH160">
        <v>2147624.1359999999</v>
      </c>
      <c r="AI160">
        <v>2216822.5520000001</v>
      </c>
      <c r="AJ160">
        <v>2287970.8670000001</v>
      </c>
      <c r="AK160">
        <v>2360986.7230000002</v>
      </c>
      <c r="AL160">
        <v>2435866.84</v>
      </c>
      <c r="AM160">
        <v>2512691.27</v>
      </c>
      <c r="AN160">
        <v>2591625.4939999999</v>
      </c>
    </row>
    <row r="161" spans="1:40" x14ac:dyDescent="0.25">
      <c r="A161" s="5" t="s">
        <v>220</v>
      </c>
      <c r="B161" t="s">
        <v>398</v>
      </c>
      <c r="C161">
        <v>138827.01699999999</v>
      </c>
      <c r="D161">
        <v>142800.92009999999</v>
      </c>
      <c r="E161">
        <v>147063.24050000001</v>
      </c>
      <c r="F161">
        <v>151602.32920000001</v>
      </c>
      <c r="G161">
        <v>156041.67290000001</v>
      </c>
      <c r="H161">
        <v>160267.42610000001</v>
      </c>
      <c r="I161">
        <v>164211.3878</v>
      </c>
      <c r="J161">
        <v>167913.99460000001</v>
      </c>
      <c r="K161">
        <v>171407.3389</v>
      </c>
      <c r="L161">
        <v>174720.6618</v>
      </c>
      <c r="M161">
        <v>177893.1165</v>
      </c>
      <c r="N161">
        <v>180969.2873</v>
      </c>
      <c r="O161">
        <v>183990.0528</v>
      </c>
      <c r="P161">
        <v>187207.8316</v>
      </c>
      <c r="Q161">
        <v>190674.10579999999</v>
      </c>
      <c r="R161">
        <v>194417.83110000001</v>
      </c>
      <c r="S161">
        <v>198433.429</v>
      </c>
      <c r="T161">
        <v>202693.54</v>
      </c>
      <c r="U161">
        <v>207569.8057</v>
      </c>
      <c r="V161">
        <v>212874.342</v>
      </c>
      <c r="W161">
        <v>218562.40400000001</v>
      </c>
      <c r="X161">
        <v>224588.14569999999</v>
      </c>
      <c r="Y161">
        <v>230913.2678</v>
      </c>
      <c r="Z161">
        <v>237507.11739999999</v>
      </c>
      <c r="AA161">
        <v>244343.7887</v>
      </c>
      <c r="AB161">
        <v>251398.93</v>
      </c>
      <c r="AC161">
        <v>258646.75080000001</v>
      </c>
      <c r="AD161">
        <v>266058.2512</v>
      </c>
      <c r="AE161">
        <v>273798.50339999999</v>
      </c>
      <c r="AF161">
        <v>281948.66350000002</v>
      </c>
      <c r="AG161">
        <v>290557.39429999999</v>
      </c>
      <c r="AH161">
        <v>299638.69179999997</v>
      </c>
      <c r="AI161">
        <v>309191.06020000001</v>
      </c>
      <c r="AJ161">
        <v>319211.58250000002</v>
      </c>
      <c r="AK161">
        <v>329703.44520000002</v>
      </c>
      <c r="AL161">
        <v>340678.94559999998</v>
      </c>
      <c r="AM161">
        <v>352161.23859999998</v>
      </c>
      <c r="AN161">
        <v>364185.7709</v>
      </c>
    </row>
    <row r="162" spans="1:40" x14ac:dyDescent="0.25">
      <c r="A162" s="5" t="s">
        <v>220</v>
      </c>
      <c r="B162" t="s">
        <v>399</v>
      </c>
      <c r="C162">
        <v>3577.69</v>
      </c>
      <c r="D162">
        <v>3683.8218259999999</v>
      </c>
      <c r="E162">
        <v>3799.757087</v>
      </c>
      <c r="F162">
        <v>3923.3121059999999</v>
      </c>
      <c r="G162">
        <v>4037.9818829999999</v>
      </c>
      <c r="H162">
        <v>4142.3065070000002</v>
      </c>
      <c r="I162">
        <v>4238.6138360000004</v>
      </c>
      <c r="J162">
        <v>4330.2788950000004</v>
      </c>
      <c r="K162">
        <v>4419.4132229999996</v>
      </c>
      <c r="L162">
        <v>4506.797955</v>
      </c>
      <c r="M162">
        <v>4593.0616179999997</v>
      </c>
      <c r="N162">
        <v>4678.9275559999996</v>
      </c>
      <c r="O162">
        <v>4765.0885109999999</v>
      </c>
      <c r="P162">
        <v>4860.4428539999999</v>
      </c>
      <c r="Q162">
        <v>4964.5170260000004</v>
      </c>
      <c r="R162">
        <v>5076.0778579999997</v>
      </c>
      <c r="S162">
        <v>5193.6195760000001</v>
      </c>
      <c r="T162">
        <v>5315.8408209999998</v>
      </c>
      <c r="U162">
        <v>5450.1256210000001</v>
      </c>
      <c r="V162">
        <v>5591.9849569999997</v>
      </c>
      <c r="W162">
        <v>5741.2901940000002</v>
      </c>
      <c r="X162">
        <v>5897.8548819999996</v>
      </c>
      <c r="Y162">
        <v>6061.4666360000001</v>
      </c>
      <c r="Z162">
        <v>6231.8875699999999</v>
      </c>
      <c r="AA162">
        <v>6408.8414560000001</v>
      </c>
      <c r="AB162">
        <v>6592.0037030000003</v>
      </c>
      <c r="AC162">
        <v>6780.9882200000002</v>
      </c>
      <c r="AD162">
        <v>6975.3557890000002</v>
      </c>
      <c r="AE162">
        <v>7180.3429900000001</v>
      </c>
      <c r="AF162">
        <v>7396.1145340000003</v>
      </c>
      <c r="AG162">
        <v>7622.3762589999997</v>
      </c>
      <c r="AH162">
        <v>7858.4489249999997</v>
      </c>
      <c r="AI162">
        <v>8103.6915239999998</v>
      </c>
      <c r="AJ162">
        <v>8357.6914579999902</v>
      </c>
      <c r="AK162">
        <v>8620.3054460000003</v>
      </c>
      <c r="AL162">
        <v>8891.6318429999901</v>
      </c>
      <c r="AM162">
        <v>9171.9992559999901</v>
      </c>
      <c r="AN162">
        <v>9461.9784</v>
      </c>
    </row>
    <row r="163" spans="1:40" x14ac:dyDescent="0.25">
      <c r="A163" s="5" t="s">
        <v>220</v>
      </c>
      <c r="B163" t="s">
        <v>400</v>
      </c>
      <c r="C163">
        <v>12425.123</v>
      </c>
      <c r="D163">
        <v>12807.47199</v>
      </c>
      <c r="E163">
        <v>13227.239159999999</v>
      </c>
      <c r="F163">
        <v>13672.30466</v>
      </c>
      <c r="G163">
        <v>14099.91409</v>
      </c>
      <c r="H163">
        <v>14507.916370000001</v>
      </c>
      <c r="I163">
        <v>14906.72082</v>
      </c>
      <c r="J163">
        <v>15296.26756</v>
      </c>
      <c r="K163">
        <v>15682.297909999999</v>
      </c>
      <c r="L163">
        <v>16067.785959999999</v>
      </c>
      <c r="M163">
        <v>16456.101750000002</v>
      </c>
      <c r="N163">
        <v>16851.058819999998</v>
      </c>
      <c r="O163">
        <v>17256.282660000001</v>
      </c>
      <c r="P163">
        <v>17695.316129999999</v>
      </c>
      <c r="Q163">
        <v>18168.124349999998</v>
      </c>
      <c r="R163">
        <v>18673.712220000001</v>
      </c>
      <c r="S163">
        <v>19209.021830000002</v>
      </c>
      <c r="T163">
        <v>19770.47594</v>
      </c>
      <c r="U163">
        <v>20376.636869999998</v>
      </c>
      <c r="V163">
        <v>21006.110420000001</v>
      </c>
      <c r="W163">
        <v>21654.08325</v>
      </c>
      <c r="X163">
        <v>22317.563539999999</v>
      </c>
      <c r="Y163">
        <v>22995.476320000002</v>
      </c>
      <c r="Z163">
        <v>23688.04492</v>
      </c>
      <c r="AA163">
        <v>24396.062119999999</v>
      </c>
      <c r="AB163">
        <v>25120.33266</v>
      </c>
      <c r="AC163">
        <v>25861.31626</v>
      </c>
      <c r="AD163">
        <v>26618.998080000001</v>
      </c>
      <c r="AE163">
        <v>27412.577840000002</v>
      </c>
      <c r="AF163">
        <v>28242.819889999999</v>
      </c>
      <c r="AG163">
        <v>29107.397980000002</v>
      </c>
      <c r="AH163">
        <v>30001.944899999999</v>
      </c>
      <c r="AI163">
        <v>30922.454010000001</v>
      </c>
      <c r="AJ163">
        <v>31866.352009999999</v>
      </c>
      <c r="AK163">
        <v>32832.655039999998</v>
      </c>
      <c r="AL163">
        <v>33821.722370000003</v>
      </c>
      <c r="AM163">
        <v>34835.033669999997</v>
      </c>
      <c r="AN163">
        <v>35875.058210000003</v>
      </c>
    </row>
    <row r="164" spans="1:40" x14ac:dyDescent="0.25">
      <c r="A164" s="5" t="s">
        <v>220</v>
      </c>
      <c r="B164" t="s">
        <v>401</v>
      </c>
      <c r="C164">
        <v>329.06599999999997</v>
      </c>
      <c r="D164">
        <v>338.9655305</v>
      </c>
      <c r="E164">
        <v>349.90070150000003</v>
      </c>
      <c r="F164">
        <v>361.83059220000001</v>
      </c>
      <c r="G164">
        <v>373.12965450000002</v>
      </c>
      <c r="H164">
        <v>383.26109980000001</v>
      </c>
      <c r="I164">
        <v>392.40717619999998</v>
      </c>
      <c r="J164">
        <v>400.68530179999999</v>
      </c>
      <c r="K164">
        <v>408.22994199999999</v>
      </c>
      <c r="L164">
        <v>415.15396900000002</v>
      </c>
      <c r="M164">
        <v>421.5846118</v>
      </c>
      <c r="N164">
        <v>427.6493332</v>
      </c>
      <c r="O164">
        <v>433.45064619999999</v>
      </c>
      <c r="P164">
        <v>440.01510669999999</v>
      </c>
      <c r="Q164">
        <v>447.33714809999998</v>
      </c>
      <c r="R164">
        <v>455.40928270000001</v>
      </c>
      <c r="S164">
        <v>464.14797870000001</v>
      </c>
      <c r="T164">
        <v>473.42530529999999</v>
      </c>
      <c r="U164">
        <v>484.07722239999998</v>
      </c>
      <c r="V164">
        <v>495.64288670000002</v>
      </c>
      <c r="W164">
        <v>508.00826640000002</v>
      </c>
      <c r="X164">
        <v>521.06393679999996</v>
      </c>
      <c r="Y164">
        <v>534.72254840000005</v>
      </c>
      <c r="Z164">
        <v>548.91652320000003</v>
      </c>
      <c r="AA164">
        <v>563.58879330000002</v>
      </c>
      <c r="AB164">
        <v>578.68336959999999</v>
      </c>
      <c r="AC164">
        <v>594.13714489999995</v>
      </c>
      <c r="AD164">
        <v>609.87520029999996</v>
      </c>
      <c r="AE164">
        <v>626.52907619999996</v>
      </c>
      <c r="AF164">
        <v>644.24288279999996</v>
      </c>
      <c r="AG164">
        <v>663.12016800000004</v>
      </c>
      <c r="AH164">
        <v>683.17207780000001</v>
      </c>
      <c r="AI164">
        <v>704.36280260000001</v>
      </c>
      <c r="AJ164">
        <v>726.64836079999998</v>
      </c>
      <c r="AK164">
        <v>749.99808559999997</v>
      </c>
      <c r="AL164">
        <v>774.40275980000001</v>
      </c>
      <c r="AM164">
        <v>799.87842590000002</v>
      </c>
      <c r="AN164">
        <v>826.46875220000004</v>
      </c>
    </row>
    <row r="165" spans="1:40" x14ac:dyDescent="0.25">
      <c r="A165" s="5" t="s">
        <v>220</v>
      </c>
      <c r="B165" t="s">
        <v>402</v>
      </c>
      <c r="C165">
        <v>568231.56999999995</v>
      </c>
      <c r="D165">
        <v>584657.62719999999</v>
      </c>
      <c r="E165">
        <v>602346.47050000005</v>
      </c>
      <c r="F165">
        <v>621271.71010000003</v>
      </c>
      <c r="G165">
        <v>639830.52670000005</v>
      </c>
      <c r="H165">
        <v>657561.41260000004</v>
      </c>
      <c r="I165">
        <v>674151.73010000004</v>
      </c>
      <c r="J165">
        <v>689559.47479999997</v>
      </c>
      <c r="K165">
        <v>703856.89989999996</v>
      </c>
      <c r="L165">
        <v>717183.80310000002</v>
      </c>
      <c r="M165">
        <v>729727.71530000004</v>
      </c>
      <c r="N165">
        <v>741685.64210000006</v>
      </c>
      <c r="O165">
        <v>753224.07570000004</v>
      </c>
      <c r="P165">
        <v>765429.63489999995</v>
      </c>
      <c r="Q165">
        <v>778527.73459999997</v>
      </c>
      <c r="R165">
        <v>792628.22180000006</v>
      </c>
      <c r="S165">
        <v>807695.69220000005</v>
      </c>
      <c r="T165">
        <v>823600.17520000006</v>
      </c>
      <c r="U165">
        <v>841720.61600000004</v>
      </c>
      <c r="V165">
        <v>861308.28879999998</v>
      </c>
      <c r="W165">
        <v>882220.75760000001</v>
      </c>
      <c r="X165">
        <v>904312.0209</v>
      </c>
      <c r="Y165">
        <v>927457.38260000001</v>
      </c>
      <c r="Z165">
        <v>951551.12479999999</v>
      </c>
      <c r="AA165">
        <v>976495.75009999995</v>
      </c>
      <c r="AB165">
        <v>1002191.199</v>
      </c>
      <c r="AC165">
        <v>1028524.917</v>
      </c>
      <c r="AD165">
        <v>1055366.2890000001</v>
      </c>
      <c r="AE165">
        <v>1083322.5060000001</v>
      </c>
      <c r="AF165">
        <v>1112675.358</v>
      </c>
      <c r="AG165">
        <v>1143616.048</v>
      </c>
      <c r="AH165">
        <v>1176221.213</v>
      </c>
      <c r="AI165">
        <v>1210511.128</v>
      </c>
      <c r="AJ165">
        <v>1246492.6980000001</v>
      </c>
      <c r="AK165">
        <v>1284182.96</v>
      </c>
      <c r="AL165">
        <v>1323619.544</v>
      </c>
      <c r="AM165">
        <v>1364868.29</v>
      </c>
      <c r="AN165">
        <v>1408029.997</v>
      </c>
    </row>
    <row r="166" spans="1:40" x14ac:dyDescent="0.25">
      <c r="A166" s="5" t="s">
        <v>220</v>
      </c>
      <c r="B166" t="s">
        <v>403</v>
      </c>
      <c r="C166">
        <v>2519.703</v>
      </c>
      <c r="D166">
        <v>2593.9137310000001</v>
      </c>
      <c r="E166">
        <v>2673.8164870000001</v>
      </c>
      <c r="F166">
        <v>2758.2129239999999</v>
      </c>
      <c r="G166">
        <v>2842.5210480000001</v>
      </c>
      <c r="H166">
        <v>2926.3795570000002</v>
      </c>
      <c r="I166">
        <v>3011.1508560000002</v>
      </c>
      <c r="J166">
        <v>3095.3806460000001</v>
      </c>
      <c r="K166">
        <v>3178.9384890000001</v>
      </c>
      <c r="L166">
        <v>3262.29261</v>
      </c>
      <c r="M166">
        <v>3346.2726510000002</v>
      </c>
      <c r="N166">
        <v>3431.9037899999998</v>
      </c>
      <c r="O166">
        <v>3520.1647280000002</v>
      </c>
      <c r="P166">
        <v>3613.4758499999998</v>
      </c>
      <c r="Q166">
        <v>3711.4513160000001</v>
      </c>
      <c r="R166">
        <v>3814.623415</v>
      </c>
      <c r="S166">
        <v>3923.1843359999998</v>
      </c>
      <c r="T166">
        <v>4037.0417510000002</v>
      </c>
      <c r="U166">
        <v>4160.2463170000001</v>
      </c>
      <c r="V166">
        <v>4288.1174780000001</v>
      </c>
      <c r="W166">
        <v>4420.0237999999999</v>
      </c>
      <c r="X166">
        <v>4555.7080999999998</v>
      </c>
      <c r="Y166">
        <v>4695.1002589999998</v>
      </c>
      <c r="Z166">
        <v>4838.2163659999997</v>
      </c>
      <c r="AA166">
        <v>4985.0965120000001</v>
      </c>
      <c r="AB166">
        <v>5135.7698259999997</v>
      </c>
      <c r="AC166">
        <v>5290.2308620000003</v>
      </c>
      <c r="AD166">
        <v>5448.4394110000003</v>
      </c>
      <c r="AE166">
        <v>5612.4330200000004</v>
      </c>
      <c r="AF166">
        <v>5782.0813779999999</v>
      </c>
      <c r="AG166">
        <v>5957.5274490000002</v>
      </c>
      <c r="AH166">
        <v>6138.5197509999998</v>
      </c>
      <c r="AI166">
        <v>6324.6224080000002</v>
      </c>
      <c r="AJ166">
        <v>6515.4493899999998</v>
      </c>
      <c r="AK166">
        <v>6710.7834940000002</v>
      </c>
      <c r="AL166">
        <v>6910.60376</v>
      </c>
      <c r="AM166">
        <v>7115.087818</v>
      </c>
      <c r="AN166">
        <v>7324.6141589999997</v>
      </c>
    </row>
    <row r="167" spans="1:40" x14ac:dyDescent="0.25">
      <c r="A167" s="5" t="s">
        <v>221</v>
      </c>
      <c r="B167" t="s">
        <v>404</v>
      </c>
      <c r="C167">
        <v>4152088.8960000002</v>
      </c>
      <c r="D167">
        <v>4274410.017</v>
      </c>
      <c r="E167">
        <v>4405019.1100000003</v>
      </c>
      <c r="F167">
        <v>4542517.2070000004</v>
      </c>
      <c r="G167">
        <v>4680889.1009999998</v>
      </c>
      <c r="H167">
        <v>4819165.8119999999</v>
      </c>
      <c r="I167">
        <v>4958520.1660000002</v>
      </c>
      <c r="J167">
        <v>5097566.16</v>
      </c>
      <c r="K167">
        <v>5237208.3169999998</v>
      </c>
      <c r="L167">
        <v>5377632.8660000004</v>
      </c>
      <c r="M167">
        <v>5519447.6919999998</v>
      </c>
      <c r="N167">
        <v>5663672.477</v>
      </c>
      <c r="O167">
        <v>5811455.5499999998</v>
      </c>
      <c r="P167">
        <v>5966837.4960000003</v>
      </c>
      <c r="Q167">
        <v>6129043.6069999998</v>
      </c>
      <c r="R167">
        <v>6298322.3499999996</v>
      </c>
      <c r="S167">
        <v>6474583.8590000002</v>
      </c>
      <c r="T167">
        <v>6657424.5590000004</v>
      </c>
      <c r="U167">
        <v>6852430.767</v>
      </c>
      <c r="V167">
        <v>7053574.7010000004</v>
      </c>
      <c r="W167">
        <v>7260412.9689999996</v>
      </c>
      <c r="X167">
        <v>7472697.4989999998</v>
      </c>
      <c r="Y167">
        <v>7690360.7120000003</v>
      </c>
      <c r="Z167">
        <v>7913443.5549999997</v>
      </c>
      <c r="AA167">
        <v>8142019.7539999997</v>
      </c>
      <c r="AB167">
        <v>8376142.6500000004</v>
      </c>
      <c r="AC167">
        <v>8615806.5960000008</v>
      </c>
      <c r="AD167">
        <v>8860947.6779999901</v>
      </c>
      <c r="AE167">
        <v>9114042.5030000005</v>
      </c>
      <c r="AF167">
        <v>9375200.2620000001</v>
      </c>
      <c r="AG167">
        <v>9644752.3719999995</v>
      </c>
      <c r="AH167">
        <v>9922300.057</v>
      </c>
      <c r="AI167">
        <v>10207124.42</v>
      </c>
      <c r="AJ167">
        <v>10498558.470000001</v>
      </c>
      <c r="AK167">
        <v>10796180.82</v>
      </c>
      <c r="AL167">
        <v>11099867.98</v>
      </c>
      <c r="AM167">
        <v>11409806.92</v>
      </c>
      <c r="AN167">
        <v>11726497.380000001</v>
      </c>
    </row>
    <row r="168" spans="1:40" x14ac:dyDescent="0.25">
      <c r="A168" s="5" t="s">
        <v>221</v>
      </c>
      <c r="B168" t="s">
        <v>405</v>
      </c>
      <c r="C168">
        <v>4653.7969999999996</v>
      </c>
      <c r="D168">
        <v>4791.6339459999999</v>
      </c>
      <c r="E168">
        <v>4940.6051900000002</v>
      </c>
      <c r="F168">
        <v>5098.7392989999998</v>
      </c>
      <c r="G168">
        <v>5257.4218860000001</v>
      </c>
      <c r="H168">
        <v>5414.3577610000002</v>
      </c>
      <c r="I168">
        <v>5571.2999710000004</v>
      </c>
      <c r="J168">
        <v>5726.4359880000002</v>
      </c>
      <c r="K168">
        <v>5882.0627699999995</v>
      </c>
      <c r="L168">
        <v>6038.3227139999999</v>
      </c>
      <c r="M168">
        <v>6195.8720979999998</v>
      </c>
      <c r="N168">
        <v>6356.0489340000004</v>
      </c>
      <c r="O168">
        <v>6520.3780049999996</v>
      </c>
      <c r="P168">
        <v>6694.1114669999997</v>
      </c>
      <c r="Q168">
        <v>6876.1246549999996</v>
      </c>
      <c r="R168">
        <v>7067.0285059999997</v>
      </c>
      <c r="S168">
        <v>7266.6080949999996</v>
      </c>
      <c r="T168">
        <v>7474.033797</v>
      </c>
      <c r="U168">
        <v>7696.575229</v>
      </c>
      <c r="V168">
        <v>7926.4005710000001</v>
      </c>
      <c r="W168">
        <v>8162.3148060000003</v>
      </c>
      <c r="X168">
        <v>8403.7146190000003</v>
      </c>
      <c r="Y168">
        <v>8650.4756219999999</v>
      </c>
      <c r="Z168">
        <v>8902.7515430000003</v>
      </c>
      <c r="AA168">
        <v>9160.7865829999901</v>
      </c>
      <c r="AB168">
        <v>9424.7890960000004</v>
      </c>
      <c r="AC168">
        <v>9694.8555840000008</v>
      </c>
      <c r="AD168">
        <v>9970.9663600000003</v>
      </c>
      <c r="AE168">
        <v>10256.02399</v>
      </c>
      <c r="AF168">
        <v>10550.197899999999</v>
      </c>
      <c r="AG168">
        <v>10854.45602</v>
      </c>
      <c r="AH168">
        <v>11168.30179</v>
      </c>
      <c r="AI168">
        <v>11490.526980000001</v>
      </c>
      <c r="AJ168">
        <v>11819.94384</v>
      </c>
      <c r="AK168">
        <v>12155.76698</v>
      </c>
      <c r="AL168">
        <v>12497.69032</v>
      </c>
      <c r="AM168">
        <v>12845.869280000001</v>
      </c>
      <c r="AN168">
        <v>13200.876190000001</v>
      </c>
    </row>
    <row r="169" spans="1:40" x14ac:dyDescent="0.25">
      <c r="A169" s="19" t="s">
        <v>410</v>
      </c>
      <c r="B169" t="s">
        <v>406</v>
      </c>
      <c r="C169">
        <v>363441.91800000001</v>
      </c>
      <c r="D169">
        <v>375358.99930000002</v>
      </c>
      <c r="E169">
        <v>385909.25260000001</v>
      </c>
      <c r="F169">
        <v>395329.34580000001</v>
      </c>
      <c r="G169">
        <v>403424.58689999999</v>
      </c>
      <c r="H169">
        <v>410231.7231</v>
      </c>
      <c r="I169">
        <v>415168.6519</v>
      </c>
      <c r="J169">
        <v>422454.321</v>
      </c>
      <c r="K169">
        <v>430503.2844</v>
      </c>
      <c r="L169">
        <v>438674.65840000001</v>
      </c>
      <c r="M169">
        <v>446766.74579999998</v>
      </c>
      <c r="N169">
        <v>454698.77830000001</v>
      </c>
      <c r="O169">
        <v>462426.46590000001</v>
      </c>
      <c r="P169">
        <v>469505.92509999999</v>
      </c>
      <c r="Q169">
        <v>476144.47879999998</v>
      </c>
      <c r="R169">
        <v>482188.32179999998</v>
      </c>
      <c r="S169">
        <v>487560.03399999999</v>
      </c>
      <c r="T169">
        <v>492185.03279999999</v>
      </c>
      <c r="U169">
        <v>488492.06319999998</v>
      </c>
      <c r="V169">
        <v>484804.38620000001</v>
      </c>
      <c r="W169">
        <v>480900.89809999999</v>
      </c>
      <c r="X169">
        <v>476649.04509999999</v>
      </c>
      <c r="Y169">
        <v>471992.92060000001</v>
      </c>
      <c r="Z169">
        <v>466925.5294</v>
      </c>
      <c r="AA169">
        <v>461464.50300000003</v>
      </c>
      <c r="AB169">
        <v>455634.73349999997</v>
      </c>
      <c r="AC169">
        <v>449459.48239999998</v>
      </c>
      <c r="AD169">
        <v>442957.62770000001</v>
      </c>
      <c r="AE169">
        <v>435504.76329999999</v>
      </c>
      <c r="AF169">
        <v>427532.85690000001</v>
      </c>
      <c r="AG169">
        <v>419193.60100000002</v>
      </c>
      <c r="AH169">
        <v>410587.63589999999</v>
      </c>
      <c r="AI169">
        <v>401776.70569999999</v>
      </c>
      <c r="AJ169">
        <v>392801.05699999997</v>
      </c>
      <c r="AK169">
        <v>383689.93939999997</v>
      </c>
      <c r="AL169">
        <v>374468.864</v>
      </c>
      <c r="AM169">
        <v>365161.29800000001</v>
      </c>
      <c r="AN169">
        <v>355789.81449999998</v>
      </c>
    </row>
    <row r="170" spans="1:40" x14ac:dyDescent="0.25">
      <c r="A170" s="19" t="s">
        <v>410</v>
      </c>
      <c r="B170" t="s">
        <v>407</v>
      </c>
      <c r="C170">
        <v>9283.1983999999902</v>
      </c>
      <c r="D170">
        <v>9515.9368979999999</v>
      </c>
      <c r="E170">
        <v>9795.1071370000009</v>
      </c>
      <c r="F170">
        <v>10098.69759</v>
      </c>
      <c r="G170">
        <v>10359.25028</v>
      </c>
      <c r="H170">
        <v>10551.27621</v>
      </c>
      <c r="I170">
        <v>10691.66431</v>
      </c>
      <c r="J170">
        <v>10872.86124</v>
      </c>
      <c r="K170">
        <v>11074.36469</v>
      </c>
      <c r="L170">
        <v>11281.56732</v>
      </c>
      <c r="M170">
        <v>11487.59352</v>
      </c>
      <c r="N170">
        <v>11691.05558</v>
      </c>
      <c r="O170">
        <v>11893.278899999999</v>
      </c>
      <c r="P170">
        <v>12102.25873</v>
      </c>
      <c r="Q170">
        <v>12311.45959</v>
      </c>
      <c r="R170">
        <v>12523.571610000001</v>
      </c>
      <c r="S170">
        <v>12738.66612</v>
      </c>
      <c r="T170">
        <v>12954.82475</v>
      </c>
      <c r="U170">
        <v>13189.90302</v>
      </c>
      <c r="V170">
        <v>13434.176299999999</v>
      </c>
      <c r="W170">
        <v>13681.241319999999</v>
      </c>
      <c r="X170">
        <v>13926.543600000001</v>
      </c>
      <c r="Y170">
        <v>14167.06914</v>
      </c>
      <c r="Z170">
        <v>14400.94082</v>
      </c>
      <c r="AA170">
        <v>14626.968140000001</v>
      </c>
      <c r="AB170">
        <v>14844.28901</v>
      </c>
      <c r="AC170">
        <v>15052.12059</v>
      </c>
      <c r="AD170">
        <v>15249.657579999999</v>
      </c>
      <c r="AE170">
        <v>15450.556119999999</v>
      </c>
      <c r="AF170">
        <v>15648.40208</v>
      </c>
      <c r="AG170">
        <v>15841.54919</v>
      </c>
      <c r="AH170">
        <v>16027.306920000001</v>
      </c>
      <c r="AI170">
        <v>16202.71134</v>
      </c>
      <c r="AJ170">
        <v>16365.366410000001</v>
      </c>
      <c r="AK170">
        <v>16513.73142</v>
      </c>
      <c r="AL170">
        <v>16647.08527</v>
      </c>
      <c r="AM170">
        <v>16765.388360000001</v>
      </c>
      <c r="AN170">
        <v>16869.17281</v>
      </c>
    </row>
    <row r="171" spans="1:40" x14ac:dyDescent="0.25">
      <c r="A171" s="5" t="s">
        <v>409</v>
      </c>
      <c r="B171" t="s">
        <v>408</v>
      </c>
      <c r="C171">
        <v>37854.733</v>
      </c>
      <c r="D171">
        <v>40856.514759999998</v>
      </c>
      <c r="E171">
        <v>43751.557569999997</v>
      </c>
      <c r="F171">
        <v>46550.778469999997</v>
      </c>
      <c r="G171">
        <v>49246.456550000003</v>
      </c>
      <c r="H171">
        <v>51794.958319999998</v>
      </c>
      <c r="I171">
        <v>54184.602250000004</v>
      </c>
      <c r="J171">
        <v>56707.151720000002</v>
      </c>
      <c r="K171">
        <v>59312.817909999998</v>
      </c>
      <c r="L171">
        <v>61983.334929999997</v>
      </c>
      <c r="M171">
        <v>64696.761870000002</v>
      </c>
      <c r="N171">
        <v>67447.709789999906</v>
      </c>
      <c r="O171">
        <v>70259.098079999996</v>
      </c>
      <c r="P171">
        <v>73070.640190000006</v>
      </c>
      <c r="Q171">
        <v>75862.340299999996</v>
      </c>
      <c r="R171">
        <v>78623.909100000004</v>
      </c>
      <c r="S171">
        <v>81367.914799999999</v>
      </c>
      <c r="T171">
        <v>84110.075779999999</v>
      </c>
      <c r="U171">
        <v>85971.65986</v>
      </c>
      <c r="V171">
        <v>87776.297579999999</v>
      </c>
      <c r="W171">
        <v>89524.07389</v>
      </c>
      <c r="X171">
        <v>91220.861319999996</v>
      </c>
      <c r="Y171">
        <v>92873.382270000002</v>
      </c>
      <c r="Z171">
        <v>94489.044320000001</v>
      </c>
      <c r="AA171">
        <v>96075.224499999997</v>
      </c>
      <c r="AB171">
        <v>97639.02794</v>
      </c>
      <c r="AC171">
        <v>99186.149279999998</v>
      </c>
      <c r="AD171">
        <v>100722.13959999999</v>
      </c>
      <c r="AE171">
        <v>102249.0941</v>
      </c>
      <c r="AF171">
        <v>103772.06969999999</v>
      </c>
      <c r="AG171">
        <v>105254.1789</v>
      </c>
      <c r="AH171">
        <v>106700.7789</v>
      </c>
      <c r="AI171">
        <v>108133.1814</v>
      </c>
      <c r="AJ171">
        <v>109571.11870000001</v>
      </c>
      <c r="AK171">
        <v>111022.4224</v>
      </c>
      <c r="AL171">
        <v>112494.70209999999</v>
      </c>
      <c r="AM171">
        <v>113992.61440000001</v>
      </c>
      <c r="AN171">
        <v>115518.986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workbookViewId="0">
      <selection activeCell="A2" sqref="A2:O40"/>
    </sheetView>
  </sheetViews>
  <sheetFormatPr baseColWidth="10" defaultRowHeight="15" x14ac:dyDescent="0.25"/>
  <cols>
    <col min="2" max="2" width="11.42578125" style="13"/>
    <col min="3" max="3" width="18.28515625" style="13" customWidth="1"/>
    <col min="4" max="7" width="11.42578125" style="13"/>
    <col min="8" max="8" width="17.42578125" style="13" customWidth="1"/>
    <col min="9" max="9" width="13.28515625" style="13" customWidth="1"/>
    <col min="10" max="11" width="11.42578125" style="13"/>
    <col min="17" max="17" width="12.85546875" customWidth="1"/>
  </cols>
  <sheetData>
    <row r="1" spans="1:27" x14ac:dyDescent="0.25">
      <c r="A1" s="1" t="s">
        <v>209</v>
      </c>
      <c r="T1" s="1" t="s">
        <v>210</v>
      </c>
      <c r="U1" s="1"/>
    </row>
    <row r="2" spans="1:27" x14ac:dyDescent="0.25">
      <c r="B2" s="13" t="s">
        <v>131</v>
      </c>
      <c r="C2" s="13" t="s">
        <v>189</v>
      </c>
      <c r="D2" s="13" t="s">
        <v>190</v>
      </c>
      <c r="E2" s="13" t="s">
        <v>191</v>
      </c>
      <c r="F2" s="13" t="s">
        <v>192</v>
      </c>
      <c r="G2" s="13" t="s">
        <v>130</v>
      </c>
      <c r="H2" s="13" t="s">
        <v>193</v>
      </c>
      <c r="I2" s="13" t="s">
        <v>194</v>
      </c>
      <c r="J2" s="13" t="s">
        <v>195</v>
      </c>
      <c r="K2" s="13" t="s">
        <v>196</v>
      </c>
      <c r="L2" t="s">
        <v>197</v>
      </c>
      <c r="M2" t="s">
        <v>198</v>
      </c>
      <c r="N2" t="s">
        <v>199</v>
      </c>
      <c r="O2" t="s">
        <v>200</v>
      </c>
      <c r="Q2" s="7" t="s">
        <v>201</v>
      </c>
      <c r="R2" s="7" t="s">
        <v>202</v>
      </c>
      <c r="T2" t="s">
        <v>208</v>
      </c>
      <c r="U2" t="s">
        <v>207</v>
      </c>
      <c r="V2" t="s">
        <v>206</v>
      </c>
      <c r="W2" t="s">
        <v>205</v>
      </c>
      <c r="X2" t="s">
        <v>187</v>
      </c>
      <c r="Y2" t="s">
        <v>204</v>
      </c>
      <c r="AA2" s="7" t="s">
        <v>203</v>
      </c>
    </row>
    <row r="3" spans="1:27" x14ac:dyDescent="0.25">
      <c r="A3">
        <v>2013</v>
      </c>
      <c r="B3" s="13">
        <v>16277187.08</v>
      </c>
      <c r="C3" s="13">
        <v>10880669.779999999</v>
      </c>
      <c r="D3" s="13">
        <v>3459303.5249999999</v>
      </c>
      <c r="E3" s="13">
        <v>4915878.0669999998</v>
      </c>
      <c r="F3" s="13">
        <v>5166705.2450000001</v>
      </c>
      <c r="G3" s="13">
        <v>16277187.08</v>
      </c>
      <c r="H3" s="13">
        <v>10880669.779999999</v>
      </c>
      <c r="I3" s="13">
        <v>3459303.5249999999</v>
      </c>
      <c r="J3" s="13">
        <v>4915878.0669999998</v>
      </c>
      <c r="K3" s="13">
        <v>5166705.2450000001</v>
      </c>
      <c r="L3">
        <v>1986054.392</v>
      </c>
      <c r="M3">
        <v>1986054.392</v>
      </c>
      <c r="N3">
        <v>201986.56</v>
      </c>
      <c r="O3">
        <v>201986.56</v>
      </c>
      <c r="Q3" s="14">
        <f>C3+D3+E3+L3+N3-F3 -(B3)</f>
        <v>-1.0000001639127731E-3</v>
      </c>
      <c r="R3" s="14">
        <f>H3+I3+J3+M3+O3-K3 -(G3)</f>
        <v>-1.0000001639127731E-3</v>
      </c>
      <c r="T3" s="15">
        <f>(B3/G3-1)*100</f>
        <v>0</v>
      </c>
      <c r="U3" t="e">
        <f>(C3-H3)/(B3-G3)*T3</f>
        <v>#DIV/0!</v>
      </c>
      <c r="V3" t="e">
        <f>(D3-I3)/(B3-G3)*T3</f>
        <v>#DIV/0!</v>
      </c>
      <c r="W3" t="e">
        <f>(X3-Y3)*T3</f>
        <v>#DIV/0!</v>
      </c>
      <c r="X3" t="e">
        <f>(E3-J3)/(B3-G3)</f>
        <v>#DIV/0!</v>
      </c>
      <c r="Y3" t="e">
        <f>(F3-K3)/(B3-G3)</f>
        <v>#DIV/0!</v>
      </c>
      <c r="AA3" s="16" t="e">
        <f>T3-SUM(U3:W3)</f>
        <v>#DIV/0!</v>
      </c>
    </row>
    <row r="4" spans="1:27" x14ac:dyDescent="0.25">
      <c r="A4">
        <v>2014</v>
      </c>
      <c r="B4" s="13">
        <v>16756483.73</v>
      </c>
      <c r="C4" s="13">
        <v>11202917.439999999</v>
      </c>
      <c r="D4" s="13">
        <v>3561297.5950000002</v>
      </c>
      <c r="E4" s="13">
        <v>5060481.0219999999</v>
      </c>
      <c r="F4" s="13">
        <v>5321266.2920000004</v>
      </c>
      <c r="G4" s="13">
        <v>16756483.73</v>
      </c>
      <c r="H4" s="13">
        <v>11202917.439999999</v>
      </c>
      <c r="I4" s="13">
        <v>3561297.5950000002</v>
      </c>
      <c r="J4" s="13">
        <v>5060481.0219999999</v>
      </c>
      <c r="K4" s="13">
        <v>5321266.2920000004</v>
      </c>
      <c r="L4">
        <v>2045186.247</v>
      </c>
      <c r="M4">
        <v>2045186.247</v>
      </c>
      <c r="N4">
        <v>207867.7138</v>
      </c>
      <c r="O4">
        <v>207867.7138</v>
      </c>
      <c r="Q4" s="14">
        <f t="shared" ref="Q4:Q40" si="0">C4+D4+E4+L4+N4-F4 -(B4)</f>
        <v>-4.2000003159046173E-3</v>
      </c>
      <c r="R4" s="14">
        <f t="shared" ref="R4:R40" si="1">H4+I4+J4+M4+O4-K4 -(G4)</f>
        <v>-4.2000003159046173E-3</v>
      </c>
      <c r="T4" s="15">
        <f t="shared" ref="T4:T40" si="2">(B4/G4-1)*100</f>
        <v>0</v>
      </c>
      <c r="U4" t="e">
        <f t="shared" ref="U4:U40" si="3">(C4-H4)/(B4-G4)*T4</f>
        <v>#DIV/0!</v>
      </c>
      <c r="V4" t="e">
        <f t="shared" ref="V4:V40" si="4">(D4-I4)/(B4-G4)*T4</f>
        <v>#DIV/0!</v>
      </c>
      <c r="W4" t="e">
        <f t="shared" ref="W4:W40" si="5">(X4-Y4)*T4</f>
        <v>#DIV/0!</v>
      </c>
      <c r="X4" t="e">
        <f t="shared" ref="X4:X40" si="6">(E4-J4)/(B4-G4)</f>
        <v>#DIV/0!</v>
      </c>
      <c r="Y4" t="e">
        <f t="shared" ref="Y4:Y40" si="7">(F4-K4)/(B4-G4)</f>
        <v>#DIV/0!</v>
      </c>
      <c r="AA4" s="16" t="e">
        <f t="shared" ref="AA4:AA40" si="8">T4-SUM(U4:W4)</f>
        <v>#DIV/0!</v>
      </c>
    </row>
    <row r="5" spans="1:27" x14ac:dyDescent="0.25">
      <c r="A5">
        <v>2015</v>
      </c>
      <c r="B5" s="13">
        <v>17244198.469999999</v>
      </c>
      <c r="C5" s="13">
        <v>11544650.59</v>
      </c>
      <c r="D5" s="13">
        <v>3664413.6660000002</v>
      </c>
      <c r="E5" s="13">
        <v>5198117.1869999999</v>
      </c>
      <c r="F5" s="13">
        <v>5478296.7800000003</v>
      </c>
      <c r="G5" s="13">
        <v>17243542.120000001</v>
      </c>
      <c r="H5" s="13">
        <v>11544530.310000001</v>
      </c>
      <c r="I5" s="13">
        <v>3664562.0619999999</v>
      </c>
      <c r="J5" s="13">
        <v>5198107.9630000005</v>
      </c>
      <c r="K5" s="13">
        <v>5478972.0250000004</v>
      </c>
      <c r="L5">
        <v>2101393.6979999999</v>
      </c>
      <c r="M5">
        <v>2101393.6979999999</v>
      </c>
      <c r="N5">
        <v>213920.1066</v>
      </c>
      <c r="O5">
        <v>213920.1066</v>
      </c>
      <c r="Q5" s="14">
        <f t="shared" si="0"/>
        <v>-2.3999996483325958E-3</v>
      </c>
      <c r="R5" s="14">
        <f t="shared" si="1"/>
        <v>-5.399998277425766E-3</v>
      </c>
      <c r="T5" s="15">
        <f t="shared" si="2"/>
        <v>3.8063525198639425E-3</v>
      </c>
      <c r="U5">
        <f t="shared" si="3"/>
        <v>6.9753649895367071E-4</v>
      </c>
      <c r="V5">
        <f t="shared" si="4"/>
        <v>-8.6058884518713417E-4</v>
      </c>
      <c r="W5">
        <f t="shared" si="5"/>
        <v>3.9694222639232255E-3</v>
      </c>
      <c r="X5">
        <f t="shared" si="6"/>
        <v>1.4053477564553928E-2</v>
      </c>
      <c r="Y5">
        <f t="shared" si="7"/>
        <v>-1.0287879942140798</v>
      </c>
      <c r="AA5" s="16">
        <f t="shared" si="8"/>
        <v>-1.7397825819755186E-8</v>
      </c>
    </row>
    <row r="6" spans="1:27" x14ac:dyDescent="0.25">
      <c r="A6">
        <v>2016</v>
      </c>
      <c r="B6" s="13">
        <v>17742829.440000001</v>
      </c>
      <c r="C6" s="13">
        <v>11902745.449999999</v>
      </c>
      <c r="D6" s="13">
        <v>3768667.8330000001</v>
      </c>
      <c r="E6" s="13">
        <v>5332790.16</v>
      </c>
      <c r="F6" s="13">
        <v>5637700.3190000001</v>
      </c>
      <c r="G6" s="13">
        <v>17739310.960000001</v>
      </c>
      <c r="H6" s="13">
        <v>11901368.140000001</v>
      </c>
      <c r="I6" s="13">
        <v>3769463.5860000001</v>
      </c>
      <c r="J6" s="13">
        <v>5332711</v>
      </c>
      <c r="K6" s="13">
        <v>5640558.0800000001</v>
      </c>
      <c r="L6">
        <v>2156177.5959999999</v>
      </c>
      <c r="M6">
        <v>2156177.5959999999</v>
      </c>
      <c r="N6">
        <v>220148.7242</v>
      </c>
      <c r="O6">
        <v>220148.7242</v>
      </c>
      <c r="Q6" s="14">
        <f t="shared" si="0"/>
        <v>4.2000003159046173E-3</v>
      </c>
      <c r="R6" s="14">
        <f t="shared" si="1"/>
        <v>6.2000006437301636E-3</v>
      </c>
      <c r="T6" s="15">
        <f t="shared" si="2"/>
        <v>1.9834366779725165E-2</v>
      </c>
      <c r="U6">
        <f t="shared" si="3"/>
        <v>7.7641685356611943E-3</v>
      </c>
      <c r="V6">
        <f t="shared" si="4"/>
        <v>-4.4858168493398147E-3</v>
      </c>
      <c r="W6">
        <f t="shared" si="5"/>
        <v>1.6556003818998997E-2</v>
      </c>
      <c r="X6">
        <f t="shared" si="6"/>
        <v>2.249835156094079E-2</v>
      </c>
      <c r="Y6">
        <f t="shared" si="7"/>
        <v>-0.8122146495076219</v>
      </c>
      <c r="AA6" s="16">
        <f t="shared" si="8"/>
        <v>1.127440478823627E-8</v>
      </c>
    </row>
    <row r="7" spans="1:27" x14ac:dyDescent="0.25">
      <c r="A7">
        <v>2017</v>
      </c>
      <c r="B7" s="13">
        <v>18252937.629999999</v>
      </c>
      <c r="C7" s="13">
        <v>12258873.449999999</v>
      </c>
      <c r="D7" s="13">
        <v>3875754.0830000001</v>
      </c>
      <c r="E7" s="13">
        <v>5475490.8619999997</v>
      </c>
      <c r="F7" s="13">
        <v>5797274.1569999997</v>
      </c>
      <c r="G7" s="13">
        <v>18244291.879999999</v>
      </c>
      <c r="H7" s="13">
        <v>12254742.810000001</v>
      </c>
      <c r="I7" s="13">
        <v>3877638.6809999999</v>
      </c>
      <c r="J7" s="13">
        <v>5475304.6550000003</v>
      </c>
      <c r="K7" s="13">
        <v>5803487.6579999998</v>
      </c>
      <c r="L7">
        <v>2213534.693</v>
      </c>
      <c r="M7">
        <v>2213534.693</v>
      </c>
      <c r="N7">
        <v>226558.69769999999</v>
      </c>
      <c r="O7">
        <v>226558.69769999999</v>
      </c>
      <c r="Q7" s="14">
        <f t="shared" si="0"/>
        <v>-1.2999959290027618E-3</v>
      </c>
      <c r="R7" s="14">
        <f t="shared" si="1"/>
        <v>-1.2999959290027618E-3</v>
      </c>
      <c r="T7" s="15">
        <f t="shared" si="2"/>
        <v>4.7388794571290305E-2</v>
      </c>
      <c r="U7">
        <f t="shared" si="3"/>
        <v>2.2640725258987891E-2</v>
      </c>
      <c r="V7">
        <f t="shared" si="4"/>
        <v>-1.032979527183338E-2</v>
      </c>
      <c r="W7">
        <f t="shared" si="5"/>
        <v>3.5077864584128135E-2</v>
      </c>
      <c r="X7">
        <f t="shared" si="6"/>
        <v>2.1537402770085996E-2</v>
      </c>
      <c r="Y7">
        <f t="shared" si="7"/>
        <v>-0.71867692218722079</v>
      </c>
      <c r="AA7" s="16">
        <f t="shared" si="8"/>
        <v>7.6605388699135801E-15</v>
      </c>
    </row>
    <row r="8" spans="1:27" x14ac:dyDescent="0.25">
      <c r="A8">
        <v>2018</v>
      </c>
      <c r="B8" s="13">
        <v>18778892.079999998</v>
      </c>
      <c r="C8" s="13">
        <v>12609884.77</v>
      </c>
      <c r="D8" s="13">
        <v>3987380.8990000002</v>
      </c>
      <c r="E8" s="13">
        <v>5630375.4060000004</v>
      </c>
      <c r="F8" s="13">
        <v>5957887.6720000003</v>
      </c>
      <c r="G8" s="13">
        <v>18759777.300000001</v>
      </c>
      <c r="H8" s="13">
        <v>12600961.77</v>
      </c>
      <c r="I8" s="13">
        <v>3990781.1320000002</v>
      </c>
      <c r="J8" s="13">
        <v>5629970.6560000004</v>
      </c>
      <c r="K8" s="13">
        <v>5971074.9460000005</v>
      </c>
      <c r="L8">
        <v>2275983.375</v>
      </c>
      <c r="M8">
        <v>2275983.375</v>
      </c>
      <c r="N8">
        <v>233155.3076</v>
      </c>
      <c r="O8">
        <v>233155.3076</v>
      </c>
      <c r="Q8" s="14">
        <f t="shared" si="0"/>
        <v>5.5999979376792908E-3</v>
      </c>
      <c r="R8" s="14">
        <f t="shared" si="1"/>
        <v>-5.4000057280063629E-3</v>
      </c>
      <c r="T8" s="15">
        <f t="shared" si="2"/>
        <v>0.10189236095035081</v>
      </c>
      <c r="U8">
        <f t="shared" si="3"/>
        <v>4.7564530523505934E-2</v>
      </c>
      <c r="V8">
        <f t="shared" si="4"/>
        <v>-1.8125124545055757E-2</v>
      </c>
      <c r="W8">
        <f t="shared" si="5"/>
        <v>7.2453013608005726E-2</v>
      </c>
      <c r="X8">
        <f t="shared" si="6"/>
        <v>2.1174714017114172E-2</v>
      </c>
      <c r="Y8">
        <f t="shared" si="7"/>
        <v>-0.68989933444182749</v>
      </c>
      <c r="AA8" s="16">
        <f t="shared" si="8"/>
        <v>-5.8636105082499057E-8</v>
      </c>
    </row>
    <row r="9" spans="1:27" x14ac:dyDescent="0.25">
      <c r="A9">
        <v>2019</v>
      </c>
      <c r="B9" s="13">
        <v>19319398.609999999</v>
      </c>
      <c r="C9" s="13">
        <v>12957871.59</v>
      </c>
      <c r="D9" s="13">
        <v>4102156.3190000001</v>
      </c>
      <c r="E9" s="13">
        <v>5795642.3190000001</v>
      </c>
      <c r="F9" s="13">
        <v>6119399.307</v>
      </c>
      <c r="G9" s="13">
        <v>19287066.829999998</v>
      </c>
      <c r="H9" s="13">
        <v>12942555.140000001</v>
      </c>
      <c r="I9" s="13">
        <v>4107802.35</v>
      </c>
      <c r="J9" s="13">
        <v>5795073.4790000003</v>
      </c>
      <c r="K9" s="13">
        <v>6141491.8329999996</v>
      </c>
      <c r="L9">
        <v>2343183.7039999999</v>
      </c>
      <c r="M9">
        <v>2343183.7039999999</v>
      </c>
      <c r="N9">
        <v>239943.98809999999</v>
      </c>
      <c r="O9">
        <v>239943.98809999999</v>
      </c>
      <c r="Q9" s="14">
        <f t="shared" si="0"/>
        <v>3.1000003218650818E-3</v>
      </c>
      <c r="R9" s="14">
        <f t="shared" si="1"/>
        <v>-1.8999949097633362E-3</v>
      </c>
      <c r="T9" s="15">
        <f t="shared" si="2"/>
        <v>0.16763451013561692</v>
      </c>
      <c r="U9">
        <f t="shared" si="3"/>
        <v>7.9413060238763544E-2</v>
      </c>
      <c r="V9">
        <f t="shared" si="4"/>
        <v>-2.9273663277910016E-2</v>
      </c>
      <c r="W9">
        <f t="shared" si="5"/>
        <v>0.11749513909885856</v>
      </c>
      <c r="X9">
        <f t="shared" si="6"/>
        <v>1.7593834920311534E-2</v>
      </c>
      <c r="Y9">
        <f t="shared" si="7"/>
        <v>-0.68330682690525513</v>
      </c>
      <c r="AA9" s="16">
        <f t="shared" si="8"/>
        <v>-2.5924095148344151E-8</v>
      </c>
    </row>
    <row r="10" spans="1:27" x14ac:dyDescent="0.25">
      <c r="A10">
        <v>2020</v>
      </c>
      <c r="B10" s="13">
        <v>19874501.399999999</v>
      </c>
      <c r="C10" s="13">
        <v>13306397.539999999</v>
      </c>
      <c r="D10" s="13">
        <v>4220600.8329999996</v>
      </c>
      <c r="E10" s="13">
        <v>5969542.1919999998</v>
      </c>
      <c r="F10" s="13">
        <v>6283588.0209999997</v>
      </c>
      <c r="G10" s="13">
        <v>19826533.050000001</v>
      </c>
      <c r="H10" s="13">
        <v>13282597.869999999</v>
      </c>
      <c r="I10" s="13">
        <v>4228844.8119999999</v>
      </c>
      <c r="J10" s="13">
        <v>5968904.9060000004</v>
      </c>
      <c r="K10" s="13">
        <v>6315363.3909999998</v>
      </c>
      <c r="L10">
        <v>2414618.52</v>
      </c>
      <c r="M10">
        <v>2414618.52</v>
      </c>
      <c r="N10">
        <v>246930.33170000001</v>
      </c>
      <c r="O10">
        <v>246930.33170000001</v>
      </c>
      <c r="Q10" s="14">
        <f t="shared" si="0"/>
        <v>-4.2999982833862305E-3</v>
      </c>
      <c r="R10" s="14">
        <f t="shared" si="1"/>
        <v>-1.2999996542930603E-3</v>
      </c>
      <c r="T10" s="15">
        <f t="shared" si="2"/>
        <v>0.24194018126633132</v>
      </c>
      <c r="U10">
        <f t="shared" si="3"/>
        <v>0.1200394942473343</v>
      </c>
      <c r="V10">
        <f t="shared" si="4"/>
        <v>-4.1580537450547919E-2</v>
      </c>
      <c r="W10">
        <f t="shared" si="5"/>
        <v>0.16348120933831337</v>
      </c>
      <c r="X10">
        <f t="shared" si="6"/>
        <v>1.3285551827390588E-2</v>
      </c>
      <c r="Y10">
        <f t="shared" si="7"/>
        <v>-0.66242366060124214</v>
      </c>
      <c r="AA10" s="16">
        <f t="shared" si="8"/>
        <v>1.5131231573262127E-8</v>
      </c>
    </row>
    <row r="11" spans="1:27" x14ac:dyDescent="0.25">
      <c r="A11">
        <v>2021</v>
      </c>
      <c r="B11" s="13">
        <v>20439208.309999999</v>
      </c>
      <c r="C11" s="13">
        <v>13656463.369999999</v>
      </c>
      <c r="D11" s="13">
        <v>4342356.5760000004</v>
      </c>
      <c r="E11" s="13">
        <v>6144626.6569999997</v>
      </c>
      <c r="F11" s="13">
        <v>6445556.0319999997</v>
      </c>
      <c r="G11" s="13">
        <v>20379537.649999999</v>
      </c>
      <c r="H11" s="13">
        <v>13625214.789999999</v>
      </c>
      <c r="I11" s="13">
        <v>4352298.2410000004</v>
      </c>
      <c r="J11" s="13">
        <v>6144300.301</v>
      </c>
      <c r="K11" s="13">
        <v>6483593.4040000001</v>
      </c>
      <c r="L11">
        <v>2487197.6370000001</v>
      </c>
      <c r="M11">
        <v>2487197.6370000001</v>
      </c>
      <c r="N11">
        <v>254120.09349999999</v>
      </c>
      <c r="O11">
        <v>254120.09349999999</v>
      </c>
      <c r="Q11" s="14">
        <f t="shared" si="0"/>
        <v>-8.4999985992908478E-3</v>
      </c>
      <c r="R11" s="14">
        <f t="shared" si="1"/>
        <v>8.4999985992908478E-3</v>
      </c>
      <c r="T11" s="15">
        <f t="shared" si="2"/>
        <v>0.29279692711772221</v>
      </c>
      <c r="U11">
        <f t="shared" si="3"/>
        <v>0.15333311548409739</v>
      </c>
      <c r="V11">
        <f t="shared" si="4"/>
        <v>-4.8782583642175456E-2</v>
      </c>
      <c r="W11">
        <f t="shared" si="5"/>
        <v>0.18824631185879503</v>
      </c>
      <c r="X11">
        <f t="shared" si="6"/>
        <v>5.4692875862220863E-3</v>
      </c>
      <c r="Y11">
        <f t="shared" si="7"/>
        <v>-0.63745519154640395</v>
      </c>
      <c r="AA11" s="16">
        <f t="shared" si="8"/>
        <v>8.3417005247721221E-8</v>
      </c>
    </row>
    <row r="12" spans="1:27" x14ac:dyDescent="0.25">
      <c r="A12">
        <v>2022</v>
      </c>
      <c r="B12" s="13">
        <v>21016298.68</v>
      </c>
      <c r="C12" s="13">
        <v>14008139.310000001</v>
      </c>
      <c r="D12" s="13">
        <v>4468296.12</v>
      </c>
      <c r="E12" s="13">
        <v>6326151.5130000003</v>
      </c>
      <c r="F12" s="13">
        <v>6611189.6330000004</v>
      </c>
      <c r="G12" s="13">
        <v>20947918.289999999</v>
      </c>
      <c r="H12" s="13">
        <v>13970622.25</v>
      </c>
      <c r="I12" s="13">
        <v>4479194.6509999996</v>
      </c>
      <c r="J12" s="13">
        <v>6326619.8590000002</v>
      </c>
      <c r="K12" s="13">
        <v>6653419.8380000005</v>
      </c>
      <c r="L12">
        <v>2563382.1740000001</v>
      </c>
      <c r="M12">
        <v>2563382.1740000001</v>
      </c>
      <c r="N12">
        <v>261519.19639999999</v>
      </c>
      <c r="O12">
        <v>261519.19639999999</v>
      </c>
      <c r="Q12" s="14">
        <f t="shared" si="0"/>
        <v>3.9999932050704956E-4</v>
      </c>
      <c r="R12" s="14">
        <f t="shared" si="1"/>
        <v>2.4000033736228943E-3</v>
      </c>
      <c r="T12" s="15">
        <f t="shared" si="2"/>
        <v>0.32643047893041732</v>
      </c>
      <c r="U12">
        <f t="shared" si="3"/>
        <v>0.17909684141698032</v>
      </c>
      <c r="V12">
        <f t="shared" si="4"/>
        <v>-5.202679736058545E-2</v>
      </c>
      <c r="W12">
        <f t="shared" si="5"/>
        <v>0.19936042532653728</v>
      </c>
      <c r="X12">
        <f t="shared" si="6"/>
        <v>-6.8491273594651781E-3</v>
      </c>
      <c r="Y12">
        <f t="shared" si="7"/>
        <v>-0.6175777148974978</v>
      </c>
      <c r="AA12" s="16">
        <f t="shared" si="8"/>
        <v>9.5474851358190449E-9</v>
      </c>
    </row>
    <row r="13" spans="1:27" x14ac:dyDescent="0.25">
      <c r="A13">
        <v>2023</v>
      </c>
      <c r="B13" s="13">
        <v>21608625.640000001</v>
      </c>
      <c r="C13" s="13">
        <v>14362910.74</v>
      </c>
      <c r="D13" s="13">
        <v>4599574.4610000001</v>
      </c>
      <c r="E13" s="13">
        <v>6515134.8279999997</v>
      </c>
      <c r="F13" s="13">
        <v>6781964.7860000003</v>
      </c>
      <c r="G13" s="13">
        <v>21532523.370000001</v>
      </c>
      <c r="H13" s="13">
        <v>14319504.65</v>
      </c>
      <c r="I13" s="13">
        <v>4610802.8080000002</v>
      </c>
      <c r="J13" s="13">
        <v>6516899.5829999996</v>
      </c>
      <c r="K13" s="13">
        <v>6827654.0619999999</v>
      </c>
      <c r="L13">
        <v>2643836.6570000001</v>
      </c>
      <c r="M13">
        <v>2643836.6570000001</v>
      </c>
      <c r="N13">
        <v>269133.73580000002</v>
      </c>
      <c r="O13">
        <v>269133.73580000002</v>
      </c>
      <c r="Q13" s="14">
        <f t="shared" si="0"/>
        <v>-4.1999965906143188E-3</v>
      </c>
      <c r="R13" s="14">
        <f t="shared" si="1"/>
        <v>1.8000043928623199E-3</v>
      </c>
      <c r="T13" s="15">
        <f t="shared" si="2"/>
        <v>0.35342940858491545</v>
      </c>
      <c r="U13">
        <f t="shared" si="3"/>
        <v>0.20158385180473132</v>
      </c>
      <c r="V13">
        <f t="shared" si="4"/>
        <v>-5.2145987755637994E-2</v>
      </c>
      <c r="W13">
        <f t="shared" si="5"/>
        <v>0.20399151667099669</v>
      </c>
      <c r="X13">
        <f t="shared" si="6"/>
        <v>-2.3189255721280045E-2</v>
      </c>
      <c r="Y13">
        <f t="shared" si="7"/>
        <v>-0.6003667958918949</v>
      </c>
      <c r="AA13" s="16">
        <f t="shared" si="8"/>
        <v>2.7864825447032615E-8</v>
      </c>
    </row>
    <row r="14" spans="1:27" x14ac:dyDescent="0.25">
      <c r="A14">
        <v>2024</v>
      </c>
      <c r="B14" s="13">
        <v>22218418.760000002</v>
      </c>
      <c r="C14" s="13">
        <v>14723401.1</v>
      </c>
      <c r="D14" s="13">
        <v>4737429.2790000001</v>
      </c>
      <c r="E14" s="13">
        <v>6710727.7699999996</v>
      </c>
      <c r="F14" s="13">
        <v>6958534.608</v>
      </c>
      <c r="G14" s="13">
        <v>22134209.620000001</v>
      </c>
      <c r="H14" s="13">
        <v>14673455.59</v>
      </c>
      <c r="I14" s="13">
        <v>4748146.2130000005</v>
      </c>
      <c r="J14" s="13">
        <v>6714306.5820000004</v>
      </c>
      <c r="K14" s="13">
        <v>7007093.9859999996</v>
      </c>
      <c r="L14">
        <v>2728425.236</v>
      </c>
      <c r="M14">
        <v>2728425.236</v>
      </c>
      <c r="N14">
        <v>276969.98440000002</v>
      </c>
      <c r="O14">
        <v>276969.98440000002</v>
      </c>
      <c r="Q14" s="14">
        <f t="shared" si="0"/>
        <v>1.4000013470649719E-3</v>
      </c>
      <c r="R14" s="14">
        <f t="shared" si="1"/>
        <v>-5.9999898076057434E-4</v>
      </c>
      <c r="T14" s="15">
        <f t="shared" si="2"/>
        <v>0.38044791951328261</v>
      </c>
      <c r="U14">
        <f t="shared" si="3"/>
        <v>0.22564849098957232</v>
      </c>
      <c r="V14">
        <f t="shared" si="4"/>
        <v>-4.8417965601611282E-2</v>
      </c>
      <c r="W14">
        <f t="shared" si="5"/>
        <v>0.20321740316109729</v>
      </c>
      <c r="X14">
        <f t="shared" si="6"/>
        <v>-4.2499092141314164E-2</v>
      </c>
      <c r="Y14">
        <f t="shared" si="7"/>
        <v>-0.57665210688530033</v>
      </c>
      <c r="AA14" s="16">
        <f t="shared" si="8"/>
        <v>-9.0357756832304403E-9</v>
      </c>
    </row>
    <row r="15" spans="1:27" x14ac:dyDescent="0.25">
      <c r="A15">
        <v>2025</v>
      </c>
      <c r="B15" s="13">
        <v>22847656.23</v>
      </c>
      <c r="C15" s="13">
        <v>15092674.310000001</v>
      </c>
      <c r="D15" s="13">
        <v>4883435.4720000001</v>
      </c>
      <c r="E15" s="13">
        <v>6911349.75</v>
      </c>
      <c r="F15" s="13">
        <v>7141554.9100000001</v>
      </c>
      <c r="G15" s="13">
        <v>22753754.789999999</v>
      </c>
      <c r="H15" s="13">
        <v>15034496.58</v>
      </c>
      <c r="I15" s="13">
        <v>4892265.6069999998</v>
      </c>
      <c r="J15" s="13">
        <v>6917315.0389999999</v>
      </c>
      <c r="K15" s="13">
        <v>7192074.0460000001</v>
      </c>
      <c r="L15">
        <v>2816717.2179999999</v>
      </c>
      <c r="M15">
        <v>2816717.2179999999</v>
      </c>
      <c r="N15">
        <v>285034.39750000002</v>
      </c>
      <c r="O15">
        <v>285034.39750000002</v>
      </c>
      <c r="Q15" s="14">
        <f t="shared" si="0"/>
        <v>7.5000002980232239E-3</v>
      </c>
      <c r="R15" s="14">
        <f t="shared" si="1"/>
        <v>5.4999999701976776E-3</v>
      </c>
      <c r="T15" s="15">
        <f t="shared" si="2"/>
        <v>0.41268547044934767</v>
      </c>
      <c r="U15">
        <f t="shared" si="3"/>
        <v>0.25568408615166044</v>
      </c>
      <c r="V15">
        <f t="shared" si="4"/>
        <v>-3.8807375228815513E-2</v>
      </c>
      <c r="W15">
        <f t="shared" si="5"/>
        <v>0.19580876831625821</v>
      </c>
      <c r="X15">
        <f t="shared" si="6"/>
        <v>-6.3527130148374591E-2</v>
      </c>
      <c r="Y15">
        <f t="shared" si="7"/>
        <v>-0.53800171754553727</v>
      </c>
      <c r="AA15" s="16">
        <f t="shared" si="8"/>
        <v>-8.7897554790217214E-9</v>
      </c>
    </row>
    <row r="16" spans="1:27" x14ac:dyDescent="0.25">
      <c r="A16">
        <v>2026</v>
      </c>
      <c r="B16" s="13">
        <v>23497765.280000001</v>
      </c>
      <c r="C16" s="13">
        <v>15482185.75</v>
      </c>
      <c r="D16" s="13">
        <v>5032959.9790000003</v>
      </c>
      <c r="E16" s="13">
        <v>7114836.7089999998</v>
      </c>
      <c r="F16" s="13">
        <v>7333822.4720000001</v>
      </c>
      <c r="G16" s="13">
        <v>23391727.149999999</v>
      </c>
      <c r="H16" s="13">
        <v>15414335.83</v>
      </c>
      <c r="I16" s="13">
        <v>5038710.8099999996</v>
      </c>
      <c r="J16" s="13">
        <v>7123803.5539999995</v>
      </c>
      <c r="K16" s="13">
        <v>7386728.3600000003</v>
      </c>
      <c r="L16">
        <v>2908271.693</v>
      </c>
      <c r="M16">
        <v>2908271.693</v>
      </c>
      <c r="N16">
        <v>293333.61869999999</v>
      </c>
      <c r="O16">
        <v>293333.61869999999</v>
      </c>
      <c r="Q16" s="14">
        <f t="shared" si="0"/>
        <v>-2.2999979555606842E-3</v>
      </c>
      <c r="R16" s="14">
        <f t="shared" si="1"/>
        <v>-4.2999982833862305E-3</v>
      </c>
      <c r="T16" s="15">
        <f t="shared" si="2"/>
        <v>0.45331466684794819</v>
      </c>
      <c r="U16">
        <f t="shared" si="3"/>
        <v>0.29005947087579836</v>
      </c>
      <c r="V16">
        <f t="shared" si="4"/>
        <v>-2.4584892612341171E-2</v>
      </c>
      <c r="W16">
        <f t="shared" si="5"/>
        <v>0.18784009713451572</v>
      </c>
      <c r="X16">
        <f t="shared" si="6"/>
        <v>-8.4562458806087135E-2</v>
      </c>
      <c r="Y16">
        <f t="shared" si="7"/>
        <v>-0.49893267638724798</v>
      </c>
      <c r="AA16" s="16">
        <f t="shared" si="8"/>
        <v>-8.5500247437586552E-9</v>
      </c>
    </row>
    <row r="17" spans="1:27" x14ac:dyDescent="0.25">
      <c r="A17">
        <v>2027</v>
      </c>
      <c r="B17" s="13">
        <v>24170676.300000001</v>
      </c>
      <c r="C17" s="13">
        <v>15890766.68</v>
      </c>
      <c r="D17" s="13">
        <v>5190977.5690000001</v>
      </c>
      <c r="E17" s="13">
        <v>7324373.8020000001</v>
      </c>
      <c r="F17" s="13">
        <v>7541817.2599999998</v>
      </c>
      <c r="G17" s="13">
        <v>24049485.469999999</v>
      </c>
      <c r="H17" s="13">
        <v>15812272.5</v>
      </c>
      <c r="I17" s="13">
        <v>5192336.01</v>
      </c>
      <c r="J17" s="13">
        <v>7337025.4819999998</v>
      </c>
      <c r="K17" s="13">
        <v>7598524.0410000002</v>
      </c>
      <c r="L17">
        <v>3004501.0329999998</v>
      </c>
      <c r="M17">
        <v>3004501.0329999998</v>
      </c>
      <c r="N17">
        <v>301874.48460000003</v>
      </c>
      <c r="O17">
        <v>301874.48460000003</v>
      </c>
      <c r="Q17" s="14">
        <f t="shared" si="0"/>
        <v>8.6000002920627594E-3</v>
      </c>
      <c r="R17" s="14">
        <f t="shared" si="1"/>
        <v>-1.4000013470649719E-3</v>
      </c>
      <c r="T17" s="15">
        <f t="shared" si="2"/>
        <v>0.50392275606552239</v>
      </c>
      <c r="U17">
        <f t="shared" si="3"/>
        <v>0.32638610958190833</v>
      </c>
      <c r="V17">
        <f t="shared" si="4"/>
        <v>-5.6485241719378696E-3</v>
      </c>
      <c r="W17">
        <f t="shared" si="5"/>
        <v>0.1831852122364783</v>
      </c>
      <c r="X17">
        <f t="shared" si="6"/>
        <v>-0.10439469718954396</v>
      </c>
      <c r="Y17">
        <f t="shared" si="7"/>
        <v>-0.46791313336165385</v>
      </c>
      <c r="AA17" s="16">
        <f t="shared" si="8"/>
        <v>-4.1580926368744997E-8</v>
      </c>
    </row>
    <row r="18" spans="1:27" x14ac:dyDescent="0.25">
      <c r="A18">
        <v>2028</v>
      </c>
      <c r="B18" s="13">
        <v>24864645.550000001</v>
      </c>
      <c r="C18" s="13">
        <v>16319013.74</v>
      </c>
      <c r="D18" s="13">
        <v>5356775.1869999999</v>
      </c>
      <c r="E18" s="13">
        <v>7534267.3909999998</v>
      </c>
      <c r="F18" s="13">
        <v>7758974.9570000004</v>
      </c>
      <c r="G18" s="13">
        <v>24727076.809999999</v>
      </c>
      <c r="H18" s="13">
        <v>16229575.99</v>
      </c>
      <c r="I18" s="13">
        <v>5352496.2</v>
      </c>
      <c r="J18" s="13">
        <v>7551402.1789999995</v>
      </c>
      <c r="K18" s="13">
        <v>7819961.7520000003</v>
      </c>
      <c r="L18">
        <v>3102900.1669999999</v>
      </c>
      <c r="M18">
        <v>3102900.1669999999</v>
      </c>
      <c r="N18">
        <v>310664.03110000002</v>
      </c>
      <c r="O18">
        <v>310664.03110000002</v>
      </c>
      <c r="Q18" s="14">
        <f t="shared" si="0"/>
        <v>9.1000013053417206E-3</v>
      </c>
      <c r="R18" s="14">
        <f t="shared" si="1"/>
        <v>5.1000043749809265E-3</v>
      </c>
      <c r="T18" s="15">
        <f t="shared" si="2"/>
        <v>0.55634857713697805</v>
      </c>
      <c r="U18">
        <f t="shared" si="3"/>
        <v>0.36169964887976735</v>
      </c>
      <c r="V18">
        <f t="shared" si="4"/>
        <v>1.7304863946834441E-2</v>
      </c>
      <c r="W18">
        <f t="shared" si="5"/>
        <v>0.17734408048696637</v>
      </c>
      <c r="X18">
        <f t="shared" si="6"/>
        <v>-0.12455437187255949</v>
      </c>
      <c r="Y18">
        <f t="shared" si="7"/>
        <v>-0.44331870016399799</v>
      </c>
      <c r="AA18" s="16">
        <f t="shared" si="8"/>
        <v>-1.617659006747374E-8</v>
      </c>
    </row>
    <row r="19" spans="1:27" x14ac:dyDescent="0.25">
      <c r="A19">
        <v>2029</v>
      </c>
      <c r="B19" s="13">
        <v>25579362.530000001</v>
      </c>
      <c r="C19" s="13">
        <v>16766690.949999999</v>
      </c>
      <c r="D19" s="13">
        <v>5530383.8859999999</v>
      </c>
      <c r="E19" s="13">
        <v>7743694.9050000003</v>
      </c>
      <c r="F19" s="13">
        <v>7984262.2419999996</v>
      </c>
      <c r="G19" s="13">
        <v>25424626.449999999</v>
      </c>
      <c r="H19" s="13">
        <v>16666338.92</v>
      </c>
      <c r="I19" s="13">
        <v>5519145.1189999999</v>
      </c>
      <c r="J19" s="13">
        <v>7766243.7960000001</v>
      </c>
      <c r="K19" s="13">
        <v>8049956.4110000003</v>
      </c>
      <c r="L19">
        <v>3203145.534</v>
      </c>
      <c r="M19">
        <v>3203145.534</v>
      </c>
      <c r="N19">
        <v>319709.49900000001</v>
      </c>
      <c r="O19">
        <v>319709.49900000001</v>
      </c>
      <c r="Q19" s="14">
        <f t="shared" si="0"/>
        <v>1.9999966025352478E-3</v>
      </c>
      <c r="R19" s="14">
        <f t="shared" si="1"/>
        <v>7.0000030100345612E-3</v>
      </c>
      <c r="T19" s="15">
        <f t="shared" si="2"/>
        <v>0.60860709322241302</v>
      </c>
      <c r="U19">
        <f t="shared" si="3"/>
        <v>0.39470404883765453</v>
      </c>
      <c r="V19">
        <f t="shared" si="4"/>
        <v>4.4204256145521384E-2</v>
      </c>
      <c r="W19">
        <f t="shared" si="5"/>
        <v>0.16969876857325791</v>
      </c>
      <c r="X19">
        <f t="shared" si="6"/>
        <v>-0.1457248432298372</v>
      </c>
      <c r="Y19">
        <f t="shared" si="7"/>
        <v>-0.42455624441306689</v>
      </c>
      <c r="AA19" s="16">
        <f t="shared" si="8"/>
        <v>1.9665979178462578E-8</v>
      </c>
    </row>
    <row r="20" spans="1:27" x14ac:dyDescent="0.25">
      <c r="A20">
        <v>2030</v>
      </c>
      <c r="B20" s="13">
        <v>26314653.010000002</v>
      </c>
      <c r="C20" s="13">
        <v>17232836.780000001</v>
      </c>
      <c r="D20" s="13">
        <v>5712543.6789999995</v>
      </c>
      <c r="E20" s="13">
        <v>7952613.9210000001</v>
      </c>
      <c r="F20" s="13">
        <v>8217698.5</v>
      </c>
      <c r="G20" s="13">
        <v>26142087.48</v>
      </c>
      <c r="H20" s="13">
        <v>17121757.48</v>
      </c>
      <c r="I20" s="13">
        <v>5692807.4709999999</v>
      </c>
      <c r="J20" s="13">
        <v>7981662.2690000003</v>
      </c>
      <c r="K20" s="13">
        <v>8288496.8640000001</v>
      </c>
      <c r="L20">
        <v>3305338.784</v>
      </c>
      <c r="M20">
        <v>3305338.784</v>
      </c>
      <c r="N20">
        <v>329018.33980000002</v>
      </c>
      <c r="O20">
        <v>329018.33980000002</v>
      </c>
      <c r="Q20" s="14">
        <f t="shared" si="0"/>
        <v>-6.200004369020462E-3</v>
      </c>
      <c r="R20" s="14">
        <f t="shared" si="1"/>
        <v>-1.9999966025352478E-4</v>
      </c>
      <c r="T20" s="15">
        <f t="shared" si="2"/>
        <v>0.66010616073419737</v>
      </c>
      <c r="U20">
        <f t="shared" si="3"/>
        <v>0.42490600677923401</v>
      </c>
      <c r="V20">
        <f t="shared" si="4"/>
        <v>7.5495914452505211E-2</v>
      </c>
      <c r="W20">
        <f t="shared" si="5"/>
        <v>0.15970421655095896</v>
      </c>
      <c r="X20">
        <f t="shared" si="6"/>
        <v>-0.16833227354269437</v>
      </c>
      <c r="Y20">
        <f t="shared" si="7"/>
        <v>-0.41026944372957663</v>
      </c>
      <c r="AA20" s="16">
        <f t="shared" si="8"/>
        <v>2.2951499145662524E-8</v>
      </c>
    </row>
    <row r="21" spans="1:27" x14ac:dyDescent="0.25">
      <c r="A21">
        <v>2031</v>
      </c>
      <c r="B21" s="13">
        <v>27062127.489999998</v>
      </c>
      <c r="C21" s="13">
        <v>17724505.449999999</v>
      </c>
      <c r="D21" s="13">
        <v>5896356.4289999995</v>
      </c>
      <c r="E21" s="13">
        <v>8151512.0029999996</v>
      </c>
      <c r="F21" s="13">
        <v>8453818.8460000008</v>
      </c>
      <c r="G21" s="13">
        <v>26878303.239999998</v>
      </c>
      <c r="H21" s="13">
        <v>17604242.760000002</v>
      </c>
      <c r="I21" s="13">
        <v>5870231.517</v>
      </c>
      <c r="J21" s="13">
        <v>8188368.8669999996</v>
      </c>
      <c r="K21" s="13">
        <v>8528112.3599999994</v>
      </c>
      <c r="L21">
        <v>3404974.2280000001</v>
      </c>
      <c r="M21">
        <v>3404974.2280000001</v>
      </c>
      <c r="N21">
        <v>338598.22210000001</v>
      </c>
      <c r="O21">
        <v>338598.22210000001</v>
      </c>
      <c r="Q21" s="14">
        <f t="shared" si="0"/>
        <v>-3.9000026881694794E-3</v>
      </c>
      <c r="R21" s="14">
        <f t="shared" si="1"/>
        <v>-5.8999992907047272E-3</v>
      </c>
      <c r="T21" s="15">
        <f t="shared" si="2"/>
        <v>0.68391314867835007</v>
      </c>
      <c r="U21">
        <f t="shared" si="3"/>
        <v>0.44743408438455046</v>
      </c>
      <c r="V21">
        <f t="shared" si="4"/>
        <v>9.7197028274912042E-2</v>
      </c>
      <c r="W21">
        <f t="shared" si="5"/>
        <v>0.1392820434598174</v>
      </c>
      <c r="X21">
        <f t="shared" si="6"/>
        <v>-0.20050055419782786</v>
      </c>
      <c r="Y21">
        <f t="shared" si="7"/>
        <v>-0.40415513187187529</v>
      </c>
      <c r="AA21" s="16">
        <f t="shared" si="8"/>
        <v>-7.4409298722599715E-9</v>
      </c>
    </row>
    <row r="22" spans="1:27" x14ac:dyDescent="0.25">
      <c r="A22">
        <v>2032</v>
      </c>
      <c r="B22" s="13">
        <v>27823177.120000001</v>
      </c>
      <c r="C22" s="13">
        <v>18235483.57</v>
      </c>
      <c r="D22" s="13">
        <v>6083813.7410000004</v>
      </c>
      <c r="E22" s="13">
        <v>8345918.4009999996</v>
      </c>
      <c r="F22" s="13">
        <v>8694956.3629999999</v>
      </c>
      <c r="G22" s="13">
        <v>27633872.280000001</v>
      </c>
      <c r="H22" s="13">
        <v>18110748.48</v>
      </c>
      <c r="I22" s="13">
        <v>6050930.1670000004</v>
      </c>
      <c r="J22" s="13">
        <v>8391985.8460000008</v>
      </c>
      <c r="K22" s="13">
        <v>8772709.9849999994</v>
      </c>
      <c r="L22">
        <v>3504460.7319999998</v>
      </c>
      <c r="M22">
        <v>3504460.7319999998</v>
      </c>
      <c r="N22">
        <v>348457.03749999998</v>
      </c>
      <c r="O22">
        <v>348457.03749999998</v>
      </c>
      <c r="Q22" s="14">
        <f t="shared" si="0"/>
        <v>-1.4999993145465851E-3</v>
      </c>
      <c r="R22" s="14">
        <f t="shared" si="1"/>
        <v>-2.499997615814209E-3</v>
      </c>
      <c r="T22" s="15">
        <f t="shared" si="2"/>
        <v>0.68504637381932021</v>
      </c>
      <c r="U22">
        <f t="shared" si="3"/>
        <v>0.45138476698496732</v>
      </c>
      <c r="V22">
        <f t="shared" si="4"/>
        <v>0.1189973437917346</v>
      </c>
      <c r="W22">
        <f t="shared" si="5"/>
        <v>0.11466426666135947</v>
      </c>
      <c r="X22">
        <f t="shared" si="6"/>
        <v>-0.2433505926208821</v>
      </c>
      <c r="Y22">
        <f t="shared" si="7"/>
        <v>-0.41073235105874512</v>
      </c>
      <c r="AA22" s="16">
        <f t="shared" si="8"/>
        <v>-3.6187411955879156E-9</v>
      </c>
    </row>
    <row r="23" spans="1:27" x14ac:dyDescent="0.25">
      <c r="A23">
        <v>2033</v>
      </c>
      <c r="B23" s="13">
        <v>28598406.710000001</v>
      </c>
      <c r="C23" s="13">
        <v>18763933.600000001</v>
      </c>
      <c r="D23" s="13">
        <v>6274944.2079999996</v>
      </c>
      <c r="E23" s="13">
        <v>8537589.2789999899</v>
      </c>
      <c r="F23" s="13">
        <v>8941239.2719999999</v>
      </c>
      <c r="G23" s="13">
        <v>28408665.949999999</v>
      </c>
      <c r="H23" s="13">
        <v>18638699.350000001</v>
      </c>
      <c r="I23" s="13">
        <v>6235209.9419999998</v>
      </c>
      <c r="J23" s="13">
        <v>8594315.3949999996</v>
      </c>
      <c r="K23" s="13">
        <v>9022737.6260000002</v>
      </c>
      <c r="L23">
        <v>3604575.9840000002</v>
      </c>
      <c r="M23">
        <v>3604575.9840000002</v>
      </c>
      <c r="N23">
        <v>358602.90779999999</v>
      </c>
      <c r="O23">
        <v>358602.90779999999</v>
      </c>
      <c r="Q23" s="14">
        <f t="shared" si="0"/>
        <v>-3.2000169157981873E-3</v>
      </c>
      <c r="R23" s="14">
        <f t="shared" si="1"/>
        <v>2.7999989688396454E-3</v>
      </c>
      <c r="T23" s="15">
        <f t="shared" si="2"/>
        <v>0.66789746598432398</v>
      </c>
      <c r="U23">
        <f t="shared" si="3"/>
        <v>0.4408311541992696</v>
      </c>
      <c r="V23">
        <f t="shared" si="4"/>
        <v>0.13986670852455074</v>
      </c>
      <c r="W23">
        <f t="shared" si="5"/>
        <v>8.7199582140148196E-2</v>
      </c>
      <c r="X23">
        <f t="shared" si="6"/>
        <v>-0.298966421342516</v>
      </c>
      <c r="Y23">
        <f t="shared" si="7"/>
        <v>-0.42952475788544103</v>
      </c>
      <c r="AA23" s="16">
        <f t="shared" si="8"/>
        <v>2.1120355353509979E-8</v>
      </c>
    </row>
    <row r="24" spans="1:27" x14ac:dyDescent="0.25">
      <c r="A24">
        <v>2034</v>
      </c>
      <c r="B24" s="13">
        <v>29388280.800000001</v>
      </c>
      <c r="C24" s="13">
        <v>19308557.23</v>
      </c>
      <c r="D24" s="13">
        <v>6469863.6469999999</v>
      </c>
      <c r="E24" s="13">
        <v>8727850.0779999997</v>
      </c>
      <c r="F24" s="13">
        <v>9192950.6429999899</v>
      </c>
      <c r="G24" s="13">
        <v>29202498.34</v>
      </c>
      <c r="H24" s="13">
        <v>19185953.920000002</v>
      </c>
      <c r="I24" s="13">
        <v>6423197.3049999997</v>
      </c>
      <c r="J24" s="13">
        <v>8796733.3509999998</v>
      </c>
      <c r="K24" s="13">
        <v>9278346.7280000001</v>
      </c>
      <c r="L24">
        <v>3705916.3029999998</v>
      </c>
      <c r="M24">
        <v>3705916.3029999998</v>
      </c>
      <c r="N24">
        <v>369044.19079999998</v>
      </c>
      <c r="O24">
        <v>369044.19079999998</v>
      </c>
      <c r="Q24" s="14">
        <f t="shared" si="0"/>
        <v>5.8000050485134125E-3</v>
      </c>
      <c r="R24" s="14">
        <f t="shared" si="1"/>
        <v>1.8000043928623199E-3</v>
      </c>
      <c r="T24" s="15">
        <f t="shared" si="2"/>
        <v>0.63618686948276881</v>
      </c>
      <c r="U24">
        <f t="shared" si="3"/>
        <v>0.41983842811169697</v>
      </c>
      <c r="V24">
        <f t="shared" si="4"/>
        <v>0.15980256708406287</v>
      </c>
      <c r="W24">
        <f t="shared" si="5"/>
        <v>5.6545887984494947E-2</v>
      </c>
      <c r="X24">
        <f t="shared" si="6"/>
        <v>-0.37077382332002556</v>
      </c>
      <c r="Y24">
        <f t="shared" si="7"/>
        <v>-0.45965633677156498</v>
      </c>
      <c r="AA24" s="16">
        <f t="shared" si="8"/>
        <v>-1.3697486034303097E-8</v>
      </c>
    </row>
    <row r="25" spans="1:27" x14ac:dyDescent="0.25">
      <c r="A25">
        <v>2035</v>
      </c>
      <c r="B25" s="13">
        <v>30193191.399999999</v>
      </c>
      <c r="C25" s="13">
        <v>19868654.170000002</v>
      </c>
      <c r="D25" s="13">
        <v>6668753.3880000003</v>
      </c>
      <c r="E25" s="13">
        <v>8917536.1060000006</v>
      </c>
      <c r="F25" s="13">
        <v>9450403.6649999898</v>
      </c>
      <c r="G25" s="13">
        <v>30015112.710000001</v>
      </c>
      <c r="H25" s="13">
        <v>19751016.120000001</v>
      </c>
      <c r="I25" s="13">
        <v>6614965.5499999998</v>
      </c>
      <c r="J25" s="13">
        <v>9000130.9930000007</v>
      </c>
      <c r="K25" s="13">
        <v>9539651.3560000006</v>
      </c>
      <c r="L25">
        <v>3808861.915</v>
      </c>
      <c r="M25">
        <v>3808861.915</v>
      </c>
      <c r="N25">
        <v>379789.48820000002</v>
      </c>
      <c r="O25">
        <v>379789.48820000002</v>
      </c>
      <c r="Q25" s="14">
        <f t="shared" si="0"/>
        <v>2.2000148892402649E-3</v>
      </c>
      <c r="R25" s="14">
        <f t="shared" si="1"/>
        <v>2.0000338554382324E-4</v>
      </c>
      <c r="T25" s="15">
        <f t="shared" si="2"/>
        <v>0.59329675593944309</v>
      </c>
      <c r="U25">
        <f t="shared" si="3"/>
        <v>0.39192939615651584</v>
      </c>
      <c r="V25">
        <f t="shared" si="4"/>
        <v>0.17920251881006649</v>
      </c>
      <c r="W25">
        <f t="shared" si="5"/>
        <v>2.2164847636218333E-2</v>
      </c>
      <c r="X25">
        <f t="shared" si="6"/>
        <v>-0.46381117808088779</v>
      </c>
      <c r="Y25">
        <f t="shared" si="7"/>
        <v>-0.5011699659291744</v>
      </c>
      <c r="AA25" s="16">
        <f t="shared" si="8"/>
        <v>-6.6633575324104299E-9</v>
      </c>
    </row>
    <row r="26" spans="1:27" x14ac:dyDescent="0.25">
      <c r="A26">
        <v>2036</v>
      </c>
      <c r="B26" s="13">
        <v>31013418.469999999</v>
      </c>
      <c r="C26" s="13">
        <v>20443943.190000001</v>
      </c>
      <c r="D26" s="13">
        <v>6871829.0700000003</v>
      </c>
      <c r="E26" s="13">
        <v>9107074.12099999</v>
      </c>
      <c r="F26" s="13">
        <v>9713884.3249999899</v>
      </c>
      <c r="G26" s="13">
        <v>30846195.350000001</v>
      </c>
      <c r="H26" s="13">
        <v>20332909.23</v>
      </c>
      <c r="I26" s="13">
        <v>6810568.176</v>
      </c>
      <c r="J26" s="13">
        <v>9204993.7630000003</v>
      </c>
      <c r="K26" s="13">
        <v>9806732.2210000008</v>
      </c>
      <c r="L26">
        <v>3913608.7560000001</v>
      </c>
      <c r="M26">
        <v>3913608.7560000001</v>
      </c>
      <c r="N26">
        <v>390847.65159999998</v>
      </c>
      <c r="O26">
        <v>390847.65159999998</v>
      </c>
      <c r="Q26" s="14">
        <f t="shared" si="0"/>
        <v>-6.3999965786933899E-3</v>
      </c>
      <c r="R26" s="14">
        <f t="shared" si="1"/>
        <v>5.5999979376792908E-3</v>
      </c>
      <c r="T26" s="15">
        <f t="shared" si="2"/>
        <v>0.54211911097163945</v>
      </c>
      <c r="U26">
        <f t="shared" si="3"/>
        <v>0.35995998449772992</v>
      </c>
      <c r="V26">
        <f t="shared" si="4"/>
        <v>0.19860113477495545</v>
      </c>
      <c r="W26">
        <f t="shared" si="5"/>
        <v>-1.6442047203721957E-2</v>
      </c>
      <c r="X26">
        <f t="shared" si="6"/>
        <v>-0.58556282169601792</v>
      </c>
      <c r="Y26">
        <f t="shared" si="7"/>
        <v>-0.5552336064535357</v>
      </c>
      <c r="AA26" s="16">
        <f t="shared" si="8"/>
        <v>3.8902676080532217E-8</v>
      </c>
    </row>
    <row r="27" spans="1:27" x14ac:dyDescent="0.25">
      <c r="A27">
        <v>2037</v>
      </c>
      <c r="B27" s="13">
        <v>31849118.780000001</v>
      </c>
      <c r="C27" s="13">
        <v>21034338.850000001</v>
      </c>
      <c r="D27" s="13">
        <v>7079337.9479999999</v>
      </c>
      <c r="E27" s="13">
        <v>9296624.9700000007</v>
      </c>
      <c r="F27" s="13">
        <v>9983643.8560000006</v>
      </c>
      <c r="G27" s="13">
        <v>31695401.379999999</v>
      </c>
      <c r="H27" s="13">
        <v>20930984.530000001</v>
      </c>
      <c r="I27" s="13">
        <v>7010056.2609999999</v>
      </c>
      <c r="J27" s="13">
        <v>9411543.1400000006</v>
      </c>
      <c r="K27" s="13">
        <v>10079643.41</v>
      </c>
      <c r="L27">
        <v>4020233.077</v>
      </c>
      <c r="M27">
        <v>4020233.077</v>
      </c>
      <c r="N27">
        <v>402227.79070000001</v>
      </c>
      <c r="O27">
        <v>402227.79070000001</v>
      </c>
      <c r="Q27" s="14">
        <f t="shared" si="0"/>
        <v>-2.9999762773513794E-4</v>
      </c>
      <c r="R27" s="14">
        <f t="shared" si="1"/>
        <v>8.7000057101249695E-3</v>
      </c>
      <c r="T27" s="15">
        <f t="shared" si="2"/>
        <v>0.4849832887650285</v>
      </c>
      <c r="U27">
        <f t="shared" si="3"/>
        <v>0.32608616865541951</v>
      </c>
      <c r="V27">
        <f t="shared" si="4"/>
        <v>0.21858592724342718</v>
      </c>
      <c r="W27">
        <f t="shared" si="5"/>
        <v>-5.9688835529112111E-2</v>
      </c>
      <c r="X27">
        <f t="shared" si="6"/>
        <v>-0.7475937662229406</v>
      </c>
      <c r="Y27">
        <f t="shared" si="7"/>
        <v>-0.62451976158846134</v>
      </c>
      <c r="AA27" s="16">
        <f t="shared" si="8"/>
        <v>2.8395293893979101E-8</v>
      </c>
    </row>
    <row r="28" spans="1:27" x14ac:dyDescent="0.25">
      <c r="A28">
        <v>2038</v>
      </c>
      <c r="B28" s="13">
        <v>32700343.079999998</v>
      </c>
      <c r="C28" s="13">
        <v>21639779.350000001</v>
      </c>
      <c r="D28" s="13">
        <v>7291570.1799999997</v>
      </c>
      <c r="E28" s="13">
        <v>9486211.2980000004</v>
      </c>
      <c r="F28" s="13">
        <v>10259910.369999999</v>
      </c>
      <c r="G28" s="13">
        <v>32562385.129999999</v>
      </c>
      <c r="H28" s="13">
        <v>21544761.780000001</v>
      </c>
      <c r="I28" s="13">
        <v>7213493.6090000002</v>
      </c>
      <c r="J28" s="13">
        <v>9619865.1040000003</v>
      </c>
      <c r="K28" s="13">
        <v>10358427.99</v>
      </c>
      <c r="L28">
        <v>4128753.3480000002</v>
      </c>
      <c r="M28">
        <v>4128753.3480000002</v>
      </c>
      <c r="N28">
        <v>413939.28029999998</v>
      </c>
      <c r="O28">
        <v>413939.28029999998</v>
      </c>
      <c r="Q28" s="14">
        <f t="shared" si="0"/>
        <v>6.3000023365020752E-3</v>
      </c>
      <c r="R28" s="14">
        <f t="shared" si="1"/>
        <v>1.2999959290027618E-3</v>
      </c>
      <c r="T28" s="15">
        <f t="shared" si="2"/>
        <v>0.42367274218158002</v>
      </c>
      <c r="U28">
        <f t="shared" si="3"/>
        <v>0.29180162823041789</v>
      </c>
      <c r="V28">
        <f t="shared" si="4"/>
        <v>0.23977534412264612</v>
      </c>
      <c r="W28">
        <f t="shared" si="5"/>
        <v>-0.10790421481633806</v>
      </c>
      <c r="X28">
        <f t="shared" si="6"/>
        <v>-0.96880104408626389</v>
      </c>
      <c r="Y28">
        <f t="shared" si="7"/>
        <v>-0.71411339469745361</v>
      </c>
      <c r="AA28" s="16">
        <f t="shared" si="8"/>
        <v>-1.5355145932538505E-8</v>
      </c>
    </row>
    <row r="29" spans="1:27" x14ac:dyDescent="0.25">
      <c r="A29">
        <v>2039</v>
      </c>
      <c r="B29" s="13">
        <v>33567044.380000003</v>
      </c>
      <c r="C29" s="13">
        <v>22260093.969999999</v>
      </c>
      <c r="D29" s="13">
        <v>7508876.4790000003</v>
      </c>
      <c r="E29" s="13">
        <v>9675808.5950000007</v>
      </c>
      <c r="F29" s="13">
        <v>10542905.880000001</v>
      </c>
      <c r="G29" s="13">
        <v>33446831.309999999</v>
      </c>
      <c r="H29" s="13">
        <v>22173820.280000001</v>
      </c>
      <c r="I29" s="13">
        <v>7420973.199</v>
      </c>
      <c r="J29" s="13">
        <v>9830005.807</v>
      </c>
      <c r="K29" s="13">
        <v>10643139.189999999</v>
      </c>
      <c r="L29">
        <v>4239179.4400000004</v>
      </c>
      <c r="M29">
        <v>4239179.4400000004</v>
      </c>
      <c r="N29">
        <v>425991.76819999999</v>
      </c>
      <c r="O29">
        <v>425991.76819999999</v>
      </c>
      <c r="Q29" s="14">
        <f t="shared" si="0"/>
        <v>-7.8000053763389587E-3</v>
      </c>
      <c r="R29" s="14">
        <f t="shared" si="1"/>
        <v>-5.7999975979328156E-3</v>
      </c>
      <c r="T29" s="15">
        <f t="shared" si="2"/>
        <v>0.35941542230357726</v>
      </c>
      <c r="U29">
        <f t="shared" si="3"/>
        <v>0.25794279045561364</v>
      </c>
      <c r="V29">
        <f t="shared" si="4"/>
        <v>0.2628149709766886</v>
      </c>
      <c r="W29">
        <f t="shared" si="5"/>
        <v>-0.16134234510838516</v>
      </c>
      <c r="X29">
        <f t="shared" si="6"/>
        <v>-1.2826992272969504</v>
      </c>
      <c r="Y29">
        <f t="shared" si="7"/>
        <v>-0.83379710708656973</v>
      </c>
      <c r="AA29" s="16">
        <f t="shared" si="8"/>
        <v>5.979660211430371E-9</v>
      </c>
    </row>
    <row r="30" spans="1:27" x14ac:dyDescent="0.25">
      <c r="A30">
        <v>2040</v>
      </c>
      <c r="B30" s="13">
        <v>34449138.770000003</v>
      </c>
      <c r="C30" s="13">
        <v>22894982.760000002</v>
      </c>
      <c r="D30" s="13">
        <v>7731694.767</v>
      </c>
      <c r="E30" s="13">
        <v>9865398.0079999994</v>
      </c>
      <c r="F30" s="13">
        <v>10832875.470000001</v>
      </c>
      <c r="G30" s="13">
        <v>34348493.020000003</v>
      </c>
      <c r="H30" s="13">
        <v>22817755.989999998</v>
      </c>
      <c r="I30" s="13">
        <v>7632634.3459999999</v>
      </c>
      <c r="J30" s="13">
        <v>10042025.73</v>
      </c>
      <c r="K30" s="13">
        <v>10933861.76</v>
      </c>
      <c r="L30">
        <v>4351543.5199999996</v>
      </c>
      <c r="M30">
        <v>4351543.5199999996</v>
      </c>
      <c r="N30">
        <v>438395.18300000002</v>
      </c>
      <c r="O30">
        <v>438395.18300000002</v>
      </c>
      <c r="Q30" s="14">
        <f t="shared" si="0"/>
        <v>-1.9999966025352478E-3</v>
      </c>
      <c r="R30" s="14">
        <f t="shared" si="1"/>
        <v>-1.1000007390975952E-2</v>
      </c>
      <c r="T30" s="15">
        <f t="shared" si="2"/>
        <v>0.29301358269604449</v>
      </c>
      <c r="U30">
        <f t="shared" si="3"/>
        <v>0.22483306605340383</v>
      </c>
      <c r="V30">
        <f t="shared" si="4"/>
        <v>0.28839815750380426</v>
      </c>
      <c r="W30">
        <f t="shared" si="5"/>
        <v>-0.22021761465913645</v>
      </c>
      <c r="X30">
        <f t="shared" si="6"/>
        <v>-1.7549446648268903</v>
      </c>
      <c r="Y30">
        <f t="shared" si="7"/>
        <v>-1.0033835507212088</v>
      </c>
      <c r="AA30" s="16">
        <f t="shared" si="8"/>
        <v>-2.6202027103572334E-8</v>
      </c>
    </row>
    <row r="31" spans="1:27" x14ac:dyDescent="0.25">
      <c r="A31">
        <v>2041</v>
      </c>
      <c r="B31" s="13">
        <v>35351125.899999999</v>
      </c>
      <c r="C31" s="13">
        <v>23551637.920000002</v>
      </c>
      <c r="D31" s="13">
        <v>7958255.4019999998</v>
      </c>
      <c r="E31" s="13">
        <v>10055209.91</v>
      </c>
      <c r="F31" s="13">
        <v>11131615.039999999</v>
      </c>
      <c r="G31" s="13">
        <v>35267344.210000001</v>
      </c>
      <c r="H31" s="13">
        <v>23483870.539999999</v>
      </c>
      <c r="I31" s="13">
        <v>7842587.4620000003</v>
      </c>
      <c r="J31" s="13">
        <v>10256470.02</v>
      </c>
      <c r="K31" s="13">
        <v>11233221.51</v>
      </c>
      <c r="L31">
        <v>4466477.9539999999</v>
      </c>
      <c r="M31">
        <v>4466477.9539999999</v>
      </c>
      <c r="N31">
        <v>451159.7427</v>
      </c>
      <c r="O31">
        <v>451159.7427</v>
      </c>
      <c r="Q31" s="14">
        <f t="shared" si="0"/>
        <v>-1.1299990117549896E-2</v>
      </c>
      <c r="R31" s="14">
        <f t="shared" si="1"/>
        <v>-1.2999996542930603E-3</v>
      </c>
      <c r="T31" s="15">
        <f t="shared" si="2"/>
        <v>0.23756166469786066</v>
      </c>
      <c r="U31">
        <f t="shared" si="3"/>
        <v>0.19215334048541638</v>
      </c>
      <c r="V31">
        <f t="shared" si="4"/>
        <v>0.32797462522626269</v>
      </c>
      <c r="W31">
        <f t="shared" si="5"/>
        <v>-0.28256632936864479</v>
      </c>
      <c r="X31">
        <f t="shared" si="6"/>
        <v>-2.4021968284479001</v>
      </c>
      <c r="Y31">
        <f t="shared" si="7"/>
        <v>-1.2127526909519677</v>
      </c>
      <c r="AA31" s="16">
        <f t="shared" si="8"/>
        <v>2.8354826375753817E-8</v>
      </c>
    </row>
    <row r="32" spans="1:27" x14ac:dyDescent="0.25">
      <c r="A32">
        <v>2042</v>
      </c>
      <c r="B32" s="13">
        <v>36274723.289999999</v>
      </c>
      <c r="C32" s="13">
        <v>24231413.43</v>
      </c>
      <c r="D32" s="13">
        <v>8190426.8119999999</v>
      </c>
      <c r="E32" s="13">
        <v>10246627.359999999</v>
      </c>
      <c r="F32" s="13">
        <v>11442445.689999999</v>
      </c>
      <c r="G32" s="13">
        <v>36204184.759999998</v>
      </c>
      <c r="H32" s="13">
        <v>24172407.43</v>
      </c>
      <c r="I32" s="13">
        <v>8055179.7860000003</v>
      </c>
      <c r="J32" s="13">
        <v>10474801.960000001</v>
      </c>
      <c r="K32" s="13">
        <v>11546905.789999999</v>
      </c>
      <c r="L32">
        <v>4584405.4129999997</v>
      </c>
      <c r="M32">
        <v>4584405.4129999997</v>
      </c>
      <c r="N32">
        <v>464295.96240000002</v>
      </c>
      <c r="O32">
        <v>464295.96240000002</v>
      </c>
      <c r="Q32" s="14">
        <f t="shared" si="0"/>
        <v>-2.5999993085861206E-3</v>
      </c>
      <c r="R32" s="14">
        <f t="shared" si="1"/>
        <v>1.4000013470649719E-3</v>
      </c>
      <c r="T32" s="15">
        <f t="shared" si="2"/>
        <v>0.19483529450423642</v>
      </c>
      <c r="U32">
        <f t="shared" si="3"/>
        <v>0.16298115919791326</v>
      </c>
      <c r="V32">
        <f t="shared" si="4"/>
        <v>0.3735673842583847</v>
      </c>
      <c r="W32">
        <f t="shared" si="5"/>
        <v>-0.3417132600005176</v>
      </c>
      <c r="X32">
        <f t="shared" si="6"/>
        <v>-3.2347512770679745</v>
      </c>
      <c r="Y32">
        <f t="shared" si="7"/>
        <v>-1.4808942006588153</v>
      </c>
      <c r="AA32" s="16">
        <f t="shared" si="8"/>
        <v>1.1048456038942334E-8</v>
      </c>
    </row>
    <row r="33" spans="1:27" x14ac:dyDescent="0.25">
      <c r="A33">
        <v>2043</v>
      </c>
      <c r="B33" s="13">
        <v>37216906.600000001</v>
      </c>
      <c r="C33" s="13">
        <v>24935511.879999999</v>
      </c>
      <c r="D33" s="13">
        <v>8426878.0659999996</v>
      </c>
      <c r="E33" s="13">
        <v>10434947.279999999</v>
      </c>
      <c r="F33" s="13">
        <v>11761073.59</v>
      </c>
      <c r="G33" s="13">
        <v>37159188.43</v>
      </c>
      <c r="H33" s="13">
        <v>24884732.440000001</v>
      </c>
      <c r="I33" s="13">
        <v>8269922.3250000002</v>
      </c>
      <c r="J33" s="13">
        <v>10692353.01</v>
      </c>
      <c r="K33" s="13">
        <v>11868462.32</v>
      </c>
      <c r="L33">
        <v>4702828.3039999995</v>
      </c>
      <c r="M33">
        <v>4702828.3039999995</v>
      </c>
      <c r="N33">
        <v>477814.66369999998</v>
      </c>
      <c r="O33">
        <v>477814.66369999998</v>
      </c>
      <c r="Q33" s="14">
        <f t="shared" si="0"/>
        <v>3.6999955773353577E-3</v>
      </c>
      <c r="R33" s="14">
        <f t="shared" si="1"/>
        <v>-7.3000043630599976E-3</v>
      </c>
      <c r="T33" s="15">
        <f t="shared" si="2"/>
        <v>0.15532677767904346</v>
      </c>
      <c r="U33">
        <f t="shared" si="3"/>
        <v>0.13665379182232756</v>
      </c>
      <c r="V33">
        <f t="shared" si="4"/>
        <v>0.42238742995066697</v>
      </c>
      <c r="W33">
        <f t="shared" si="5"/>
        <v>-0.40371441449159495</v>
      </c>
      <c r="X33">
        <f t="shared" si="6"/>
        <v>-4.4597001256275535</v>
      </c>
      <c r="Y33">
        <f t="shared" si="7"/>
        <v>-1.8605705967461741</v>
      </c>
      <c r="AA33" s="16">
        <f t="shared" si="8"/>
        <v>-2.9602356121927187E-8</v>
      </c>
    </row>
    <row r="34" spans="1:27" x14ac:dyDescent="0.25">
      <c r="A34">
        <v>2044</v>
      </c>
      <c r="B34" s="13">
        <v>38177497.789999999</v>
      </c>
      <c r="C34" s="13">
        <v>25663198.629999999</v>
      </c>
      <c r="D34" s="13">
        <v>8666931.7430000007</v>
      </c>
      <c r="E34" s="13">
        <v>10620556.970000001</v>
      </c>
      <c r="F34" s="13">
        <v>12086631.779999999</v>
      </c>
      <c r="G34" s="13">
        <v>38133122.229999997</v>
      </c>
      <c r="H34" s="13">
        <v>25620506.280000001</v>
      </c>
      <c r="I34" s="13">
        <v>8486322.3839999996</v>
      </c>
      <c r="J34" s="13">
        <v>10909615.32</v>
      </c>
      <c r="K34" s="13">
        <v>12196763.970000001</v>
      </c>
      <c r="L34">
        <v>4821715.2410000004</v>
      </c>
      <c r="M34">
        <v>4821715.2410000004</v>
      </c>
      <c r="N34">
        <v>491726.98300000001</v>
      </c>
      <c r="O34">
        <v>491726.98300000001</v>
      </c>
      <c r="Q34" s="14">
        <f t="shared" si="0"/>
        <v>-3.0000060796737671E-3</v>
      </c>
      <c r="R34" s="14">
        <f t="shared" si="1"/>
        <v>8.0000162124633789E-3</v>
      </c>
      <c r="T34" s="15">
        <f t="shared" si="2"/>
        <v>0.11637011974092726</v>
      </c>
      <c r="U34">
        <f t="shared" si="3"/>
        <v>0.11195608306736972</v>
      </c>
      <c r="V34">
        <f t="shared" si="4"/>
        <v>0.47362856340654891</v>
      </c>
      <c r="W34">
        <f t="shared" si="5"/>
        <v>-0.46921455557930963</v>
      </c>
      <c r="X34">
        <f t="shared" si="6"/>
        <v>-6.5139087822212067</v>
      </c>
      <c r="Y34">
        <f t="shared" si="7"/>
        <v>-2.4818208491339697</v>
      </c>
      <c r="AA34" s="16">
        <f t="shared" si="8"/>
        <v>2.8846318278485938E-8</v>
      </c>
    </row>
    <row r="35" spans="1:27" x14ac:dyDescent="0.25">
      <c r="A35">
        <v>2045</v>
      </c>
      <c r="B35" s="13">
        <v>39157013.329999998</v>
      </c>
      <c r="C35" s="13">
        <v>26412885.5</v>
      </c>
      <c r="D35" s="13">
        <v>8910519.4749999996</v>
      </c>
      <c r="E35" s="13">
        <v>10805003</v>
      </c>
      <c r="F35" s="13">
        <v>12419130.470000001</v>
      </c>
      <c r="G35" s="13">
        <v>39127146.770000003</v>
      </c>
      <c r="H35" s="13">
        <v>26378573.07</v>
      </c>
      <c r="I35" s="13">
        <v>8704325.99599999</v>
      </c>
      <c r="J35" s="13">
        <v>11128248.98</v>
      </c>
      <c r="K35" s="13">
        <v>12531737.08</v>
      </c>
      <c r="L35">
        <v>4941691.4349999996</v>
      </c>
      <c r="M35">
        <v>4941691.4349999996</v>
      </c>
      <c r="N35">
        <v>506044.3812</v>
      </c>
      <c r="O35">
        <v>506044.3812</v>
      </c>
      <c r="Q35" s="14">
        <f t="shared" si="0"/>
        <v>-8.7999925017356873E-3</v>
      </c>
      <c r="R35" s="14">
        <f t="shared" si="1"/>
        <v>1.2199990451335907E-2</v>
      </c>
      <c r="T35" s="15">
        <f t="shared" si="2"/>
        <v>7.6332067287099292E-2</v>
      </c>
      <c r="U35">
        <f t="shared" si="3"/>
        <v>8.7694689831848929E-2</v>
      </c>
      <c r="V35">
        <f t="shared" si="4"/>
        <v>0.52698317158696872</v>
      </c>
      <c r="W35">
        <f t="shared" si="5"/>
        <v>-0.53834584780286077</v>
      </c>
      <c r="X35">
        <f t="shared" si="6"/>
        <v>-10.823006733954472</v>
      </c>
      <c r="Y35">
        <f t="shared" si="7"/>
        <v>-3.7703240681222914</v>
      </c>
      <c r="AA35" s="16">
        <f t="shared" si="8"/>
        <v>5.3671142419275952E-8</v>
      </c>
    </row>
    <row r="36" spans="1:27" x14ac:dyDescent="0.25">
      <c r="A36">
        <v>2046</v>
      </c>
      <c r="B36" s="13">
        <v>40156482.259999998</v>
      </c>
      <c r="C36" s="13">
        <v>27183092.190000001</v>
      </c>
      <c r="D36" s="13">
        <v>9157871.25699999</v>
      </c>
      <c r="E36" s="13">
        <v>10990071.720000001</v>
      </c>
      <c r="F36" s="13">
        <v>12758923.619999999</v>
      </c>
      <c r="G36" s="13">
        <v>40142856.32</v>
      </c>
      <c r="H36" s="13">
        <v>27157846.41</v>
      </c>
      <c r="I36" s="13">
        <v>8924170.2109999899</v>
      </c>
      <c r="J36" s="13">
        <v>11350151.720000001</v>
      </c>
      <c r="K36" s="13">
        <v>12873682.73</v>
      </c>
      <c r="L36">
        <v>5063592.0520000001</v>
      </c>
      <c r="M36">
        <v>5063592.0520000001</v>
      </c>
      <c r="N36">
        <v>520778.65279999998</v>
      </c>
      <c r="O36">
        <v>520778.65279999998</v>
      </c>
      <c r="Q36" s="14">
        <f t="shared" si="0"/>
        <v>-8.2000046968460083E-3</v>
      </c>
      <c r="R36" s="14">
        <f t="shared" si="1"/>
        <v>-4.2000040411949158E-3</v>
      </c>
      <c r="T36" s="15">
        <f t="shared" si="2"/>
        <v>3.3943623471577311E-2</v>
      </c>
      <c r="U36">
        <f t="shared" si="3"/>
        <v>6.2889844705500506E-2</v>
      </c>
      <c r="V36">
        <f t="shared" si="4"/>
        <v>0.58217343613278494</v>
      </c>
      <c r="W36">
        <f t="shared" si="5"/>
        <v>-0.6111196673311089</v>
      </c>
      <c r="X36">
        <f t="shared" si="6"/>
        <v>-26.426066752096588</v>
      </c>
      <c r="Y36">
        <f t="shared" si="7"/>
        <v>-8.4221059244368721</v>
      </c>
      <c r="AA36" s="16">
        <f t="shared" si="8"/>
        <v>9.9644007489629871E-9</v>
      </c>
    </row>
    <row r="37" spans="1:27" x14ac:dyDescent="0.25">
      <c r="A37">
        <v>2047</v>
      </c>
      <c r="B37" s="13">
        <v>41177440.549999997</v>
      </c>
      <c r="C37" s="13">
        <v>27972951.579999998</v>
      </c>
      <c r="D37" s="13">
        <v>9409381.52999999</v>
      </c>
      <c r="E37" s="13">
        <v>11177461.869999999</v>
      </c>
      <c r="F37" s="13">
        <v>13106585.310000001</v>
      </c>
      <c r="G37" s="13">
        <v>41182359.079999998</v>
      </c>
      <c r="H37" s="13">
        <v>27957882.52</v>
      </c>
      <c r="I37" s="13">
        <v>9146275.0370000005</v>
      </c>
      <c r="J37" s="13">
        <v>11577131.65</v>
      </c>
      <c r="K37" s="13">
        <v>13223161</v>
      </c>
      <c r="L37">
        <v>5188288.9380000001</v>
      </c>
      <c r="M37">
        <v>5188288.9380000001</v>
      </c>
      <c r="N37">
        <v>535941.93570000003</v>
      </c>
      <c r="O37">
        <v>535941.93570000003</v>
      </c>
      <c r="Q37" s="14">
        <f t="shared" si="0"/>
        <v>-6.300017237663269E-3</v>
      </c>
      <c r="R37" s="14">
        <f t="shared" si="1"/>
        <v>6.999969482421875E-4</v>
      </c>
      <c r="T37" s="15">
        <f t="shared" si="2"/>
        <v>-1.1943293463223537E-2</v>
      </c>
      <c r="U37">
        <f t="shared" si="3"/>
        <v>3.6591055822545279E-2</v>
      </c>
      <c r="V37">
        <f t="shared" si="4"/>
        <v>0.63888154753100668</v>
      </c>
      <c r="W37">
        <f t="shared" si="5"/>
        <v>-0.68741591381437483</v>
      </c>
      <c r="X37">
        <f t="shared" si="6"/>
        <v>81.257973418867905</v>
      </c>
      <c r="Y37">
        <f t="shared" si="7"/>
        <v>23.701327429124397</v>
      </c>
      <c r="AA37" s="16">
        <f t="shared" si="8"/>
        <v>1.6997599328050228E-8</v>
      </c>
    </row>
    <row r="38" spans="1:27" x14ac:dyDescent="0.25">
      <c r="A38">
        <v>2048</v>
      </c>
      <c r="B38" s="13">
        <v>42222157.390000001</v>
      </c>
      <c r="C38" s="13">
        <v>28782379.760000002</v>
      </c>
      <c r="D38" s="13">
        <v>9665617.49599999</v>
      </c>
      <c r="E38" s="13">
        <v>11368841.09</v>
      </c>
      <c r="F38" s="13">
        <v>13462938.539999999</v>
      </c>
      <c r="G38" s="13">
        <v>42248364.729999997</v>
      </c>
      <c r="H38" s="13">
        <v>28778907.469999999</v>
      </c>
      <c r="I38" s="13">
        <v>9371227.4900000002</v>
      </c>
      <c r="J38" s="13">
        <v>11810965.66</v>
      </c>
      <c r="K38" s="13">
        <v>13580993.470000001</v>
      </c>
      <c r="L38">
        <v>5316710.8660000004</v>
      </c>
      <c r="M38">
        <v>5316710.8660000004</v>
      </c>
      <c r="N38">
        <v>551546.72120000003</v>
      </c>
      <c r="O38">
        <v>551546.72120000003</v>
      </c>
      <c r="Q38" s="14">
        <f t="shared" si="0"/>
        <v>3.1999796628952026E-3</v>
      </c>
      <c r="R38" s="14">
        <f t="shared" si="1"/>
        <v>7.2000026702880859E-3</v>
      </c>
      <c r="T38" s="15">
        <f t="shared" si="2"/>
        <v>-6.2031608010115757E-2</v>
      </c>
      <c r="U38">
        <f t="shared" si="3"/>
        <v>8.2187559736185481E-3</v>
      </c>
      <c r="V38">
        <f t="shared" si="4"/>
        <v>0.69680804897748849</v>
      </c>
      <c r="W38">
        <f t="shared" si="5"/>
        <v>-0.76705842242906852</v>
      </c>
      <c r="X38">
        <f t="shared" si="6"/>
        <v>16.870257340121725</v>
      </c>
      <c r="Y38">
        <f t="shared" si="7"/>
        <v>4.5046513686630929</v>
      </c>
      <c r="AA38" s="16">
        <f t="shared" si="8"/>
        <v>9.4678457296382135E-9</v>
      </c>
    </row>
    <row r="39" spans="1:27" x14ac:dyDescent="0.25">
      <c r="A39">
        <v>2049</v>
      </c>
      <c r="B39" s="13">
        <v>43293706.710000001</v>
      </c>
      <c r="C39" s="13">
        <v>29612124.07</v>
      </c>
      <c r="D39" s="13">
        <v>9927367.2770000007</v>
      </c>
      <c r="E39" s="13">
        <v>11565853.300000001</v>
      </c>
      <c r="F39" s="13">
        <v>13829091.59</v>
      </c>
      <c r="G39" s="13">
        <v>43344279.210000001</v>
      </c>
      <c r="H39" s="13">
        <v>29621905.300000001</v>
      </c>
      <c r="I39" s="13">
        <v>9599785.1309999898</v>
      </c>
      <c r="J39" s="13">
        <v>12053415.25</v>
      </c>
      <c r="K39" s="13">
        <v>13948280.109999999</v>
      </c>
      <c r="L39">
        <v>5449847.784</v>
      </c>
      <c r="M39">
        <v>5449847.784</v>
      </c>
      <c r="N39">
        <v>567605.86439999996</v>
      </c>
      <c r="O39">
        <v>567605.86439999996</v>
      </c>
      <c r="Q39" s="14">
        <f t="shared" si="0"/>
        <v>-4.5999959111213684E-3</v>
      </c>
      <c r="R39" s="14">
        <f t="shared" si="1"/>
        <v>9.3999952077865601E-3</v>
      </c>
      <c r="T39" s="15">
        <f t="shared" si="2"/>
        <v>-0.11667629713019156</v>
      </c>
      <c r="U39">
        <f t="shared" si="3"/>
        <v>-2.2566369030180351E-2</v>
      </c>
      <c r="V39">
        <f t="shared" si="4"/>
        <v>0.75576789364265295</v>
      </c>
      <c r="W39">
        <f t="shared" si="5"/>
        <v>-0.84987785404217298</v>
      </c>
      <c r="X39">
        <f t="shared" si="6"/>
        <v>9.6408512531514017</v>
      </c>
      <c r="Y39">
        <f t="shared" si="7"/>
        <v>2.3567852093529003</v>
      </c>
      <c r="AA39" s="16">
        <f t="shared" si="8"/>
        <v>3.229950884531263E-8</v>
      </c>
    </row>
    <row r="40" spans="1:27" x14ac:dyDescent="0.25">
      <c r="A40">
        <v>2050</v>
      </c>
      <c r="B40" s="13">
        <v>44396068.729999997</v>
      </c>
      <c r="C40" s="13">
        <v>30463792.760000002</v>
      </c>
      <c r="D40" s="13">
        <v>10195667.66</v>
      </c>
      <c r="E40" s="13">
        <v>11770164.85</v>
      </c>
      <c r="F40" s="13">
        <v>14206467.439999999</v>
      </c>
      <c r="G40" s="13">
        <v>44474310.82</v>
      </c>
      <c r="H40" s="13">
        <v>30488651.07</v>
      </c>
      <c r="I40" s="13">
        <v>9832899.9000000004</v>
      </c>
      <c r="J40" s="13">
        <v>12306280.039999999</v>
      </c>
      <c r="K40" s="13">
        <v>14326431.1</v>
      </c>
      <c r="L40">
        <v>5588778.3109999998</v>
      </c>
      <c r="M40">
        <v>5588778.3109999998</v>
      </c>
      <c r="N40">
        <v>584132.59459999995</v>
      </c>
      <c r="O40">
        <v>584132.59459999995</v>
      </c>
      <c r="Q40" s="14">
        <f t="shared" si="0"/>
        <v>5.6000053882598877E-3</v>
      </c>
      <c r="R40" s="14">
        <f t="shared" si="1"/>
        <v>-4.400007426738739E-3</v>
      </c>
      <c r="T40" s="15">
        <f t="shared" si="2"/>
        <v>-0.17592648105705377</v>
      </c>
      <c r="U40">
        <f t="shared" si="3"/>
        <v>-5.589363734180585E-2</v>
      </c>
      <c r="V40">
        <f t="shared" si="4"/>
        <v>0.81567932883371175</v>
      </c>
      <c r="W40">
        <f t="shared" si="5"/>
        <v>-0.93571215006405728</v>
      </c>
      <c r="X40">
        <f t="shared" si="6"/>
        <v>6.8520049758381321</v>
      </c>
      <c r="Y40">
        <f t="shared" si="7"/>
        <v>1.5332369061204099</v>
      </c>
      <c r="AA40" s="16">
        <f t="shared" si="8"/>
        <v>-2.2484902384434236E-8</v>
      </c>
    </row>
    <row r="41" spans="1:27" hidden="1" x14ac:dyDescent="0.25"/>
    <row r="42" spans="1:27" hidden="1" x14ac:dyDescent="0.25"/>
    <row r="43" spans="1:27" hidden="1" x14ac:dyDescent="0.25"/>
    <row r="44" spans="1:27" hidden="1" x14ac:dyDescent="0.25"/>
    <row r="45" spans="1:27" hidden="1" x14ac:dyDescent="0.25"/>
    <row r="46" spans="1:27" hidden="1" x14ac:dyDescent="0.25"/>
    <row r="47" spans="1:27" hidden="1" x14ac:dyDescent="0.25"/>
    <row r="48" spans="1:27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zoomScaleNormal="100" workbookViewId="0">
      <selection activeCell="C5" sqref="C5"/>
    </sheetView>
  </sheetViews>
  <sheetFormatPr baseColWidth="10" defaultColWidth="11.42578125" defaultRowHeight="15" x14ac:dyDescent="0.25"/>
  <cols>
    <col min="1" max="1" width="18.7109375" style="10" customWidth="1"/>
    <col min="2" max="2" width="30.140625" style="10" customWidth="1"/>
    <col min="3" max="3" width="16" style="10" customWidth="1"/>
    <col min="4" max="4" width="11.42578125" style="10" customWidth="1"/>
    <col min="5" max="16384" width="11.42578125" style="10"/>
  </cols>
  <sheetData>
    <row r="1" spans="1:40" ht="18.75" x14ac:dyDescent="0.3">
      <c r="A1" s="28" t="s">
        <v>440</v>
      </c>
      <c r="C1" s="10">
        <v>2013</v>
      </c>
      <c r="D1" s="10">
        <v>2014</v>
      </c>
      <c r="E1" s="10">
        <v>2015</v>
      </c>
      <c r="F1" s="10">
        <v>2016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s="3" t="s">
        <v>219</v>
      </c>
      <c r="C2" s="29">
        <f>SUMIFS('DATA 2'!C$68:C$100,'DATA 2'!$A$68:$A$100,$A2)</f>
        <v>48872.667999999998</v>
      </c>
      <c r="D2" s="29">
        <f>SUMIFS('DATA 2'!D$68:D$100,'DATA 2'!$A$68:$A$100,$A2)</f>
        <v>50304.881325900002</v>
      </c>
      <c r="E2" s="29">
        <f>SUMIFS('DATA 2'!E$68:E$100,'DATA 2'!$A$68:$A$100,$A2)</f>
        <v>51790.237687560002</v>
      </c>
      <c r="F2" s="29">
        <f>SUMIFS('DATA 2'!F$68:F$100,'DATA 2'!$A$68:$A$100,$A2)</f>
        <v>53325.210541870001</v>
      </c>
      <c r="G2" s="29">
        <f>SUMIFS('DATA 2'!G$68:G$100,'DATA 2'!$A$68:$A$100,$A2)</f>
        <v>54884.089957420001</v>
      </c>
      <c r="H2" s="29">
        <f>SUMIFS('DATA 2'!H$68:H$100,'DATA 2'!$A$68:$A$100,$A2)</f>
        <v>56456.852794140003</v>
      </c>
      <c r="I2" s="29">
        <f>SUMIFS('DATA 2'!I$68:I$100,'DATA 2'!$A$68:$A$100,$A2)</f>
        <v>58042.326273890001</v>
      </c>
      <c r="J2" s="29">
        <f>SUMIFS('DATA 2'!J$68:J$100,'DATA 2'!$A$68:$A$100,$A2)</f>
        <v>59642.887450040005</v>
      </c>
      <c r="K2" s="29">
        <f>SUMIFS('DATA 2'!K$68:K$100,'DATA 2'!$A$68:$A$100,$A2)</f>
        <v>61255.62229557</v>
      </c>
      <c r="L2" s="29">
        <f>SUMIFS('DATA 2'!L$68:L$100,'DATA 2'!$A$68:$A$100,$A2)</f>
        <v>62884.683276360003</v>
      </c>
      <c r="M2" s="29">
        <f>SUMIFS('DATA 2'!M$68:M$100,'DATA 2'!$A$68:$A$100,$A2)</f>
        <v>64533.538715630006</v>
      </c>
      <c r="N2" s="29">
        <f>SUMIFS('DATA 2'!N$68:N$100,'DATA 2'!$A$68:$A$100,$A2)</f>
        <v>66205.172384639998</v>
      </c>
      <c r="O2" s="29">
        <f>SUMIFS('DATA 2'!O$68:O$100,'DATA 2'!$A$68:$A$100,$A2)</f>
        <v>67902.713961679998</v>
      </c>
      <c r="P2" s="29">
        <f>SUMIFS('DATA 2'!P$68:P$100,'DATA 2'!$A$68:$A$100,$A2)</f>
        <v>69645.126001180004</v>
      </c>
      <c r="Q2" s="29">
        <f>SUMIFS('DATA 2'!Q$68:Q$100,'DATA 2'!$A$68:$A$100,$A2)</f>
        <v>71445.926731579995</v>
      </c>
      <c r="R2" s="29">
        <f>SUMIFS('DATA 2'!R$68:R$100,'DATA 2'!$A$68:$A$100,$A2)</f>
        <v>73306.437464629998</v>
      </c>
      <c r="S2" s="29">
        <f>SUMIFS('DATA 2'!S$68:S$100,'DATA 2'!$A$68:$A$100,$A2)</f>
        <v>75227.715106200005</v>
      </c>
      <c r="T2" s="29">
        <f>SUMIFS('DATA 2'!T$68:T$100,'DATA 2'!$A$68:$A$100,$A2)</f>
        <v>77210.62739929001</v>
      </c>
      <c r="U2" s="29">
        <f>SUMIFS('DATA 2'!U$68:U$100,'DATA 2'!$A$68:$A$100,$A2)</f>
        <v>79279.519441140001</v>
      </c>
      <c r="V2" s="29">
        <f>SUMIFS('DATA 2'!V$68:V$100,'DATA 2'!$A$68:$A$100,$A2)</f>
        <v>81424.954247489994</v>
      </c>
      <c r="W2" s="29">
        <f>SUMIFS('DATA 2'!W$68:W$100,'DATA 2'!$A$68:$A$100,$A2)</f>
        <v>83642.045399120005</v>
      </c>
      <c r="X2" s="29">
        <f>SUMIFS('DATA 2'!X$68:X$100,'DATA 2'!$A$68:$A$100,$A2)</f>
        <v>85928.082822060009</v>
      </c>
      <c r="Y2" s="29">
        <f>SUMIFS('DATA 2'!Y$68:Y$100,'DATA 2'!$A$68:$A$100,$A2)</f>
        <v>88281.176859579995</v>
      </c>
      <c r="Z2" s="29">
        <f>SUMIFS('DATA 2'!Z$68:Z$100,'DATA 2'!$A$68:$A$100,$A2)</f>
        <v>90699.834696819991</v>
      </c>
      <c r="AA2" s="29">
        <f>SUMIFS('DATA 2'!AA$68:AA$100,'DATA 2'!$A$68:$A$100,$A2)</f>
        <v>93182.792900469998</v>
      </c>
      <c r="AB2" s="29">
        <f>SUMIFS('DATA 2'!AB$68:AB$100,'DATA 2'!$A$68:$A$100,$A2)</f>
        <v>95728.923601510003</v>
      </c>
      <c r="AC2" s="29">
        <f>SUMIFS('DATA 2'!AC$68:AC$100,'DATA 2'!$A$68:$A$100,$A2)</f>
        <v>98337.169001119997</v>
      </c>
      <c r="AD2" s="29">
        <f>SUMIFS('DATA 2'!AD$68:AD$100,'DATA 2'!$A$68:$A$100,$A2)</f>
        <v>101006.52863712001</v>
      </c>
      <c r="AE2" s="29">
        <f>SUMIFS('DATA 2'!AE$68:AE$100,'DATA 2'!$A$68:$A$100,$A2)</f>
        <v>103747.71038769999</v>
      </c>
      <c r="AF2" s="29">
        <f>SUMIFS('DATA 2'!AF$68:AF$100,'DATA 2'!$A$68:$A$100,$A2)</f>
        <v>106570.29725775</v>
      </c>
      <c r="AG2" s="29">
        <f>SUMIFS('DATA 2'!AG$68:AG$100,'DATA 2'!$A$68:$A$100,$A2)</f>
        <v>109475.07233200999</v>
      </c>
      <c r="AH2" s="29">
        <f>SUMIFS('DATA 2'!AH$68:AH$100,'DATA 2'!$A$68:$A$100,$A2)</f>
        <v>112462.31917552</v>
      </c>
      <c r="AI2" s="29">
        <f>SUMIFS('DATA 2'!AI$68:AI$100,'DATA 2'!$A$68:$A$100,$A2)</f>
        <v>115532.44729679999</v>
      </c>
      <c r="AJ2" s="29">
        <f>SUMIFS('DATA 2'!AJ$68:AJ$100,'DATA 2'!$A$68:$A$100,$A2)</f>
        <v>118686.49354309999</v>
      </c>
      <c r="AK2" s="29">
        <f>SUMIFS('DATA 2'!AK$68:AK$100,'DATA 2'!$A$68:$A$100,$A2)</f>
        <v>121926.87446602</v>
      </c>
      <c r="AL2" s="29">
        <f>SUMIFS('DATA 2'!AL$68:AL$100,'DATA 2'!$A$68:$A$100,$A2)</f>
        <v>125257.77408737001</v>
      </c>
      <c r="AM2" s="29">
        <f>SUMIFS('DATA 2'!AM$68:AM$100,'DATA 2'!$A$68:$A$100,$A2)</f>
        <v>128685.52693811001</v>
      </c>
      <c r="AN2" s="29">
        <f>SUMIFS('DATA 2'!AN$68:AN$100,'DATA 2'!$A$68:$A$100,$A2)</f>
        <v>132218.99353636001</v>
      </c>
    </row>
    <row r="3" spans="1:40" x14ac:dyDescent="0.25">
      <c r="A3" s="3" t="s">
        <v>218</v>
      </c>
      <c r="C3" s="29">
        <f>SUMIFS('DATA 2'!C$68:C$100,'DATA 2'!$A$68:$A$100,$A3)</f>
        <v>788945.76410999999</v>
      </c>
      <c r="D3" s="29">
        <f>SUMIFS('DATA 2'!D$68:D$100,'DATA 2'!$A$68:$A$100,$A3)</f>
        <v>812210.40736299998</v>
      </c>
      <c r="E3" s="29">
        <f>SUMIFS('DATA 2'!E$68:E$100,'DATA 2'!$A$68:$A$100,$A3)</f>
        <v>835835.16429500002</v>
      </c>
      <c r="F3" s="29">
        <f>SUMIFS('DATA 2'!F$68:F$100,'DATA 2'!$A$68:$A$100,$A3)</f>
        <v>859748.20710600005</v>
      </c>
      <c r="G3" s="29">
        <f>SUMIFS('DATA 2'!G$68:G$100,'DATA 2'!$A$68:$A$100,$A3)</f>
        <v>884234.85734299989</v>
      </c>
      <c r="H3" s="29">
        <f>SUMIFS('DATA 2'!H$68:H$100,'DATA 2'!$A$68:$A$100,$A3)</f>
        <v>909627.29370899999</v>
      </c>
      <c r="I3" s="29">
        <f>SUMIFS('DATA 2'!I$68:I$100,'DATA 2'!$A$68:$A$100,$A3)</f>
        <v>935950.3425449999</v>
      </c>
      <c r="J3" s="29">
        <f>SUMIFS('DATA 2'!J$68:J$100,'DATA 2'!$A$68:$A$100,$A3)</f>
        <v>963164.75416999997</v>
      </c>
      <c r="K3" s="29">
        <f>SUMIFS('DATA 2'!K$68:K$100,'DATA 2'!$A$68:$A$100,$A3)</f>
        <v>990876.90132099995</v>
      </c>
      <c r="L3" s="29">
        <f>SUMIFS('DATA 2'!L$68:L$100,'DATA 2'!$A$68:$A$100,$A3)</f>
        <v>1019273.3936000001</v>
      </c>
      <c r="M3" s="29">
        <f>SUMIFS('DATA 2'!M$68:M$100,'DATA 2'!$A$68:$A$100,$A3)</f>
        <v>1048532.9924699999</v>
      </c>
      <c r="N3" s="29">
        <f>SUMIFS('DATA 2'!N$68:N$100,'DATA 2'!$A$68:$A$100,$A3)</f>
        <v>1078734.3511899998</v>
      </c>
      <c r="O3" s="29">
        <f>SUMIFS('DATA 2'!O$68:O$100,'DATA 2'!$A$68:$A$100,$A3)</f>
        <v>1109889.8898</v>
      </c>
      <c r="P3" s="29">
        <f>SUMIFS('DATA 2'!P$68:P$100,'DATA 2'!$A$68:$A$100,$A3)</f>
        <v>1141893.8843799999</v>
      </c>
      <c r="Q3" s="29">
        <f>SUMIFS('DATA 2'!Q$68:Q$100,'DATA 2'!$A$68:$A$100,$A3)</f>
        <v>1175043.3711299999</v>
      </c>
      <c r="R3" s="29">
        <f>SUMIFS('DATA 2'!R$68:R$100,'DATA 2'!$A$68:$A$100,$A3)</f>
        <v>1209168.87577</v>
      </c>
      <c r="S3" s="29">
        <f>SUMIFS('DATA 2'!S$68:S$100,'DATA 2'!$A$68:$A$100,$A3)</f>
        <v>1244186.6188999999</v>
      </c>
      <c r="T3" s="29">
        <f>SUMIFS('DATA 2'!T$68:T$100,'DATA 2'!$A$68:$A$100,$A3)</f>
        <v>1280105.10402</v>
      </c>
      <c r="U3" s="29">
        <f>SUMIFS('DATA 2'!U$68:U$100,'DATA 2'!$A$68:$A$100,$A3)</f>
        <v>1316465.32014</v>
      </c>
      <c r="V3" s="29">
        <f>SUMIFS('DATA 2'!V$68:V$100,'DATA 2'!$A$68:$A$100,$A3)</f>
        <v>1353207.0504299998</v>
      </c>
      <c r="W3" s="29">
        <f>SUMIFS('DATA 2'!W$68:W$100,'DATA 2'!$A$68:$A$100,$A3)</f>
        <v>1390377.5738400002</v>
      </c>
      <c r="X3" s="29">
        <f>SUMIFS('DATA 2'!X$68:X$100,'DATA 2'!$A$68:$A$100,$A3)</f>
        <v>1428038.4229000001</v>
      </c>
      <c r="Y3" s="29">
        <f>SUMIFS('DATA 2'!Y$68:Y$100,'DATA 2'!$A$68:$A$100,$A3)</f>
        <v>1466240.78082</v>
      </c>
      <c r="Z3" s="29">
        <f>SUMIFS('DATA 2'!Z$68:Z$100,'DATA 2'!$A$68:$A$100,$A3)</f>
        <v>1505020.4681000002</v>
      </c>
      <c r="AA3" s="29">
        <f>SUMIFS('DATA 2'!AA$68:AA$100,'DATA 2'!$A$68:$A$100,$A3)</f>
        <v>1544400.8520600002</v>
      </c>
      <c r="AB3" s="29">
        <f>SUMIFS('DATA 2'!AB$68:AB$100,'DATA 2'!$A$68:$A$100,$A3)</f>
        <v>1584398.3458600002</v>
      </c>
      <c r="AC3" s="29">
        <f>SUMIFS('DATA 2'!AC$68:AC$100,'DATA 2'!$A$68:$A$100,$A3)</f>
        <v>1625028.2519899998</v>
      </c>
      <c r="AD3" s="29">
        <f>SUMIFS('DATA 2'!AD$68:AD$100,'DATA 2'!$A$68:$A$100,$A3)</f>
        <v>1666309.5477900002</v>
      </c>
      <c r="AE3" s="29">
        <f>SUMIFS('DATA 2'!AE$68:AE$100,'DATA 2'!$A$68:$A$100,$A3)</f>
        <v>1708248.1587999999</v>
      </c>
      <c r="AF3" s="29">
        <f>SUMIFS('DATA 2'!AF$68:AF$100,'DATA 2'!$A$68:$A$100,$A3)</f>
        <v>1751009.5547799999</v>
      </c>
      <c r="AG3" s="29">
        <f>SUMIFS('DATA 2'!AG$68:AG$100,'DATA 2'!$A$68:$A$100,$A3)</f>
        <v>1794385.8472899999</v>
      </c>
      <c r="AH3" s="29">
        <f>SUMIFS('DATA 2'!AH$68:AH$100,'DATA 2'!$A$68:$A$100,$A3)</f>
        <v>1838301.1577399999</v>
      </c>
      <c r="AI3" s="29">
        <f>SUMIFS('DATA 2'!AI$68:AI$100,'DATA 2'!$A$68:$A$100,$A3)</f>
        <v>1882800.1923199999</v>
      </c>
      <c r="AJ3" s="29">
        <f>SUMIFS('DATA 2'!AJ$68:AJ$100,'DATA 2'!$A$68:$A$100,$A3)</f>
        <v>1927995.6787400001</v>
      </c>
      <c r="AK3" s="29">
        <f>SUMIFS('DATA 2'!AK$68:AK$100,'DATA 2'!$A$68:$A$100,$A3)</f>
        <v>1974035.6089200003</v>
      </c>
      <c r="AL3" s="29">
        <f>SUMIFS('DATA 2'!AL$68:AL$100,'DATA 2'!$A$68:$A$100,$A3)</f>
        <v>2021099.1770200001</v>
      </c>
      <c r="AM3" s="29">
        <f>SUMIFS('DATA 2'!AM$68:AM$100,'DATA 2'!$A$68:$A$100,$A3)</f>
        <v>2069396.95447</v>
      </c>
      <c r="AN3" s="29">
        <f>SUMIFS('DATA 2'!AN$68:AN$100,'DATA 2'!$A$68:$A$100,$A3)</f>
        <v>2119175.34889</v>
      </c>
    </row>
    <row r="4" spans="1:40" x14ac:dyDescent="0.25">
      <c r="A4" s="3" t="s">
        <v>220</v>
      </c>
      <c r="C4" s="29">
        <f>SUMIFS('DATA 2'!C$68:C$100,'DATA 2'!$A$68:$A$100,$A4)</f>
        <v>170296.54790999999</v>
      </c>
      <c r="D4" s="29">
        <f>SUMIFS('DATA 2'!D$68:D$100,'DATA 2'!$A$68:$A$100,$A4)</f>
        <v>175213.55168179999</v>
      </c>
      <c r="E4" s="29">
        <f>SUMIFS('DATA 2'!E$68:E$100,'DATA 2'!$A$68:$A$100,$A4)</f>
        <v>180226.36529859991</v>
      </c>
      <c r="F4" s="29">
        <f>SUMIFS('DATA 2'!F$68:F$100,'DATA 2'!$A$68:$A$100,$A4)</f>
        <v>185359.20104670001</v>
      </c>
      <c r="G4" s="29">
        <f>SUMIFS('DATA 2'!G$68:G$100,'DATA 2'!$A$68:$A$100,$A4)</f>
        <v>190770.95493500002</v>
      </c>
      <c r="H4" s="29">
        <f>SUMIFS('DATA 2'!H$68:H$100,'DATA 2'!$A$68:$A$100,$A4)</f>
        <v>196465.75156210002</v>
      </c>
      <c r="I4" s="29">
        <f>SUMIFS('DATA 2'!I$68:I$100,'DATA 2'!$A$68:$A$100,$A4)</f>
        <v>202440.74907650001</v>
      </c>
      <c r="J4" s="29">
        <f>SUMIFS('DATA 2'!J$68:J$100,'DATA 2'!$A$68:$A$100,$A4)</f>
        <v>208761.3967065</v>
      </c>
      <c r="K4" s="29">
        <f>SUMIFS('DATA 2'!K$68:K$100,'DATA 2'!$A$68:$A$100,$A4)</f>
        <v>215501.98983499999</v>
      </c>
      <c r="L4" s="29">
        <f>SUMIFS('DATA 2'!L$68:L$100,'DATA 2'!$A$68:$A$100,$A4)</f>
        <v>222820.72670899998</v>
      </c>
      <c r="M4" s="29">
        <f>SUMIFS('DATA 2'!M$68:M$100,'DATA 2'!$A$68:$A$100,$A4)</f>
        <v>230913.24658489999</v>
      </c>
      <c r="N4" s="29">
        <f>SUMIFS('DATA 2'!N$68:N$100,'DATA 2'!$A$68:$A$100,$A4)</f>
        <v>240001.64612580001</v>
      </c>
      <c r="O4" s="29">
        <f>SUMIFS('DATA 2'!O$68:O$100,'DATA 2'!$A$68:$A$100,$A4)</f>
        <v>250345.99321799999</v>
      </c>
      <c r="P4" s="29">
        <f>SUMIFS('DATA 2'!P$68:P$100,'DATA 2'!$A$68:$A$100,$A4)</f>
        <v>261805.30295499999</v>
      </c>
      <c r="Q4" s="29">
        <f>SUMIFS('DATA 2'!Q$68:Q$100,'DATA 2'!$A$68:$A$100,$A4)</f>
        <v>274456.03540199995</v>
      </c>
      <c r="R4" s="29">
        <f>SUMIFS('DATA 2'!R$68:R$100,'DATA 2'!$A$68:$A$100,$A4)</f>
        <v>288374.12997200002</v>
      </c>
      <c r="S4" s="29">
        <f>SUMIFS('DATA 2'!S$68:S$100,'DATA 2'!$A$68:$A$100,$A4)</f>
        <v>303685.151083</v>
      </c>
      <c r="T4" s="29">
        <f>SUMIFS('DATA 2'!T$68:T$100,'DATA 2'!$A$68:$A$100,$A4)</f>
        <v>320587.33097399998</v>
      </c>
      <c r="U4" s="29">
        <f>SUMIFS('DATA 2'!U$68:U$100,'DATA 2'!$A$68:$A$100,$A4)</f>
        <v>338619.93056399998</v>
      </c>
      <c r="V4" s="29">
        <f>SUMIFS('DATA 2'!V$68:V$100,'DATA 2'!$A$68:$A$100,$A4)</f>
        <v>357673.743487</v>
      </c>
      <c r="W4" s="29">
        <f>SUMIFS('DATA 2'!W$68:W$100,'DATA 2'!$A$68:$A$100,$A4)</f>
        <v>377694.47299400001</v>
      </c>
      <c r="X4" s="29">
        <f>SUMIFS('DATA 2'!X$68:X$100,'DATA 2'!$A$68:$A$100,$A4)</f>
        <v>398645.80100400001</v>
      </c>
      <c r="Y4" s="29">
        <f>SUMIFS('DATA 2'!Y$68:Y$100,'DATA 2'!$A$68:$A$100,$A4)</f>
        <v>420506.86383300001</v>
      </c>
      <c r="Z4" s="29">
        <f>SUMIFS('DATA 2'!Z$68:Z$100,'DATA 2'!$A$68:$A$100,$A4)</f>
        <v>443273.88889399997</v>
      </c>
      <c r="AA4" s="29">
        <f>SUMIFS('DATA 2'!AA$68:AA$100,'DATA 2'!$A$68:$A$100,$A4)</f>
        <v>466961.89984999999</v>
      </c>
      <c r="AB4" s="29">
        <f>SUMIFS('DATA 2'!AB$68:AB$100,'DATA 2'!$A$68:$A$100,$A4)</f>
        <v>491606.57469500002</v>
      </c>
      <c r="AC4" s="29">
        <f>SUMIFS('DATA 2'!AC$68:AC$100,'DATA 2'!$A$68:$A$100,$A4)</f>
        <v>517267.05504800007</v>
      </c>
      <c r="AD4" s="29">
        <f>SUMIFS('DATA 2'!AD$68:AD$100,'DATA 2'!$A$68:$A$100,$A4)</f>
        <v>544030.08933499991</v>
      </c>
      <c r="AE4" s="29">
        <f>SUMIFS('DATA 2'!AE$68:AE$100,'DATA 2'!$A$68:$A$100,$A4)</f>
        <v>571016.08466299996</v>
      </c>
      <c r="AF4" s="29">
        <f>SUMIFS('DATA 2'!AF$68:AF$100,'DATA 2'!$A$68:$A$100,$A4)</f>
        <v>597973.52825600002</v>
      </c>
      <c r="AG4" s="29">
        <f>SUMIFS('DATA 2'!AG$68:AG$100,'DATA 2'!$A$68:$A$100,$A4)</f>
        <v>624669.74585200008</v>
      </c>
      <c r="AH4" s="29">
        <f>SUMIFS('DATA 2'!AH$68:AH$100,'DATA 2'!$A$68:$A$100,$A4)</f>
        <v>650908.45282399992</v>
      </c>
      <c r="AI4" s="29">
        <f>SUMIFS('DATA 2'!AI$68:AI$100,'DATA 2'!$A$68:$A$100,$A4)</f>
        <v>676512.19887299999</v>
      </c>
      <c r="AJ4" s="29">
        <f>SUMIFS('DATA 2'!AJ$68:AJ$100,'DATA 2'!$A$68:$A$100,$A4)</f>
        <v>701316.66576100001</v>
      </c>
      <c r="AK4" s="29">
        <f>SUMIFS('DATA 2'!AK$68:AK$100,'DATA 2'!$A$68:$A$100,$A4)</f>
        <v>725172.79122900008</v>
      </c>
      <c r="AL4" s="29">
        <f>SUMIFS('DATA 2'!AL$68:AL$100,'DATA 2'!$A$68:$A$100,$A4)</f>
        <v>747950.035454</v>
      </c>
      <c r="AM4" s="29">
        <f>SUMIFS('DATA 2'!AM$68:AM$100,'DATA 2'!$A$68:$A$100,$A4)</f>
        <v>769539.02715699992</v>
      </c>
      <c r="AN4" s="29">
        <f>SUMIFS('DATA 2'!AN$68:AN$100,'DATA 2'!$A$68:$A$100,$A4)</f>
        <v>789853.80949000001</v>
      </c>
    </row>
    <row r="5" spans="1:40" x14ac:dyDescent="0.25">
      <c r="A5" s="3" t="s">
        <v>221</v>
      </c>
      <c r="C5" s="29">
        <f>SUMIFS('DATA 2'!C$68:C$100,'DATA 2'!$A$68:$A$100,$A5)</f>
        <v>2039518.4877000002</v>
      </c>
      <c r="D5" s="29">
        <f>SUMIFS('DATA 2'!D$68:D$100,'DATA 2'!$A$68:$A$100,$A5)</f>
        <v>2099368.1107999999</v>
      </c>
      <c r="E5" s="29">
        <f>SUMIFS('DATA 2'!E$68:E$100,'DATA 2'!$A$68:$A$100,$A5)</f>
        <v>2160636.11</v>
      </c>
      <c r="F5" s="29">
        <f>SUMIFS('DATA 2'!F$68:F$100,'DATA 2'!$A$68:$A$100,$A5)</f>
        <v>2223127.4098999999</v>
      </c>
      <c r="G5" s="29">
        <f>SUMIFS('DATA 2'!G$68:G$100,'DATA 2'!$A$68:$A$100,$A5)</f>
        <v>2286757.7736</v>
      </c>
      <c r="H5" s="29">
        <f>SUMIFS('DATA 2'!H$68:H$100,'DATA 2'!$A$68:$A$100,$A5)</f>
        <v>2352007.9526</v>
      </c>
      <c r="I5" s="29">
        <f>SUMIFS('DATA 2'!I$68:I$100,'DATA 2'!$A$68:$A$100,$A5)</f>
        <v>2418899.2735000001</v>
      </c>
      <c r="J5" s="29">
        <f>SUMIFS('DATA 2'!J$68:J$100,'DATA 2'!$A$68:$A$100,$A5)</f>
        <v>2487449.4238999998</v>
      </c>
      <c r="K5" s="29">
        <f>SUMIFS('DATA 2'!K$68:K$100,'DATA 2'!$A$68:$A$100,$A5)</f>
        <v>2556935.9952000002</v>
      </c>
      <c r="L5" s="29">
        <f>SUMIFS('DATA 2'!L$68:L$100,'DATA 2'!$A$68:$A$100,$A5)</f>
        <v>2627816.9876000001</v>
      </c>
      <c r="M5" s="29">
        <f>SUMIFS('DATA 2'!M$68:M$100,'DATA 2'!$A$68:$A$100,$A5)</f>
        <v>2700542.1257999996</v>
      </c>
      <c r="N5" s="29">
        <f>SUMIFS('DATA 2'!N$68:N$100,'DATA 2'!$A$68:$A$100,$A5)</f>
        <v>2775358.6886999998</v>
      </c>
      <c r="O5" s="29">
        <f>SUMIFS('DATA 2'!O$68:O$100,'DATA 2'!$A$68:$A$100,$A5)</f>
        <v>2852391.0769000002</v>
      </c>
      <c r="P5" s="29">
        <f>SUMIFS('DATA 2'!P$68:P$100,'DATA 2'!$A$68:$A$100,$A5)</f>
        <v>2932331.6692999997</v>
      </c>
      <c r="Q5" s="29">
        <f>SUMIFS('DATA 2'!Q$68:Q$100,'DATA 2'!$A$68:$A$100,$A5)</f>
        <v>3015933.0821000002</v>
      </c>
      <c r="R5" s="29">
        <f>SUMIFS('DATA 2'!R$68:R$100,'DATA 2'!$A$68:$A$100,$A5)</f>
        <v>3102898.9463</v>
      </c>
      <c r="S5" s="29">
        <f>SUMIFS('DATA 2'!S$68:S$100,'DATA 2'!$A$68:$A$100,$A5)</f>
        <v>3193167.1387</v>
      </c>
      <c r="T5" s="29">
        <f>SUMIFS('DATA 2'!T$68:T$100,'DATA 2'!$A$68:$A$100,$A5)</f>
        <v>3286913.8238000004</v>
      </c>
      <c r="U5" s="29">
        <f>SUMIFS('DATA 2'!U$68:U$100,'DATA 2'!$A$68:$A$100,$A5)</f>
        <v>3383654.8475000001</v>
      </c>
      <c r="V5" s="29">
        <f>SUMIFS('DATA 2'!V$68:V$100,'DATA 2'!$A$68:$A$100,$A5)</f>
        <v>3483175.5580000002</v>
      </c>
      <c r="W5" s="29">
        <f>SUMIFS('DATA 2'!W$68:W$100,'DATA 2'!$A$68:$A$100,$A5)</f>
        <v>3585378.4983999999</v>
      </c>
      <c r="X5" s="29">
        <f>SUMIFS('DATA 2'!X$68:X$100,'DATA 2'!$A$68:$A$100,$A5)</f>
        <v>3690176.0313999997</v>
      </c>
      <c r="Y5" s="29">
        <f>SUMIFS('DATA 2'!Y$68:Y$100,'DATA 2'!$A$68:$A$100,$A5)</f>
        <v>3797474.5307999998</v>
      </c>
      <c r="Z5" s="29">
        <f>SUMIFS('DATA 2'!Z$68:Z$100,'DATA 2'!$A$68:$A$100,$A5)</f>
        <v>3907175.4574000002</v>
      </c>
      <c r="AA5" s="29">
        <f>SUMIFS('DATA 2'!AA$68:AA$100,'DATA 2'!$A$68:$A$100,$A5)</f>
        <v>4019182.8659000001</v>
      </c>
      <c r="AB5" s="29">
        <f>SUMIFS('DATA 2'!AB$68:AB$100,'DATA 2'!$A$68:$A$100,$A5)</f>
        <v>4133411.2313999999</v>
      </c>
      <c r="AC5" s="29">
        <f>SUMIFS('DATA 2'!AC$68:AC$100,'DATA 2'!$A$68:$A$100,$A5)</f>
        <v>4249792.7856999999</v>
      </c>
      <c r="AD5" s="29">
        <f>SUMIFS('DATA 2'!AD$68:AD$100,'DATA 2'!$A$68:$A$100,$A5)</f>
        <v>4368284.4107999997</v>
      </c>
      <c r="AE5" s="29">
        <f>SUMIFS('DATA 2'!AE$68:AE$100,'DATA 2'!$A$68:$A$100,$A5)</f>
        <v>4489467.0026000002</v>
      </c>
      <c r="AF5" s="29">
        <f>SUMIFS('DATA 2'!AF$68:AF$100,'DATA 2'!$A$68:$A$100,$A5)</f>
        <v>4613774.6244000001</v>
      </c>
      <c r="AG5" s="29">
        <f>SUMIFS('DATA 2'!AG$68:AG$100,'DATA 2'!$A$68:$A$100,$A5)</f>
        <v>4740655.1639999999</v>
      </c>
      <c r="AH5" s="29">
        <f>SUMIFS('DATA 2'!AH$68:AH$100,'DATA 2'!$A$68:$A$100,$A5)</f>
        <v>4869843.9141999995</v>
      </c>
      <c r="AI5" s="29">
        <f>SUMIFS('DATA 2'!AI$68:AI$100,'DATA 2'!$A$68:$A$100,$A5)</f>
        <v>5001339.5352999996</v>
      </c>
      <c r="AJ5" s="29">
        <f>SUMIFS('DATA 2'!AJ$68:AJ$100,'DATA 2'!$A$68:$A$100,$A5)</f>
        <v>5135303.9296000004</v>
      </c>
      <c r="AK5" s="29">
        <f>SUMIFS('DATA 2'!AK$68:AK$100,'DATA 2'!$A$68:$A$100,$A5)</f>
        <v>5272013.8711999999</v>
      </c>
      <c r="AL5" s="29">
        <f>SUMIFS('DATA 2'!AL$68:AL$100,'DATA 2'!$A$68:$A$100,$A5)</f>
        <v>5411857.9479999999</v>
      </c>
      <c r="AM5" s="29">
        <f>SUMIFS('DATA 2'!AM$68:AM$100,'DATA 2'!$A$68:$A$100,$A5)</f>
        <v>5555343.9749999996</v>
      </c>
      <c r="AN5" s="29">
        <f>SUMIFS('DATA 2'!AN$68:AN$100,'DATA 2'!$A$68:$A$100,$A5)</f>
        <v>5703114.2570000002</v>
      </c>
    </row>
    <row r="6" spans="1:40" x14ac:dyDescent="0.25">
      <c r="A6" s="30" t="s">
        <v>222</v>
      </c>
      <c r="C6" s="29">
        <f>SUMIFS('DATA 2'!C$68:C$100,'DATA 2'!$A$68:$A$100,$A6)</f>
        <v>375028.75852999999</v>
      </c>
      <c r="D6" s="29">
        <f>SUMIFS('DATA 2'!D$68:D$100,'DATA 2'!$A$68:$A$100,$A6)</f>
        <v>385584.60726000002</v>
      </c>
      <c r="E6" s="29">
        <f>SUMIFS('DATA 2'!E$68:E$100,'DATA 2'!$A$68:$A$100,$A6)</f>
        <v>395535.89165999996</v>
      </c>
      <c r="F6" s="29">
        <f>SUMIFS('DATA 2'!F$68:F$100,'DATA 2'!$A$68:$A$100,$A6)</f>
        <v>405452.83443000005</v>
      </c>
      <c r="G6" s="29">
        <f>SUMIFS('DATA 2'!G$68:G$100,'DATA 2'!$A$68:$A$100,$A6)</f>
        <v>416402.01861999999</v>
      </c>
      <c r="H6" s="29">
        <f>SUMIFS('DATA 2'!H$68:H$100,'DATA 2'!$A$68:$A$100,$A6)</f>
        <v>428955.26442999998</v>
      </c>
      <c r="I6" s="29">
        <f>SUMIFS('DATA 2'!I$68:I$100,'DATA 2'!$A$68:$A$100,$A6)</f>
        <v>442388.68451000005</v>
      </c>
      <c r="J6" s="29">
        <f>SUMIFS('DATA 2'!J$68:J$100,'DATA 2'!$A$68:$A$100,$A6)</f>
        <v>456364.26838000002</v>
      </c>
      <c r="K6" s="29">
        <f>SUMIFS('DATA 2'!K$68:K$100,'DATA 2'!$A$68:$A$100,$A6)</f>
        <v>470283.46471999999</v>
      </c>
      <c r="L6" s="29">
        <f>SUMIFS('DATA 2'!L$68:L$100,'DATA 2'!$A$68:$A$100,$A6)</f>
        <v>484273.33053000004</v>
      </c>
      <c r="M6" s="29">
        <f>SUMIFS('DATA 2'!M$68:M$100,'DATA 2'!$A$68:$A$100,$A6)</f>
        <v>498511.21574000001</v>
      </c>
      <c r="N6" s="29">
        <f>SUMIFS('DATA 2'!N$68:N$100,'DATA 2'!$A$68:$A$100,$A6)</f>
        <v>513003.15603000001</v>
      </c>
      <c r="O6" s="29">
        <f>SUMIFS('DATA 2'!O$68:O$100,'DATA 2'!$A$68:$A$100,$A6)</f>
        <v>527625.45813000004</v>
      </c>
      <c r="P6" s="29">
        <f>SUMIFS('DATA 2'!P$68:P$100,'DATA 2'!$A$68:$A$100,$A6)</f>
        <v>542640.02879999997</v>
      </c>
      <c r="Q6" s="29">
        <f>SUMIFS('DATA 2'!Q$68:Q$100,'DATA 2'!$A$68:$A$100,$A6)</f>
        <v>558300.55932</v>
      </c>
      <c r="R6" s="29">
        <f>SUMIFS('DATA 2'!R$68:R$100,'DATA 2'!$A$68:$A$100,$A6)</f>
        <v>574269.06744999997</v>
      </c>
      <c r="S6" s="29">
        <f>SUMIFS('DATA 2'!S$68:S$100,'DATA 2'!$A$68:$A$100,$A6)</f>
        <v>590407.21845000004</v>
      </c>
      <c r="T6" s="29">
        <f>SUMIFS('DATA 2'!T$68:T$100,'DATA 2'!$A$68:$A$100,$A6)</f>
        <v>606690.83978000004</v>
      </c>
      <c r="U6" s="29">
        <f>SUMIFS('DATA 2'!U$68:U$100,'DATA 2'!$A$68:$A$100,$A6)</f>
        <v>621069.06631999998</v>
      </c>
      <c r="V6" s="29">
        <f>SUMIFS('DATA 2'!V$68:V$100,'DATA 2'!$A$68:$A$100,$A6)</f>
        <v>634329.94445000007</v>
      </c>
      <c r="W6" s="29">
        <f>SUMIFS('DATA 2'!W$68:W$100,'DATA 2'!$A$68:$A$100,$A6)</f>
        <v>646851.27644999989</v>
      </c>
      <c r="X6" s="29">
        <f>SUMIFS('DATA 2'!X$68:X$100,'DATA 2'!$A$68:$A$100,$A6)</f>
        <v>658781.9915</v>
      </c>
      <c r="Y6" s="29">
        <f>SUMIFS('DATA 2'!Y$68:Y$100,'DATA 2'!$A$68:$A$100,$A6)</f>
        <v>670197.08587999991</v>
      </c>
      <c r="Z6" s="29">
        <f>SUMIFS('DATA 2'!Z$68:Z$100,'DATA 2'!$A$68:$A$100,$A6)</f>
        <v>681146.22753000003</v>
      </c>
      <c r="AA6" s="29">
        <f>SUMIFS('DATA 2'!AA$68:AA$100,'DATA 2'!$A$68:$A$100,$A6)</f>
        <v>691667.76818999997</v>
      </c>
      <c r="AB6" s="29">
        <f>SUMIFS('DATA 2'!AB$68:AB$100,'DATA 2'!$A$68:$A$100,$A6)</f>
        <v>701793.5030599999</v>
      </c>
      <c r="AC6" s="29">
        <f>SUMIFS('DATA 2'!AC$68:AC$100,'DATA 2'!$A$68:$A$100,$A6)</f>
        <v>711551.55248999991</v>
      </c>
      <c r="AD6" s="29">
        <f>SUMIFS('DATA 2'!AD$68:AD$100,'DATA 2'!$A$68:$A$100,$A6)</f>
        <v>720968.08941999997</v>
      </c>
      <c r="AE6" s="29">
        <f>SUMIFS('DATA 2'!AE$68:AE$100,'DATA 2'!$A$68:$A$100,$A6)</f>
        <v>729609.25548999989</v>
      </c>
      <c r="AF6" s="29">
        <f>SUMIFS('DATA 2'!AF$68:AF$100,'DATA 2'!$A$68:$A$100,$A6)</f>
        <v>738081.08604999993</v>
      </c>
      <c r="AG6" s="29">
        <f>SUMIFS('DATA 2'!AG$68:AG$100,'DATA 2'!$A$68:$A$100,$A6)</f>
        <v>746236.99038999993</v>
      </c>
      <c r="AH6" s="29">
        <f>SUMIFS('DATA 2'!AH$68:AH$100,'DATA 2'!$A$68:$A$100,$A6)</f>
        <v>754039.55119000003</v>
      </c>
      <c r="AI6" s="29">
        <f>SUMIFS('DATA 2'!AI$68:AI$100,'DATA 2'!$A$68:$A$100,$A6)</f>
        <v>761544.37768000003</v>
      </c>
      <c r="AJ6" s="29">
        <f>SUMIFS('DATA 2'!AJ$68:AJ$100,'DATA 2'!$A$68:$A$100,$A6)</f>
        <v>768840.34682999994</v>
      </c>
      <c r="AK6" s="29">
        <f>SUMIFS('DATA 2'!AK$68:AK$100,'DATA 2'!$A$68:$A$100,$A6)</f>
        <v>776021.95046999992</v>
      </c>
      <c r="AL6" s="29">
        <f>SUMIFS('DATA 2'!AL$68:AL$100,'DATA 2'!$A$68:$A$100,$A6)</f>
        <v>783183.9291500001</v>
      </c>
      <c r="AM6" s="29">
        <f>SUMIFS('DATA 2'!AM$68:AM$100,'DATA 2'!$A$68:$A$100,$A6)</f>
        <v>790420.20317999995</v>
      </c>
      <c r="AN6" s="29">
        <f>SUMIFS('DATA 2'!AN$68:AN$100,'DATA 2'!$A$68:$A$100,$A6)</f>
        <v>797825.68478999985</v>
      </c>
    </row>
    <row r="7" spans="1:40" x14ac:dyDescent="0.25">
      <c r="A7" s="3" t="s">
        <v>224</v>
      </c>
      <c r="C7" s="29">
        <f>SUM(C8:C19)</f>
        <v>36641.298950162702</v>
      </c>
      <c r="D7" s="29">
        <f t="shared" ref="D7:AN7" si="0">SUM(D8:D19)</f>
        <v>38616.037065080396</v>
      </c>
      <c r="E7" s="29">
        <f t="shared" si="0"/>
        <v>40538.293372847998</v>
      </c>
      <c r="F7" s="29">
        <f t="shared" si="0"/>
        <v>42450.722593880004</v>
      </c>
      <c r="G7" s="29">
        <f t="shared" si="0"/>
        <v>44588.986666270001</v>
      </c>
      <c r="H7" s="29">
        <f t="shared" si="0"/>
        <v>47268.016883599994</v>
      </c>
      <c r="I7" s="29">
        <f t="shared" si="0"/>
        <v>50080.973522500004</v>
      </c>
      <c r="J7" s="29">
        <f t="shared" si="0"/>
        <v>53462.081495999992</v>
      </c>
      <c r="K7" s="29">
        <f t="shared" si="0"/>
        <v>57444.267597100006</v>
      </c>
      <c r="L7" s="29">
        <f t="shared" si="0"/>
        <v>62125.529214399998</v>
      </c>
      <c r="M7" s="29">
        <f t="shared" si="0"/>
        <v>67769.688481609977</v>
      </c>
      <c r="N7" s="29">
        <f t="shared" si="0"/>
        <v>74843.199248720004</v>
      </c>
      <c r="O7" s="29">
        <f t="shared" si="0"/>
        <v>84110.474306363001</v>
      </c>
      <c r="P7" s="29">
        <f t="shared" si="0"/>
        <v>90394.798489719993</v>
      </c>
      <c r="Q7" s="29">
        <f t="shared" si="0"/>
        <v>97157.035245280014</v>
      </c>
      <c r="R7" s="29">
        <f t="shared" si="0"/>
        <v>104478.74321478599</v>
      </c>
      <c r="S7" s="29">
        <f t="shared" si="0"/>
        <v>112471.27659485101</v>
      </c>
      <c r="T7" s="29">
        <f t="shared" si="0"/>
        <v>121299.74516155399</v>
      </c>
      <c r="U7" s="29">
        <f t="shared" si="0"/>
        <v>131142.83281857704</v>
      </c>
      <c r="V7" s="29">
        <f t="shared" si="0"/>
        <v>141118.91638113599</v>
      </c>
      <c r="W7" s="29">
        <f t="shared" si="0"/>
        <v>151266.07526537162</v>
      </c>
      <c r="X7" s="29">
        <f t="shared" si="0"/>
        <v>161626.97550903138</v>
      </c>
      <c r="Y7" s="29">
        <f t="shared" si="0"/>
        <v>172265.11198087409</v>
      </c>
      <c r="Z7" s="29">
        <f t="shared" si="0"/>
        <v>183252.29946160701</v>
      </c>
      <c r="AA7" s="29">
        <f t="shared" si="0"/>
        <v>194660.08255665921</v>
      </c>
      <c r="AB7" s="29">
        <f t="shared" si="0"/>
        <v>206555.03074576339</v>
      </c>
      <c r="AC7" s="29">
        <f t="shared" si="0"/>
        <v>218996.38514510507</v>
      </c>
      <c r="AD7" s="29">
        <f t="shared" si="0"/>
        <v>232035.67988688403</v>
      </c>
      <c r="AE7" s="29">
        <f t="shared" si="0"/>
        <v>240499.25082645606</v>
      </c>
      <c r="AF7" s="29">
        <f t="shared" si="0"/>
        <v>247770.69443805778</v>
      </c>
      <c r="AG7" s="29">
        <f t="shared" si="0"/>
        <v>254499.50589749892</v>
      </c>
      <c r="AH7" s="29">
        <f t="shared" si="0"/>
        <v>260766.98893788451</v>
      </c>
      <c r="AI7" s="29">
        <f t="shared" si="0"/>
        <v>266597.24473212421</v>
      </c>
      <c r="AJ7" s="29">
        <f t="shared" si="0"/>
        <v>272027.09716707905</v>
      </c>
      <c r="AK7" s="29">
        <f t="shared" si="0"/>
        <v>277103.94048952317</v>
      </c>
      <c r="AL7" s="29">
        <f t="shared" si="0"/>
        <v>281878.62603982707</v>
      </c>
      <c r="AM7" s="29">
        <f t="shared" si="0"/>
        <v>286399.44399878674</v>
      </c>
      <c r="AN7" s="29">
        <f t="shared" si="0"/>
        <v>290711.80651310214</v>
      </c>
    </row>
    <row r="8" spans="1:40" x14ac:dyDescent="0.25">
      <c r="A8" s="31" t="s">
        <v>425</v>
      </c>
      <c r="C8" s="29">
        <f>SUMIFS('DATA 2'!C$68:C$100,'DATA 2'!$A$68:$A$100,$A8)</f>
        <v>10768.83088</v>
      </c>
      <c r="D8" s="29">
        <f>SUMIFS('DATA 2'!D$68:D$100,'DATA 2'!$A$68:$A$100,$A8)</f>
        <v>11372.89523</v>
      </c>
      <c r="E8" s="29">
        <f>SUMIFS('DATA 2'!E$68:E$100,'DATA 2'!$A$68:$A$100,$A8)</f>
        <v>12083.305420000001</v>
      </c>
      <c r="F8" s="29">
        <f>SUMIFS('DATA 2'!F$68:F$100,'DATA 2'!$A$68:$A$100,$A8)</f>
        <v>12823.570159999999</v>
      </c>
      <c r="G8" s="29">
        <f>SUMIFS('DATA 2'!G$68:G$100,'DATA 2'!$A$68:$A$100,$A8)</f>
        <v>13550.067999999999</v>
      </c>
      <c r="H8" s="29">
        <f>SUMIFS('DATA 2'!H$68:H$100,'DATA 2'!$A$68:$A$100,$A8)</f>
        <v>14939.323</v>
      </c>
      <c r="I8" s="29">
        <f>SUMIFS('DATA 2'!I$68:I$100,'DATA 2'!$A$68:$A$100,$A8)</f>
        <v>16261.1227</v>
      </c>
      <c r="J8" s="29">
        <f>SUMIFS('DATA 2'!J$68:J$100,'DATA 2'!$A$68:$A$100,$A8)</f>
        <v>17369.397819999998</v>
      </c>
      <c r="K8" s="29">
        <f>SUMIFS('DATA 2'!K$68:K$100,'DATA 2'!$A$68:$A$100,$A8)</f>
        <v>18279.319360000001</v>
      </c>
      <c r="L8" s="29">
        <f>SUMIFS('DATA 2'!L$68:L$100,'DATA 2'!$A$68:$A$100,$A8)</f>
        <v>19021.86968</v>
      </c>
      <c r="M8" s="29">
        <f>SUMIFS('DATA 2'!M$68:M$100,'DATA 2'!$A$68:$A$100,$A8)</f>
        <v>19604.04897</v>
      </c>
      <c r="N8" s="29">
        <f>SUMIFS('DATA 2'!N$68:N$100,'DATA 2'!$A$68:$A$100,$A8)</f>
        <v>19994.07274</v>
      </c>
      <c r="O8" s="29">
        <f>SUMIFS('DATA 2'!O$68:O$100,'DATA 2'!$A$68:$A$100,$A8)</f>
        <v>20119.454689999999</v>
      </c>
      <c r="P8" s="29">
        <f>SUMIFS('DATA 2'!P$68:P$100,'DATA 2'!$A$68:$A$100,$A8)</f>
        <v>20861.24985</v>
      </c>
      <c r="Q8" s="29">
        <f>SUMIFS('DATA 2'!Q$68:Q$100,'DATA 2'!$A$68:$A$100,$A8)</f>
        <v>21852.754789999999</v>
      </c>
      <c r="R8" s="29">
        <f>SUMIFS('DATA 2'!R$68:R$100,'DATA 2'!$A$68:$A$100,$A8)</f>
        <v>22982.58569</v>
      </c>
      <c r="S8" s="29">
        <f>SUMIFS('DATA 2'!S$68:S$100,'DATA 2'!$A$68:$A$100,$A8)</f>
        <v>24227.80257</v>
      </c>
      <c r="T8" s="29">
        <f>SUMIFS('DATA 2'!T$68:T$100,'DATA 2'!$A$68:$A$100,$A8)</f>
        <v>25599.208269999999</v>
      </c>
      <c r="U8" s="29">
        <f>SUMIFS('DATA 2'!U$68:U$100,'DATA 2'!$A$68:$A$100,$A8)</f>
        <v>26879.566859999999</v>
      </c>
      <c r="V8" s="29">
        <f>SUMIFS('DATA 2'!V$68:V$100,'DATA 2'!$A$68:$A$100,$A8)</f>
        <v>28029.753629999999</v>
      </c>
      <c r="W8" s="29">
        <f>SUMIFS('DATA 2'!W$68:W$100,'DATA 2'!$A$68:$A$100,$A8)</f>
        <v>29036.796030000001</v>
      </c>
      <c r="X8" s="29">
        <f>SUMIFS('DATA 2'!X$68:X$100,'DATA 2'!$A$68:$A$100,$A8)</f>
        <v>29894.153760000001</v>
      </c>
      <c r="Y8" s="29">
        <f>SUMIFS('DATA 2'!Y$68:Y$100,'DATA 2'!$A$68:$A$100,$A8)</f>
        <v>30600.235199999999</v>
      </c>
      <c r="Z8" s="29">
        <f>SUMIFS('DATA 2'!Z$68:Z$100,'DATA 2'!$A$68:$A$100,$A8)</f>
        <v>31156.084849999999</v>
      </c>
      <c r="AA8" s="29">
        <f>SUMIFS('DATA 2'!AA$68:AA$100,'DATA 2'!$A$68:$A$100,$A8)</f>
        <v>31563.653839999999</v>
      </c>
      <c r="AB8" s="29">
        <f>SUMIFS('DATA 2'!AB$68:AB$100,'DATA 2'!$A$68:$A$100,$A8)</f>
        <v>31824.93173</v>
      </c>
      <c r="AC8" s="29">
        <f>SUMIFS('DATA 2'!AC$68:AC$100,'DATA 2'!$A$68:$A$100,$A8)</f>
        <v>31941.69326</v>
      </c>
      <c r="AD8" s="29">
        <f>SUMIFS('DATA 2'!AD$68:AD$100,'DATA 2'!$A$68:$A$100,$A8)</f>
        <v>31915.672750000002</v>
      </c>
      <c r="AE8" s="29">
        <f>SUMIFS('DATA 2'!AE$68:AE$100,'DATA 2'!$A$68:$A$100,$A8)</f>
        <v>32564.537479999999</v>
      </c>
      <c r="AF8" s="29">
        <f>SUMIFS('DATA 2'!AF$68:AF$100,'DATA 2'!$A$68:$A$100,$A8)</f>
        <v>33223.30601</v>
      </c>
      <c r="AG8" s="29">
        <f>SUMIFS('DATA 2'!AG$68:AG$100,'DATA 2'!$A$68:$A$100,$A8)</f>
        <v>33733.43247</v>
      </c>
      <c r="AH8" s="29">
        <f>SUMIFS('DATA 2'!AH$68:AH$100,'DATA 2'!$A$68:$A$100,$A8)</f>
        <v>34092.747960000001</v>
      </c>
      <c r="AI8" s="29">
        <f>SUMIFS('DATA 2'!AI$68:AI$100,'DATA 2'!$A$68:$A$100,$A8)</f>
        <v>34330.199860000001</v>
      </c>
      <c r="AJ8" s="29">
        <f>SUMIFS('DATA 2'!AJ$68:AJ$100,'DATA 2'!$A$68:$A$100,$A8)</f>
        <v>34473.191310000002</v>
      </c>
      <c r="AK8" s="29">
        <f>SUMIFS('DATA 2'!AK$68:AK$100,'DATA 2'!$A$68:$A$100,$A8)</f>
        <v>34542.264739999999</v>
      </c>
      <c r="AL8" s="29">
        <f>SUMIFS('DATA 2'!AL$68:AL$100,'DATA 2'!$A$68:$A$100,$A8)</f>
        <v>34552.251109999997</v>
      </c>
      <c r="AM8" s="29">
        <f>SUMIFS('DATA 2'!AM$68:AM$100,'DATA 2'!$A$68:$A$100,$A8)</f>
        <v>34513.957390000003</v>
      </c>
      <c r="AN8" s="29">
        <f>SUMIFS('DATA 2'!AN$68:AN$100,'DATA 2'!$A$68:$A$100,$A8)</f>
        <v>34435.628140000001</v>
      </c>
    </row>
    <row r="9" spans="1:40" x14ac:dyDescent="0.25">
      <c r="A9" s="31" t="s">
        <v>426</v>
      </c>
      <c r="C9" s="29">
        <f>SUMIFS('DATA 2'!C$68:C$100,'DATA 2'!$A$68:$A$100,$A9)</f>
        <v>752.27429700000005</v>
      </c>
      <c r="D9" s="29">
        <f>SUMIFS('DATA 2'!D$68:D$100,'DATA 2'!$A$68:$A$100,$A9)</f>
        <v>978.20334119999995</v>
      </c>
      <c r="E9" s="29">
        <f>SUMIFS('DATA 2'!E$68:E$100,'DATA 2'!$A$68:$A$100,$A9)</f>
        <v>1270.089052</v>
      </c>
      <c r="F9" s="29">
        <f>SUMIFS('DATA 2'!F$68:F$100,'DATA 2'!$A$68:$A$100,$A9)</f>
        <v>1647.249206</v>
      </c>
      <c r="G9" s="29">
        <f>SUMIFS('DATA 2'!G$68:G$100,'DATA 2'!$A$68:$A$100,$A9)</f>
        <v>2131.6938580000001</v>
      </c>
      <c r="H9" s="29">
        <f>SUMIFS('DATA 2'!H$68:H$100,'DATA 2'!$A$68:$A$100,$A9)</f>
        <v>2777.884274</v>
      </c>
      <c r="I9" s="29">
        <f>SUMIFS('DATA 2'!I$68:I$100,'DATA 2'!$A$68:$A$100,$A9)</f>
        <v>3495.9691750000002</v>
      </c>
      <c r="J9" s="29">
        <f>SUMIFS('DATA 2'!J$68:J$100,'DATA 2'!$A$68:$A$100,$A9)</f>
        <v>4322.0524169999999</v>
      </c>
      <c r="K9" s="29">
        <f>SUMIFS('DATA 2'!K$68:K$100,'DATA 2'!$A$68:$A$100,$A9)</f>
        <v>5288.2861380000004</v>
      </c>
      <c r="L9" s="29">
        <f>SUMIFS('DATA 2'!L$68:L$100,'DATA 2'!$A$68:$A$100,$A9)</f>
        <v>6422.3401540000004</v>
      </c>
      <c r="M9" s="29">
        <f>SUMIFS('DATA 2'!M$68:M$100,'DATA 2'!$A$68:$A$100,$A9)</f>
        <v>7743.3578289999996</v>
      </c>
      <c r="N9" s="29">
        <f>SUMIFS('DATA 2'!N$68:N$100,'DATA 2'!$A$68:$A$100,$A9)</f>
        <v>9249.6172380000007</v>
      </c>
      <c r="O9" s="29">
        <f>SUMIFS('DATA 2'!O$68:O$100,'DATA 2'!$A$68:$A$100,$A9)</f>
        <v>10902.172640000001</v>
      </c>
      <c r="P9" s="29">
        <f>SUMIFS('DATA 2'!P$68:P$100,'DATA 2'!$A$68:$A$100,$A9)</f>
        <v>12653.14135</v>
      </c>
      <c r="Q9" s="29">
        <f>SUMIFS('DATA 2'!Q$68:Q$100,'DATA 2'!$A$68:$A$100,$A9)</f>
        <v>14669.32467</v>
      </c>
      <c r="R9" s="29">
        <f>SUMIFS('DATA 2'!R$68:R$100,'DATA 2'!$A$68:$A$100,$A9)</f>
        <v>16998.71212</v>
      </c>
      <c r="S9" s="29">
        <f>SUMIFS('DATA 2'!S$68:S$100,'DATA 2'!$A$68:$A$100,$A9)</f>
        <v>19695.642459999999</v>
      </c>
      <c r="T9" s="29">
        <f>SUMIFS('DATA 2'!T$68:T$100,'DATA 2'!$A$68:$A$100,$A9)</f>
        <v>22831.742109999999</v>
      </c>
      <c r="U9" s="29">
        <f>SUMIFS('DATA 2'!U$68:U$100,'DATA 2'!$A$68:$A$100,$A9)</f>
        <v>25563.114450000001</v>
      </c>
      <c r="V9" s="29">
        <f>SUMIFS('DATA 2'!V$68:V$100,'DATA 2'!$A$68:$A$100,$A9)</f>
        <v>28365.22293</v>
      </c>
      <c r="W9" s="29">
        <f>SUMIFS('DATA 2'!W$68:W$100,'DATA 2'!$A$68:$A$100,$A9)</f>
        <v>31223.37038</v>
      </c>
      <c r="X9" s="29">
        <f>SUMIFS('DATA 2'!X$68:X$100,'DATA 2'!$A$68:$A$100,$A9)</f>
        <v>34120.477460000002</v>
      </c>
      <c r="Y9" s="29">
        <f>SUMIFS('DATA 2'!Y$68:Y$100,'DATA 2'!$A$68:$A$100,$A9)</f>
        <v>37043.199280000001</v>
      </c>
      <c r="Z9" s="29">
        <f>SUMIFS('DATA 2'!Z$68:Z$100,'DATA 2'!$A$68:$A$100,$A9)</f>
        <v>39979.447529999998</v>
      </c>
      <c r="AA9" s="29">
        <f>SUMIFS('DATA 2'!AA$68:AA$100,'DATA 2'!$A$68:$A$100,$A9)</f>
        <v>42916.718030000004</v>
      </c>
      <c r="AB9" s="29">
        <f>SUMIFS('DATA 2'!AB$68:AB$100,'DATA 2'!$A$68:$A$100,$A9)</f>
        <v>45841.154880000002</v>
      </c>
      <c r="AC9" s="29">
        <f>SUMIFS('DATA 2'!AC$68:AC$100,'DATA 2'!$A$68:$A$100,$A9)</f>
        <v>48737.09145</v>
      </c>
      <c r="AD9" s="29">
        <f>SUMIFS('DATA 2'!AD$68:AD$100,'DATA 2'!$A$68:$A$100,$A9)</f>
        <v>51587.082909999997</v>
      </c>
      <c r="AE9" s="29">
        <f>SUMIFS('DATA 2'!AE$68:AE$100,'DATA 2'!$A$68:$A$100,$A9)</f>
        <v>54343.483310000003</v>
      </c>
      <c r="AF9" s="29">
        <f>SUMIFS('DATA 2'!AF$68:AF$100,'DATA 2'!$A$68:$A$100,$A9)</f>
        <v>56600.730280000003</v>
      </c>
      <c r="AG9" s="29">
        <f>SUMIFS('DATA 2'!AG$68:AG$100,'DATA 2'!$A$68:$A$100,$A9)</f>
        <v>58495.579290000001</v>
      </c>
      <c r="AH9" s="29">
        <f>SUMIFS('DATA 2'!AH$68:AH$100,'DATA 2'!$A$68:$A$100,$A9)</f>
        <v>60130.347869999998</v>
      </c>
      <c r="AI9" s="29">
        <f>SUMIFS('DATA 2'!AI$68:AI$100,'DATA 2'!$A$68:$A$100,$A9)</f>
        <v>61572.094040000004</v>
      </c>
      <c r="AJ9" s="29">
        <f>SUMIFS('DATA 2'!AJ$68:AJ$100,'DATA 2'!$A$68:$A$100,$A9)</f>
        <v>62864.35297</v>
      </c>
      <c r="AK9" s="29">
        <f>SUMIFS('DATA 2'!AK$68:AK$100,'DATA 2'!$A$68:$A$100,$A9)</f>
        <v>64036.915309999997</v>
      </c>
      <c r="AL9" s="29">
        <f>SUMIFS('DATA 2'!AL$68:AL$100,'DATA 2'!$A$68:$A$100,$A9)</f>
        <v>65111.660920000002</v>
      </c>
      <c r="AM9" s="29">
        <f>SUMIFS('DATA 2'!AM$68:AM$100,'DATA 2'!$A$68:$A$100,$A9)</f>
        <v>66105.298790000001</v>
      </c>
      <c r="AN9" s="29">
        <f>SUMIFS('DATA 2'!AN$68:AN$100,'DATA 2'!$A$68:$A$100,$A9)</f>
        <v>67031.480280000003</v>
      </c>
    </row>
    <row r="10" spans="1:40" x14ac:dyDescent="0.25">
      <c r="A10" s="31" t="s">
        <v>427</v>
      </c>
      <c r="C10" s="29">
        <f>SUMIFS('DATA 2'!C$68:C$100,'DATA 2'!$A$68:$A$100,$A10)</f>
        <v>638.72549079999999</v>
      </c>
      <c r="D10" s="29">
        <f>SUMIFS('DATA 2'!D$68:D$100,'DATA 2'!$A$68:$A$100,$A10)</f>
        <v>658.32153059999996</v>
      </c>
      <c r="E10" s="29">
        <f>SUMIFS('DATA 2'!E$68:E$100,'DATA 2'!$A$68:$A$100,$A10)</f>
        <v>676.34916910000004</v>
      </c>
      <c r="F10" s="29">
        <f>SUMIFS('DATA 2'!F$68:F$100,'DATA 2'!$A$68:$A$100,$A10)</f>
        <v>691.36383799999999</v>
      </c>
      <c r="G10" s="29">
        <f>SUMIFS('DATA 2'!G$68:G$100,'DATA 2'!$A$68:$A$100,$A10)</f>
        <v>702.13711190000004</v>
      </c>
      <c r="H10" s="29">
        <f>SUMIFS('DATA 2'!H$68:H$100,'DATA 2'!$A$68:$A$100,$A10)</f>
        <v>814.2137563</v>
      </c>
      <c r="I10" s="29">
        <f>SUMIFS('DATA 2'!I$68:I$100,'DATA 2'!$A$68:$A$100,$A10)</f>
        <v>963.25773630000003</v>
      </c>
      <c r="J10" s="29">
        <f>SUMIFS('DATA 2'!J$68:J$100,'DATA 2'!$A$68:$A$100,$A10)</f>
        <v>1133.4604999999999</v>
      </c>
      <c r="K10" s="29">
        <f>SUMIFS('DATA 2'!K$68:K$100,'DATA 2'!$A$68:$A$100,$A10)</f>
        <v>1323.8262729999999</v>
      </c>
      <c r="L10" s="29">
        <f>SUMIFS('DATA 2'!L$68:L$100,'DATA 2'!$A$68:$A$100,$A10)</f>
        <v>1537.089414</v>
      </c>
      <c r="M10" s="29">
        <f>SUMIFS('DATA 2'!M$68:M$100,'DATA 2'!$A$68:$A$100,$A10)</f>
        <v>1775.4697120000001</v>
      </c>
      <c r="N10" s="29">
        <f>SUMIFS('DATA 2'!N$68:N$100,'DATA 2'!$A$68:$A$100,$A10)</f>
        <v>2037.5568780000001</v>
      </c>
      <c r="O10" s="29">
        <f>SUMIFS('DATA 2'!O$68:O$100,'DATA 2'!$A$68:$A$100,$A10)</f>
        <v>2315.2840110000002</v>
      </c>
      <c r="P10" s="29">
        <f>SUMIFS('DATA 2'!P$68:P$100,'DATA 2'!$A$68:$A$100,$A10)</f>
        <v>2499.5909769999998</v>
      </c>
      <c r="Q10" s="29">
        <f>SUMIFS('DATA 2'!Q$68:Q$100,'DATA 2'!$A$68:$A$100,$A10)</f>
        <v>2650.4447869999999</v>
      </c>
      <c r="R10" s="29">
        <f>SUMIFS('DATA 2'!R$68:R$100,'DATA 2'!$A$68:$A$100,$A10)</f>
        <v>2792.1416060000001</v>
      </c>
      <c r="S10" s="29">
        <f>SUMIFS('DATA 2'!S$68:S$100,'DATA 2'!$A$68:$A$100,$A10)</f>
        <v>2933.269628</v>
      </c>
      <c r="T10" s="29">
        <f>SUMIFS('DATA 2'!T$68:T$100,'DATA 2'!$A$68:$A$100,$A10)</f>
        <v>3077.9424450000001</v>
      </c>
      <c r="U10" s="29">
        <f>SUMIFS('DATA 2'!U$68:U$100,'DATA 2'!$A$68:$A$100,$A10)</f>
        <v>3253.406864</v>
      </c>
      <c r="V10" s="29">
        <f>SUMIFS('DATA 2'!V$68:V$100,'DATA 2'!$A$68:$A$100,$A10)</f>
        <v>3426.7986780000001</v>
      </c>
      <c r="W10" s="29">
        <f>SUMIFS('DATA 2'!W$68:W$100,'DATA 2'!$A$68:$A$100,$A10)</f>
        <v>3585.7215470000001</v>
      </c>
      <c r="X10" s="29">
        <f>SUMIFS('DATA 2'!X$68:X$100,'DATA 2'!$A$68:$A$100,$A10)</f>
        <v>3725.254355</v>
      </c>
      <c r="Y10" s="29">
        <f>SUMIFS('DATA 2'!Y$68:Y$100,'DATA 2'!$A$68:$A$100,$A10)</f>
        <v>3843.3917409999999</v>
      </c>
      <c r="Z10" s="29">
        <f>SUMIFS('DATA 2'!Z$68:Z$100,'DATA 2'!$A$68:$A$100,$A10)</f>
        <v>3939.3514439999999</v>
      </c>
      <c r="AA10" s="29">
        <f>SUMIFS('DATA 2'!AA$68:AA$100,'DATA 2'!$A$68:$A$100,$A10)</f>
        <v>4012.8920710000002</v>
      </c>
      <c r="AB10" s="29">
        <f>SUMIFS('DATA 2'!AB$68:AB$100,'DATA 2'!$A$68:$A$100,$A10)</f>
        <v>4064.0360460000002</v>
      </c>
      <c r="AC10" s="29">
        <f>SUMIFS('DATA 2'!AC$68:AC$100,'DATA 2'!$A$68:$A$100,$A10)</f>
        <v>4092.965017</v>
      </c>
      <c r="AD10" s="29">
        <f>SUMIFS('DATA 2'!AD$68:AD$100,'DATA 2'!$A$68:$A$100,$A10)</f>
        <v>4100.0008710000002</v>
      </c>
      <c r="AE10" s="29">
        <f>SUMIFS('DATA 2'!AE$68:AE$100,'DATA 2'!$A$68:$A$100,$A10)</f>
        <v>4186.6865420000004</v>
      </c>
      <c r="AF10" s="29">
        <f>SUMIFS('DATA 2'!AF$68:AF$100,'DATA 2'!$A$68:$A$100,$A10)</f>
        <v>4270.0877959999998</v>
      </c>
      <c r="AG10" s="29">
        <f>SUMIFS('DATA 2'!AG$68:AG$100,'DATA 2'!$A$68:$A$100,$A10)</f>
        <v>4330.6543359999996</v>
      </c>
      <c r="AH10" s="29">
        <f>SUMIFS('DATA 2'!AH$68:AH$100,'DATA 2'!$A$68:$A$100,$A10)</f>
        <v>4368.5326249999998</v>
      </c>
      <c r="AI10" s="29">
        <f>SUMIFS('DATA 2'!AI$68:AI$100,'DATA 2'!$A$68:$A$100,$A10)</f>
        <v>4387.799481</v>
      </c>
      <c r="AJ10" s="29">
        <f>SUMIFS('DATA 2'!AJ$68:AJ$100,'DATA 2'!$A$68:$A$100,$A10)</f>
        <v>4392.3280640000003</v>
      </c>
      <c r="AK10" s="29">
        <f>SUMIFS('DATA 2'!AK$68:AK$100,'DATA 2'!$A$68:$A$100,$A10)</f>
        <v>4385.1097840000002</v>
      </c>
      <c r="AL10" s="29">
        <f>SUMIFS('DATA 2'!AL$68:AL$100,'DATA 2'!$A$68:$A$100,$A10)</f>
        <v>4368.3966190000001</v>
      </c>
      <c r="AM10" s="29">
        <f>SUMIFS('DATA 2'!AM$68:AM$100,'DATA 2'!$A$68:$A$100,$A10)</f>
        <v>4343.911443</v>
      </c>
      <c r="AN10" s="29">
        <f>SUMIFS('DATA 2'!AN$68:AN$100,'DATA 2'!$A$68:$A$100,$A10)</f>
        <v>4313.0304569999998</v>
      </c>
    </row>
    <row r="11" spans="1:40" x14ac:dyDescent="0.25">
      <c r="A11" s="31" t="s">
        <v>117</v>
      </c>
      <c r="C11" s="29">
        <f>SUMIFS('DATA 2'!C$68:C$100,'DATA 2'!$A$68:$A$100,$A11)</f>
        <v>4.3678165160000004</v>
      </c>
      <c r="D11" s="29">
        <f>SUMIFS('DATA 2'!D$68:D$100,'DATA 2'!$A$68:$A$100,$A11)</f>
        <v>9.1352848180000006</v>
      </c>
      <c r="E11" s="29">
        <f>SUMIFS('DATA 2'!E$68:E$100,'DATA 2'!$A$68:$A$100,$A11)</f>
        <v>19.23682088</v>
      </c>
      <c r="F11" s="29">
        <f>SUMIFS('DATA 2'!F$68:F$100,'DATA 2'!$A$68:$A$100,$A11)</f>
        <v>40.82926767</v>
      </c>
      <c r="G11" s="29">
        <f>SUMIFS('DATA 2'!G$68:G$100,'DATA 2'!$A$68:$A$100,$A11)</f>
        <v>87.152089669999995</v>
      </c>
      <c r="H11" s="29">
        <f>SUMIFS('DATA 2'!H$68:H$100,'DATA 2'!$A$68:$A$100,$A11)</f>
        <v>173.71355560000001</v>
      </c>
      <c r="I11" s="29">
        <f>SUMIFS('DATA 2'!I$68:I$100,'DATA 2'!$A$68:$A$100,$A11)</f>
        <v>335.76932909999999</v>
      </c>
      <c r="J11" s="29">
        <f>SUMIFS('DATA 2'!J$68:J$100,'DATA 2'!$A$68:$A$100,$A11)</f>
        <v>638.14756780000005</v>
      </c>
      <c r="K11" s="29">
        <f>SUMIFS('DATA 2'!K$68:K$100,'DATA 2'!$A$68:$A$100,$A11)</f>
        <v>1199.3398219999999</v>
      </c>
      <c r="L11" s="29">
        <f>SUMIFS('DATA 2'!L$68:L$100,'DATA 2'!$A$68:$A$100,$A11)</f>
        <v>2233.5605730000002</v>
      </c>
      <c r="M11" s="29">
        <f>SUMIFS('DATA 2'!M$68:M$100,'DATA 2'!$A$68:$A$100,$A11)</f>
        <v>4121.6757129999996</v>
      </c>
      <c r="N11" s="29">
        <f>SUMIFS('DATA 2'!N$68:N$100,'DATA 2'!$A$68:$A$100,$A11)</f>
        <v>7521.1587170000003</v>
      </c>
      <c r="O11" s="29">
        <f>SUMIFS('DATA 2'!O$68:O$100,'DATA 2'!$A$68:$A$100,$A11)</f>
        <v>13519.25419</v>
      </c>
      <c r="P11" s="29">
        <f>SUMIFS('DATA 2'!P$68:P$100,'DATA 2'!$A$68:$A$100,$A11)</f>
        <v>15207.966249999999</v>
      </c>
      <c r="Q11" s="29">
        <f>SUMIFS('DATA 2'!Q$68:Q$100,'DATA 2'!$A$68:$A$100,$A11)</f>
        <v>16934.989079999999</v>
      </c>
      <c r="R11" s="29">
        <f>SUMIFS('DATA 2'!R$68:R$100,'DATA 2'!$A$68:$A$100,$A11)</f>
        <v>18731.165929999999</v>
      </c>
      <c r="S11" s="29">
        <f>SUMIFS('DATA 2'!S$68:S$100,'DATA 2'!$A$68:$A$100,$A11)</f>
        <v>20619.217509999999</v>
      </c>
      <c r="T11" s="29">
        <f>SUMIFS('DATA 2'!T$68:T$100,'DATA 2'!$A$68:$A$100,$A11)</f>
        <v>22627.597659999999</v>
      </c>
      <c r="U11" s="29">
        <f>SUMIFS('DATA 2'!U$68:U$100,'DATA 2'!$A$68:$A$100,$A11)</f>
        <v>26922.740280000002</v>
      </c>
      <c r="V11" s="29">
        <f>SUMIFS('DATA 2'!V$68:V$100,'DATA 2'!$A$68:$A$100,$A11)</f>
        <v>31768.087490000002</v>
      </c>
      <c r="W11" s="29">
        <f>SUMIFS('DATA 2'!W$68:W$100,'DATA 2'!$A$68:$A$100,$A11)</f>
        <v>37208.915780000003</v>
      </c>
      <c r="X11" s="29">
        <f>SUMIFS('DATA 2'!X$68:X$100,'DATA 2'!$A$68:$A$100,$A11)</f>
        <v>43289.554210000002</v>
      </c>
      <c r="Y11" s="29">
        <f>SUMIFS('DATA 2'!Y$68:Y$100,'DATA 2'!$A$68:$A$100,$A11)</f>
        <v>50060.5818</v>
      </c>
      <c r="Z11" s="29">
        <f>SUMIFS('DATA 2'!Z$68:Z$100,'DATA 2'!$A$68:$A$100,$A11)</f>
        <v>57576.626790000002</v>
      </c>
      <c r="AA11" s="29">
        <f>SUMIFS('DATA 2'!AA$68:AA$100,'DATA 2'!$A$68:$A$100,$A11)</f>
        <v>65894.26685</v>
      </c>
      <c r="AB11" s="29">
        <f>SUMIFS('DATA 2'!AB$68:AB$100,'DATA 2'!$A$68:$A$100,$A11)</f>
        <v>75070.182379999998</v>
      </c>
      <c r="AC11" s="29">
        <f>SUMIFS('DATA 2'!AC$68:AC$100,'DATA 2'!$A$68:$A$100,$A11)</f>
        <v>85159.420530000003</v>
      </c>
      <c r="AD11" s="29">
        <f>SUMIFS('DATA 2'!AD$68:AD$100,'DATA 2'!$A$68:$A$100,$A11)</f>
        <v>96214.023929999996</v>
      </c>
      <c r="AE11" s="29">
        <f>SUMIFS('DATA 2'!AE$68:AE$100,'DATA 2'!$A$68:$A$100,$A11)</f>
        <v>102369.1761</v>
      </c>
      <c r="AF11" s="29">
        <f>SUMIFS('DATA 2'!AF$68:AF$100,'DATA 2'!$A$68:$A$100,$A11)</f>
        <v>107576.7083</v>
      </c>
      <c r="AG11" s="29">
        <f>SUMIFS('DATA 2'!AG$68:AG$100,'DATA 2'!$A$68:$A$100,$A11)</f>
        <v>112080.238</v>
      </c>
      <c r="AH11" s="29">
        <f>SUMIFS('DATA 2'!AH$68:AH$100,'DATA 2'!$A$68:$A$100,$A11)</f>
        <v>116068.2319</v>
      </c>
      <c r="AI11" s="29">
        <f>SUMIFS('DATA 2'!AI$68:AI$100,'DATA 2'!$A$68:$A$100,$A11)</f>
        <v>119667.29240000001</v>
      </c>
      <c r="AJ11" s="29">
        <f>SUMIFS('DATA 2'!AJ$68:AJ$100,'DATA 2'!$A$68:$A$100,$A11)</f>
        <v>122961.57490000001</v>
      </c>
      <c r="AK11" s="29">
        <f>SUMIFS('DATA 2'!AK$68:AK$100,'DATA 2'!$A$68:$A$100,$A11)</f>
        <v>126010.13529999999</v>
      </c>
      <c r="AL11" s="29">
        <f>SUMIFS('DATA 2'!AL$68:AL$100,'DATA 2'!$A$68:$A$100,$A11)</f>
        <v>128857.4624</v>
      </c>
      <c r="AM11" s="29">
        <f>SUMIFS('DATA 2'!AM$68:AM$100,'DATA 2'!$A$68:$A$100,$A11)</f>
        <v>131538.4645</v>
      </c>
      <c r="AN11" s="29">
        <f>SUMIFS('DATA 2'!AN$68:AN$100,'DATA 2'!$A$68:$A$100,$A11)</f>
        <v>134082.432</v>
      </c>
    </row>
    <row r="12" spans="1:40" x14ac:dyDescent="0.25">
      <c r="A12" s="31" t="s">
        <v>428</v>
      </c>
      <c r="C12" s="29">
        <f>SUMIFS('DATA 2'!C$68:C$100,'DATA 2'!$A$68:$A$100,$A12)</f>
        <v>288.43088970000002</v>
      </c>
      <c r="D12" s="29">
        <f>SUMIFS('DATA 2'!D$68:D$100,'DATA 2'!$A$68:$A$100,$A12)</f>
        <v>363.70704799999999</v>
      </c>
      <c r="E12" s="29">
        <f>SUMIFS('DATA 2'!E$68:E$100,'DATA 2'!$A$68:$A$100,$A12)</f>
        <v>490.28583600000002</v>
      </c>
      <c r="F12" s="29">
        <f>SUMIFS('DATA 2'!F$68:F$100,'DATA 2'!$A$68:$A$100,$A12)</f>
        <v>676.53607769999996</v>
      </c>
      <c r="G12" s="29">
        <f>SUMIFS('DATA 2'!G$68:G$100,'DATA 2'!$A$68:$A$100,$A12)</f>
        <v>942.66917669999998</v>
      </c>
      <c r="H12" s="29">
        <f>SUMIFS('DATA 2'!H$68:H$100,'DATA 2'!$A$68:$A$100,$A12)</f>
        <v>1216.153947</v>
      </c>
      <c r="I12" s="29">
        <f>SUMIFS('DATA 2'!I$68:I$100,'DATA 2'!$A$68:$A$100,$A12)</f>
        <v>1491.2250280000001</v>
      </c>
      <c r="J12" s="29">
        <f>SUMIFS('DATA 2'!J$68:J$100,'DATA 2'!$A$68:$A$100,$A12)</f>
        <v>1774.2606149999999</v>
      </c>
      <c r="K12" s="29">
        <f>SUMIFS('DATA 2'!K$68:K$100,'DATA 2'!$A$68:$A$100,$A12)</f>
        <v>2072.1430180000002</v>
      </c>
      <c r="L12" s="29">
        <f>SUMIFS('DATA 2'!L$68:L$100,'DATA 2'!$A$68:$A$100,$A12)</f>
        <v>2388.81529</v>
      </c>
      <c r="M12" s="29">
        <f>SUMIFS('DATA 2'!M$68:M$100,'DATA 2'!$A$68:$A$100,$A12)</f>
        <v>2723.732066</v>
      </c>
      <c r="N12" s="29">
        <f>SUMIFS('DATA 2'!N$68:N$100,'DATA 2'!$A$68:$A$100,$A12)</f>
        <v>3069.20586</v>
      </c>
      <c r="O12" s="29">
        <f>SUMIFS('DATA 2'!O$68:O$100,'DATA 2'!$A$68:$A$100,$A12)</f>
        <v>3407.4843489999998</v>
      </c>
      <c r="P12" s="29">
        <f>SUMIFS('DATA 2'!P$68:P$100,'DATA 2'!$A$68:$A$100,$A12)</f>
        <v>3667.5273120000002</v>
      </c>
      <c r="Q12" s="29">
        <f>SUMIFS('DATA 2'!Q$68:Q$100,'DATA 2'!$A$68:$A$100,$A12)</f>
        <v>3896.1353089999998</v>
      </c>
      <c r="R12" s="29">
        <f>SUMIFS('DATA 2'!R$68:R$100,'DATA 2'!$A$68:$A$100,$A12)</f>
        <v>4111.9293369999996</v>
      </c>
      <c r="S12" s="29">
        <f>SUMIFS('DATA 2'!S$68:S$100,'DATA 2'!$A$68:$A$100,$A12)</f>
        <v>4321.7773829999996</v>
      </c>
      <c r="T12" s="29">
        <f>SUMIFS('DATA 2'!T$68:T$100,'DATA 2'!$A$68:$A$100,$A12)</f>
        <v>4529.8042670000004</v>
      </c>
      <c r="U12" s="29">
        <f>SUMIFS('DATA 2'!U$68:U$100,'DATA 2'!$A$68:$A$100,$A12)</f>
        <v>4771.0782419999996</v>
      </c>
      <c r="V12" s="29">
        <f>SUMIFS('DATA 2'!V$68:V$100,'DATA 2'!$A$68:$A$100,$A12)</f>
        <v>4998.799293</v>
      </c>
      <c r="W12" s="29">
        <f>SUMIFS('DATA 2'!W$68:W$100,'DATA 2'!$A$68:$A$100,$A12)</f>
        <v>5195.6949420000001</v>
      </c>
      <c r="X12" s="29">
        <f>SUMIFS('DATA 2'!X$68:X$100,'DATA 2'!$A$68:$A$100,$A12)</f>
        <v>5355.527556</v>
      </c>
      <c r="Y12" s="29">
        <f>SUMIFS('DATA 2'!Y$68:Y$100,'DATA 2'!$A$68:$A$100,$A12)</f>
        <v>5476.554787</v>
      </c>
      <c r="Z12" s="29">
        <f>SUMIFS('DATA 2'!Z$68:Z$100,'DATA 2'!$A$68:$A$100,$A12)</f>
        <v>5559.0206330000001</v>
      </c>
      <c r="AA12" s="29">
        <f>SUMIFS('DATA 2'!AA$68:AA$100,'DATA 2'!$A$68:$A$100,$A12)</f>
        <v>5604.0916239999997</v>
      </c>
      <c r="AB12" s="29">
        <f>SUMIFS('DATA 2'!AB$68:AB$100,'DATA 2'!$A$68:$A$100,$A12)</f>
        <v>5613.3880479999998</v>
      </c>
      <c r="AC12" s="29">
        <f>SUMIFS('DATA 2'!AC$68:AC$100,'DATA 2'!$A$68:$A$100,$A12)</f>
        <v>5588.7770140000002</v>
      </c>
      <c r="AD12" s="29">
        <f>SUMIFS('DATA 2'!AD$68:AD$100,'DATA 2'!$A$68:$A$100,$A12)</f>
        <v>5532.2984740000002</v>
      </c>
      <c r="AE12" s="29">
        <f>SUMIFS('DATA 2'!AE$68:AE$100,'DATA 2'!$A$68:$A$100,$A12)</f>
        <v>3393.1822510000002</v>
      </c>
      <c r="AF12" s="29">
        <f>SUMIFS('DATA 2'!AF$68:AF$100,'DATA 2'!$A$68:$A$100,$A12)</f>
        <v>1730.112678</v>
      </c>
      <c r="AG12" s="29">
        <f>SUMIFS('DATA 2'!AG$68:AG$100,'DATA 2'!$A$68:$A$100,$A12)</f>
        <v>811.50474329999997</v>
      </c>
      <c r="AH12" s="29">
        <f>SUMIFS('DATA 2'!AH$68:AH$100,'DATA 2'!$A$68:$A$100,$A12)</f>
        <v>361.71573710000001</v>
      </c>
      <c r="AI12" s="29">
        <f>SUMIFS('DATA 2'!AI$68:AI$100,'DATA 2'!$A$68:$A$100,$A12)</f>
        <v>154.96927210000001</v>
      </c>
      <c r="AJ12" s="29">
        <f>SUMIFS('DATA 2'!AJ$68:AJ$100,'DATA 2'!$A$68:$A$100,$A12)</f>
        <v>64.149557450000003</v>
      </c>
      <c r="AK12" s="29">
        <f>SUMIFS('DATA 2'!AK$68:AK$100,'DATA 2'!$A$68:$A$100,$A12)</f>
        <v>25.770444869999999</v>
      </c>
      <c r="AL12" s="29">
        <f>SUMIFS('DATA 2'!AL$68:AL$100,'DATA 2'!$A$68:$A$100,$A12)</f>
        <v>10.112531369999999</v>
      </c>
      <c r="AM12" s="29">
        <f>SUMIFS('DATA 2'!AM$68:AM$100,'DATA 2'!$A$68:$A$100,$A12)</f>
        <v>3.9217451319999999</v>
      </c>
      <c r="AN12" s="29">
        <f>SUMIFS('DATA 2'!AN$68:AN$100,'DATA 2'!$A$68:$A$100,$A12)</f>
        <v>1.5343038680000001</v>
      </c>
    </row>
    <row r="13" spans="1:40" x14ac:dyDescent="0.25">
      <c r="A13" s="31" t="s">
        <v>429</v>
      </c>
      <c r="C13" s="29">
        <f>SUMIFS('DATA 2'!C$68:C$100,'DATA 2'!$A$68:$A$100,$A13)</f>
        <v>514.10128280000004</v>
      </c>
      <c r="D13" s="29">
        <f>SUMIFS('DATA 2'!D$68:D$100,'DATA 2'!$A$68:$A$100,$A13)</f>
        <v>563.49475580000001</v>
      </c>
      <c r="E13" s="29">
        <f>SUMIFS('DATA 2'!E$68:E$100,'DATA 2'!$A$68:$A$100,$A13)</f>
        <v>628.66634729999998</v>
      </c>
      <c r="F13" s="29">
        <f>SUMIFS('DATA 2'!F$68:F$100,'DATA 2'!$A$68:$A$100,$A13)</f>
        <v>703.58708739999997</v>
      </c>
      <c r="G13" s="29">
        <f>SUMIFS('DATA 2'!G$68:G$100,'DATA 2'!$A$68:$A$100,$A13)</f>
        <v>785.99606459999995</v>
      </c>
      <c r="H13" s="29">
        <f>SUMIFS('DATA 2'!H$68:H$100,'DATA 2'!$A$68:$A$100,$A13)</f>
        <v>892.15866770000002</v>
      </c>
      <c r="I13" s="29">
        <f>SUMIFS('DATA 2'!I$68:I$100,'DATA 2'!$A$68:$A$100,$A13)</f>
        <v>992.28321119999998</v>
      </c>
      <c r="J13" s="29">
        <f>SUMIFS('DATA 2'!J$68:J$100,'DATA 2'!$A$68:$A$100,$A13)</f>
        <v>1081.5079490000001</v>
      </c>
      <c r="K13" s="29">
        <f>SUMIFS('DATA 2'!K$68:K$100,'DATA 2'!$A$68:$A$100,$A13)</f>
        <v>1161.5653500000001</v>
      </c>
      <c r="L13" s="29">
        <f>SUMIFS('DATA 2'!L$68:L$100,'DATA 2'!$A$68:$A$100,$A13)</f>
        <v>1234.207298</v>
      </c>
      <c r="M13" s="29">
        <f>SUMIFS('DATA 2'!M$68:M$100,'DATA 2'!$A$68:$A$100,$A13)</f>
        <v>1299.3661219999999</v>
      </c>
      <c r="N13" s="29">
        <f>SUMIFS('DATA 2'!N$68:N$100,'DATA 2'!$A$68:$A$100,$A13)</f>
        <v>1354.234886</v>
      </c>
      <c r="O13" s="29">
        <f>SUMIFS('DATA 2'!O$68:O$100,'DATA 2'!$A$68:$A$100,$A13)</f>
        <v>1392.937383</v>
      </c>
      <c r="P13" s="29">
        <f>SUMIFS('DATA 2'!P$68:P$100,'DATA 2'!$A$68:$A$100,$A13)</f>
        <v>1433.578334</v>
      </c>
      <c r="Q13" s="29">
        <f>SUMIFS('DATA 2'!Q$68:Q$100,'DATA 2'!$A$68:$A$100,$A13)</f>
        <v>1474.607745</v>
      </c>
      <c r="R13" s="29">
        <f>SUMIFS('DATA 2'!R$68:R$100,'DATA 2'!$A$68:$A$100,$A13)</f>
        <v>1515.9671740000001</v>
      </c>
      <c r="S13" s="29">
        <f>SUMIFS('DATA 2'!S$68:S$100,'DATA 2'!$A$68:$A$100,$A13)</f>
        <v>1558.0576080000001</v>
      </c>
      <c r="T13" s="29">
        <f>SUMIFS('DATA 2'!T$68:T$100,'DATA 2'!$A$68:$A$100,$A13)</f>
        <v>1601.75874</v>
      </c>
      <c r="U13" s="29">
        <f>SUMIFS('DATA 2'!U$68:U$100,'DATA 2'!$A$68:$A$100,$A13)</f>
        <v>1561.5291970000001</v>
      </c>
      <c r="V13" s="29">
        <f>SUMIFS('DATA 2'!V$68:V$100,'DATA 2'!$A$68:$A$100,$A13)</f>
        <v>1484.4709190000001</v>
      </c>
      <c r="W13" s="29">
        <f>SUMIFS('DATA 2'!W$68:W$100,'DATA 2'!$A$68:$A$100,$A13)</f>
        <v>1390.00658</v>
      </c>
      <c r="X13" s="29">
        <f>SUMIFS('DATA 2'!X$68:X$100,'DATA 2'!$A$68:$A$100,$A13)</f>
        <v>1286.4831730000001</v>
      </c>
      <c r="Y13" s="29">
        <f>SUMIFS('DATA 2'!Y$68:Y$100,'DATA 2'!$A$68:$A$100,$A13)</f>
        <v>1178.6871149999999</v>
      </c>
      <c r="Z13" s="29">
        <f>SUMIFS('DATA 2'!Z$68:Z$100,'DATA 2'!$A$68:$A$100,$A13)</f>
        <v>1069.9996329999999</v>
      </c>
      <c r="AA13" s="29">
        <f>SUMIFS('DATA 2'!AA$68:AA$100,'DATA 2'!$A$68:$A$100,$A13)</f>
        <v>962.99539419999996</v>
      </c>
      <c r="AB13" s="29">
        <f>SUMIFS('DATA 2'!AB$68:AB$100,'DATA 2'!$A$68:$A$100,$A13)</f>
        <v>859.63811669999996</v>
      </c>
      <c r="AC13" s="29">
        <f>SUMIFS('DATA 2'!AC$68:AC$100,'DATA 2'!$A$68:$A$100,$A13)</f>
        <v>761.38178270000003</v>
      </c>
      <c r="AD13" s="29">
        <f>SUMIFS('DATA 2'!AD$68:AD$100,'DATA 2'!$A$68:$A$100,$A13)</f>
        <v>669.25179009999999</v>
      </c>
      <c r="AE13" s="29">
        <f>SUMIFS('DATA 2'!AE$68:AE$100,'DATA 2'!$A$68:$A$100,$A13)</f>
        <v>555.82817480000006</v>
      </c>
      <c r="AF13" s="29">
        <f>SUMIFS('DATA 2'!AF$68:AF$100,'DATA 2'!$A$68:$A$100,$A13)</f>
        <v>447.70884230000001</v>
      </c>
      <c r="AG13" s="29">
        <f>SUMIFS('DATA 2'!AG$68:AG$100,'DATA 2'!$A$68:$A$100,$A13)</f>
        <v>353.68390319999997</v>
      </c>
      <c r="AH13" s="29">
        <f>SUMIFS('DATA 2'!AH$68:AH$100,'DATA 2'!$A$68:$A$100,$A13)</f>
        <v>275.412083</v>
      </c>
      <c r="AI13" s="29">
        <f>SUMIFS('DATA 2'!AI$68:AI$100,'DATA 2'!$A$68:$A$100,$A13)</f>
        <v>211.9365157</v>
      </c>
      <c r="AJ13" s="29">
        <f>SUMIFS('DATA 2'!AJ$68:AJ$100,'DATA 2'!$A$68:$A$100,$A13)</f>
        <v>161.3992207</v>
      </c>
      <c r="AK13" s="29">
        <f>SUMIFS('DATA 2'!AK$68:AK$100,'DATA 2'!$A$68:$A$100,$A13)</f>
        <v>121.7441491</v>
      </c>
      <c r="AL13" s="29">
        <f>SUMIFS('DATA 2'!AL$68:AL$100,'DATA 2'!$A$68:$A$100,$A13)</f>
        <v>91.012472180000003</v>
      </c>
      <c r="AM13" s="29">
        <f>SUMIFS('DATA 2'!AM$68:AM$100,'DATA 2'!$A$68:$A$100,$A13)</f>
        <v>67.460242550000004</v>
      </c>
      <c r="AN13" s="29">
        <f>SUMIFS('DATA 2'!AN$68:AN$100,'DATA 2'!$A$68:$A$100,$A13)</f>
        <v>49.595461319999998</v>
      </c>
    </row>
    <row r="14" spans="1:40" x14ac:dyDescent="0.25">
      <c r="A14" s="31" t="s">
        <v>430</v>
      </c>
      <c r="C14" s="29">
        <f>SUMIFS('DATA 2'!C$68:C$100,'DATA 2'!$A$68:$A$100,$A14)</f>
        <v>0.22515454670000001</v>
      </c>
      <c r="D14" s="29">
        <f>SUMIFS('DATA 2'!D$68:D$100,'DATA 2'!$A$68:$A$100,$A14)</f>
        <v>0.83331546239999998</v>
      </c>
      <c r="E14" s="29">
        <f>SUMIFS('DATA 2'!E$68:E$100,'DATA 2'!$A$68:$A$100,$A14)</f>
        <v>4.9245517679999997</v>
      </c>
      <c r="F14" s="29">
        <f>SUMIFS('DATA 2'!F$68:F$100,'DATA 2'!$A$68:$A$100,$A14)</f>
        <v>34.820841909999999</v>
      </c>
      <c r="G14" s="29">
        <f>SUMIFS('DATA 2'!G$68:G$100,'DATA 2'!$A$68:$A$100,$A14)</f>
        <v>260.21429549999999</v>
      </c>
      <c r="H14" s="29">
        <f>SUMIFS('DATA 2'!H$68:H$100,'DATA 2'!$A$68:$A$100,$A14)</f>
        <v>632.42920930000002</v>
      </c>
      <c r="I14" s="29">
        <f>SUMIFS('DATA 2'!I$68:I$100,'DATA 2'!$A$68:$A$100,$A14)</f>
        <v>1019.393541</v>
      </c>
      <c r="J14" s="29">
        <f>SUMIFS('DATA 2'!J$68:J$100,'DATA 2'!$A$68:$A$100,$A14)</f>
        <v>1409.7348260000001</v>
      </c>
      <c r="K14" s="29">
        <f>SUMIFS('DATA 2'!K$68:K$100,'DATA 2'!$A$68:$A$100,$A14)</f>
        <v>1824.5710799999999</v>
      </c>
      <c r="L14" s="29">
        <f>SUMIFS('DATA 2'!L$68:L$100,'DATA 2'!$A$68:$A$100,$A14)</f>
        <v>2279.940912</v>
      </c>
      <c r="M14" s="29">
        <f>SUMIFS('DATA 2'!M$68:M$100,'DATA 2'!$A$68:$A$100,$A14)</f>
        <v>2782.7323900000001</v>
      </c>
      <c r="N14" s="29">
        <f>SUMIFS('DATA 2'!N$68:N$100,'DATA 2'!$A$68:$A$100,$A14)</f>
        <v>3329.3115160000002</v>
      </c>
      <c r="O14" s="29">
        <f>SUMIFS('DATA 2'!O$68:O$100,'DATA 2'!$A$68:$A$100,$A14)</f>
        <v>3901.9997760000001</v>
      </c>
      <c r="P14" s="29">
        <f>SUMIFS('DATA 2'!P$68:P$100,'DATA 2'!$A$68:$A$100,$A14)</f>
        <v>4249.8564109999998</v>
      </c>
      <c r="Q14" s="29">
        <f>SUMIFS('DATA 2'!Q$68:Q$100,'DATA 2'!$A$68:$A$100,$A14)</f>
        <v>4493.017793</v>
      </c>
      <c r="R14" s="29">
        <f>SUMIFS('DATA 2'!R$68:R$100,'DATA 2'!$A$68:$A$100,$A14)</f>
        <v>4684.5351110000001</v>
      </c>
      <c r="S14" s="29">
        <f>SUMIFS('DATA 2'!S$68:S$100,'DATA 2'!$A$68:$A$100,$A14)</f>
        <v>4844.8385539999999</v>
      </c>
      <c r="T14" s="29">
        <f>SUMIFS('DATA 2'!T$68:T$100,'DATA 2'!$A$68:$A$100,$A14)</f>
        <v>4984.2002789999997</v>
      </c>
      <c r="U14" s="29">
        <f>SUMIFS('DATA 2'!U$68:U$100,'DATA 2'!$A$68:$A$100,$A14)</f>
        <v>4886.8368950000004</v>
      </c>
      <c r="V14" s="29">
        <f>SUMIFS('DATA 2'!V$68:V$100,'DATA 2'!$A$68:$A$100,$A14)</f>
        <v>4672.07647</v>
      </c>
      <c r="W14" s="29">
        <f>SUMIFS('DATA 2'!W$68:W$100,'DATA 2'!$A$68:$A$100,$A14)</f>
        <v>4393.6722380000001</v>
      </c>
      <c r="X14" s="29">
        <f>SUMIFS('DATA 2'!X$68:X$100,'DATA 2'!$A$68:$A$100,$A14)</f>
        <v>4078.2227400000002</v>
      </c>
      <c r="Y14" s="29">
        <f>SUMIFS('DATA 2'!Y$68:Y$100,'DATA 2'!$A$68:$A$100,$A14)</f>
        <v>3742.9327720000001</v>
      </c>
      <c r="Z14" s="29">
        <f>SUMIFS('DATA 2'!Z$68:Z$100,'DATA 2'!$A$68:$A$100,$A14)</f>
        <v>3400.646362</v>
      </c>
      <c r="AA14" s="29">
        <f>SUMIFS('DATA 2'!AA$68:AA$100,'DATA 2'!$A$68:$A$100,$A14)</f>
        <v>3061.2620259999999</v>
      </c>
      <c r="AB14" s="29">
        <f>SUMIFS('DATA 2'!AB$68:AB$100,'DATA 2'!$A$68:$A$100,$A14)</f>
        <v>2732.2741129999999</v>
      </c>
      <c r="AC14" s="29">
        <f>SUMIFS('DATA 2'!AC$68:AC$100,'DATA 2'!$A$68:$A$100,$A14)</f>
        <v>2419.1403230000001</v>
      </c>
      <c r="AD14" s="29">
        <f>SUMIFS('DATA 2'!AD$68:AD$100,'DATA 2'!$A$68:$A$100,$A14)</f>
        <v>2125.6208120000001</v>
      </c>
      <c r="AE14" s="29">
        <f>SUMIFS('DATA 2'!AE$68:AE$100,'DATA 2'!$A$68:$A$100,$A14)</f>
        <v>1962.499362</v>
      </c>
      <c r="AF14" s="29">
        <f>SUMIFS('DATA 2'!AF$68:AF$100,'DATA 2'!$A$68:$A$100,$A14)</f>
        <v>1827.9858119999999</v>
      </c>
      <c r="AG14" s="29">
        <f>SUMIFS('DATA 2'!AG$68:AG$100,'DATA 2'!$A$68:$A$100,$A14)</f>
        <v>1698.727515</v>
      </c>
      <c r="AH14" s="29">
        <f>SUMIFS('DATA 2'!AH$68:AH$100,'DATA 2'!$A$68:$A$100,$A14)</f>
        <v>1572.2176260000001</v>
      </c>
      <c r="AI14" s="29">
        <f>SUMIFS('DATA 2'!AI$68:AI$100,'DATA 2'!$A$68:$A$100,$A14)</f>
        <v>1449.945868</v>
      </c>
      <c r="AJ14" s="29">
        <f>SUMIFS('DATA 2'!AJ$68:AJ$100,'DATA 2'!$A$68:$A$100,$A14)</f>
        <v>1333.4533570000001</v>
      </c>
      <c r="AK14" s="29">
        <f>SUMIFS('DATA 2'!AK$68:AK$100,'DATA 2'!$A$68:$A$100,$A14)</f>
        <v>1223.6931039999999</v>
      </c>
      <c r="AL14" s="29">
        <f>SUMIFS('DATA 2'!AL$68:AL$100,'DATA 2'!$A$68:$A$100,$A14)</f>
        <v>1121.1105689999999</v>
      </c>
      <c r="AM14" s="29">
        <f>SUMIFS('DATA 2'!AM$68:AM$100,'DATA 2'!$A$68:$A$100,$A14)</f>
        <v>1025.803124</v>
      </c>
      <c r="AN14" s="29">
        <f>SUMIFS('DATA 2'!AN$68:AN$100,'DATA 2'!$A$68:$A$100,$A14)</f>
        <v>937.65071509999996</v>
      </c>
    </row>
    <row r="15" spans="1:40" x14ac:dyDescent="0.25">
      <c r="A15" s="31" t="s">
        <v>431</v>
      </c>
      <c r="C15" s="29">
        <f>SUMIFS('DATA 2'!C$68:C$100,'DATA 2'!$A$68:$A$100,$A15)</f>
        <v>2605.7253879999998</v>
      </c>
      <c r="D15" s="29">
        <f>SUMIFS('DATA 2'!D$68:D$100,'DATA 2'!$A$68:$A$100,$A15)</f>
        <v>2655.7691949999999</v>
      </c>
      <c r="E15" s="29">
        <f>SUMIFS('DATA 2'!E$68:E$100,'DATA 2'!$A$68:$A$100,$A15)</f>
        <v>2688.0810099999999</v>
      </c>
      <c r="F15" s="29">
        <f>SUMIFS('DATA 2'!F$68:F$100,'DATA 2'!$A$68:$A$100,$A15)</f>
        <v>2703.0363390000002</v>
      </c>
      <c r="G15" s="29">
        <f>SUMIFS('DATA 2'!G$68:G$100,'DATA 2'!$A$68:$A$100,$A15)</f>
        <v>2697.7531079999999</v>
      </c>
      <c r="H15" s="29">
        <f>SUMIFS('DATA 2'!H$68:H$100,'DATA 2'!$A$68:$A$100,$A15)</f>
        <v>2891.5868059999998</v>
      </c>
      <c r="I15" s="29">
        <f>SUMIFS('DATA 2'!I$68:I$100,'DATA 2'!$A$68:$A$100,$A15)</f>
        <v>3088.0237090000001</v>
      </c>
      <c r="J15" s="29">
        <f>SUMIFS('DATA 2'!J$68:J$100,'DATA 2'!$A$68:$A$100,$A15)</f>
        <v>3244.783124</v>
      </c>
      <c r="K15" s="29">
        <f>SUMIFS('DATA 2'!K$68:K$100,'DATA 2'!$A$68:$A$100,$A15)</f>
        <v>3361.6028230000002</v>
      </c>
      <c r="L15" s="29">
        <f>SUMIFS('DATA 2'!L$68:L$100,'DATA 2'!$A$68:$A$100,$A15)</f>
        <v>3444.3372589999999</v>
      </c>
      <c r="M15" s="29">
        <f>SUMIFS('DATA 2'!M$68:M$100,'DATA 2'!$A$68:$A$100,$A15)</f>
        <v>3495.317074</v>
      </c>
      <c r="N15" s="29">
        <f>SUMIFS('DATA 2'!N$68:N$100,'DATA 2'!$A$68:$A$100,$A15)</f>
        <v>3510.2973299999999</v>
      </c>
      <c r="O15" s="29">
        <f>SUMIFS('DATA 2'!O$68:O$100,'DATA 2'!$A$68:$A$100,$A15)</f>
        <v>3478.3848840000001</v>
      </c>
      <c r="P15" s="29">
        <f>SUMIFS('DATA 2'!P$68:P$100,'DATA 2'!$A$68:$A$100,$A15)</f>
        <v>3509.683747</v>
      </c>
      <c r="Q15" s="29">
        <f>SUMIFS('DATA 2'!Q$68:Q$100,'DATA 2'!$A$68:$A$100,$A15)</f>
        <v>3562.1518860000001</v>
      </c>
      <c r="R15" s="29">
        <f>SUMIFS('DATA 2'!R$68:R$100,'DATA 2'!$A$68:$A$100,$A15)</f>
        <v>3623.270356</v>
      </c>
      <c r="S15" s="29">
        <f>SUMIFS('DATA 2'!S$68:S$100,'DATA 2'!$A$68:$A$100,$A15)</f>
        <v>3690.4106900000002</v>
      </c>
      <c r="T15" s="29">
        <f>SUMIFS('DATA 2'!T$68:T$100,'DATA 2'!$A$68:$A$100,$A15)</f>
        <v>3764.6824379999998</v>
      </c>
      <c r="U15" s="29">
        <f>SUMIFS('DATA 2'!U$68:U$100,'DATA 2'!$A$68:$A$100,$A15)</f>
        <v>3877.57584</v>
      </c>
      <c r="V15" s="29">
        <f>SUMIFS('DATA 2'!V$68:V$100,'DATA 2'!$A$68:$A$100,$A15)</f>
        <v>3988.469165</v>
      </c>
      <c r="W15" s="29">
        <f>SUMIFS('DATA 2'!W$68:W$100,'DATA 2'!$A$68:$A$100,$A15)</f>
        <v>4084.1522</v>
      </c>
      <c r="X15" s="29">
        <f>SUMIFS('DATA 2'!X$68:X$100,'DATA 2'!$A$68:$A$100,$A15)</f>
        <v>4160.7891630000004</v>
      </c>
      <c r="Y15" s="29">
        <f>SUMIFS('DATA 2'!Y$68:Y$100,'DATA 2'!$A$68:$A$100,$A15)</f>
        <v>4217.7990840000002</v>
      </c>
      <c r="Z15" s="29">
        <f>SUMIFS('DATA 2'!Z$68:Z$100,'DATA 2'!$A$68:$A$100,$A15)</f>
        <v>4255.6817600000004</v>
      </c>
      <c r="AA15" s="29">
        <f>SUMIFS('DATA 2'!AA$68:AA$100,'DATA 2'!$A$68:$A$100,$A15)</f>
        <v>4275.2027010000002</v>
      </c>
      <c r="AB15" s="29">
        <f>SUMIFS('DATA 2'!AB$68:AB$100,'DATA 2'!$A$68:$A$100,$A15)</f>
        <v>4277.1022160000002</v>
      </c>
      <c r="AC15" s="29">
        <f>SUMIFS('DATA 2'!AC$68:AC$100,'DATA 2'!$A$68:$A$100,$A15)</f>
        <v>4262.01577</v>
      </c>
      <c r="AD15" s="29">
        <f>SUMIFS('DATA 2'!AD$68:AD$100,'DATA 2'!$A$68:$A$100,$A15)</f>
        <v>4230.4904109999998</v>
      </c>
      <c r="AE15" s="29">
        <f>SUMIFS('DATA 2'!AE$68:AE$100,'DATA 2'!$A$68:$A$100,$A15)</f>
        <v>4290.1680930000002</v>
      </c>
      <c r="AF15" s="29">
        <f>SUMIFS('DATA 2'!AF$68:AF$100,'DATA 2'!$A$68:$A$100,$A15)</f>
        <v>4352.5675529999999</v>
      </c>
      <c r="AG15" s="29">
        <f>SUMIFS('DATA 2'!AG$68:AG$100,'DATA 2'!$A$68:$A$100,$A15)</f>
        <v>4397.1395220000004</v>
      </c>
      <c r="AH15" s="29">
        <f>SUMIFS('DATA 2'!AH$68:AH$100,'DATA 2'!$A$68:$A$100,$A15)</f>
        <v>4423.9438659999996</v>
      </c>
      <c r="AI15" s="29">
        <f>SUMIFS('DATA 2'!AI$68:AI$100,'DATA 2'!$A$68:$A$100,$A15)</f>
        <v>4436.9788680000001</v>
      </c>
      <c r="AJ15" s="29">
        <f>SUMIFS('DATA 2'!AJ$68:AJ$100,'DATA 2'!$A$68:$A$100,$A15)</f>
        <v>4439.9194680000001</v>
      </c>
      <c r="AK15" s="29">
        <f>SUMIFS('DATA 2'!AK$68:AK$100,'DATA 2'!$A$68:$A$100,$A15)</f>
        <v>4435.4649760000002</v>
      </c>
      <c r="AL15" s="29">
        <f>SUMIFS('DATA 2'!AL$68:AL$100,'DATA 2'!$A$68:$A$100,$A15)</f>
        <v>4425.5200290000002</v>
      </c>
      <c r="AM15" s="29">
        <f>SUMIFS('DATA 2'!AM$68:AM$100,'DATA 2'!$A$68:$A$100,$A15)</f>
        <v>4411.433524</v>
      </c>
      <c r="AN15" s="29">
        <f>SUMIFS('DATA 2'!AN$68:AN$100,'DATA 2'!$A$68:$A$100,$A15)</f>
        <v>4394.2001920000002</v>
      </c>
    </row>
    <row r="16" spans="1:40" x14ac:dyDescent="0.25">
      <c r="A16" s="31" t="s">
        <v>434</v>
      </c>
      <c r="C16" s="29">
        <f>SUMIFS('DATA 2'!C$68:C$100,'DATA 2'!$A$68:$A$100,$A16)</f>
        <v>2831.6670730000001</v>
      </c>
      <c r="D16" s="29">
        <f>SUMIFS('DATA 2'!D$68:D$100,'DATA 2'!$A$68:$A$100,$A16)</f>
        <v>2901.667218</v>
      </c>
      <c r="E16" s="29">
        <f>SUMIFS('DATA 2'!E$68:E$100,'DATA 2'!$A$68:$A$100,$A16)</f>
        <v>2939.0443599999999</v>
      </c>
      <c r="F16" s="29">
        <f>SUMIFS('DATA 2'!F$68:F$100,'DATA 2'!$A$68:$A$100,$A16)</f>
        <v>2945.2524739999999</v>
      </c>
      <c r="G16" s="29">
        <f>SUMIFS('DATA 2'!G$68:G$100,'DATA 2'!$A$68:$A$100,$A16)</f>
        <v>2925.2372180000002</v>
      </c>
      <c r="H16" s="29">
        <f>SUMIFS('DATA 2'!H$68:H$100,'DATA 2'!$A$68:$A$100,$A16)</f>
        <v>3120.5123309999999</v>
      </c>
      <c r="I16" s="29">
        <f>SUMIFS('DATA 2'!I$68:I$100,'DATA 2'!$A$68:$A$100,$A16)</f>
        <v>3325.0285789999998</v>
      </c>
      <c r="J16" s="29">
        <f>SUMIFS('DATA 2'!J$68:J$100,'DATA 2'!$A$68:$A$100,$A16)</f>
        <v>3496.5249010000002</v>
      </c>
      <c r="K16" s="29">
        <f>SUMIFS('DATA 2'!K$68:K$100,'DATA 2'!$A$68:$A$100,$A16)</f>
        <v>3634.7190810000002</v>
      </c>
      <c r="L16" s="29">
        <f>SUMIFS('DATA 2'!L$68:L$100,'DATA 2'!$A$68:$A$100,$A16)</f>
        <v>3745.3123730000002</v>
      </c>
      <c r="M16" s="29">
        <f>SUMIFS('DATA 2'!M$68:M$100,'DATA 2'!$A$68:$A$100,$A16)</f>
        <v>3829.9978179999998</v>
      </c>
      <c r="N16" s="29">
        <f>SUMIFS('DATA 2'!N$68:N$100,'DATA 2'!$A$68:$A$100,$A16)</f>
        <v>3883.0845770000001</v>
      </c>
      <c r="O16" s="29">
        <f>SUMIFS('DATA 2'!O$68:O$100,'DATA 2'!$A$68:$A$100,$A16)</f>
        <v>3891.040191</v>
      </c>
      <c r="P16" s="29">
        <f>SUMIFS('DATA 2'!P$68:P$100,'DATA 2'!$A$68:$A$100,$A16)</f>
        <v>3837.7627950000001</v>
      </c>
      <c r="Q16" s="29">
        <f>SUMIFS('DATA 2'!Q$68:Q$100,'DATA 2'!$A$68:$A$100,$A16)</f>
        <v>3760.4196470000002</v>
      </c>
      <c r="R16" s="29">
        <f>SUMIFS('DATA 2'!R$68:R$100,'DATA 2'!$A$68:$A$100,$A16)</f>
        <v>3673.3001129999998</v>
      </c>
      <c r="S16" s="29">
        <f>SUMIFS('DATA 2'!S$68:S$100,'DATA 2'!$A$68:$A$100,$A16)</f>
        <v>3582.1744610000001</v>
      </c>
      <c r="T16" s="29">
        <f>SUMIFS('DATA 2'!T$68:T$100,'DATA 2'!$A$68:$A$100,$A16)</f>
        <v>3490.770657</v>
      </c>
      <c r="U16" s="29">
        <f>SUMIFS('DATA 2'!U$68:U$100,'DATA 2'!$A$68:$A$100,$A16)</f>
        <v>3464.5533190000001</v>
      </c>
      <c r="V16" s="29">
        <f>SUMIFS('DATA 2'!V$68:V$100,'DATA 2'!$A$68:$A$100,$A16)</f>
        <v>3441.06576</v>
      </c>
      <c r="W16" s="29">
        <f>SUMIFS('DATA 2'!W$68:W$100,'DATA 2'!$A$68:$A$100,$A16)</f>
        <v>3402.2484460000001</v>
      </c>
      <c r="X16" s="29">
        <f>SUMIFS('DATA 2'!X$68:X$100,'DATA 2'!$A$68:$A$100,$A16)</f>
        <v>3344.574134</v>
      </c>
      <c r="Y16" s="29">
        <f>SUMIFS('DATA 2'!Y$68:Y$100,'DATA 2'!$A$68:$A$100,$A16)</f>
        <v>3269.0236949999999</v>
      </c>
      <c r="Z16" s="29">
        <f>SUMIFS('DATA 2'!Z$68:Z$100,'DATA 2'!$A$68:$A$100,$A16)</f>
        <v>3177.8402809999998</v>
      </c>
      <c r="AA16" s="29">
        <f>SUMIFS('DATA 2'!AA$68:AA$100,'DATA 2'!$A$68:$A$100,$A16)</f>
        <v>3073.4471410000001</v>
      </c>
      <c r="AB16" s="29">
        <f>SUMIFS('DATA 2'!AB$68:AB$100,'DATA 2'!$A$68:$A$100,$A16)</f>
        <v>2958.1093099999998</v>
      </c>
      <c r="AC16" s="29">
        <f>SUMIFS('DATA 2'!AC$68:AC$100,'DATA 2'!$A$68:$A$100,$A16)</f>
        <v>2833.8569389999998</v>
      </c>
      <c r="AD16" s="29">
        <f>SUMIFS('DATA 2'!AD$68:AD$100,'DATA 2'!$A$68:$A$100,$A16)</f>
        <v>2702.5042229999999</v>
      </c>
      <c r="AE16" s="29">
        <f>SUMIFS('DATA 2'!AE$68:AE$100,'DATA 2'!$A$68:$A$100,$A16)</f>
        <v>2103.636395</v>
      </c>
      <c r="AF16" s="29">
        <f>SUMIFS('DATA 2'!AF$68:AF$100,'DATA 2'!$A$68:$A$100,$A16)</f>
        <v>1506.491354</v>
      </c>
      <c r="AG16" s="29">
        <f>SUMIFS('DATA 2'!AG$68:AG$100,'DATA 2'!$A$68:$A$100,$A16)</f>
        <v>1035.7909050000001</v>
      </c>
      <c r="AH16" s="29">
        <f>SUMIFS('DATA 2'!AH$68:AH$100,'DATA 2'!$A$68:$A$100,$A16)</f>
        <v>693.83426450000002</v>
      </c>
      <c r="AI16" s="29">
        <f>SUMIFS('DATA 2'!AI$68:AI$100,'DATA 2'!$A$68:$A$100,$A16)</f>
        <v>455.3835138</v>
      </c>
      <c r="AJ16" s="29">
        <f>SUMIFS('DATA 2'!AJ$68:AJ$100,'DATA 2'!$A$68:$A$100,$A16)</f>
        <v>293.61505190000003</v>
      </c>
      <c r="AK16" s="29">
        <f>SUMIFS('DATA 2'!AK$68:AK$100,'DATA 2'!$A$68:$A$100,$A16)</f>
        <v>186.27233519999999</v>
      </c>
      <c r="AL16" s="29">
        <f>SUMIFS('DATA 2'!AL$68:AL$100,'DATA 2'!$A$68:$A$100,$A16)</f>
        <v>116.4252015</v>
      </c>
      <c r="AM16" s="29">
        <f>SUMIFS('DATA 2'!AM$68:AM$100,'DATA 2'!$A$68:$A$100,$A16)</f>
        <v>71.78745164</v>
      </c>
      <c r="AN16" s="29">
        <f>SUMIFS('DATA 2'!AN$68:AN$100,'DATA 2'!$A$68:$A$100,$A16)</f>
        <v>43.735705379999999</v>
      </c>
    </row>
    <row r="17" spans="1:44" x14ac:dyDescent="0.25">
      <c r="A17" s="31" t="s">
        <v>435</v>
      </c>
      <c r="C17" s="29">
        <f>SUMIFS('DATA 2'!C$68:C$100,'DATA 2'!$A$68:$A$100,$A17)</f>
        <v>11781.592780000001</v>
      </c>
      <c r="D17" s="29">
        <f>SUMIFS('DATA 2'!D$68:D$100,'DATA 2'!$A$68:$A$100,$A17)</f>
        <v>12563.74941</v>
      </c>
      <c r="E17" s="29">
        <f>SUMIFS('DATA 2'!E$68:E$100,'DATA 2'!$A$68:$A$100,$A17)</f>
        <v>13182.967640000001</v>
      </c>
      <c r="F17" s="29">
        <f>SUMIFS('DATA 2'!F$68:F$100,'DATA 2'!$A$68:$A$100,$A17)</f>
        <v>13670.18563</v>
      </c>
      <c r="G17" s="29">
        <f>SUMIFS('DATA 2'!G$68:G$100,'DATA 2'!$A$68:$A$100,$A17)</f>
        <v>14059.991410000001</v>
      </c>
      <c r="H17" s="29">
        <f>SUMIFS('DATA 2'!H$68:H$100,'DATA 2'!$A$68:$A$100,$A17)</f>
        <v>15636.11068</v>
      </c>
      <c r="I17" s="29">
        <f>SUMIFS('DATA 2'!I$68:I$100,'DATA 2'!$A$68:$A$100,$A17)</f>
        <v>16833.142380000001</v>
      </c>
      <c r="J17" s="29">
        <f>SUMIFS('DATA 2'!J$68:J$100,'DATA 2'!$A$68:$A$100,$A17)</f>
        <v>17835.812699999999</v>
      </c>
      <c r="K17" s="29">
        <f>SUMIFS('DATA 2'!K$68:K$100,'DATA 2'!$A$68:$A$100,$A17)</f>
        <v>18727.82861</v>
      </c>
      <c r="L17" s="29">
        <f>SUMIFS('DATA 2'!L$68:L$100,'DATA 2'!$A$68:$A$100,$A17)</f>
        <v>19538.217390000002</v>
      </c>
      <c r="M17" s="29">
        <f>SUMIFS('DATA 2'!M$68:M$100,'DATA 2'!$A$68:$A$100,$A17)</f>
        <v>20256.331989999999</v>
      </c>
      <c r="N17" s="29">
        <f>SUMIFS('DATA 2'!N$68:N$100,'DATA 2'!$A$68:$A$100,$A17)</f>
        <v>20826.325430000001</v>
      </c>
      <c r="O17" s="29">
        <f>SUMIFS('DATA 2'!O$68:O$100,'DATA 2'!$A$68:$A$100,$A17)</f>
        <v>21148.240300000001</v>
      </c>
      <c r="P17" s="29">
        <f>SUMIFS('DATA 2'!P$68:P$100,'DATA 2'!$A$68:$A$100,$A17)</f>
        <v>22450.395530000002</v>
      </c>
      <c r="Q17" s="29">
        <f>SUMIFS('DATA 2'!Q$68:Q$100,'DATA 2'!$A$68:$A$100,$A17)</f>
        <v>23844.38523</v>
      </c>
      <c r="R17" s="29">
        <f>SUMIFS('DATA 2'!R$68:R$100,'DATA 2'!$A$68:$A$100,$A17)</f>
        <v>25349.939470000001</v>
      </c>
      <c r="S17" s="29">
        <f>SUMIFS('DATA 2'!S$68:S$100,'DATA 2'!$A$68:$A$100,$A17)</f>
        <v>26985.667689999998</v>
      </c>
      <c r="T17" s="29">
        <f>SUMIFS('DATA 2'!T$68:T$100,'DATA 2'!$A$68:$A$100,$A17)</f>
        <v>28781.839189999999</v>
      </c>
      <c r="U17" s="29">
        <f>SUMIFS('DATA 2'!U$68:U$100,'DATA 2'!$A$68:$A$100,$A17)</f>
        <v>29953.101119999999</v>
      </c>
      <c r="V17" s="29">
        <f>SUMIFS('DATA 2'!V$68:V$100,'DATA 2'!$A$68:$A$100,$A17)</f>
        <v>30935.278780000001</v>
      </c>
      <c r="W17" s="29">
        <f>SUMIFS('DATA 2'!W$68:W$100,'DATA 2'!$A$68:$A$100,$A17)</f>
        <v>31736.861789999999</v>
      </c>
      <c r="X17" s="29">
        <f>SUMIFS('DATA 2'!X$68:X$100,'DATA 2'!$A$68:$A$100,$A17)</f>
        <v>32363.46</v>
      </c>
      <c r="Y17" s="29">
        <f>SUMIFS('DATA 2'!Y$68:Y$100,'DATA 2'!$A$68:$A$100,$A17)</f>
        <v>32824.308810000002</v>
      </c>
      <c r="Z17" s="29">
        <f>SUMIFS('DATA 2'!Z$68:Z$100,'DATA 2'!$A$68:$A$100,$A17)</f>
        <v>33129.219230000002</v>
      </c>
      <c r="AA17" s="29">
        <f>SUMIFS('DATA 2'!AA$68:AA$100,'DATA 2'!$A$68:$A$100,$A17)</f>
        <v>33287.129220000003</v>
      </c>
      <c r="AB17" s="29">
        <f>SUMIFS('DATA 2'!AB$68:AB$100,'DATA 2'!$A$68:$A$100,$A17)</f>
        <v>33305.690750000002</v>
      </c>
      <c r="AC17" s="29">
        <f>SUMIFS('DATA 2'!AC$68:AC$100,'DATA 2'!$A$68:$A$100,$A17)</f>
        <v>33191.36492</v>
      </c>
      <c r="AD17" s="29">
        <f>SUMIFS('DATA 2'!AD$68:AD$100,'DATA 2'!$A$68:$A$100,$A17)</f>
        <v>32949.845350000003</v>
      </c>
      <c r="AE17" s="29">
        <f>SUMIFS('DATA 2'!AE$68:AE$100,'DATA 2'!$A$68:$A$100,$A17)</f>
        <v>34720.92828</v>
      </c>
      <c r="AF17" s="29">
        <f>SUMIFS('DATA 2'!AF$68:AF$100,'DATA 2'!$A$68:$A$100,$A17)</f>
        <v>36225.639810000001</v>
      </c>
      <c r="AG17" s="29">
        <f>SUMIFS('DATA 2'!AG$68:AG$100,'DATA 2'!$A$68:$A$100,$A17)</f>
        <v>37553.164120000001</v>
      </c>
      <c r="AH17" s="29">
        <f>SUMIFS('DATA 2'!AH$68:AH$100,'DATA 2'!$A$68:$A$100,$A17)</f>
        <v>38770.157610000002</v>
      </c>
      <c r="AI17" s="29">
        <f>SUMIFS('DATA 2'!AI$68:AI$100,'DATA 2'!$A$68:$A$100,$A17)</f>
        <v>39920.504659999999</v>
      </c>
      <c r="AJ17" s="29">
        <f>SUMIFS('DATA 2'!AJ$68:AJ$100,'DATA 2'!$A$68:$A$100,$A17)</f>
        <v>41032.631260000002</v>
      </c>
      <c r="AK17" s="29">
        <f>SUMIFS('DATA 2'!AK$68:AK$100,'DATA 2'!$A$68:$A$100,$A17)</f>
        <v>42125.687160000001</v>
      </c>
      <c r="AL17" s="29">
        <f>SUMIFS('DATA 2'!AL$68:AL$100,'DATA 2'!$A$68:$A$100,$A17)</f>
        <v>43213.32041</v>
      </c>
      <c r="AM17" s="29">
        <f>SUMIFS('DATA 2'!AM$68:AM$100,'DATA 2'!$A$68:$A$100,$A17)</f>
        <v>44305.501640000002</v>
      </c>
      <c r="AN17" s="29">
        <f>SUMIFS('DATA 2'!AN$68:AN$100,'DATA 2'!$A$68:$A$100,$A17)</f>
        <v>45409.973480000001</v>
      </c>
    </row>
    <row r="18" spans="1:44" x14ac:dyDescent="0.25">
      <c r="A18" s="31" t="s">
        <v>432</v>
      </c>
      <c r="C18" s="29">
        <f>SUMIFS('DATA 2'!C$68:C$100,'DATA 2'!$A$68:$A$100,$A18)</f>
        <v>474.12527679999999</v>
      </c>
      <c r="D18" s="29">
        <f>SUMIFS('DATA 2'!D$68:D$100,'DATA 2'!$A$68:$A$100,$A18)</f>
        <v>543.50777819999996</v>
      </c>
      <c r="E18" s="29">
        <f>SUMIFS('DATA 2'!E$68:E$100,'DATA 2'!$A$68:$A$100,$A18)</f>
        <v>643.67170880000003</v>
      </c>
      <c r="F18" s="29">
        <f>SUMIFS('DATA 2'!F$68:F$100,'DATA 2'!$A$68:$A$100,$A18)</f>
        <v>769.54557920000002</v>
      </c>
      <c r="G18" s="29">
        <f>SUMIFS('DATA 2'!G$68:G$100,'DATA 2'!$A$68:$A$100,$A18)</f>
        <v>922.12178889999996</v>
      </c>
      <c r="H18" s="29">
        <f>SUMIFS('DATA 2'!H$68:H$100,'DATA 2'!$A$68:$A$100,$A18)</f>
        <v>768.33876069999997</v>
      </c>
      <c r="I18" s="29">
        <f>SUMIFS('DATA 2'!I$68:I$100,'DATA 2'!$A$68:$A$100,$A18)</f>
        <v>546.08453589999999</v>
      </c>
      <c r="J18" s="29">
        <f>SUMIFS('DATA 2'!J$68:J$100,'DATA 2'!$A$68:$A$100,$A18)</f>
        <v>359.06857209999998</v>
      </c>
      <c r="K18" s="29">
        <f>SUMIFS('DATA 2'!K$68:K$100,'DATA 2'!$A$68:$A$100,$A18)</f>
        <v>225.16972569999999</v>
      </c>
      <c r="L18" s="29">
        <f>SUMIFS('DATA 2'!L$68:L$100,'DATA 2'!$A$68:$A$100,$A18)</f>
        <v>136.27224029999999</v>
      </c>
      <c r="M18" s="29">
        <f>SUMIFS('DATA 2'!M$68:M$100,'DATA 2'!$A$68:$A$100,$A18)</f>
        <v>79.939909479999997</v>
      </c>
      <c r="N18" s="29">
        <f>SUMIFS('DATA 2'!N$68:N$100,'DATA 2'!$A$68:$A$100,$A18)</f>
        <v>45.478093039999997</v>
      </c>
      <c r="O18" s="29">
        <f>SUMIFS('DATA 2'!O$68:O$100,'DATA 2'!$A$68:$A$100,$A18)</f>
        <v>25.044549740000001</v>
      </c>
      <c r="P18" s="29">
        <f>SUMIFS('DATA 2'!P$68:P$100,'DATA 2'!$A$68:$A$100,$A18)</f>
        <v>18.292130960000001</v>
      </c>
      <c r="Q18" s="29">
        <f>SUMIFS('DATA 2'!Q$68:Q$100,'DATA 2'!$A$68:$A$100,$A18)</f>
        <v>14.632876270000001</v>
      </c>
      <c r="R18" s="29">
        <f>SUMIFS('DATA 2'!R$68:R$100,'DATA 2'!$A$68:$A$100,$A18)</f>
        <v>12.03118358</v>
      </c>
      <c r="S18" s="29">
        <f>SUMIFS('DATA 2'!S$68:S$100,'DATA 2'!$A$68:$A$100,$A18)</f>
        <v>9.9781898640000009</v>
      </c>
      <c r="T18" s="29">
        <f>SUMIFS('DATA 2'!T$68:T$100,'DATA 2'!$A$68:$A$100,$A18)</f>
        <v>8.3046672810000004</v>
      </c>
      <c r="U18" s="29">
        <f>SUMIFS('DATA 2'!U$68:U$100,'DATA 2'!$A$68:$A$100,$A18)</f>
        <v>7.8432613629999999</v>
      </c>
      <c r="V18" s="29">
        <f>SUMIFS('DATA 2'!V$68:V$100,'DATA 2'!$A$68:$A$100,$A18)</f>
        <v>7.7250814700000001</v>
      </c>
      <c r="W18" s="29">
        <f>SUMIFS('DATA 2'!W$68:W$100,'DATA 2'!$A$68:$A$100,$A18)</f>
        <v>7.7182058769999999</v>
      </c>
      <c r="X18" s="29">
        <f>SUMIFS('DATA 2'!X$68:X$100,'DATA 2'!$A$68:$A$100,$A18)</f>
        <v>7.7599909609999997</v>
      </c>
      <c r="Y18" s="29">
        <f>SUMIFS('DATA 2'!Y$68:Y$100,'DATA 2'!$A$68:$A$100,$A18)</f>
        <v>7.8348208140000004</v>
      </c>
      <c r="Z18" s="29">
        <f>SUMIFS('DATA 2'!Z$68:Z$100,'DATA 2'!$A$68:$A$100,$A18)</f>
        <v>7.9407325569999996</v>
      </c>
      <c r="AA18" s="29">
        <f>SUMIFS('DATA 2'!AA$68:AA$100,'DATA 2'!$A$68:$A$100,$A18)</f>
        <v>8.0796349060000008</v>
      </c>
      <c r="AB18" s="29">
        <f>SUMIFS('DATA 2'!AB$68:AB$100,'DATA 2'!$A$68:$A$100,$A18)</f>
        <v>8.2544476450000008</v>
      </c>
      <c r="AC18" s="29">
        <f>SUMIFS('DATA 2'!AC$68:AC$100,'DATA 2'!$A$68:$A$100,$A18)</f>
        <v>8.4683354749999999</v>
      </c>
      <c r="AD18" s="29">
        <f>SUMIFS('DATA 2'!AD$68:AD$100,'DATA 2'!$A$68:$A$100,$A18)</f>
        <v>8.7245946389999904</v>
      </c>
      <c r="AE18" s="29">
        <f>SUMIFS('DATA 2'!AE$68:AE$100,'DATA 2'!$A$68:$A$100,$A18)</f>
        <v>8.9947227909999903</v>
      </c>
      <c r="AF18" s="29">
        <f>SUMIFS('DATA 2'!AF$68:AF$100,'DATA 2'!$A$68:$A$100,$A18)</f>
        <v>9.2523438769999995</v>
      </c>
      <c r="AG18" s="29">
        <f>SUMIFS('DATA 2'!AG$68:AG$100,'DATA 2'!$A$68:$A$100,$A18)</f>
        <v>9.5085646780000008</v>
      </c>
      <c r="AH18" s="29">
        <f>SUMIFS('DATA 2'!AH$68:AH$100,'DATA 2'!$A$68:$A$100,$A18)</f>
        <v>9.7817261169999998</v>
      </c>
      <c r="AI18" s="29">
        <f>SUMIFS('DATA 2'!AI$68:AI$100,'DATA 2'!$A$68:$A$100,$A18)</f>
        <v>10.08798769</v>
      </c>
      <c r="AJ18" s="29">
        <f>SUMIFS('DATA 2'!AJ$68:AJ$100,'DATA 2'!$A$68:$A$100,$A18)</f>
        <v>10.44037548</v>
      </c>
      <c r="AK18" s="29">
        <f>SUMIFS('DATA 2'!AK$68:AK$100,'DATA 2'!$A$68:$A$100,$A18)</f>
        <v>10.84998023</v>
      </c>
      <c r="AL18" s="29">
        <f>SUMIFS('DATA 2'!AL$68:AL$100,'DATA 2'!$A$68:$A$100,$A18)</f>
        <v>11.32724889</v>
      </c>
      <c r="AM18" s="29">
        <f>SUMIFS('DATA 2'!AM$68:AM$100,'DATA 2'!$A$68:$A$100,$A18)</f>
        <v>11.882914</v>
      </c>
      <c r="AN18" s="29">
        <f>SUMIFS('DATA 2'!AN$68:AN$100,'DATA 2'!$A$68:$A$100,$A18)</f>
        <v>12.528746399999999</v>
      </c>
    </row>
    <row r="19" spans="1:44" x14ac:dyDescent="0.25">
      <c r="A19" s="31" t="s">
        <v>433</v>
      </c>
      <c r="C19" s="29">
        <f>SUMIFS('DATA 2'!C$68:C$100,'DATA 2'!$A$68:$A$100,$A19)</f>
        <v>5981.2326210000001</v>
      </c>
      <c r="D19" s="29">
        <f>SUMIFS('DATA 2'!D$68:D$100,'DATA 2'!$A$68:$A$100,$A19)</f>
        <v>6004.752958</v>
      </c>
      <c r="E19" s="29">
        <f>SUMIFS('DATA 2'!E$68:E$100,'DATA 2'!$A$68:$A$100,$A19)</f>
        <v>5911.6714570000004</v>
      </c>
      <c r="F19" s="29">
        <f>SUMIFS('DATA 2'!F$68:F$100,'DATA 2'!$A$68:$A$100,$A19)</f>
        <v>5744.7460929999997</v>
      </c>
      <c r="G19" s="29">
        <f>SUMIFS('DATA 2'!G$68:G$100,'DATA 2'!$A$68:$A$100,$A19)</f>
        <v>5523.9525450000001</v>
      </c>
      <c r="H19" s="29">
        <f>SUMIFS('DATA 2'!H$68:H$100,'DATA 2'!$A$68:$A$100,$A19)</f>
        <v>3405.5918959999999</v>
      </c>
      <c r="I19" s="29">
        <f>SUMIFS('DATA 2'!I$68:I$100,'DATA 2'!$A$68:$A$100,$A19)</f>
        <v>1729.6735980000001</v>
      </c>
      <c r="J19" s="29">
        <f>SUMIFS('DATA 2'!J$68:J$100,'DATA 2'!$A$68:$A$100,$A19)</f>
        <v>797.33050409999998</v>
      </c>
      <c r="K19" s="29">
        <f>SUMIFS('DATA 2'!K$68:K$100,'DATA 2'!$A$68:$A$100,$A19)</f>
        <v>345.89631639999999</v>
      </c>
      <c r="L19" s="29">
        <f>SUMIFS('DATA 2'!L$68:L$100,'DATA 2'!$A$68:$A$100,$A19)</f>
        <v>143.5666311</v>
      </c>
      <c r="M19" s="29">
        <f>SUMIFS('DATA 2'!M$68:M$100,'DATA 2'!$A$68:$A$100,$A19)</f>
        <v>57.718888130000003</v>
      </c>
      <c r="N19" s="29">
        <f>SUMIFS('DATA 2'!N$68:N$100,'DATA 2'!$A$68:$A$100,$A19)</f>
        <v>22.855983680000001</v>
      </c>
      <c r="O19" s="29">
        <f>SUMIFS('DATA 2'!O$68:O$100,'DATA 2'!$A$68:$A$100,$A19)</f>
        <v>9.1773426229999995</v>
      </c>
      <c r="P19" s="29">
        <f>SUMIFS('DATA 2'!P$68:P$100,'DATA 2'!$A$68:$A$100,$A19)</f>
        <v>5.7538027600000001</v>
      </c>
      <c r="Q19" s="29">
        <f>SUMIFS('DATA 2'!Q$68:Q$100,'DATA 2'!$A$68:$A$100,$A19)</f>
        <v>4.1714320100000002</v>
      </c>
      <c r="R19" s="29">
        <f>SUMIFS('DATA 2'!R$68:R$100,'DATA 2'!$A$68:$A$100,$A19)</f>
        <v>3.1651242060000002</v>
      </c>
      <c r="S19" s="29">
        <f>SUMIFS('DATA 2'!S$68:S$100,'DATA 2'!$A$68:$A$100,$A19)</f>
        <v>2.4398509869999998</v>
      </c>
      <c r="T19" s="29">
        <f>SUMIFS('DATA 2'!T$68:T$100,'DATA 2'!$A$68:$A$100,$A19)</f>
        <v>1.894438273</v>
      </c>
      <c r="U19" s="29">
        <f>SUMIFS('DATA 2'!U$68:U$100,'DATA 2'!$A$68:$A$100,$A19)</f>
        <v>1.486490214</v>
      </c>
      <c r="V19" s="29">
        <f>SUMIFS('DATA 2'!V$68:V$100,'DATA 2'!$A$68:$A$100,$A19)</f>
        <v>1.1681846659999999</v>
      </c>
      <c r="W19" s="29">
        <f>SUMIFS('DATA 2'!W$68:W$100,'DATA 2'!$A$68:$A$100,$A19)</f>
        <v>0.91712649459999995</v>
      </c>
      <c r="X19" s="29">
        <f>SUMIFS('DATA 2'!X$68:X$100,'DATA 2'!$A$68:$A$100,$A19)</f>
        <v>0.71896707039999996</v>
      </c>
      <c r="Y19" s="29">
        <f>SUMIFS('DATA 2'!Y$68:Y$100,'DATA 2'!$A$68:$A$100,$A19)</f>
        <v>0.56287606010000002</v>
      </c>
      <c r="Z19" s="29">
        <f>SUMIFS('DATA 2'!Z$68:Z$100,'DATA 2'!$A$68:$A$100,$A19)</f>
        <v>0.44021605000000003</v>
      </c>
      <c r="AA19" s="29">
        <f>SUMIFS('DATA 2'!AA$68:AA$100,'DATA 2'!$A$68:$A$100,$A19)</f>
        <v>0.34402455320000003</v>
      </c>
      <c r="AB19" s="29">
        <f>SUMIFS('DATA 2'!AB$68:AB$100,'DATA 2'!$A$68:$A$100,$A19)</f>
        <v>0.26870841839999998</v>
      </c>
      <c r="AC19" s="29">
        <f>SUMIFS('DATA 2'!AC$68:AC$100,'DATA 2'!$A$68:$A$100,$A19)</f>
        <v>0.20980393010000001</v>
      </c>
      <c r="AD19" s="29">
        <f>SUMIFS('DATA 2'!AD$68:AD$100,'DATA 2'!$A$68:$A$100,$A19)</f>
        <v>0.16377114500000001</v>
      </c>
      <c r="AE19" s="29">
        <f>SUMIFS('DATA 2'!AE$68:AE$100,'DATA 2'!$A$68:$A$100,$A19)</f>
        <v>0.13011586510000001</v>
      </c>
      <c r="AF19" s="29">
        <f>SUMIFS('DATA 2'!AF$68:AF$100,'DATA 2'!$A$68:$A$100,$A19)</f>
        <v>0.10365888080000001</v>
      </c>
      <c r="AG19" s="29">
        <f>SUMIFS('DATA 2'!AG$68:AG$100,'DATA 2'!$A$68:$A$100,$A19)</f>
        <v>8.2528320899999896E-2</v>
      </c>
      <c r="AH19" s="29">
        <f>SUMIFS('DATA 2'!AH$68:AH$100,'DATA 2'!$A$68:$A$100,$A19)</f>
        <v>6.5670167500000001E-2</v>
      </c>
      <c r="AI19" s="29">
        <f>SUMIFS('DATA 2'!AI$68:AI$100,'DATA 2'!$A$68:$A$100,$A19)</f>
        <v>5.22658342E-2</v>
      </c>
      <c r="AJ19" s="29">
        <f>SUMIFS('DATA 2'!AJ$68:AJ$100,'DATA 2'!$A$68:$A$100,$A19)</f>
        <v>4.1632548999999998E-2</v>
      </c>
      <c r="AK19" s="29">
        <f>SUMIFS('DATA 2'!AK$68:AK$100,'DATA 2'!$A$68:$A$100,$A19)</f>
        <v>3.32061232E-2</v>
      </c>
      <c r="AL19" s="29">
        <f>SUMIFS('DATA 2'!AL$68:AL$100,'DATA 2'!$A$68:$A$100,$A19)</f>
        <v>2.6528887000000001E-2</v>
      </c>
      <c r="AM19" s="29">
        <f>SUMIFS('DATA 2'!AM$68:AM$100,'DATA 2'!$A$68:$A$100,$A19)</f>
        <v>2.1234464799999998E-2</v>
      </c>
      <c r="AN19" s="29">
        <f>SUMIFS('DATA 2'!AN$68:AN$100,'DATA 2'!$A$68:$A$100,$A19)</f>
        <v>1.7032034200000001E-2</v>
      </c>
    </row>
    <row r="20" spans="1:44" x14ac:dyDescent="0.25">
      <c r="A20" s="31" t="s">
        <v>443</v>
      </c>
      <c r="C20" s="29">
        <f>SUM(C2:C7)</f>
        <v>3459303.525200163</v>
      </c>
      <c r="D20" s="29">
        <f t="shared" ref="D20:AN20" si="1">SUM(D2:D7)</f>
        <v>3561297.59549578</v>
      </c>
      <c r="E20" s="29">
        <f t="shared" si="1"/>
        <v>3664562.0623140084</v>
      </c>
      <c r="F20" s="29">
        <f t="shared" si="1"/>
        <v>3769463.5856184498</v>
      </c>
      <c r="G20" s="29">
        <f t="shared" si="1"/>
        <v>3877638.6811216897</v>
      </c>
      <c r="H20" s="29">
        <f t="shared" si="1"/>
        <v>3990781.1319788401</v>
      </c>
      <c r="I20" s="29">
        <f t="shared" si="1"/>
        <v>4107802.34942789</v>
      </c>
      <c r="J20" s="29">
        <f t="shared" si="1"/>
        <v>4228844.8121025404</v>
      </c>
      <c r="K20" s="29">
        <f t="shared" si="1"/>
        <v>4352298.2409686698</v>
      </c>
      <c r="L20" s="29">
        <f t="shared" si="1"/>
        <v>4479194.6509297602</v>
      </c>
      <c r="M20" s="29">
        <f t="shared" si="1"/>
        <v>4610802.8077921402</v>
      </c>
      <c r="N20" s="29">
        <f t="shared" si="1"/>
        <v>4748146.21367916</v>
      </c>
      <c r="O20" s="29">
        <f t="shared" si="1"/>
        <v>4892265.6063160431</v>
      </c>
      <c r="P20" s="29">
        <f t="shared" si="1"/>
        <v>5038710.8099258989</v>
      </c>
      <c r="Q20" s="29">
        <f t="shared" si="1"/>
        <v>5192336.0099288598</v>
      </c>
      <c r="R20" s="29">
        <f t="shared" si="1"/>
        <v>5352496.2001714166</v>
      </c>
      <c r="S20" s="29">
        <f t="shared" si="1"/>
        <v>5519145.1188340504</v>
      </c>
      <c r="T20" s="29">
        <f t="shared" si="1"/>
        <v>5692807.4711348442</v>
      </c>
      <c r="U20" s="29">
        <f t="shared" si="1"/>
        <v>5870231.5167837171</v>
      </c>
      <c r="V20" s="29">
        <f t="shared" si="1"/>
        <v>6050930.1669956259</v>
      </c>
      <c r="W20" s="29">
        <f t="shared" si="1"/>
        <v>6235209.9423484914</v>
      </c>
      <c r="X20" s="29">
        <f t="shared" si="1"/>
        <v>6423197.3051350908</v>
      </c>
      <c r="Y20" s="29">
        <f t="shared" si="1"/>
        <v>6614965.550173454</v>
      </c>
      <c r="Z20" s="29">
        <f t="shared" si="1"/>
        <v>6810568.1760824276</v>
      </c>
      <c r="AA20" s="29">
        <f t="shared" si="1"/>
        <v>7010056.2614571303</v>
      </c>
      <c r="AB20" s="29">
        <f t="shared" si="1"/>
        <v>7213493.6093622735</v>
      </c>
      <c r="AC20" s="29">
        <f t="shared" si="1"/>
        <v>7420973.199374225</v>
      </c>
      <c r="AD20" s="29">
        <f t="shared" si="1"/>
        <v>7632634.3458690038</v>
      </c>
      <c r="AE20" s="29">
        <f t="shared" si="1"/>
        <v>7842587.4627671558</v>
      </c>
      <c r="AF20" s="29">
        <f t="shared" si="1"/>
        <v>8055179.7851818083</v>
      </c>
      <c r="AG20" s="29">
        <f t="shared" si="1"/>
        <v>8269922.3257615082</v>
      </c>
      <c r="AH20" s="29">
        <f t="shared" si="1"/>
        <v>8486322.3840674032</v>
      </c>
      <c r="AI20" s="29">
        <f t="shared" si="1"/>
        <v>8704325.996201925</v>
      </c>
      <c r="AJ20" s="29">
        <f t="shared" si="1"/>
        <v>8924170.2116411794</v>
      </c>
      <c r="AK20" s="29">
        <f t="shared" si="1"/>
        <v>9146275.036774544</v>
      </c>
      <c r="AL20" s="29">
        <f t="shared" si="1"/>
        <v>9371227.4897511974</v>
      </c>
      <c r="AM20" s="29">
        <f t="shared" si="1"/>
        <v>9599785.1307438966</v>
      </c>
      <c r="AN20" s="29">
        <f t="shared" si="1"/>
        <v>9832899.9002194628</v>
      </c>
    </row>
    <row r="21" spans="1:44" x14ac:dyDescent="0.25">
      <c r="A21" s="32" t="s">
        <v>438</v>
      </c>
      <c r="C21" s="29">
        <f>SUM(C8:C14)</f>
        <v>12966.955811362699</v>
      </c>
      <c r="D21" s="29">
        <f t="shared" ref="D21:AN21" si="2">SUM(D8:D14)</f>
        <v>13946.5905058804</v>
      </c>
      <c r="E21" s="29">
        <f t="shared" si="2"/>
        <v>15172.857197048001</v>
      </c>
      <c r="F21" s="29">
        <f t="shared" si="2"/>
        <v>16617.95647868</v>
      </c>
      <c r="G21" s="29">
        <f t="shared" si="2"/>
        <v>18459.930596370003</v>
      </c>
      <c r="H21" s="29">
        <f t="shared" si="2"/>
        <v>21445.8764099</v>
      </c>
      <c r="I21" s="29">
        <f t="shared" si="2"/>
        <v>24559.020720600001</v>
      </c>
      <c r="J21" s="29">
        <f t="shared" si="2"/>
        <v>27728.561694799995</v>
      </c>
      <c r="K21" s="29">
        <f t="shared" si="2"/>
        <v>31149.051040999999</v>
      </c>
      <c r="L21" s="29">
        <f t="shared" si="2"/>
        <v>35117.823320999996</v>
      </c>
      <c r="M21" s="29">
        <f t="shared" si="2"/>
        <v>40050.382801999993</v>
      </c>
      <c r="N21" s="29">
        <f t="shared" si="2"/>
        <v>46555.157835000005</v>
      </c>
      <c r="O21" s="29">
        <f t="shared" si="2"/>
        <v>55558.587038999991</v>
      </c>
      <c r="P21" s="29">
        <f t="shared" si="2"/>
        <v>60572.910483999993</v>
      </c>
      <c r="Q21" s="29">
        <f t="shared" si="2"/>
        <v>65971.274174000006</v>
      </c>
      <c r="R21" s="29">
        <f t="shared" si="2"/>
        <v>71817.036968</v>
      </c>
      <c r="S21" s="29">
        <f t="shared" si="2"/>
        <v>78200.605712999997</v>
      </c>
      <c r="T21" s="29">
        <f t="shared" si="2"/>
        <v>85252.253770999989</v>
      </c>
      <c r="U21" s="29">
        <f t="shared" si="2"/>
        <v>93838.272788000002</v>
      </c>
      <c r="V21" s="29">
        <f t="shared" si="2"/>
        <v>102745.20941</v>
      </c>
      <c r="W21" s="29">
        <f t="shared" si="2"/>
        <v>112034.17749700001</v>
      </c>
      <c r="X21" s="29">
        <f t="shared" si="2"/>
        <v>121749.67325400001</v>
      </c>
      <c r="Y21" s="29">
        <f t="shared" si="2"/>
        <v>131945.58269499999</v>
      </c>
      <c r="Z21" s="29">
        <f t="shared" si="2"/>
        <v>142681.17724200001</v>
      </c>
      <c r="AA21" s="29">
        <f t="shared" si="2"/>
        <v>154015.8798352</v>
      </c>
      <c r="AB21" s="29">
        <f t="shared" si="2"/>
        <v>166005.60531369995</v>
      </c>
      <c r="AC21" s="29">
        <f t="shared" si="2"/>
        <v>178700.4693767</v>
      </c>
      <c r="AD21" s="29">
        <f t="shared" si="2"/>
        <v>192143.95153710002</v>
      </c>
      <c r="AE21" s="29">
        <f t="shared" si="2"/>
        <v>199375.3932198</v>
      </c>
      <c r="AF21" s="29">
        <f t="shared" si="2"/>
        <v>205676.63971829999</v>
      </c>
      <c r="AG21" s="29">
        <f t="shared" si="2"/>
        <v>211503.82025750002</v>
      </c>
      <c r="AH21" s="29">
        <f t="shared" si="2"/>
        <v>216869.2058011</v>
      </c>
      <c r="AI21" s="29">
        <f t="shared" si="2"/>
        <v>221774.23743680003</v>
      </c>
      <c r="AJ21" s="29">
        <f t="shared" si="2"/>
        <v>226250.44937915</v>
      </c>
      <c r="AK21" s="29">
        <f t="shared" si="2"/>
        <v>230345.63283197</v>
      </c>
      <c r="AL21" s="29">
        <f t="shared" si="2"/>
        <v>234112.00662155004</v>
      </c>
      <c r="AM21" s="29">
        <f t="shared" si="2"/>
        <v>237598.81723468198</v>
      </c>
      <c r="AN21" s="29">
        <f t="shared" si="2"/>
        <v>240851.35135728796</v>
      </c>
    </row>
    <row r="22" spans="1:44" x14ac:dyDescent="0.25">
      <c r="A22" s="32" t="s">
        <v>431</v>
      </c>
      <c r="C22" s="29">
        <f>C15</f>
        <v>2605.7253879999998</v>
      </c>
      <c r="D22" s="29">
        <f t="shared" ref="D22:AN22" si="3">D15</f>
        <v>2655.7691949999999</v>
      </c>
      <c r="E22" s="29">
        <f t="shared" si="3"/>
        <v>2688.0810099999999</v>
      </c>
      <c r="F22" s="29">
        <f t="shared" si="3"/>
        <v>2703.0363390000002</v>
      </c>
      <c r="G22" s="29">
        <f t="shared" si="3"/>
        <v>2697.7531079999999</v>
      </c>
      <c r="H22" s="29">
        <f t="shared" si="3"/>
        <v>2891.5868059999998</v>
      </c>
      <c r="I22" s="29">
        <f t="shared" si="3"/>
        <v>3088.0237090000001</v>
      </c>
      <c r="J22" s="29">
        <f t="shared" si="3"/>
        <v>3244.783124</v>
      </c>
      <c r="K22" s="29">
        <f t="shared" si="3"/>
        <v>3361.6028230000002</v>
      </c>
      <c r="L22" s="29">
        <f t="shared" si="3"/>
        <v>3444.3372589999999</v>
      </c>
      <c r="M22" s="29">
        <f t="shared" si="3"/>
        <v>3495.317074</v>
      </c>
      <c r="N22" s="29">
        <f t="shared" si="3"/>
        <v>3510.2973299999999</v>
      </c>
      <c r="O22" s="29">
        <f t="shared" si="3"/>
        <v>3478.3848840000001</v>
      </c>
      <c r="P22" s="29">
        <f t="shared" si="3"/>
        <v>3509.683747</v>
      </c>
      <c r="Q22" s="29">
        <f t="shared" si="3"/>
        <v>3562.1518860000001</v>
      </c>
      <c r="R22" s="29">
        <f t="shared" si="3"/>
        <v>3623.270356</v>
      </c>
      <c r="S22" s="29">
        <f t="shared" si="3"/>
        <v>3690.4106900000002</v>
      </c>
      <c r="T22" s="29">
        <f t="shared" si="3"/>
        <v>3764.6824379999998</v>
      </c>
      <c r="U22" s="29">
        <f t="shared" si="3"/>
        <v>3877.57584</v>
      </c>
      <c r="V22" s="29">
        <f t="shared" si="3"/>
        <v>3988.469165</v>
      </c>
      <c r="W22" s="29">
        <f t="shared" si="3"/>
        <v>4084.1522</v>
      </c>
      <c r="X22" s="29">
        <f t="shared" si="3"/>
        <v>4160.7891630000004</v>
      </c>
      <c r="Y22" s="29">
        <f t="shared" si="3"/>
        <v>4217.7990840000002</v>
      </c>
      <c r="Z22" s="29">
        <f t="shared" si="3"/>
        <v>4255.6817600000004</v>
      </c>
      <c r="AA22" s="29">
        <f t="shared" si="3"/>
        <v>4275.2027010000002</v>
      </c>
      <c r="AB22" s="29">
        <f t="shared" si="3"/>
        <v>4277.1022160000002</v>
      </c>
      <c r="AC22" s="29">
        <f t="shared" si="3"/>
        <v>4262.01577</v>
      </c>
      <c r="AD22" s="29">
        <f t="shared" si="3"/>
        <v>4230.4904109999998</v>
      </c>
      <c r="AE22" s="29">
        <f t="shared" si="3"/>
        <v>4290.1680930000002</v>
      </c>
      <c r="AF22" s="29">
        <f t="shared" si="3"/>
        <v>4352.5675529999999</v>
      </c>
      <c r="AG22" s="29">
        <f t="shared" si="3"/>
        <v>4397.1395220000004</v>
      </c>
      <c r="AH22" s="29">
        <f t="shared" si="3"/>
        <v>4423.9438659999996</v>
      </c>
      <c r="AI22" s="29">
        <f t="shared" si="3"/>
        <v>4436.9788680000001</v>
      </c>
      <c r="AJ22" s="29">
        <f t="shared" si="3"/>
        <v>4439.9194680000001</v>
      </c>
      <c r="AK22" s="29">
        <f t="shared" si="3"/>
        <v>4435.4649760000002</v>
      </c>
      <c r="AL22" s="29">
        <f t="shared" si="3"/>
        <v>4425.5200290000002</v>
      </c>
      <c r="AM22" s="29">
        <f t="shared" si="3"/>
        <v>4411.433524</v>
      </c>
      <c r="AN22" s="29">
        <f t="shared" si="3"/>
        <v>4394.2001920000002</v>
      </c>
    </row>
    <row r="23" spans="1:44" x14ac:dyDescent="0.25">
      <c r="A23" s="32" t="s">
        <v>226</v>
      </c>
      <c r="C23" s="29">
        <f>SUM(C16:C19)</f>
        <v>21068.6177508</v>
      </c>
      <c r="D23" s="29">
        <f t="shared" ref="D23:AN23" si="4">SUM(D16:D19)</f>
        <v>22013.677364200001</v>
      </c>
      <c r="E23" s="29">
        <f t="shared" si="4"/>
        <v>22677.3551658</v>
      </c>
      <c r="F23" s="29">
        <f t="shared" si="4"/>
        <v>23129.729776200002</v>
      </c>
      <c r="G23" s="29">
        <f t="shared" si="4"/>
        <v>23431.302961900001</v>
      </c>
      <c r="H23" s="29">
        <f t="shared" si="4"/>
        <v>22930.553667699998</v>
      </c>
      <c r="I23" s="29">
        <f t="shared" si="4"/>
        <v>22433.929092900005</v>
      </c>
      <c r="J23" s="29">
        <f t="shared" si="4"/>
        <v>22488.736677199999</v>
      </c>
      <c r="K23" s="29">
        <f t="shared" si="4"/>
        <v>22933.613733100003</v>
      </c>
      <c r="L23" s="29">
        <f t="shared" si="4"/>
        <v>23563.368634400002</v>
      </c>
      <c r="M23" s="29">
        <f t="shared" si="4"/>
        <v>24223.988605609997</v>
      </c>
      <c r="N23" s="29">
        <f t="shared" si="4"/>
        <v>24777.744083720005</v>
      </c>
      <c r="O23" s="29">
        <f t="shared" si="4"/>
        <v>25073.502383363</v>
      </c>
      <c r="P23" s="29">
        <f t="shared" si="4"/>
        <v>26312.204258719998</v>
      </c>
      <c r="Q23" s="29">
        <f t="shared" si="4"/>
        <v>27623.609185279998</v>
      </c>
      <c r="R23" s="29">
        <f t="shared" si="4"/>
        <v>29038.435890786001</v>
      </c>
      <c r="S23" s="29">
        <f t="shared" si="4"/>
        <v>30580.260191850997</v>
      </c>
      <c r="T23" s="29">
        <f t="shared" si="4"/>
        <v>32282.808952554002</v>
      </c>
      <c r="U23" s="29">
        <f t="shared" si="4"/>
        <v>33426.984190577001</v>
      </c>
      <c r="V23" s="29">
        <f t="shared" si="4"/>
        <v>34385.237806136</v>
      </c>
      <c r="W23" s="29">
        <f t="shared" si="4"/>
        <v>35147.745568371596</v>
      </c>
      <c r="X23" s="29">
        <f t="shared" si="4"/>
        <v>35716.513092031404</v>
      </c>
      <c r="Y23" s="29">
        <f t="shared" si="4"/>
        <v>36101.730201874103</v>
      </c>
      <c r="Z23" s="29">
        <f t="shared" si="4"/>
        <v>36315.440459607002</v>
      </c>
      <c r="AA23" s="29">
        <f t="shared" si="4"/>
        <v>36369.000020459192</v>
      </c>
      <c r="AB23" s="29">
        <f t="shared" si="4"/>
        <v>36272.3232160634</v>
      </c>
      <c r="AC23" s="29">
        <f t="shared" si="4"/>
        <v>36033.899998405097</v>
      </c>
      <c r="AD23" s="29">
        <f t="shared" si="4"/>
        <v>35661.237938784005</v>
      </c>
      <c r="AE23" s="29">
        <f t="shared" si="4"/>
        <v>36833.6895136561</v>
      </c>
      <c r="AF23" s="29">
        <f t="shared" si="4"/>
        <v>37741.487166757797</v>
      </c>
      <c r="AG23" s="29">
        <f t="shared" si="4"/>
        <v>38598.5461179989</v>
      </c>
      <c r="AH23" s="29">
        <f t="shared" si="4"/>
        <v>39473.839270784505</v>
      </c>
      <c r="AI23" s="29">
        <f t="shared" si="4"/>
        <v>40386.0284273242</v>
      </c>
      <c r="AJ23" s="29">
        <f t="shared" si="4"/>
        <v>41336.728319929003</v>
      </c>
      <c r="AK23" s="29">
        <f t="shared" si="4"/>
        <v>42322.8426815532</v>
      </c>
      <c r="AL23" s="29">
        <f t="shared" si="4"/>
        <v>43341.099389276998</v>
      </c>
      <c r="AM23" s="29">
        <f t="shared" si="4"/>
        <v>44389.193240104803</v>
      </c>
      <c r="AN23" s="29">
        <f t="shared" si="4"/>
        <v>45466.254963814201</v>
      </c>
    </row>
    <row r="24" spans="1:44" x14ac:dyDescent="0.25">
      <c r="A24" s="31"/>
    </row>
    <row r="25" spans="1:44" ht="18.75" x14ac:dyDescent="0.3">
      <c r="A25" s="28" t="s">
        <v>441</v>
      </c>
    </row>
    <row r="26" spans="1:44" x14ac:dyDescent="0.25">
      <c r="A26" s="3" t="s">
        <v>219</v>
      </c>
      <c r="C26" s="29">
        <f>SUMIFS('DATA 2'!C$101:C$133,'DATA 2'!$A$101:$A$133,$A26)</f>
        <v>48872.667999999998</v>
      </c>
      <c r="D26" s="29">
        <f>SUMIFS('DATA 2'!D$101:D$133,'DATA 2'!$A$101:$A$133,$A26)</f>
        <v>50304.881325900002</v>
      </c>
      <c r="E26" s="29">
        <f>SUMIFS('DATA 2'!E$101:E$133,'DATA 2'!$A$101:$A$133,$A26)</f>
        <v>51793.547286989997</v>
      </c>
      <c r="F26" s="29">
        <f>SUMIFS('DATA 2'!F$101:F$133,'DATA 2'!$A$101:$A$133,$A26)</f>
        <v>53338.568685509999</v>
      </c>
      <c r="G26" s="29">
        <f>SUMIFS('DATA 2'!G$101:G$133,'DATA 2'!$A$101:$A$133,$A26)</f>
        <v>54916.909258860003</v>
      </c>
      <c r="H26" s="29">
        <f>SUMIFS('DATA 2'!H$101:H$133,'DATA 2'!$A$101:$A$133,$A26)</f>
        <v>56521.491695369994</v>
      </c>
      <c r="I26" s="29">
        <f>SUMIFS('DATA 2'!I$101:I$133,'DATA 2'!$A$101:$A$133,$A26)</f>
        <v>58154.576045509995</v>
      </c>
      <c r="J26" s="29">
        <f>SUMIFS('DATA 2'!J$101:J$133,'DATA 2'!$A$101:$A$133,$A26)</f>
        <v>59811.112208470004</v>
      </c>
      <c r="K26" s="29">
        <f>SUMIFS('DATA 2'!K$101:K$133,'DATA 2'!$A$101:$A$133,$A26)</f>
        <v>61482.168354369998</v>
      </c>
      <c r="L26" s="29">
        <f>SUMIFS('DATA 2'!L$101:L$133,'DATA 2'!$A$101:$A$133,$A26)</f>
        <v>63170.318834400001</v>
      </c>
      <c r="M26" s="29">
        <f>SUMIFS('DATA 2'!M$101:M$133,'DATA 2'!$A$101:$A$133,$A26)</f>
        <v>64880.41523382</v>
      </c>
      <c r="N26" s="29">
        <f>SUMIFS('DATA 2'!N$101:N$133,'DATA 2'!$A$101:$A$133,$A26)</f>
        <v>66618.562096490001</v>
      </c>
      <c r="O26" s="29">
        <f>SUMIFS('DATA 2'!O$101:O$133,'DATA 2'!$A$101:$A$133,$A26)</f>
        <v>68391.797678289993</v>
      </c>
      <c r="P26" s="29">
        <f>SUMIFS('DATA 2'!P$101:P$133,'DATA 2'!$A$101:$A$133,$A26)</f>
        <v>70220.458089959997</v>
      </c>
      <c r="Q26" s="29">
        <f>SUMIFS('DATA 2'!Q$101:Q$133,'DATA 2'!$A$101:$A$133,$A26)</f>
        <v>72118.29401718</v>
      </c>
      <c r="R26" s="29">
        <f>SUMIFS('DATA 2'!R$101:R$133,'DATA 2'!$A$101:$A$133,$A26)</f>
        <v>74085.711223890001</v>
      </c>
      <c r="S26" s="29">
        <f>SUMIFS('DATA 2'!S$101:S$133,'DATA 2'!$A$101:$A$133,$A26)</f>
        <v>76123.170268189904</v>
      </c>
      <c r="T26" s="29">
        <f>SUMIFS('DATA 2'!T$101:T$133,'DATA 2'!$A$101:$A$133,$A26)</f>
        <v>78231.521581740002</v>
      </c>
      <c r="U26" s="29">
        <f>SUMIFS('DATA 2'!U$101:U$133,'DATA 2'!$A$101:$A$133,$A26)</f>
        <v>80425.550595000008</v>
      </c>
      <c r="V26" s="29">
        <f>SUMIFS('DATA 2'!V$101:V$133,'DATA 2'!$A$101:$A$133,$A26)</f>
        <v>82689.599601330003</v>
      </c>
      <c r="W26" s="29">
        <f>SUMIFS('DATA 2'!W$101:W$133,'DATA 2'!$A$101:$A$133,$A26)</f>
        <v>85017.554446120004</v>
      </c>
      <c r="X26" s="29">
        <f>SUMIFS('DATA 2'!X$101:X$133,'DATA 2'!$A$101:$A$133,$A26)</f>
        <v>87407.886670310007</v>
      </c>
      <c r="Y26" s="29">
        <f>SUMIFS('DATA 2'!Y$101:Y$133,'DATA 2'!$A$101:$A$133,$A26)</f>
        <v>89860.879095590004</v>
      </c>
      <c r="Z26" s="29">
        <f>SUMIFS('DATA 2'!Z$101:Z$133,'DATA 2'!$A$101:$A$133,$A26)</f>
        <v>92377.587309179988</v>
      </c>
      <c r="AA26" s="29">
        <f>SUMIFS('DATA 2'!AA$101:AA$133,'DATA 2'!$A$101:$A$133,$A26)</f>
        <v>94959.380691819999</v>
      </c>
      <c r="AB26" s="29">
        <f>SUMIFS('DATA 2'!AB$101:AB$133,'DATA 2'!$A$101:$A$133,$A26)</f>
        <v>97607.690929000004</v>
      </c>
      <c r="AC26" s="29">
        <f>SUMIFS('DATA 2'!AC$101:AC$133,'DATA 2'!$A$101:$A$133,$A26)</f>
        <v>100323.81066256</v>
      </c>
      <c r="AD26" s="29">
        <f>SUMIFS('DATA 2'!AD$101:AD$133,'DATA 2'!$A$101:$A$133,$A26)</f>
        <v>103108.83527188</v>
      </c>
      <c r="AE26" s="29">
        <f>SUMIFS('DATA 2'!AE$101:AE$133,'DATA 2'!$A$101:$A$133,$A26)</f>
        <v>105978.77452956</v>
      </c>
      <c r="AF26" s="29">
        <f>SUMIFS('DATA 2'!AF$101:AF$133,'DATA 2'!$A$101:$A$133,$A26)</f>
        <v>108946.72386863</v>
      </c>
      <c r="AG26" s="29">
        <f>SUMIFS('DATA 2'!AG$101:AG$133,'DATA 2'!$A$101:$A$133,$A26)</f>
        <v>112015.19908943001</v>
      </c>
      <c r="AH26" s="29">
        <f>SUMIFS('DATA 2'!AH$101:AH$133,'DATA 2'!$A$101:$A$133,$A26)</f>
        <v>115185.58818373</v>
      </c>
      <c r="AI26" s="29">
        <f>SUMIFS('DATA 2'!AI$101:AI$133,'DATA 2'!$A$101:$A$133,$A26)</f>
        <v>118459.24042839</v>
      </c>
      <c r="AJ26" s="29">
        <f>SUMIFS('DATA 2'!AJ$101:AJ$133,'DATA 2'!$A$101:$A$133,$A26)</f>
        <v>121838.20122206</v>
      </c>
      <c r="AK26" s="29">
        <f>SUMIFS('DATA 2'!AK$101:AK$133,'DATA 2'!$A$101:$A$133,$A26)</f>
        <v>125325.94591195</v>
      </c>
      <c r="AL26" s="29">
        <f>SUMIFS('DATA 2'!AL$101:AL$133,'DATA 2'!$A$101:$A$133,$A26)</f>
        <v>128928.06139638</v>
      </c>
      <c r="AM26" s="29">
        <f>SUMIFS('DATA 2'!AM$101:AM$133,'DATA 2'!$A$101:$A$133,$A26)</f>
        <v>132652.75610159</v>
      </c>
      <c r="AN26" s="29">
        <f>SUMIFS('DATA 2'!AN$101:AN$133,'DATA 2'!$A$101:$A$133,$A26)</f>
        <v>136511.32079005</v>
      </c>
    </row>
    <row r="27" spans="1:44" x14ac:dyDescent="0.25">
      <c r="A27" s="3" t="s">
        <v>218</v>
      </c>
      <c r="C27" s="29">
        <f>SUMIFS('DATA 2'!C$101:C$133,'DATA 2'!$A$101:$A$133,$A27)</f>
        <v>788945.76410999999</v>
      </c>
      <c r="D27" s="29">
        <f>SUMIFS('DATA 2'!D$101:D$133,'DATA 2'!$A$101:$A$133,$A27)</f>
        <v>812210.40736299998</v>
      </c>
      <c r="E27" s="29">
        <f>SUMIFS('DATA 2'!E$101:E$133,'DATA 2'!$A$101:$A$133,$A27)</f>
        <v>835863.83267999999</v>
      </c>
      <c r="F27" s="29">
        <f>SUMIFS('DATA 2'!F$101:F$133,'DATA 2'!$A$101:$A$133,$A27)</f>
        <v>859849.93345299992</v>
      </c>
      <c r="G27" s="29">
        <f>SUMIFS('DATA 2'!G$101:G$133,'DATA 2'!$A$101:$A$133,$A27)</f>
        <v>884489.29465499998</v>
      </c>
      <c r="H27" s="29">
        <f>SUMIFS('DATA 2'!H$101:H$133,'DATA 2'!$A$101:$A$133,$A27)</f>
        <v>910149.07060199999</v>
      </c>
      <c r="I27" s="29">
        <f>SUMIFS('DATA 2'!I$101:I$133,'DATA 2'!$A$101:$A$133,$A27)</f>
        <v>936902.729161</v>
      </c>
      <c r="J27" s="29">
        <f>SUMIFS('DATA 2'!J$101:J$133,'DATA 2'!$A$101:$A$133,$A27)</f>
        <v>964617.00839999993</v>
      </c>
      <c r="K27" s="29">
        <f>SUMIFS('DATA 2'!K$101:K$133,'DATA 2'!$A$101:$A$133,$A27)</f>
        <v>992905.71695199993</v>
      </c>
      <c r="L27" s="29">
        <f>SUMIFS('DATA 2'!L$101:L$133,'DATA 2'!$A$101:$A$133,$A27)</f>
        <v>1021943.91768</v>
      </c>
      <c r="M27" s="29">
        <f>SUMIFS('DATA 2'!M$101:M$133,'DATA 2'!$A$101:$A$133,$A27)</f>
        <v>1051913.2180599999</v>
      </c>
      <c r="N27" s="29">
        <f>SUMIFS('DATA 2'!N$101:N$133,'DATA 2'!$A$101:$A$133,$A27)</f>
        <v>1082914.3356300001</v>
      </c>
      <c r="O27" s="29">
        <f>SUMIFS('DATA 2'!O$101:O$133,'DATA 2'!$A$101:$A$133,$A27)</f>
        <v>1114994.2549699999</v>
      </c>
      <c r="P27" s="29">
        <f>SUMIFS('DATA 2'!P$101:P$133,'DATA 2'!$A$101:$A$133,$A27)</f>
        <v>1148022.4772399999</v>
      </c>
      <c r="Q27" s="29">
        <f>SUMIFS('DATA 2'!Q$101:Q$133,'DATA 2'!$A$101:$A$133,$A27)</f>
        <v>1182301.4860799999</v>
      </c>
      <c r="R27" s="29">
        <f>SUMIFS('DATA 2'!R$101:R$133,'DATA 2'!$A$101:$A$133,$A27)</f>
        <v>1217667.8765199999</v>
      </c>
      <c r="S27" s="29">
        <f>SUMIFS('DATA 2'!S$101:S$133,'DATA 2'!$A$101:$A$133,$A27)</f>
        <v>1254043.5001300001</v>
      </c>
      <c r="T27" s="29">
        <f>SUMIFS('DATA 2'!T$101:T$133,'DATA 2'!$A$101:$A$133,$A27)</f>
        <v>1291452.4041899999</v>
      </c>
      <c r="U27" s="29">
        <f>SUMIFS('DATA 2'!U$101:U$133,'DATA 2'!$A$101:$A$133,$A27)</f>
        <v>1329302.83715</v>
      </c>
      <c r="V27" s="29">
        <f>SUMIFS('DATA 2'!V$101:V$133,'DATA 2'!$A$101:$A$133,$A27)</f>
        <v>1367492.60467</v>
      </c>
      <c r="W27" s="29">
        <f>SUMIFS('DATA 2'!W$101:W$133,'DATA 2'!$A$101:$A$133,$A27)</f>
        <v>1406055.61852</v>
      </c>
      <c r="X27" s="29">
        <f>SUMIFS('DATA 2'!X$101:X$133,'DATA 2'!$A$101:$A$133,$A27)</f>
        <v>1445062.4446700001</v>
      </c>
      <c r="Y27" s="29">
        <f>SUMIFS('DATA 2'!Y$101:Y$133,'DATA 2'!$A$101:$A$133,$A27)</f>
        <v>1484586.9871799999</v>
      </c>
      <c r="Z27" s="29">
        <f>SUMIFS('DATA 2'!Z$101:Z$133,'DATA 2'!$A$101:$A$133,$A27)</f>
        <v>1524695.2183300001</v>
      </c>
      <c r="AA27" s="29">
        <f>SUMIFS('DATA 2'!AA$101:AA$133,'DATA 2'!$A$101:$A$133,$A27)</f>
        <v>1565444.8877900001</v>
      </c>
      <c r="AB27" s="29">
        <f>SUMIFS('DATA 2'!AB$101:AB$133,'DATA 2'!$A$101:$A$133,$A27)</f>
        <v>1606889.5913</v>
      </c>
      <c r="AC27" s="29">
        <f>SUMIFS('DATA 2'!AC$101:AC$133,'DATA 2'!$A$101:$A$133,$A27)</f>
        <v>1649083.9490400001</v>
      </c>
      <c r="AD27" s="29">
        <f>SUMIFS('DATA 2'!AD$101:AD$133,'DATA 2'!$A$101:$A$133,$A27)</f>
        <v>1692088.5045500002</v>
      </c>
      <c r="AE27" s="29">
        <f>SUMIFS('DATA 2'!AE$101:AE$133,'DATA 2'!$A$101:$A$133,$A27)</f>
        <v>1735999.5374300003</v>
      </c>
      <c r="AF27" s="29">
        <f>SUMIFS('DATA 2'!AF$101:AF$133,'DATA 2'!$A$101:$A$133,$A27)</f>
        <v>1780989.6066299998</v>
      </c>
      <c r="AG27" s="29">
        <f>SUMIFS('DATA 2'!AG$101:AG$133,'DATA 2'!$A$101:$A$133,$A27)</f>
        <v>1826862.0273699998</v>
      </c>
      <c r="AH27" s="29">
        <f>SUMIFS('DATA 2'!AH$101:AH$133,'DATA 2'!$A$101:$A$133,$A27)</f>
        <v>1873545.9556400001</v>
      </c>
      <c r="AI27" s="29">
        <f>SUMIFS('DATA 2'!AI$101:AI$133,'DATA 2'!$A$101:$A$133,$A27)</f>
        <v>1921095.7900299998</v>
      </c>
      <c r="AJ27" s="29">
        <f>SUMIFS('DATA 2'!AJ$101:AJ$133,'DATA 2'!$A$101:$A$133,$A27)</f>
        <v>1969641.5171500002</v>
      </c>
      <c r="AK27" s="29">
        <f>SUMIFS('DATA 2'!AK$101:AK$133,'DATA 2'!$A$101:$A$133,$A27)</f>
        <v>2019355.9497500001</v>
      </c>
      <c r="AL27" s="29">
        <f>SUMIFS('DATA 2'!AL$101:AL$133,'DATA 2'!$A$101:$A$133,$A27)</f>
        <v>2070448.78199</v>
      </c>
      <c r="AM27" s="29">
        <f>SUMIFS('DATA 2'!AM$101:AM$133,'DATA 2'!$A$101:$A$133,$A27)</f>
        <v>2123169.76217</v>
      </c>
      <c r="AN27" s="29">
        <f>SUMIFS('DATA 2'!AN$101:AN$133,'DATA 2'!$A$101:$A$133,$A27)</f>
        <v>2177813.9622999998</v>
      </c>
    </row>
    <row r="28" spans="1:44" x14ac:dyDescent="0.25">
      <c r="A28" s="3" t="s">
        <v>220</v>
      </c>
      <c r="C28" s="29">
        <f>SUMIFS('DATA 2'!C$101:C$133,'DATA 2'!$A$101:$A$133,$A28)</f>
        <v>170296.54790999999</v>
      </c>
      <c r="D28" s="29">
        <f>SUMIFS('DATA 2'!D$101:D$133,'DATA 2'!$A$101:$A$133,$A28)</f>
        <v>175213.55168179999</v>
      </c>
      <c r="E28" s="29">
        <f>SUMIFS('DATA 2'!E$101:E$133,'DATA 2'!$A$101:$A$133,$A28)</f>
        <v>180232.22395389999</v>
      </c>
      <c r="F28" s="29">
        <f>SUMIFS('DATA 2'!F$101:F$133,'DATA 2'!$A$101:$A$133,$A28)</f>
        <v>185374.06913619989</v>
      </c>
      <c r="G28" s="29">
        <f>SUMIFS('DATA 2'!G$101:G$133,'DATA 2'!$A$101:$A$133,$A28)</f>
        <v>190809.3653038</v>
      </c>
      <c r="H28" s="29">
        <f>SUMIFS('DATA 2'!H$101:H$133,'DATA 2'!$A$101:$A$133,$A28)</f>
        <v>196544.13858560001</v>
      </c>
      <c r="I28" s="29">
        <f>SUMIFS('DATA 2'!I$101:I$133,'DATA 2'!$A$101:$A$133,$A28)</f>
        <v>202641.07907760001</v>
      </c>
      <c r="J28" s="29">
        <f>SUMIFS('DATA 2'!J$101:J$133,'DATA 2'!$A$101:$A$133,$A28)</f>
        <v>209154.92404000001</v>
      </c>
      <c r="K28" s="29">
        <f>SUMIFS('DATA 2'!K$101:K$133,'DATA 2'!$A$101:$A$133,$A28)</f>
        <v>216221.53294889999</v>
      </c>
      <c r="L28" s="29">
        <f>SUMIFS('DATA 2'!L$101:L$133,'DATA 2'!$A$101:$A$133,$A28)</f>
        <v>224024.95404519996</v>
      </c>
      <c r="M28" s="29">
        <f>SUMIFS('DATA 2'!M$101:M$133,'DATA 2'!$A$101:$A$133,$A28)</f>
        <v>232795.40973130002</v>
      </c>
      <c r="N28" s="29">
        <f>SUMIFS('DATA 2'!N$101:N$133,'DATA 2'!$A$101:$A$133,$A28)</f>
        <v>242814.11899100002</v>
      </c>
      <c r="O28" s="29">
        <f>SUMIFS('DATA 2'!O$101:O$133,'DATA 2'!$A$101:$A$133,$A28)</f>
        <v>254429.38260499996</v>
      </c>
      <c r="P28" s="29">
        <f>SUMIFS('DATA 2'!P$101:P$133,'DATA 2'!$A$101:$A$133,$A28)</f>
        <v>267555.03195700003</v>
      </c>
      <c r="Q28" s="29">
        <f>SUMIFS('DATA 2'!Q$101:Q$133,'DATA 2'!$A$101:$A$133,$A28)</f>
        <v>282335.24180099997</v>
      </c>
      <c r="R28" s="29">
        <f>SUMIFS('DATA 2'!R$101:R$133,'DATA 2'!$A$101:$A$133,$A28)</f>
        <v>298945.00791300001</v>
      </c>
      <c r="S28" s="29">
        <f>SUMIFS('DATA 2'!S$101:S$133,'DATA 2'!$A$101:$A$133,$A28)</f>
        <v>317637.77848799998</v>
      </c>
      <c r="T28" s="29">
        <f>SUMIFS('DATA 2'!T$101:T$133,'DATA 2'!$A$101:$A$133,$A28)</f>
        <v>338787.99754199997</v>
      </c>
      <c r="U28" s="29">
        <f>SUMIFS('DATA 2'!U$101:U$133,'DATA 2'!$A$101:$A$133,$A28)</f>
        <v>361864.94494399999</v>
      </c>
      <c r="V28" s="29">
        <f>SUMIFS('DATA 2'!V$101:V$133,'DATA 2'!$A$101:$A$133,$A28)</f>
        <v>386769.48552799999</v>
      </c>
      <c r="W28" s="29">
        <f>SUMIFS('DATA 2'!W$101:W$133,'DATA 2'!$A$101:$A$133,$A28)</f>
        <v>413509.88569200004</v>
      </c>
      <c r="X28" s="29">
        <f>SUMIFS('DATA 2'!X$101:X$133,'DATA 2'!$A$101:$A$133,$A28)</f>
        <v>442150.43608299998</v>
      </c>
      <c r="Y28" s="29">
        <f>SUMIFS('DATA 2'!Y$101:Y$133,'DATA 2'!$A$101:$A$133,$A28)</f>
        <v>472796.37133300002</v>
      </c>
      <c r="Z28" s="29">
        <f>SUMIFS('DATA 2'!Z$101:Z$133,'DATA 2'!$A$101:$A$133,$A28)</f>
        <v>505592.46316000004</v>
      </c>
      <c r="AA28" s="29">
        <f>SUMIFS('DATA 2'!AA$101:AA$133,'DATA 2'!$A$101:$A$133,$A28)</f>
        <v>540726.77242299996</v>
      </c>
      <c r="AB28" s="29">
        <f>SUMIFS('DATA 2'!AB$101:AB$133,'DATA 2'!$A$101:$A$133,$A28)</f>
        <v>578437.42365299992</v>
      </c>
      <c r="AC28" s="29">
        <f>SUMIFS('DATA 2'!AC$101:AC$133,'DATA 2'!$A$101:$A$133,$A28)</f>
        <v>619022.48685999995</v>
      </c>
      <c r="AD28" s="29">
        <f>SUMIFS('DATA 2'!AD$101:AD$133,'DATA 2'!$A$101:$A$133,$A28)</f>
        <v>662854.16918899992</v>
      </c>
      <c r="AE28" s="29">
        <f>SUMIFS('DATA 2'!AE$101:AE$133,'DATA 2'!$A$101:$A$133,$A28)</f>
        <v>709166.85092</v>
      </c>
      <c r="AF28" s="29">
        <f>SUMIFS('DATA 2'!AF$101:AF$133,'DATA 2'!$A$101:$A$133,$A28)</f>
        <v>757618.22769299999</v>
      </c>
      <c r="AG28" s="29">
        <f>SUMIFS('DATA 2'!AG$101:AG$133,'DATA 2'!$A$101:$A$133,$A28)</f>
        <v>807957.94917200005</v>
      </c>
      <c r="AH28" s="29">
        <f>SUMIFS('DATA 2'!AH$101:AH$133,'DATA 2'!$A$101:$A$133,$A28)</f>
        <v>859974.22158300004</v>
      </c>
      <c r="AI28" s="29">
        <f>SUMIFS('DATA 2'!AI$101:AI$133,'DATA 2'!$A$101:$A$133,$A28)</f>
        <v>913467.42453399999</v>
      </c>
      <c r="AJ28" s="29">
        <f>SUMIFS('DATA 2'!AJ$101:AJ$133,'DATA 2'!$A$101:$A$133,$A28)</f>
        <v>968241.24855299981</v>
      </c>
      <c r="AK28" s="29">
        <f>SUMIFS('DATA 2'!AK$101:AK$133,'DATA 2'!$A$101:$A$133,$A28)</f>
        <v>1024102.2682540001</v>
      </c>
      <c r="AL28" s="29">
        <f>SUMIFS('DATA 2'!AL$101:AL$133,'DATA 2'!$A$101:$A$133,$A28)</f>
        <v>1080863.3832729999</v>
      </c>
      <c r="AM28" s="29">
        <f>SUMIFS('DATA 2'!AM$101:AM$133,'DATA 2'!$A$101:$A$133,$A28)</f>
        <v>1138347.590604</v>
      </c>
      <c r="AN28" s="29">
        <f>SUMIFS('DATA 2'!AN$101:AN$133,'DATA 2'!$A$101:$A$133,$A28)</f>
        <v>1196391.395064</v>
      </c>
    </row>
    <row r="29" spans="1:44" x14ac:dyDescent="0.25">
      <c r="A29" s="3" t="s">
        <v>221</v>
      </c>
      <c r="C29" s="29">
        <f>SUMIFS('DATA 2'!C$101:C$133,'DATA 2'!$A$101:$A$133,$A29)</f>
        <v>2039518.4877000002</v>
      </c>
      <c r="D29" s="29">
        <f>SUMIFS('DATA 2'!D$101:D$133,'DATA 2'!$A$101:$A$133,$A29)</f>
        <v>2099368.1107999999</v>
      </c>
      <c r="E29" s="29">
        <f>SUMIFS('DATA 2'!E$101:E$133,'DATA 2'!$A$101:$A$133,$A29)</f>
        <v>2160648.0836</v>
      </c>
      <c r="F29" s="29">
        <f>SUMIFS('DATA 2'!F$101:F$133,'DATA 2'!$A$101:$A$133,$A29)</f>
        <v>2223200.0959999999</v>
      </c>
      <c r="G29" s="29">
        <f>SUMIFS('DATA 2'!G$101:G$133,'DATA 2'!$A$101:$A$133,$A29)</f>
        <v>2287005.4446999999</v>
      </c>
      <c r="H29" s="29">
        <f>SUMIFS('DATA 2'!H$101:H$133,'DATA 2'!$A$101:$A$133,$A29)</f>
        <v>2352480.1879000003</v>
      </c>
      <c r="I29" s="29">
        <f>SUMIFS('DATA 2'!I$101:I$133,'DATA 2'!$A$101:$A$133,$A29)</f>
        <v>2419731.5928000002</v>
      </c>
      <c r="J29" s="29">
        <f>SUMIFS('DATA 2'!J$101:J$133,'DATA 2'!$A$101:$A$133,$A29)</f>
        <v>2488764.2357000001</v>
      </c>
      <c r="K29" s="29">
        <f>SUMIFS('DATA 2'!K$101:K$133,'DATA 2'!$A$101:$A$133,$A29)</f>
        <v>2558825.0249000001</v>
      </c>
      <c r="L29" s="29">
        <f>SUMIFS('DATA 2'!L$101:L$133,'DATA 2'!$A$101:$A$133,$A29)</f>
        <v>2630294.0893000001</v>
      </c>
      <c r="M29" s="29">
        <f>SUMIFS('DATA 2'!M$101:M$133,'DATA 2'!$A$101:$A$133,$A29)</f>
        <v>2703601.1289999997</v>
      </c>
      <c r="N29" s="29">
        <f>SUMIFS('DATA 2'!N$101:N$133,'DATA 2'!$A$101:$A$133,$A29)</f>
        <v>2779060.5366999996</v>
      </c>
      <c r="O29" s="29">
        <f>SUMIFS('DATA 2'!O$101:O$133,'DATA 2'!$A$101:$A$133,$A29)</f>
        <v>2856909.2963999999</v>
      </c>
      <c r="P29" s="29">
        <f>SUMIFS('DATA 2'!P$101:P$133,'DATA 2'!$A$101:$A$133,$A29)</f>
        <v>2937779.1238000002</v>
      </c>
      <c r="Q29" s="29">
        <f>SUMIFS('DATA 2'!Q$101:Q$133,'DATA 2'!$A$101:$A$133,$A29)</f>
        <v>3022405.2012999998</v>
      </c>
      <c r="R29" s="29">
        <f>SUMIFS('DATA 2'!R$101:R$133,'DATA 2'!$A$101:$A$133,$A29)</f>
        <v>3110497.2884</v>
      </c>
      <c r="S29" s="29">
        <f>SUMIFS('DATA 2'!S$101:S$133,'DATA 2'!$A$101:$A$133,$A29)</f>
        <v>3201999.9715</v>
      </c>
      <c r="T29" s="29">
        <f>SUMIFS('DATA 2'!T$101:T$133,'DATA 2'!$A$101:$A$133,$A29)</f>
        <v>3297121.5049999999</v>
      </c>
      <c r="U29" s="29">
        <f>SUMIFS('DATA 2'!U$101:U$133,'DATA 2'!$A$101:$A$133,$A29)</f>
        <v>3395408.8104000003</v>
      </c>
      <c r="V29" s="29">
        <f>SUMIFS('DATA 2'!V$101:V$133,'DATA 2'!$A$101:$A$133,$A29)</f>
        <v>3496361.8892000001</v>
      </c>
      <c r="W29" s="29">
        <f>SUMIFS('DATA 2'!W$101:W$133,'DATA 2'!$A$101:$A$133,$A29)</f>
        <v>3599766.2154000001</v>
      </c>
      <c r="X29" s="29">
        <f>SUMIFS('DATA 2'!X$101:X$133,'DATA 2'!$A$101:$A$133,$A29)</f>
        <v>3705508.8421999998</v>
      </c>
      <c r="Y29" s="29">
        <f>SUMIFS('DATA 2'!Y$101:Y$133,'DATA 2'!$A$101:$A$133,$A29)</f>
        <v>3813506.8742999998</v>
      </c>
      <c r="Z29" s="29">
        <f>SUMIFS('DATA 2'!Z$101:Z$133,'DATA 2'!$A$101:$A$133,$A29)</f>
        <v>3923684.6943000001</v>
      </c>
      <c r="AA29" s="29">
        <f>SUMIFS('DATA 2'!AA$101:AA$133,'DATA 2'!$A$101:$A$133,$A29)</f>
        <v>4035971.9116000002</v>
      </c>
      <c r="AB29" s="29">
        <f>SUMIFS('DATA 2'!AB$101:AB$133,'DATA 2'!$A$101:$A$133,$A29)</f>
        <v>4150308.2374999998</v>
      </c>
      <c r="AC29" s="29">
        <f>SUMIFS('DATA 2'!AC$101:AC$133,'DATA 2'!$A$101:$A$133,$A29)</f>
        <v>4266647.8110999996</v>
      </c>
      <c r="AD29" s="29">
        <f>SUMIFS('DATA 2'!AD$101:AD$133,'DATA 2'!$A$101:$A$133,$A29)</f>
        <v>4384964.4133000001</v>
      </c>
      <c r="AE29" s="29">
        <f>SUMIFS('DATA 2'!AE$101:AE$133,'DATA 2'!$A$101:$A$133,$A29)</f>
        <v>4505823.3334999997</v>
      </c>
      <c r="AF29" s="29">
        <f>SUMIFS('DATA 2'!AF$101:AF$133,'DATA 2'!$A$101:$A$133,$A29)</f>
        <v>4629657.0586999999</v>
      </c>
      <c r="AG29" s="29">
        <f>SUMIFS('DATA 2'!AG$101:AG$133,'DATA 2'!$A$101:$A$133,$A29)</f>
        <v>4755971.2944999998</v>
      </c>
      <c r="AH29" s="29">
        <f>SUMIFS('DATA 2'!AH$101:AH$133,'DATA 2'!$A$101:$A$133,$A29)</f>
        <v>4884490.1603000006</v>
      </c>
      <c r="AI29" s="29">
        <f>SUMIFS('DATA 2'!AI$101:AI$133,'DATA 2'!$A$101:$A$133,$A29)</f>
        <v>5015168.1383999996</v>
      </c>
      <c r="AJ29" s="29">
        <f>SUMIFS('DATA 2'!AJ$101:AJ$133,'DATA 2'!$A$101:$A$133,$A29)</f>
        <v>5148115.4808</v>
      </c>
      <c r="AK29" s="29">
        <f>SUMIFS('DATA 2'!AK$101:AK$133,'DATA 2'!$A$101:$A$133,$A29)</f>
        <v>5283556.4175999993</v>
      </c>
      <c r="AL29" s="29">
        <f>SUMIFS('DATA 2'!AL$101:AL$133,'DATA 2'!$A$101:$A$133,$A29)</f>
        <v>5421832.5892999992</v>
      </c>
      <c r="AM29" s="29">
        <f>SUMIFS('DATA 2'!AM$101:AM$133,'DATA 2'!$A$101:$A$133,$A29)</f>
        <v>5563414.0930000003</v>
      </c>
      <c r="AN29" s="29">
        <f>SUMIFS('DATA 2'!AN$101:AN$133,'DATA 2'!$A$101:$A$133,$A29)</f>
        <v>5708914.7379999999</v>
      </c>
    </row>
    <row r="30" spans="1:44" x14ac:dyDescent="0.25">
      <c r="A30" s="30" t="s">
        <v>222</v>
      </c>
      <c r="C30" s="29">
        <f>SUMIFS('DATA 2'!C$101:C$133,'DATA 2'!$A$101:$A$133,$A30)</f>
        <v>375028.75852999999</v>
      </c>
      <c r="D30" s="29">
        <f>SUMIFS('DATA 2'!D$101:D$133,'DATA 2'!$A$101:$A$133,$A30)</f>
        <v>385584.60726000002</v>
      </c>
      <c r="E30" s="29">
        <f>SUMIFS('DATA 2'!E$101:E$133,'DATA 2'!$A$101:$A$133,$A30)</f>
        <v>395299.63071000006</v>
      </c>
      <c r="F30" s="29">
        <f>SUMIFS('DATA 2'!F$101:F$133,'DATA 2'!$A$101:$A$133,$A30)</f>
        <v>404403.10509999999</v>
      </c>
      <c r="G30" s="29">
        <f>SUMIFS('DATA 2'!G$101:G$133,'DATA 2'!$A$101:$A$133,$A30)</f>
        <v>413895.05579000001</v>
      </c>
      <c r="H30" s="29">
        <f>SUMIFS('DATA 2'!H$101:H$133,'DATA 2'!$A$101:$A$133,$A30)</f>
        <v>423730.96046999999</v>
      </c>
      <c r="I30" s="29">
        <f>SUMIFS('DATA 2'!I$101:I$133,'DATA 2'!$A$101:$A$133,$A30)</f>
        <v>433342.50952000002</v>
      </c>
      <c r="J30" s="29">
        <f>SUMIFS('DATA 2'!J$101:J$133,'DATA 2'!$A$101:$A$133,$A30)</f>
        <v>443023.74225999997</v>
      </c>
      <c r="K30" s="29">
        <f>SUMIFS('DATA 2'!K$101:K$133,'DATA 2'!$A$101:$A$133,$A30)</f>
        <v>453072.62308000005</v>
      </c>
      <c r="L30" s="29">
        <f>SUMIFS('DATA 2'!L$101:L$133,'DATA 2'!$A$101:$A$133,$A30)</f>
        <v>463467.12417000002</v>
      </c>
      <c r="M30" s="29">
        <f>SUMIFS('DATA 2'!M$101:M$133,'DATA 2'!$A$101:$A$133,$A30)</f>
        <v>474106.69759999996</v>
      </c>
      <c r="N30" s="29">
        <f>SUMIFS('DATA 2'!N$101:N$133,'DATA 2'!$A$101:$A$133,$A30)</f>
        <v>484821.02693000005</v>
      </c>
      <c r="O30" s="29">
        <f>SUMIFS('DATA 2'!O$101:O$133,'DATA 2'!$A$101:$A$133,$A30)</f>
        <v>495425.57459999999</v>
      </c>
      <c r="P30" s="29">
        <f>SUMIFS('DATA 2'!P$101:P$133,'DATA 2'!$A$101:$A$133,$A30)</f>
        <v>505802.19199999998</v>
      </c>
      <c r="Q30" s="29">
        <f>SUMIFS('DATA 2'!Q$101:Q$133,'DATA 2'!$A$101:$A$133,$A30)</f>
        <v>516159.42074999999</v>
      </c>
      <c r="R30" s="29">
        <f>SUMIFS('DATA 2'!R$101:R$133,'DATA 2'!$A$101:$A$133,$A30)</f>
        <v>526211.99913000001</v>
      </c>
      <c r="S30" s="29">
        <f>SUMIFS('DATA 2'!S$101:S$133,'DATA 2'!$A$101:$A$133,$A30)</f>
        <v>535812.40211999998</v>
      </c>
      <c r="T30" s="29">
        <f>SUMIFS('DATA 2'!T$101:T$133,'DATA 2'!$A$101:$A$133,$A30)</f>
        <v>544900.65645999997</v>
      </c>
      <c r="U30" s="29">
        <f>SUMIFS('DATA 2'!U$101:U$133,'DATA 2'!$A$101:$A$133,$A30)</f>
        <v>552512.49620000005</v>
      </c>
      <c r="V30" s="29">
        <f>SUMIFS('DATA 2'!V$101:V$133,'DATA 2'!$A$101:$A$133,$A30)</f>
        <v>559210.15466999984</v>
      </c>
      <c r="W30" s="29">
        <f>SUMIFS('DATA 2'!W$101:W$133,'DATA 2'!$A$101:$A$133,$A30)</f>
        <v>565195.54449999996</v>
      </c>
      <c r="X30" s="29">
        <f>SUMIFS('DATA 2'!X$101:X$133,'DATA 2'!$A$101:$A$133,$A30)</f>
        <v>570565.36062000005</v>
      </c>
      <c r="Y30" s="29">
        <f>SUMIFS('DATA 2'!Y$101:Y$133,'DATA 2'!$A$101:$A$133,$A30)</f>
        <v>575387.49698000005</v>
      </c>
      <c r="Z30" s="29">
        <f>SUMIFS('DATA 2'!Z$101:Z$133,'DATA 2'!$A$101:$A$133,$A30)</f>
        <v>579715.49609999999</v>
      </c>
      <c r="AA30" s="29">
        <f>SUMIFS('DATA 2'!AA$101:AA$133,'DATA 2'!$A$101:$A$133,$A30)</f>
        <v>583592.19528999995</v>
      </c>
      <c r="AB30" s="29">
        <f>SUMIFS('DATA 2'!AB$101:AB$133,'DATA 2'!$A$101:$A$133,$A30)</f>
        <v>587051.63391999993</v>
      </c>
      <c r="AC30" s="29">
        <f>SUMIFS('DATA 2'!AC$101:AC$133,'DATA 2'!$A$101:$A$133,$A30)</f>
        <v>590121.09605999989</v>
      </c>
      <c r="AD30" s="29">
        <f>SUMIFS('DATA 2'!AD$101:AD$133,'DATA 2'!$A$101:$A$133,$A30)</f>
        <v>592822.57449999999</v>
      </c>
      <c r="AE30" s="29">
        <f>SUMIFS('DATA 2'!AE$101:AE$133,'DATA 2'!$A$101:$A$133,$A30)</f>
        <v>594557.77431000001</v>
      </c>
      <c r="AF30" s="29">
        <f>SUMIFS('DATA 2'!AF$101:AF$133,'DATA 2'!$A$101:$A$133,$A30)</f>
        <v>595589.05851999996</v>
      </c>
      <c r="AG30" s="29">
        <f>SUMIFS('DATA 2'!AG$101:AG$133,'DATA 2'!$A$101:$A$133,$A30)</f>
        <v>595918.72601999994</v>
      </c>
      <c r="AH30" s="29">
        <f>SUMIFS('DATA 2'!AH$101:AH$133,'DATA 2'!$A$101:$A$133,$A30)</f>
        <v>595620.95930999995</v>
      </c>
      <c r="AI30" s="29">
        <f>SUMIFS('DATA 2'!AI$101:AI$133,'DATA 2'!$A$101:$A$133,$A30)</f>
        <v>594823.17232999997</v>
      </c>
      <c r="AJ30" s="29">
        <f>SUMIFS('DATA 2'!AJ$101:AJ$133,'DATA 2'!$A$101:$A$133,$A30)</f>
        <v>593665.17266000004</v>
      </c>
      <c r="AK30" s="29">
        <f>SUMIFS('DATA 2'!AK$101:AK$133,'DATA 2'!$A$101:$A$133,$A30)</f>
        <v>592279.86620999989</v>
      </c>
      <c r="AL30" s="29">
        <f>SUMIFS('DATA 2'!AL$101:AL$133,'DATA 2'!$A$101:$A$133,$A30)</f>
        <v>590791.29739999992</v>
      </c>
      <c r="AM30" s="29">
        <f>SUMIFS('DATA 2'!AM$101:AM$133,'DATA 2'!$A$101:$A$133,$A30)</f>
        <v>589317.61098</v>
      </c>
      <c r="AN30" s="29">
        <f>SUMIFS('DATA 2'!AN$101:AN$133,'DATA 2'!$A$101:$A$133,$A30)</f>
        <v>587973.23880000005</v>
      </c>
    </row>
    <row r="31" spans="1:44" x14ac:dyDescent="0.25">
      <c r="A31" s="3" t="s">
        <v>224</v>
      </c>
      <c r="C31" s="29">
        <f>SUM(C32:C43)</f>
        <v>36641.298950162702</v>
      </c>
      <c r="D31" s="29">
        <f t="shared" ref="D31:AN31" si="5">SUM(D32:D43)</f>
        <v>38616.037065080396</v>
      </c>
      <c r="E31" s="29">
        <f t="shared" si="5"/>
        <v>40576.347616394996</v>
      </c>
      <c r="F31" s="29">
        <f t="shared" si="5"/>
        <v>42502.06004045</v>
      </c>
      <c r="G31" s="29">
        <f t="shared" si="5"/>
        <v>44638.013111650005</v>
      </c>
      <c r="H31" s="29">
        <f t="shared" si="5"/>
        <v>47955.050043999996</v>
      </c>
      <c r="I31" s="29">
        <f t="shared" si="5"/>
        <v>51383.831836400001</v>
      </c>
      <c r="J31" s="29">
        <f t="shared" si="5"/>
        <v>55229.810313199996</v>
      </c>
      <c r="K31" s="29">
        <f t="shared" si="5"/>
        <v>59849.509174600018</v>
      </c>
      <c r="L31" s="29">
        <f t="shared" si="5"/>
        <v>65395.715926200006</v>
      </c>
      <c r="M31" s="29">
        <f t="shared" si="5"/>
        <v>72277.590789259993</v>
      </c>
      <c r="N31" s="29">
        <f t="shared" si="5"/>
        <v>81200.698819080004</v>
      </c>
      <c r="O31" s="29">
        <f t="shared" si="5"/>
        <v>93285.165571329999</v>
      </c>
      <c r="P31" s="29">
        <f t="shared" si="5"/>
        <v>103580.69617850397</v>
      </c>
      <c r="Q31" s="29">
        <f t="shared" si="5"/>
        <v>115657.92549563499</v>
      </c>
      <c r="R31" s="29">
        <f t="shared" si="5"/>
        <v>129367.30336094997</v>
      </c>
      <c r="S31" s="29">
        <f t="shared" si="5"/>
        <v>144767.06330084801</v>
      </c>
      <c r="T31" s="29">
        <f t="shared" si="5"/>
        <v>162049.59451397401</v>
      </c>
      <c r="U31" s="29">
        <f t="shared" si="5"/>
        <v>176841.789672238</v>
      </c>
      <c r="V31" s="29">
        <f t="shared" si="5"/>
        <v>191290.00645074301</v>
      </c>
      <c r="W31" s="29">
        <f t="shared" si="5"/>
        <v>205399.38948906399</v>
      </c>
      <c r="X31" s="29">
        <f t="shared" si="5"/>
        <v>219168.67703512791</v>
      </c>
      <c r="Y31" s="29">
        <f t="shared" si="5"/>
        <v>232614.77910911862</v>
      </c>
      <c r="Z31" s="29">
        <f t="shared" si="5"/>
        <v>245763.6105792404</v>
      </c>
      <c r="AA31" s="29">
        <f t="shared" si="5"/>
        <v>258642.80043204915</v>
      </c>
      <c r="AB31" s="29">
        <f t="shared" si="5"/>
        <v>271275.60216288688</v>
      </c>
      <c r="AC31" s="29">
        <f t="shared" si="5"/>
        <v>283677.32523111551</v>
      </c>
      <c r="AD31" s="29">
        <f t="shared" si="5"/>
        <v>295856.26963257574</v>
      </c>
      <c r="AE31" s="29">
        <f t="shared" si="5"/>
        <v>306729.13107139443</v>
      </c>
      <c r="AF31" s="29">
        <f t="shared" si="5"/>
        <v>317626.13688330358</v>
      </c>
      <c r="AG31" s="29">
        <f t="shared" si="5"/>
        <v>328152.86926701409</v>
      </c>
      <c r="AH31" s="29">
        <f t="shared" si="5"/>
        <v>338114.85801332007</v>
      </c>
      <c r="AI31" s="29">
        <f t="shared" si="5"/>
        <v>347505.70958738879</v>
      </c>
      <c r="AJ31" s="29">
        <f t="shared" si="5"/>
        <v>356369.63683919003</v>
      </c>
      <c r="AK31" s="29">
        <f t="shared" si="5"/>
        <v>364761.08167113637</v>
      </c>
      <c r="AL31" s="29">
        <f t="shared" si="5"/>
        <v>372753.38193998573</v>
      </c>
      <c r="AM31" s="29">
        <f t="shared" si="5"/>
        <v>380465.46420414426</v>
      </c>
      <c r="AN31" s="29">
        <f t="shared" si="5"/>
        <v>388063.0059363246</v>
      </c>
      <c r="AO31" s="29"/>
      <c r="AP31" s="29"/>
      <c r="AQ31" s="29"/>
      <c r="AR31" s="29"/>
    </row>
    <row r="32" spans="1:44" x14ac:dyDescent="0.25">
      <c r="A32" s="31" t="s">
        <v>425</v>
      </c>
      <c r="C32" s="29">
        <f>SUMIFS('DATA 2'!C$101:C$133,'DATA 2'!$A$101:$A$133,$A32)</f>
        <v>10768.83088</v>
      </c>
      <c r="D32" s="29">
        <f>SUMIFS('DATA 2'!D$101:D$133,'DATA 2'!$A$101:$A$133,$A32)</f>
        <v>11372.89523</v>
      </c>
      <c r="E32" s="29">
        <f>SUMIFS('DATA 2'!E$101:E$133,'DATA 2'!$A$101:$A$133,$A32)</f>
        <v>12077.751979999999</v>
      </c>
      <c r="F32" s="29">
        <f>SUMIFS('DATA 2'!F$101:F$133,'DATA 2'!$A$101:$A$133,$A32)</f>
        <v>12788.085499999999</v>
      </c>
      <c r="G32" s="29">
        <f>SUMIFS('DATA 2'!G$101:G$133,'DATA 2'!$A$101:$A$133,$A32)</f>
        <v>13457.013709999999</v>
      </c>
      <c r="H32" s="29">
        <f>SUMIFS('DATA 2'!H$101:H$133,'DATA 2'!$A$101:$A$133,$A32)</f>
        <v>15066.07589</v>
      </c>
      <c r="I32" s="29">
        <f>SUMIFS('DATA 2'!I$101:I$133,'DATA 2'!$A$101:$A$133,$A32)</f>
        <v>16623.35527</v>
      </c>
      <c r="J32" s="29">
        <f>SUMIFS('DATA 2'!J$101:J$133,'DATA 2'!$A$101:$A$133,$A32)</f>
        <v>17851.237560000001</v>
      </c>
      <c r="K32" s="29">
        <f>SUMIFS('DATA 2'!K$101:K$133,'DATA 2'!$A$101:$A$133,$A32)</f>
        <v>18773.234700000001</v>
      </c>
      <c r="L32" s="29">
        <f>SUMIFS('DATA 2'!L$101:L$133,'DATA 2'!$A$101:$A$133,$A32)</f>
        <v>19398.47853</v>
      </c>
      <c r="M32" s="29">
        <f>SUMIFS('DATA 2'!M$101:M$133,'DATA 2'!$A$101:$A$133,$A32)</f>
        <v>19714.720389999999</v>
      </c>
      <c r="N32" s="29">
        <f>SUMIFS('DATA 2'!N$101:N$133,'DATA 2'!$A$101:$A$133,$A32)</f>
        <v>19662.831139999998</v>
      </c>
      <c r="O32" s="29">
        <f>SUMIFS('DATA 2'!O$101:O$133,'DATA 2'!$A$101:$A$133,$A32)</f>
        <v>19136.943670000001</v>
      </c>
      <c r="P32" s="29">
        <f>SUMIFS('DATA 2'!P$101:P$133,'DATA 2'!$A$101:$A$133,$A32)</f>
        <v>20018.30011</v>
      </c>
      <c r="Q32" s="29">
        <f>SUMIFS('DATA 2'!Q$101:Q$133,'DATA 2'!$A$101:$A$133,$A32)</f>
        <v>21400.026300000001</v>
      </c>
      <c r="R32" s="29">
        <f>SUMIFS('DATA 2'!R$101:R$133,'DATA 2'!$A$101:$A$133,$A32)</f>
        <v>22985.531060000001</v>
      </c>
      <c r="S32" s="29">
        <f>SUMIFS('DATA 2'!S$101:S$133,'DATA 2'!$A$101:$A$133,$A32)</f>
        <v>24672.569380000001</v>
      </c>
      <c r="T32" s="29">
        <f>SUMIFS('DATA 2'!T$101:T$133,'DATA 2'!$A$101:$A$133,$A32)</f>
        <v>26424.59895</v>
      </c>
      <c r="U32" s="29">
        <f>SUMIFS('DATA 2'!U$101:U$133,'DATA 2'!$A$101:$A$133,$A32)</f>
        <v>28012.662410000001</v>
      </c>
      <c r="V32" s="29">
        <f>SUMIFS('DATA 2'!V$101:V$133,'DATA 2'!$A$101:$A$133,$A32)</f>
        <v>29433.8472</v>
      </c>
      <c r="W32" s="29">
        <f>SUMIFS('DATA 2'!W$101:W$133,'DATA 2'!$A$101:$A$133,$A32)</f>
        <v>30684.619490000001</v>
      </c>
      <c r="X32" s="29">
        <f>SUMIFS('DATA 2'!X$101:X$133,'DATA 2'!$A$101:$A$133,$A32)</f>
        <v>31762.32503</v>
      </c>
      <c r="Y32" s="29">
        <f>SUMIFS('DATA 2'!Y$101:Y$133,'DATA 2'!$A$101:$A$133,$A32)</f>
        <v>32668.01901</v>
      </c>
      <c r="Z32" s="29">
        <f>SUMIFS('DATA 2'!Z$101:Z$133,'DATA 2'!$A$101:$A$133,$A32)</f>
        <v>33405.425139999999</v>
      </c>
      <c r="AA32" s="29">
        <f>SUMIFS('DATA 2'!AA$101:AA$133,'DATA 2'!$A$101:$A$133,$A32)</f>
        <v>33979.658100000001</v>
      </c>
      <c r="AB32" s="29">
        <f>SUMIFS('DATA 2'!AB$101:AB$133,'DATA 2'!$A$101:$A$133,$A32)</f>
        <v>34396.262490000001</v>
      </c>
      <c r="AC32" s="29">
        <f>SUMIFS('DATA 2'!AC$101:AC$133,'DATA 2'!$A$101:$A$133,$A32)</f>
        <v>34660.69745</v>
      </c>
      <c r="AD32" s="29">
        <f>SUMIFS('DATA 2'!AD$101:AD$133,'DATA 2'!$A$101:$A$133,$A32)</f>
        <v>34778.395700000001</v>
      </c>
      <c r="AE32" s="29">
        <f>SUMIFS('DATA 2'!AE$101:AE$133,'DATA 2'!$A$101:$A$133,$A32)</f>
        <v>35448.692790000001</v>
      </c>
      <c r="AF32" s="29">
        <f>SUMIFS('DATA 2'!AF$101:AF$133,'DATA 2'!$A$101:$A$133,$A32)</f>
        <v>36254.746480000002</v>
      </c>
      <c r="AG32" s="29">
        <f>SUMIFS('DATA 2'!AG$101:AG$133,'DATA 2'!$A$101:$A$133,$A32)</f>
        <v>37038.768389999997</v>
      </c>
      <c r="AH32" s="29">
        <f>SUMIFS('DATA 2'!AH$101:AH$133,'DATA 2'!$A$101:$A$133,$A32)</f>
        <v>37734.834150000002</v>
      </c>
      <c r="AI32" s="29">
        <f>SUMIFS('DATA 2'!AI$101:AI$133,'DATA 2'!$A$101:$A$133,$A32)</f>
        <v>38314.608670000001</v>
      </c>
      <c r="AJ32" s="29">
        <f>SUMIFS('DATA 2'!AJ$101:AJ$133,'DATA 2'!$A$101:$A$133,$A32)</f>
        <v>38761.581729999998</v>
      </c>
      <c r="AK32" s="29">
        <f>SUMIFS('DATA 2'!AK$101:AK$133,'DATA 2'!$A$101:$A$133,$A32)</f>
        <v>39060.350960000003</v>
      </c>
      <c r="AL32" s="29">
        <f>SUMIFS('DATA 2'!AL$101:AL$133,'DATA 2'!$A$101:$A$133,$A32)</f>
        <v>39194.024460000001</v>
      </c>
      <c r="AM32" s="29">
        <f>SUMIFS('DATA 2'!AM$101:AM$133,'DATA 2'!$A$101:$A$133,$A32)</f>
        <v>39145.26655</v>
      </c>
      <c r="AN32" s="29">
        <f>SUMIFS('DATA 2'!AN$101:AN$133,'DATA 2'!$A$101:$A$133,$A32)</f>
        <v>38896.373890000003</v>
      </c>
    </row>
    <row r="33" spans="1:40" x14ac:dyDescent="0.25">
      <c r="A33" s="31" t="s">
        <v>426</v>
      </c>
      <c r="C33" s="29">
        <f>SUMIFS('DATA 2'!C$101:C$133,'DATA 2'!$A$101:$A$133,$A33)</f>
        <v>752.27429700000005</v>
      </c>
      <c r="D33" s="29">
        <f>SUMIFS('DATA 2'!D$101:D$133,'DATA 2'!$A$101:$A$133,$A33)</f>
        <v>978.20334119999995</v>
      </c>
      <c r="E33" s="29">
        <f>SUMIFS('DATA 2'!E$101:E$133,'DATA 2'!$A$101:$A$133,$A33)</f>
        <v>1269.248476</v>
      </c>
      <c r="F33" s="29">
        <f>SUMIFS('DATA 2'!F$101:F$133,'DATA 2'!$A$101:$A$133,$A33)</f>
        <v>1641.0864160000001</v>
      </c>
      <c r="G33" s="29">
        <f>SUMIFS('DATA 2'!G$101:G$133,'DATA 2'!$A$101:$A$133,$A33)</f>
        <v>2113.632893</v>
      </c>
      <c r="H33" s="29">
        <f>SUMIFS('DATA 2'!H$101:H$133,'DATA 2'!$A$101:$A$133,$A33)</f>
        <v>2922.8713320000002</v>
      </c>
      <c r="I33" s="29">
        <f>SUMIFS('DATA 2'!I$101:I$133,'DATA 2'!$A$101:$A$133,$A33)</f>
        <v>3860.7910619999998</v>
      </c>
      <c r="J33" s="29">
        <f>SUMIFS('DATA 2'!J$101:J$133,'DATA 2'!$A$101:$A$133,$A33)</f>
        <v>4958.9662719999997</v>
      </c>
      <c r="K33" s="29">
        <f>SUMIFS('DATA 2'!K$101:K$133,'DATA 2'!$A$101:$A$133,$A33)</f>
        <v>6277.4683260000002</v>
      </c>
      <c r="L33" s="29">
        <f>SUMIFS('DATA 2'!L$101:L$133,'DATA 2'!$A$101:$A$133,$A33)</f>
        <v>7841.6251110000003</v>
      </c>
      <c r="M33" s="29">
        <f>SUMIFS('DATA 2'!M$101:M$133,'DATA 2'!$A$101:$A$133,$A33)</f>
        <v>9662.4697180000003</v>
      </c>
      <c r="N33" s="29">
        <f>SUMIFS('DATA 2'!N$101:N$133,'DATA 2'!$A$101:$A$133,$A33)</f>
        <v>11699.7701</v>
      </c>
      <c r="O33" s="29">
        <f>SUMIFS('DATA 2'!O$101:O$133,'DATA 2'!$A$101:$A$133,$A33)</f>
        <v>13822.999750000001</v>
      </c>
      <c r="P33" s="29">
        <f>SUMIFS('DATA 2'!P$101:P$133,'DATA 2'!$A$101:$A$133,$A33)</f>
        <v>17246.10497</v>
      </c>
      <c r="Q33" s="29">
        <f>SUMIFS('DATA 2'!Q$101:Q$133,'DATA 2'!$A$101:$A$133,$A33)</f>
        <v>21418.25589</v>
      </c>
      <c r="R33" s="29">
        <f>SUMIFS('DATA 2'!R$101:R$133,'DATA 2'!$A$101:$A$133,$A33)</f>
        <v>26474.37442</v>
      </c>
      <c r="S33" s="29">
        <f>SUMIFS('DATA 2'!S$101:S$133,'DATA 2'!$A$101:$A$133,$A33)</f>
        <v>32556.324079999999</v>
      </c>
      <c r="T33" s="29">
        <f>SUMIFS('DATA 2'!T$101:T$133,'DATA 2'!$A$101:$A$133,$A33)</f>
        <v>39834.193010000003</v>
      </c>
      <c r="U33" s="29">
        <f>SUMIFS('DATA 2'!U$101:U$133,'DATA 2'!$A$101:$A$133,$A33)</f>
        <v>45850.672059999997</v>
      </c>
      <c r="V33" s="29">
        <f>SUMIFS('DATA 2'!V$101:V$133,'DATA 2'!$A$101:$A$133,$A33)</f>
        <v>52209.450850000001</v>
      </c>
      <c r="W33" s="29">
        <f>SUMIFS('DATA 2'!W$101:W$133,'DATA 2'!$A$101:$A$133,$A33)</f>
        <v>58883.179409999997</v>
      </c>
      <c r="X33" s="29">
        <f>SUMIFS('DATA 2'!X$101:X$133,'DATA 2'!$A$101:$A$133,$A33)</f>
        <v>65849.261419999995</v>
      </c>
      <c r="Y33" s="29">
        <f>SUMIFS('DATA 2'!Y$101:Y$133,'DATA 2'!$A$101:$A$133,$A33)</f>
        <v>73093.03198</v>
      </c>
      <c r="Z33" s="29">
        <f>SUMIFS('DATA 2'!Z$101:Z$133,'DATA 2'!$A$101:$A$133,$A33)</f>
        <v>80604.000889999996</v>
      </c>
      <c r="AA33" s="29">
        <f>SUMIFS('DATA 2'!AA$101:AA$133,'DATA 2'!$A$101:$A$133,$A33)</f>
        <v>88373.530799999906</v>
      </c>
      <c r="AB33" s="29">
        <f>SUMIFS('DATA 2'!AB$101:AB$133,'DATA 2'!$A$101:$A$133,$A33)</f>
        <v>96392.711469999995</v>
      </c>
      <c r="AC33" s="29">
        <f>SUMIFS('DATA 2'!AC$101:AC$133,'DATA 2'!$A$101:$A$133,$A33)</f>
        <v>104650.80160000001</v>
      </c>
      <c r="AD33" s="29">
        <f>SUMIFS('DATA 2'!AD$101:AD$133,'DATA 2'!$A$101:$A$133,$A33)</f>
        <v>113135.1952</v>
      </c>
      <c r="AE33" s="29">
        <f>SUMIFS('DATA 2'!AE$101:AE$133,'DATA 2'!$A$101:$A$133,$A33)</f>
        <v>119409.02680000001</v>
      </c>
      <c r="AF33" s="29">
        <f>SUMIFS('DATA 2'!AF$101:AF$133,'DATA 2'!$A$101:$A$133,$A33)</f>
        <v>125510.6608</v>
      </c>
      <c r="AG33" s="29">
        <f>SUMIFS('DATA 2'!AG$101:AG$133,'DATA 2'!$A$101:$A$133,$A33)</f>
        <v>131343.05669999999</v>
      </c>
      <c r="AH33" s="29">
        <f>SUMIFS('DATA 2'!AH$101:AH$133,'DATA 2'!$A$101:$A$133,$A33)</f>
        <v>136807.68090000001</v>
      </c>
      <c r="AI33" s="29">
        <f>SUMIFS('DATA 2'!AI$101:AI$133,'DATA 2'!$A$101:$A$133,$A33)</f>
        <v>141851.90530000001</v>
      </c>
      <c r="AJ33" s="29">
        <f>SUMIFS('DATA 2'!AJ$101:AJ$133,'DATA 2'!$A$101:$A$133,$A33)</f>
        <v>146422.0189</v>
      </c>
      <c r="AK33" s="29">
        <f>SUMIFS('DATA 2'!AK$101:AK$133,'DATA 2'!$A$101:$A$133,$A33)</f>
        <v>150448.67290000001</v>
      </c>
      <c r="AL33" s="29">
        <f>SUMIFS('DATA 2'!AL$101:AL$133,'DATA 2'!$A$101:$A$133,$A33)</f>
        <v>153849.48439999999</v>
      </c>
      <c r="AM33" s="29">
        <f>SUMIFS('DATA 2'!AM$101:AM$133,'DATA 2'!$A$101:$A$133,$A33)</f>
        <v>156538.0134</v>
      </c>
      <c r="AN33" s="29">
        <f>SUMIFS('DATA 2'!AN$101:AN$133,'DATA 2'!$A$101:$A$133,$A33)</f>
        <v>158421.27979999999</v>
      </c>
    </row>
    <row r="34" spans="1:40" x14ac:dyDescent="0.25">
      <c r="A34" s="31" t="s">
        <v>427</v>
      </c>
      <c r="C34" s="29">
        <f>SUMIFS('DATA 2'!C$101:C$133,'DATA 2'!$A$101:$A$133,$A34)</f>
        <v>638.72549079999999</v>
      </c>
      <c r="D34" s="29">
        <f>SUMIFS('DATA 2'!D$101:D$133,'DATA 2'!$A$101:$A$133,$A34)</f>
        <v>658.32153059999996</v>
      </c>
      <c r="E34" s="29">
        <f>SUMIFS('DATA 2'!E$101:E$133,'DATA 2'!$A$101:$A$133,$A34)</f>
        <v>676.03780919999997</v>
      </c>
      <c r="F34" s="29">
        <f>SUMIFS('DATA 2'!F$101:F$133,'DATA 2'!$A$101:$A$133,$A34)</f>
        <v>689.45025199999998</v>
      </c>
      <c r="G34" s="29">
        <f>SUMIFS('DATA 2'!G$101:G$133,'DATA 2'!$A$101:$A$133,$A34)</f>
        <v>697.31597869999996</v>
      </c>
      <c r="H34" s="29">
        <f>SUMIFS('DATA 2'!H$101:H$133,'DATA 2'!$A$101:$A$133,$A34)</f>
        <v>821.12899960000004</v>
      </c>
      <c r="I34" s="29">
        <f>SUMIFS('DATA 2'!I$101:I$133,'DATA 2'!$A$101:$A$133,$A34)</f>
        <v>984.73638289999997</v>
      </c>
      <c r="J34" s="29">
        <f>SUMIFS('DATA 2'!J$101:J$133,'DATA 2'!$A$101:$A$133,$A34)</f>
        <v>1164.9376549999999</v>
      </c>
      <c r="K34" s="29">
        <f>SUMIFS('DATA 2'!K$101:K$133,'DATA 2'!$A$101:$A$133,$A34)</f>
        <v>1359.6216300000001</v>
      </c>
      <c r="L34" s="29">
        <f>SUMIFS('DATA 2'!L$101:L$133,'DATA 2'!$A$101:$A$133,$A34)</f>
        <v>1567.49218</v>
      </c>
      <c r="M34" s="29">
        <f>SUMIFS('DATA 2'!M$101:M$133,'DATA 2'!$A$101:$A$133,$A34)</f>
        <v>1785.3530720000001</v>
      </c>
      <c r="N34" s="29">
        <f>SUMIFS('DATA 2'!N$101:N$133,'DATA 2'!$A$101:$A$133,$A34)</f>
        <v>2003.5243969999999</v>
      </c>
      <c r="O34" s="29">
        <f>SUMIFS('DATA 2'!O$101:O$133,'DATA 2'!$A$101:$A$133,$A34)</f>
        <v>2201.8822519999999</v>
      </c>
      <c r="P34" s="29">
        <f>SUMIFS('DATA 2'!P$101:P$133,'DATA 2'!$A$101:$A$133,$A34)</f>
        <v>2351.0927310000002</v>
      </c>
      <c r="Q34" s="29">
        <f>SUMIFS('DATA 2'!Q$101:Q$133,'DATA 2'!$A$101:$A$133,$A34)</f>
        <v>2476.1519410000001</v>
      </c>
      <c r="R34" s="29">
        <f>SUMIFS('DATA 2'!R$101:R$133,'DATA 2'!$A$101:$A$133,$A34)</f>
        <v>2585.0864759999999</v>
      </c>
      <c r="S34" s="29">
        <f>SUMIFS('DATA 2'!S$101:S$133,'DATA 2'!$A$101:$A$133,$A34)</f>
        <v>2678.734704</v>
      </c>
      <c r="T34" s="29">
        <f>SUMIFS('DATA 2'!T$101:T$133,'DATA 2'!$A$101:$A$133,$A34)</f>
        <v>2756.5805850000002</v>
      </c>
      <c r="U34" s="29">
        <f>SUMIFS('DATA 2'!U$101:U$133,'DATA 2'!$A$101:$A$133,$A34)</f>
        <v>2865.0358900000001</v>
      </c>
      <c r="V34" s="29">
        <f>SUMIFS('DATA 2'!V$101:V$133,'DATA 2'!$A$101:$A$133,$A34)</f>
        <v>2967.0564509999999</v>
      </c>
      <c r="W34" s="29">
        <f>SUMIFS('DATA 2'!W$101:W$133,'DATA 2'!$A$101:$A$133,$A34)</f>
        <v>3049.6487080000002</v>
      </c>
      <c r="X34" s="29">
        <f>SUMIFS('DATA 2'!X$101:X$133,'DATA 2'!$A$101:$A$133,$A34)</f>
        <v>3109.0362190000001</v>
      </c>
      <c r="Y34" s="29">
        <f>SUMIFS('DATA 2'!Y$101:Y$133,'DATA 2'!$A$101:$A$133,$A34)</f>
        <v>3144.8750239999999</v>
      </c>
      <c r="Z34" s="29">
        <f>SUMIFS('DATA 2'!Z$101:Z$133,'DATA 2'!$A$101:$A$133,$A34)</f>
        <v>3158.1720329999998</v>
      </c>
      <c r="AA34" s="29">
        <f>SUMIFS('DATA 2'!AA$101:AA$133,'DATA 2'!$A$101:$A$133,$A34)</f>
        <v>3150.4875069999998</v>
      </c>
      <c r="AB34" s="29">
        <f>SUMIFS('DATA 2'!AB$101:AB$133,'DATA 2'!$A$101:$A$133,$A34)</f>
        <v>3123.5947270000001</v>
      </c>
      <c r="AC34" s="29">
        <f>SUMIFS('DATA 2'!AC$101:AC$133,'DATA 2'!$A$101:$A$133,$A34)</f>
        <v>3079.325699</v>
      </c>
      <c r="AD34" s="29">
        <f>SUMIFS('DATA 2'!AD$101:AD$133,'DATA 2'!$A$101:$A$133,$A34)</f>
        <v>3019.5201179999999</v>
      </c>
      <c r="AE34" s="29">
        <f>SUMIFS('DATA 2'!AE$101:AE$133,'DATA 2'!$A$101:$A$133,$A34)</f>
        <v>2987.1605039999999</v>
      </c>
      <c r="AF34" s="29">
        <f>SUMIFS('DATA 2'!AF$101:AF$133,'DATA 2'!$A$101:$A$133,$A34)</f>
        <v>2956.1193039999998</v>
      </c>
      <c r="AG34" s="29">
        <f>SUMIFS('DATA 2'!AG$101:AG$133,'DATA 2'!$A$101:$A$133,$A34)</f>
        <v>2917.1451189999998</v>
      </c>
      <c r="AH34" s="29">
        <f>SUMIFS('DATA 2'!AH$101:AH$133,'DATA 2'!$A$101:$A$133,$A34)</f>
        <v>2867.0395239999998</v>
      </c>
      <c r="AI34" s="29">
        <f>SUMIFS('DATA 2'!AI$101:AI$133,'DATA 2'!$A$101:$A$133,$A34)</f>
        <v>2805.2806730000002</v>
      </c>
      <c r="AJ34" s="29">
        <f>SUMIFS('DATA 2'!AJ$101:AJ$133,'DATA 2'!$A$101:$A$133,$A34)</f>
        <v>2732.218421</v>
      </c>
      <c r="AK34" s="29">
        <f>SUMIFS('DATA 2'!AK$101:AK$133,'DATA 2'!$A$101:$A$133,$A34)</f>
        <v>2648.3290870000001</v>
      </c>
      <c r="AL34" s="29">
        <f>SUMIFS('DATA 2'!AL$101:AL$133,'DATA 2'!$A$101:$A$133,$A34)</f>
        <v>2554.0606760000001</v>
      </c>
      <c r="AM34" s="29">
        <f>SUMIFS('DATA 2'!AM$101:AM$133,'DATA 2'!$A$101:$A$133,$A34)</f>
        <v>2449.913736</v>
      </c>
      <c r="AN34" s="29">
        <f>SUMIFS('DATA 2'!AN$101:AN$133,'DATA 2'!$A$101:$A$133,$A34)</f>
        <v>2336.4378820000002</v>
      </c>
    </row>
    <row r="35" spans="1:40" x14ac:dyDescent="0.25">
      <c r="A35" s="31" t="s">
        <v>117</v>
      </c>
      <c r="C35" s="29">
        <f>SUMIFS('DATA 2'!C$101:C$133,'DATA 2'!$A$101:$A$133,$A35)</f>
        <v>4.3678165160000004</v>
      </c>
      <c r="D35" s="29">
        <f>SUMIFS('DATA 2'!D$101:D$133,'DATA 2'!$A$101:$A$133,$A35)</f>
        <v>9.1352848180000006</v>
      </c>
      <c r="E35" s="29">
        <f>SUMIFS('DATA 2'!E$101:E$133,'DATA 2'!$A$101:$A$133,$A35)</f>
        <v>19.223080230000001</v>
      </c>
      <c r="F35" s="29">
        <f>SUMIFS('DATA 2'!F$101:F$133,'DATA 2'!$A$101:$A$133,$A35)</f>
        <v>40.670531490000002</v>
      </c>
      <c r="G35" s="29">
        <f>SUMIFS('DATA 2'!G$101:G$133,'DATA 2'!$A$101:$A$133,$A35)</f>
        <v>86.389878949999996</v>
      </c>
      <c r="H35" s="29">
        <f>SUMIFS('DATA 2'!H$101:H$133,'DATA 2'!$A$101:$A$133,$A35)</f>
        <v>187.2830404</v>
      </c>
      <c r="I35" s="29">
        <f>SUMIFS('DATA 2'!I$101:I$133,'DATA 2'!$A$101:$A$133,$A35)</f>
        <v>389.37758070000001</v>
      </c>
      <c r="J35" s="29">
        <f>SUMIFS('DATA 2'!J$101:J$133,'DATA 2'!$A$101:$A$133,$A35)</f>
        <v>787.58329379999998</v>
      </c>
      <c r="K35" s="29">
        <f>SUMIFS('DATA 2'!K$101:K$133,'DATA 2'!$A$101:$A$133,$A35)</f>
        <v>1567.777456</v>
      </c>
      <c r="L35" s="29">
        <f>SUMIFS('DATA 2'!L$101:L$133,'DATA 2'!$A$101:$A$133,$A35)</f>
        <v>3073.1078830000001</v>
      </c>
      <c r="M35" s="29">
        <f>SUMIFS('DATA 2'!M$101:M$133,'DATA 2'!$A$101:$A$133,$A35)</f>
        <v>5929.0256220000001</v>
      </c>
      <c r="N35" s="29">
        <f>SUMIFS('DATA 2'!N$101:N$133,'DATA 2'!$A$101:$A$133,$A35)</f>
        <v>11219.0815</v>
      </c>
      <c r="O35" s="29">
        <f>SUMIFS('DATA 2'!O$101:O$133,'DATA 2'!$A$101:$A$133,$A35)</f>
        <v>20682.377270000001</v>
      </c>
      <c r="P35" s="29">
        <f>SUMIFS('DATA 2'!P$101:P$133,'DATA 2'!$A$101:$A$133,$A35)</f>
        <v>24986.006509999999</v>
      </c>
      <c r="Q35" s="29">
        <f>SUMIFS('DATA 2'!Q$101:Q$133,'DATA 2'!$A$101:$A$133,$A35)</f>
        <v>29768.060430000001</v>
      </c>
      <c r="R35" s="29">
        <f>SUMIFS('DATA 2'!R$101:R$133,'DATA 2'!$A$101:$A$133,$A35)</f>
        <v>35074.043389999999</v>
      </c>
      <c r="S35" s="29">
        <f>SUMIFS('DATA 2'!S$101:S$133,'DATA 2'!$A$101:$A$133,$A35)</f>
        <v>40925.814279999999</v>
      </c>
      <c r="T35" s="29">
        <f>SUMIFS('DATA 2'!T$101:T$133,'DATA 2'!$A$101:$A$133,$A35)</f>
        <v>47352.689899999998</v>
      </c>
      <c r="U35" s="29">
        <f>SUMIFS('DATA 2'!U$101:U$133,'DATA 2'!$A$101:$A$133,$A35)</f>
        <v>52338.363969999999</v>
      </c>
      <c r="V35" s="29">
        <f>SUMIFS('DATA 2'!V$101:V$133,'DATA 2'!$A$101:$A$133,$A35)</f>
        <v>57144.640659999997</v>
      </c>
      <c r="W35" s="29">
        <f>SUMIFS('DATA 2'!W$101:W$133,'DATA 2'!$A$101:$A$133,$A35)</f>
        <v>61728.18722</v>
      </c>
      <c r="X35" s="29">
        <f>SUMIFS('DATA 2'!X$101:X$133,'DATA 2'!$A$101:$A$133,$A35)</f>
        <v>66058.227549999996</v>
      </c>
      <c r="Y35" s="29">
        <f>SUMIFS('DATA 2'!Y$101:Y$133,'DATA 2'!$A$101:$A$133,$A35)</f>
        <v>70117.862469999905</v>
      </c>
      <c r="Z35" s="29">
        <f>SUMIFS('DATA 2'!Z$101:Z$133,'DATA 2'!$A$101:$A$133,$A35)</f>
        <v>73898.345360000007</v>
      </c>
      <c r="AA35" s="29">
        <f>SUMIFS('DATA 2'!AA$101:AA$133,'DATA 2'!$A$101:$A$133,$A35)</f>
        <v>77395.735149999906</v>
      </c>
      <c r="AB35" s="29">
        <f>SUMIFS('DATA 2'!AB$101:AB$133,'DATA 2'!$A$101:$A$133,$A35)</f>
        <v>80608.387820000004</v>
      </c>
      <c r="AC35" s="29">
        <f>SUMIFS('DATA 2'!AC$101:AC$133,'DATA 2'!$A$101:$A$133,$A35)</f>
        <v>83535.44124</v>
      </c>
      <c r="AD35" s="29">
        <f>SUMIFS('DATA 2'!AD$101:AD$133,'DATA 2'!$A$101:$A$133,$A35)</f>
        <v>86176.835099999997</v>
      </c>
      <c r="AE35" s="29">
        <f>SUMIFS('DATA 2'!AE$101:AE$133,'DATA 2'!$A$101:$A$133,$A35)</f>
        <v>88284.322069999995</v>
      </c>
      <c r="AF35" s="29">
        <f>SUMIFS('DATA 2'!AF$101:AF$133,'DATA 2'!$A$101:$A$133,$A35)</f>
        <v>90091.209310000006</v>
      </c>
      <c r="AG35" s="29">
        <f>SUMIFS('DATA 2'!AG$101:AG$133,'DATA 2'!$A$101:$A$133,$A35)</f>
        <v>91549.226420000006</v>
      </c>
      <c r="AH35" s="29">
        <f>SUMIFS('DATA 2'!AH$101:AH$133,'DATA 2'!$A$101:$A$133,$A35)</f>
        <v>92615.816179999994</v>
      </c>
      <c r="AI35" s="29">
        <f>SUMIFS('DATA 2'!AI$101:AI$133,'DATA 2'!$A$101:$A$133,$A35)</f>
        <v>93284.451310000004</v>
      </c>
      <c r="AJ35" s="29">
        <f>SUMIFS('DATA 2'!AJ$101:AJ$133,'DATA 2'!$A$101:$A$133,$A35)</f>
        <v>93549.832030000005</v>
      </c>
      <c r="AK35" s="29">
        <f>SUMIFS('DATA 2'!AK$101:AK$133,'DATA 2'!$A$101:$A$133,$A35)</f>
        <v>93398.893299999996</v>
      </c>
      <c r="AL35" s="29">
        <f>SUMIFS('DATA 2'!AL$101:AL$133,'DATA 2'!$A$101:$A$133,$A35)</f>
        <v>92813.665559999994</v>
      </c>
      <c r="AM35" s="29">
        <f>SUMIFS('DATA 2'!AM$101:AM$133,'DATA 2'!$A$101:$A$133,$A35)</f>
        <v>91777.443270000003</v>
      </c>
      <c r="AN35" s="29">
        <f>SUMIFS('DATA 2'!AN$101:AN$133,'DATA 2'!$A$101:$A$133,$A35)</f>
        <v>90273.45336</v>
      </c>
    </row>
    <row r="36" spans="1:40" x14ac:dyDescent="0.25">
      <c r="A36" s="31" t="s">
        <v>428</v>
      </c>
      <c r="C36" s="29">
        <f>SUMIFS('DATA 2'!C$101:C$133,'DATA 2'!$A$101:$A$133,$A36)</f>
        <v>288.43088970000002</v>
      </c>
      <c r="D36" s="29">
        <f>SUMIFS('DATA 2'!D$101:D$133,'DATA 2'!$A$101:$A$133,$A36)</f>
        <v>363.70704799999999</v>
      </c>
      <c r="E36" s="29">
        <f>SUMIFS('DATA 2'!E$101:E$133,'DATA 2'!$A$101:$A$133,$A36)</f>
        <v>491.04905880000001</v>
      </c>
      <c r="F36" s="29">
        <f>SUMIFS('DATA 2'!F$101:F$133,'DATA 2'!$A$101:$A$133,$A36)</f>
        <v>678.92599480000001</v>
      </c>
      <c r="G36" s="29">
        <f>SUMIFS('DATA 2'!G$101:G$133,'DATA 2'!$A$101:$A$133,$A36)</f>
        <v>948.75872030000005</v>
      </c>
      <c r="H36" s="29">
        <f>SUMIFS('DATA 2'!H$101:H$133,'DATA 2'!$A$101:$A$133,$A36)</f>
        <v>1257.9935840000001</v>
      </c>
      <c r="I36" s="29">
        <f>SUMIFS('DATA 2'!I$101:I$133,'DATA 2'!$A$101:$A$133,$A36)</f>
        <v>1595.3819350000001</v>
      </c>
      <c r="J36" s="29">
        <f>SUMIFS('DATA 2'!J$101:J$133,'DATA 2'!$A$101:$A$133,$A36)</f>
        <v>1947.357438</v>
      </c>
      <c r="K36" s="29">
        <f>SUMIFS('DATA 2'!K$101:K$133,'DATA 2'!$A$101:$A$133,$A36)</f>
        <v>2321.0685410000001</v>
      </c>
      <c r="L36" s="29">
        <f>SUMIFS('DATA 2'!L$101:L$133,'DATA 2'!$A$101:$A$133,$A36)</f>
        <v>2717.2806970000001</v>
      </c>
      <c r="M36" s="29">
        <f>SUMIFS('DATA 2'!M$101:M$133,'DATA 2'!$A$101:$A$133,$A36)</f>
        <v>3130.436291</v>
      </c>
      <c r="N36" s="29">
        <f>SUMIFS('DATA 2'!N$101:N$133,'DATA 2'!$A$101:$A$133,$A36)</f>
        <v>3542.633362</v>
      </c>
      <c r="O36" s="29">
        <f>SUMIFS('DATA 2'!O$101:O$133,'DATA 2'!$A$101:$A$133,$A36)</f>
        <v>3917.2761919999998</v>
      </c>
      <c r="P36" s="29">
        <f>SUMIFS('DATA 2'!P$101:P$133,'DATA 2'!$A$101:$A$133,$A36)</f>
        <v>4522.2895870000002</v>
      </c>
      <c r="Q36" s="29">
        <f>SUMIFS('DATA 2'!Q$101:Q$133,'DATA 2'!$A$101:$A$133,$A36)</f>
        <v>5285.2798240000002</v>
      </c>
      <c r="R36" s="29">
        <f>SUMIFS('DATA 2'!R$101:R$133,'DATA 2'!$A$101:$A$133,$A36)</f>
        <v>6189.0412290000004</v>
      </c>
      <c r="S36" s="29">
        <f>SUMIFS('DATA 2'!S$101:S$133,'DATA 2'!$A$101:$A$133,$A36)</f>
        <v>7238.1680130000004</v>
      </c>
      <c r="T36" s="29">
        <f>SUMIFS('DATA 2'!T$101:T$133,'DATA 2'!$A$101:$A$133,$A36)</f>
        <v>8448.1029849999995</v>
      </c>
      <c r="U36" s="29">
        <f>SUMIFS('DATA 2'!U$101:U$133,'DATA 2'!$A$101:$A$133,$A36)</f>
        <v>9545.5281460000006</v>
      </c>
      <c r="V36" s="29">
        <f>SUMIFS('DATA 2'!V$101:V$133,'DATA 2'!$A$101:$A$133,$A36)</f>
        <v>10596.49216</v>
      </c>
      <c r="W36" s="29">
        <f>SUMIFS('DATA 2'!W$101:W$133,'DATA 2'!$A$101:$A$133,$A36)</f>
        <v>11624.095160000001</v>
      </c>
      <c r="X36" s="29">
        <f>SUMIFS('DATA 2'!X$101:X$133,'DATA 2'!$A$101:$A$133,$A36)</f>
        <v>12632.166310000001</v>
      </c>
      <c r="Y36" s="29">
        <f>SUMIFS('DATA 2'!Y$101:Y$133,'DATA 2'!$A$101:$A$133,$A36)</f>
        <v>13619.124519999999</v>
      </c>
      <c r="Z36" s="29">
        <f>SUMIFS('DATA 2'!Z$101:Z$133,'DATA 2'!$A$101:$A$133,$A36)</f>
        <v>14582.081200000001</v>
      </c>
      <c r="AA36" s="29">
        <f>SUMIFS('DATA 2'!AA$101:AA$133,'DATA 2'!$A$101:$A$133,$A36)</f>
        <v>15517.71854</v>
      </c>
      <c r="AB36" s="29">
        <f>SUMIFS('DATA 2'!AB$101:AB$133,'DATA 2'!$A$101:$A$133,$A36)</f>
        <v>16422.15929</v>
      </c>
      <c r="AC36" s="29">
        <f>SUMIFS('DATA 2'!AC$101:AC$133,'DATA 2'!$A$101:$A$133,$A36)</f>
        <v>17290.635709999999</v>
      </c>
      <c r="AD36" s="29">
        <f>SUMIFS('DATA 2'!AD$101:AD$133,'DATA 2'!$A$101:$A$133,$A36)</f>
        <v>18117.327109999998</v>
      </c>
      <c r="AE36" s="29">
        <f>SUMIFS('DATA 2'!AE$101:AE$133,'DATA 2'!$A$101:$A$133,$A36)</f>
        <v>18823.318520000001</v>
      </c>
      <c r="AF36" s="29">
        <f>SUMIFS('DATA 2'!AF$101:AF$133,'DATA 2'!$A$101:$A$133,$A36)</f>
        <v>19437.984260000001</v>
      </c>
      <c r="AG36" s="29">
        <f>SUMIFS('DATA 2'!AG$101:AG$133,'DATA 2'!$A$101:$A$133,$A36)</f>
        <v>19958.120360000001</v>
      </c>
      <c r="AH36" s="29">
        <f>SUMIFS('DATA 2'!AH$101:AH$133,'DATA 2'!$A$101:$A$133,$A36)</f>
        <v>20368.962469999999</v>
      </c>
      <c r="AI36" s="29">
        <f>SUMIFS('DATA 2'!AI$101:AI$133,'DATA 2'!$A$101:$A$133,$A36)</f>
        <v>20657.600460000001</v>
      </c>
      <c r="AJ36" s="29">
        <f>SUMIFS('DATA 2'!AJ$101:AJ$133,'DATA 2'!$A$101:$A$133,$A36)</f>
        <v>20812.6597</v>
      </c>
      <c r="AK36" s="29">
        <f>SUMIFS('DATA 2'!AK$101:AK$133,'DATA 2'!$A$101:$A$133,$A36)</f>
        <v>20823.20102</v>
      </c>
      <c r="AL36" s="29">
        <f>SUMIFS('DATA 2'!AL$101:AL$133,'DATA 2'!$A$101:$A$133,$A36)</f>
        <v>20679.294440000001</v>
      </c>
      <c r="AM36" s="29">
        <f>SUMIFS('DATA 2'!AM$101:AM$133,'DATA 2'!$A$101:$A$133,$A36)</f>
        <v>20373.666079999999</v>
      </c>
      <c r="AN36" s="29">
        <f>SUMIFS('DATA 2'!AN$101:AN$133,'DATA 2'!$A$101:$A$133,$A36)</f>
        <v>19902.426719999999</v>
      </c>
    </row>
    <row r="37" spans="1:40" x14ac:dyDescent="0.25">
      <c r="A37" s="31" t="s">
        <v>429</v>
      </c>
      <c r="C37" s="29">
        <f>SUMIFS('DATA 2'!C$101:C$133,'DATA 2'!$A$101:$A$133,$A37)</f>
        <v>514.10128280000004</v>
      </c>
      <c r="D37" s="29">
        <f>SUMIFS('DATA 2'!D$101:D$133,'DATA 2'!$A$101:$A$133,$A37)</f>
        <v>563.49475580000001</v>
      </c>
      <c r="E37" s="29">
        <f>SUMIFS('DATA 2'!E$101:E$133,'DATA 2'!$A$101:$A$133,$A37)</f>
        <v>628.6550992</v>
      </c>
      <c r="F37" s="29">
        <f>SUMIFS('DATA 2'!F$101:F$133,'DATA 2'!$A$101:$A$133,$A37)</f>
        <v>702.58878189999996</v>
      </c>
      <c r="G37" s="29">
        <f>SUMIFS('DATA 2'!G$101:G$133,'DATA 2'!$A$101:$A$133,$A37)</f>
        <v>782.79314620000002</v>
      </c>
      <c r="H37" s="29">
        <f>SUMIFS('DATA 2'!H$101:H$133,'DATA 2'!$A$101:$A$133,$A37)</f>
        <v>911.87715309999999</v>
      </c>
      <c r="I37" s="29">
        <f>SUMIFS('DATA 2'!I$101:I$133,'DATA 2'!$A$101:$A$133,$A37)</f>
        <v>1044.004723</v>
      </c>
      <c r="J37" s="29">
        <f>SUMIFS('DATA 2'!J$101:J$133,'DATA 2'!$A$101:$A$133,$A37)</f>
        <v>1163.3117119999999</v>
      </c>
      <c r="K37" s="29">
        <f>SUMIFS('DATA 2'!K$101:K$133,'DATA 2'!$A$101:$A$133,$A37)</f>
        <v>1270.910971</v>
      </c>
      <c r="L37" s="29">
        <f>SUMIFS('DATA 2'!L$101:L$133,'DATA 2'!$A$101:$A$133,$A37)</f>
        <v>1366.164438</v>
      </c>
      <c r="M37" s="29">
        <f>SUMIFS('DATA 2'!M$101:M$133,'DATA 2'!$A$101:$A$133,$A37)</f>
        <v>1446.4354450000001</v>
      </c>
      <c r="N37" s="29">
        <f>SUMIFS('DATA 2'!N$101:N$133,'DATA 2'!$A$101:$A$133,$A37)</f>
        <v>1504.979431</v>
      </c>
      <c r="O37" s="29">
        <f>SUMIFS('DATA 2'!O$101:O$133,'DATA 2'!$A$101:$A$133,$A37)</f>
        <v>1530.1483009999999</v>
      </c>
      <c r="P37" s="29">
        <f>SUMIFS('DATA 2'!P$101:P$133,'DATA 2'!$A$101:$A$133,$A37)</f>
        <v>1575.3952300000001</v>
      </c>
      <c r="Q37" s="29">
        <f>SUMIFS('DATA 2'!Q$101:Q$133,'DATA 2'!$A$101:$A$133,$A37)</f>
        <v>1623.023254</v>
      </c>
      <c r="R37" s="29">
        <f>SUMIFS('DATA 2'!R$101:R$133,'DATA 2'!$A$101:$A$133,$A37)</f>
        <v>1666.495019</v>
      </c>
      <c r="S37" s="29">
        <f>SUMIFS('DATA 2'!S$101:S$133,'DATA 2'!$A$101:$A$133,$A37)</f>
        <v>1703.1577810000001</v>
      </c>
      <c r="T37" s="29">
        <f>SUMIFS('DATA 2'!T$101:T$133,'DATA 2'!$A$101:$A$133,$A37)</f>
        <v>1732.1756600000001</v>
      </c>
      <c r="U37" s="29">
        <f>SUMIFS('DATA 2'!U$101:U$133,'DATA 2'!$A$101:$A$133,$A37)</f>
        <v>1721.5014120000001</v>
      </c>
      <c r="V37" s="29">
        <f>SUMIFS('DATA 2'!V$101:V$133,'DATA 2'!$A$101:$A$133,$A37)</f>
        <v>1685.5109849999999</v>
      </c>
      <c r="W37" s="29">
        <f>SUMIFS('DATA 2'!W$101:W$133,'DATA 2'!$A$101:$A$133,$A37)</f>
        <v>1631.367986</v>
      </c>
      <c r="X37" s="29">
        <f>SUMIFS('DATA 2'!X$101:X$133,'DATA 2'!$A$101:$A$133,$A37)</f>
        <v>1563.4829070000001</v>
      </c>
      <c r="Y37" s="29">
        <f>SUMIFS('DATA 2'!Y$101:Y$133,'DATA 2'!$A$101:$A$133,$A37)</f>
        <v>1485.3806790000001</v>
      </c>
      <c r="Z37" s="29">
        <f>SUMIFS('DATA 2'!Z$101:Z$133,'DATA 2'!$A$101:$A$133,$A37)</f>
        <v>1400.110234</v>
      </c>
      <c r="AA37" s="29">
        <f>SUMIFS('DATA 2'!AA$101:AA$133,'DATA 2'!$A$101:$A$133,$A37)</f>
        <v>1310.3071890000001</v>
      </c>
      <c r="AB37" s="29">
        <f>SUMIFS('DATA 2'!AB$101:AB$133,'DATA 2'!$A$101:$A$133,$A37)</f>
        <v>1218.1989579999999</v>
      </c>
      <c r="AC37" s="29">
        <f>SUMIFS('DATA 2'!AC$101:AC$133,'DATA 2'!$A$101:$A$133,$A37)</f>
        <v>1125.6226690000001</v>
      </c>
      <c r="AD37" s="29">
        <f>SUMIFS('DATA 2'!AD$101:AD$133,'DATA 2'!$A$101:$A$133,$A37)</f>
        <v>1034.067301</v>
      </c>
      <c r="AE37" s="29">
        <f>SUMIFS('DATA 2'!AE$101:AE$133,'DATA 2'!$A$101:$A$133,$A37)</f>
        <v>1098.4452839999999</v>
      </c>
      <c r="AF37" s="29">
        <f>SUMIFS('DATA 2'!AF$101:AF$133,'DATA 2'!$A$101:$A$133,$A37)</f>
        <v>1227.5724769999999</v>
      </c>
      <c r="AG37" s="29">
        <f>SUMIFS('DATA 2'!AG$101:AG$133,'DATA 2'!$A$101:$A$133,$A37)</f>
        <v>1397.8582510000001</v>
      </c>
      <c r="AH37" s="29">
        <f>SUMIFS('DATA 2'!AH$101:AH$133,'DATA 2'!$A$101:$A$133,$A37)</f>
        <v>1605.6543879999999</v>
      </c>
      <c r="AI37" s="29">
        <f>SUMIFS('DATA 2'!AI$101:AI$133,'DATA 2'!$A$101:$A$133,$A37)</f>
        <v>1854.2845669999999</v>
      </c>
      <c r="AJ37" s="29">
        <f>SUMIFS('DATA 2'!AJ$101:AJ$133,'DATA 2'!$A$101:$A$133,$A37)</f>
        <v>2150.0678929999999</v>
      </c>
      <c r="AK37" s="29">
        <f>SUMIFS('DATA 2'!AK$101:AK$133,'DATA 2'!$A$101:$A$133,$A37)</f>
        <v>2500.8974320000002</v>
      </c>
      <c r="AL37" s="29">
        <f>SUMIFS('DATA 2'!AL$101:AL$133,'DATA 2'!$A$101:$A$133,$A37)</f>
        <v>2915.6659140000002</v>
      </c>
      <c r="AM37" s="29">
        <f>SUMIFS('DATA 2'!AM$101:AM$133,'DATA 2'!$A$101:$A$133,$A37)</f>
        <v>3403.9674070000001</v>
      </c>
      <c r="AN37" s="29">
        <f>SUMIFS('DATA 2'!AN$101:AN$133,'DATA 2'!$A$101:$A$133,$A37)</f>
        <v>3975.644538</v>
      </c>
    </row>
    <row r="38" spans="1:40" x14ac:dyDescent="0.25">
      <c r="A38" s="31" t="s">
        <v>430</v>
      </c>
      <c r="C38" s="29">
        <f>SUMIFS('DATA 2'!C$101:C$133,'DATA 2'!$A$101:$A$133,$A38)</f>
        <v>0.22515454670000001</v>
      </c>
      <c r="D38" s="29">
        <f>SUMIFS('DATA 2'!D$101:D$133,'DATA 2'!$A$101:$A$133,$A38)</f>
        <v>0.83331546239999998</v>
      </c>
      <c r="E38" s="29">
        <f>SUMIFS('DATA 2'!E$101:E$133,'DATA 2'!$A$101:$A$133,$A38)</f>
        <v>4.9223046650000004</v>
      </c>
      <c r="F38" s="29">
        <f>SUMIFS('DATA 2'!F$101:F$133,'DATA 2'!$A$101:$A$133,$A38)</f>
        <v>34.725258359999998</v>
      </c>
      <c r="G38" s="29">
        <f>SUMIFS('DATA 2'!G$101:G$133,'DATA 2'!$A$101:$A$133,$A38)</f>
        <v>258.46396770000001</v>
      </c>
      <c r="H38" s="29">
        <f>SUMIFS('DATA 2'!H$101:H$133,'DATA 2'!$A$101:$A$133,$A38)</f>
        <v>638.1067875</v>
      </c>
      <c r="I38" s="29">
        <f>SUMIFS('DATA 2'!I$101:I$133,'DATA 2'!$A$101:$A$133,$A38)</f>
        <v>1042.460214</v>
      </c>
      <c r="J38" s="29">
        <f>SUMIFS('DATA 2'!J$101:J$133,'DATA 2'!$A$101:$A$133,$A38)</f>
        <v>1448.48251</v>
      </c>
      <c r="K38" s="29">
        <f>SUMIFS('DATA 2'!K$101:K$133,'DATA 2'!$A$101:$A$133,$A38)</f>
        <v>1871.829207</v>
      </c>
      <c r="L38" s="29">
        <f>SUMIFS('DATA 2'!L$101:L$133,'DATA 2'!$A$101:$A$133,$A38)</f>
        <v>2320.409654</v>
      </c>
      <c r="M38" s="29">
        <f>SUMIFS('DATA 2'!M$101:M$133,'DATA 2'!$A$101:$A$133,$A38)</f>
        <v>2790.4938350000002</v>
      </c>
      <c r="N38" s="29">
        <f>SUMIFS('DATA 2'!N$101:N$133,'DATA 2'!$A$101:$A$133,$A38)</f>
        <v>3262.9579490000001</v>
      </c>
      <c r="O38" s="29">
        <f>SUMIFS('DATA 2'!O$101:O$133,'DATA 2'!$A$101:$A$133,$A38)</f>
        <v>3698.1728859999998</v>
      </c>
      <c r="P38" s="29">
        <f>SUMIFS('DATA 2'!P$101:P$133,'DATA 2'!$A$101:$A$133,$A38)</f>
        <v>3992.5872650000001</v>
      </c>
      <c r="Q38" s="29">
        <f>SUMIFS('DATA 2'!Q$101:Q$133,'DATA 2'!$A$101:$A$133,$A38)</f>
        <v>4206.2022779999998</v>
      </c>
      <c r="R38" s="29">
        <f>SUMIFS('DATA 2'!R$101:R$133,'DATA 2'!$A$101:$A$133,$A38)</f>
        <v>4362.3559500000001</v>
      </c>
      <c r="S38" s="29">
        <f>SUMIFS('DATA 2'!S$101:S$133,'DATA 2'!$A$101:$A$133,$A38)</f>
        <v>4468.0327779999998</v>
      </c>
      <c r="T38" s="29">
        <f>SUMIFS('DATA 2'!T$101:T$133,'DATA 2'!$A$101:$A$133,$A38)</f>
        <v>4526.7859429999999</v>
      </c>
      <c r="U38" s="29">
        <f>SUMIFS('DATA 2'!U$101:U$133,'DATA 2'!$A$101:$A$133,$A38)</f>
        <v>4374.4704339999998</v>
      </c>
      <c r="V38" s="29">
        <f>SUMIFS('DATA 2'!V$101:V$133,'DATA 2'!$A$101:$A$133,$A38)</f>
        <v>4119.0837970000002</v>
      </c>
      <c r="W38" s="29">
        <f>SUMIFS('DATA 2'!W$101:W$133,'DATA 2'!$A$101:$A$133,$A38)</f>
        <v>3810.601932</v>
      </c>
      <c r="X38" s="29">
        <f>SUMIFS('DATA 2'!X$101:X$133,'DATA 2'!$A$101:$A$133,$A38)</f>
        <v>3475.3925239999999</v>
      </c>
      <c r="Y38" s="29">
        <f>SUMIFS('DATA 2'!Y$101:Y$133,'DATA 2'!$A$101:$A$133,$A38)</f>
        <v>3130.8890999999999</v>
      </c>
      <c r="Z38" s="29">
        <f>SUMIFS('DATA 2'!Z$101:Z$133,'DATA 2'!$A$101:$A$133,$A38)</f>
        <v>2789.7695979999999</v>
      </c>
      <c r="AA38" s="29">
        <f>SUMIFS('DATA 2'!AA$101:AA$133,'DATA 2'!$A$101:$A$133,$A38)</f>
        <v>2461.2707059999998</v>
      </c>
      <c r="AB38" s="29">
        <f>SUMIFS('DATA 2'!AB$101:AB$133,'DATA 2'!$A$101:$A$133,$A38)</f>
        <v>2151.8162990000001</v>
      </c>
      <c r="AC38" s="29">
        <f>SUMIFS('DATA 2'!AC$101:AC$133,'DATA 2'!$A$101:$A$133,$A38)</f>
        <v>1865.5161410000001</v>
      </c>
      <c r="AD38" s="29">
        <f>SUMIFS('DATA 2'!AD$101:AD$133,'DATA 2'!$A$101:$A$133,$A38)</f>
        <v>1604.6404729999999</v>
      </c>
      <c r="AE38" s="29">
        <f>SUMIFS('DATA 2'!AE$101:AE$133,'DATA 2'!$A$101:$A$133,$A38)</f>
        <v>1441.01864</v>
      </c>
      <c r="AF38" s="29">
        <f>SUMIFS('DATA 2'!AF$101:AF$133,'DATA 2'!$A$101:$A$133,$A38)</f>
        <v>1309.2014119999999</v>
      </c>
      <c r="AG38" s="29">
        <f>SUMIFS('DATA 2'!AG$101:AG$133,'DATA 2'!$A$101:$A$133,$A38)</f>
        <v>1190.4009160000001</v>
      </c>
      <c r="AH38" s="29">
        <f>SUMIFS('DATA 2'!AH$101:AH$133,'DATA 2'!$A$101:$A$133,$A38)</f>
        <v>1079.4544350000001</v>
      </c>
      <c r="AI38" s="29">
        <f>SUMIFS('DATA 2'!AI$101:AI$133,'DATA 2'!$A$101:$A$133,$A38)</f>
        <v>975.1503414</v>
      </c>
      <c r="AJ38" s="29">
        <f>SUMIFS('DATA 2'!AJ$101:AJ$133,'DATA 2'!$A$101:$A$133,$A38)</f>
        <v>877.27445509999995</v>
      </c>
      <c r="AK38" s="29">
        <f>SUMIFS('DATA 2'!AK$101:AK$133,'DATA 2'!$A$101:$A$133,$A38)</f>
        <v>785.75552479999999</v>
      </c>
      <c r="AL38" s="29">
        <f>SUMIFS('DATA 2'!AL$101:AL$133,'DATA 2'!$A$101:$A$133,$A38)</f>
        <v>700.4846354</v>
      </c>
      <c r="AM38" s="29">
        <f>SUMIFS('DATA 2'!AM$101:AM$133,'DATA 2'!$A$101:$A$133,$A38)</f>
        <v>621.31928119999998</v>
      </c>
      <c r="AN38" s="29">
        <f>SUMIFS('DATA 2'!AN$101:AN$133,'DATA 2'!$A$101:$A$133,$A38)</f>
        <v>548.08308709999994</v>
      </c>
    </row>
    <row r="39" spans="1:40" x14ac:dyDescent="0.25">
      <c r="A39" s="31" t="s">
        <v>431</v>
      </c>
      <c r="C39" s="29">
        <f>SUMIFS('DATA 2'!C$101:C$133,'DATA 2'!$A$101:$A$133,$A39)</f>
        <v>2605.7253879999998</v>
      </c>
      <c r="D39" s="29">
        <f>SUMIFS('DATA 2'!D$101:D$133,'DATA 2'!$A$101:$A$133,$A39)</f>
        <v>2655.7691949999999</v>
      </c>
      <c r="E39" s="29">
        <f>SUMIFS('DATA 2'!E$101:E$133,'DATA 2'!$A$101:$A$133,$A39)</f>
        <v>2686.8615119999999</v>
      </c>
      <c r="F39" s="29">
        <f>SUMIFS('DATA 2'!F$101:F$133,'DATA 2'!$A$101:$A$133,$A39)</f>
        <v>2695.6010679999999</v>
      </c>
      <c r="G39" s="29">
        <f>SUMIFS('DATA 2'!G$101:G$133,'DATA 2'!$A$101:$A$133,$A39)</f>
        <v>2679.3091920000002</v>
      </c>
      <c r="H39" s="29">
        <f>SUMIFS('DATA 2'!H$101:H$133,'DATA 2'!$A$101:$A$133,$A39)</f>
        <v>2916.259693</v>
      </c>
      <c r="I39" s="29">
        <f>SUMIFS('DATA 2'!I$101:I$133,'DATA 2'!$A$101:$A$133,$A39)</f>
        <v>3157.051708</v>
      </c>
      <c r="J39" s="29">
        <f>SUMIFS('DATA 2'!J$101:J$133,'DATA 2'!$A$101:$A$133,$A39)</f>
        <v>3335.1377389999998</v>
      </c>
      <c r="K39" s="29">
        <f>SUMIFS('DATA 2'!K$101:K$133,'DATA 2'!$A$101:$A$133,$A39)</f>
        <v>3452.9037779999999</v>
      </c>
      <c r="L39" s="29">
        <f>SUMIFS('DATA 2'!L$101:L$133,'DATA 2'!$A$101:$A$133,$A39)</f>
        <v>3513.15607</v>
      </c>
      <c r="M39" s="29">
        <f>SUMIFS('DATA 2'!M$101:M$133,'DATA 2'!$A$101:$A$133,$A39)</f>
        <v>3515.848414</v>
      </c>
      <c r="N39" s="29">
        <f>SUMIFS('DATA 2'!N$101:N$133,'DATA 2'!$A$101:$A$133,$A39)</f>
        <v>3453.1011269999999</v>
      </c>
      <c r="O39" s="29">
        <f>SUMIFS('DATA 2'!O$101:O$133,'DATA 2'!$A$101:$A$133,$A39)</f>
        <v>3309.5822090000001</v>
      </c>
      <c r="P39" s="29">
        <f>SUMIFS('DATA 2'!P$101:P$133,'DATA 2'!$A$101:$A$133,$A39)</f>
        <v>3310.5420319999998</v>
      </c>
      <c r="Q39" s="29">
        <f>SUMIFS('DATA 2'!Q$101:Q$133,'DATA 2'!$A$101:$A$133,$A39)</f>
        <v>3347.701086</v>
      </c>
      <c r="R39" s="29">
        <f>SUMIFS('DATA 2'!R$101:R$133,'DATA 2'!$A$101:$A$133,$A39)</f>
        <v>3385.7427910000001</v>
      </c>
      <c r="S39" s="29">
        <f>SUMIFS('DATA 2'!S$101:S$133,'DATA 2'!$A$101:$A$133,$A39)</f>
        <v>3412.956823</v>
      </c>
      <c r="T39" s="29">
        <f>SUMIFS('DATA 2'!T$101:T$133,'DATA 2'!$A$101:$A$133,$A39)</f>
        <v>3425.890449</v>
      </c>
      <c r="U39" s="29">
        <f>SUMIFS('DATA 2'!U$101:U$133,'DATA 2'!$A$101:$A$133,$A39)</f>
        <v>3489.0159960000001</v>
      </c>
      <c r="V39" s="29">
        <f>SUMIFS('DATA 2'!V$101:V$133,'DATA 2'!$A$101:$A$133,$A39)</f>
        <v>3550.88373</v>
      </c>
      <c r="W39" s="29">
        <f>SUMIFS('DATA 2'!W$101:W$133,'DATA 2'!$A$101:$A$133,$A39)</f>
        <v>3595.167023</v>
      </c>
      <c r="X39" s="29">
        <f>SUMIFS('DATA 2'!X$101:X$133,'DATA 2'!$A$101:$A$133,$A39)</f>
        <v>3618.0847349999999</v>
      </c>
      <c r="Y39" s="29">
        <f>SUMIFS('DATA 2'!Y$101:Y$133,'DATA 2'!$A$101:$A$133,$A39)</f>
        <v>3620.0086839999999</v>
      </c>
      <c r="Z39" s="29">
        <f>SUMIFS('DATA 2'!Z$101:Z$133,'DATA 2'!$A$101:$A$133,$A39)</f>
        <v>3602.615808</v>
      </c>
      <c r="AA39" s="29">
        <f>SUMIFS('DATA 2'!AA$101:AA$133,'DATA 2'!$A$101:$A$133,$A39)</f>
        <v>3567.894957</v>
      </c>
      <c r="AB39" s="29">
        <f>SUMIFS('DATA 2'!AB$101:AB$133,'DATA 2'!$A$101:$A$133,$A39)</f>
        <v>3517.788759</v>
      </c>
      <c r="AC39" s="29">
        <f>SUMIFS('DATA 2'!AC$101:AC$133,'DATA 2'!$A$101:$A$133,$A39)</f>
        <v>3454.0759410000001</v>
      </c>
      <c r="AD39" s="29">
        <f>SUMIFS('DATA 2'!AD$101:AD$133,'DATA 2'!$A$101:$A$133,$A39)</f>
        <v>3378.3722079999998</v>
      </c>
      <c r="AE39" s="29">
        <f>SUMIFS('DATA 2'!AE$101:AE$133,'DATA 2'!$A$101:$A$133,$A39)</f>
        <v>3872.0746220000001</v>
      </c>
      <c r="AF39" s="29">
        <f>SUMIFS('DATA 2'!AF$101:AF$133,'DATA 2'!$A$101:$A$133,$A39)</f>
        <v>4696.1288370000002</v>
      </c>
      <c r="AG39" s="29">
        <f>SUMIFS('DATA 2'!AG$101:AG$133,'DATA 2'!$A$101:$A$133,$A39)</f>
        <v>5821.688247</v>
      </c>
      <c r="AH39" s="29">
        <f>SUMIFS('DATA 2'!AH$101:AH$133,'DATA 2'!$A$101:$A$133,$A39)</f>
        <v>7296.2010719999998</v>
      </c>
      <c r="AI39" s="29">
        <f>SUMIFS('DATA 2'!AI$101:AI$133,'DATA 2'!$A$101:$A$133,$A39)</f>
        <v>9210.3473799999902</v>
      </c>
      <c r="AJ39" s="29">
        <f>SUMIFS('DATA 2'!AJ$101:AJ$133,'DATA 2'!$A$101:$A$133,$A39)</f>
        <v>11692.16048</v>
      </c>
      <c r="AK39" s="29">
        <f>SUMIFS('DATA 2'!AK$101:AK$133,'DATA 2'!$A$101:$A$133,$A39)</f>
        <v>14909.638440000001</v>
      </c>
      <c r="AL39" s="29">
        <f>SUMIFS('DATA 2'!AL$101:AL$133,'DATA 2'!$A$101:$A$133,$A39)</f>
        <v>19076.829880000001</v>
      </c>
      <c r="AM39" s="29">
        <f>SUMIFS('DATA 2'!AM$101:AM$133,'DATA 2'!$A$101:$A$133,$A39)</f>
        <v>24461.4215</v>
      </c>
      <c r="AN39" s="29">
        <f>SUMIFS('DATA 2'!AN$101:AN$133,'DATA 2'!$A$101:$A$133,$A39)</f>
        <v>31390.977999999999</v>
      </c>
    </row>
    <row r="40" spans="1:40" x14ac:dyDescent="0.25">
      <c r="A40" s="31" t="s">
        <v>434</v>
      </c>
      <c r="C40" s="29">
        <f>SUMIFS('DATA 2'!C$101:C$133,'DATA 2'!$A$101:$A$133,$A40)</f>
        <v>2831.6670730000001</v>
      </c>
      <c r="D40" s="29">
        <f>SUMIFS('DATA 2'!D$101:D$133,'DATA 2'!$A$101:$A$133,$A40)</f>
        <v>2901.667218</v>
      </c>
      <c r="E40" s="29">
        <f>SUMIFS('DATA 2'!E$101:E$133,'DATA 2'!$A$101:$A$133,$A40)</f>
        <v>2943.675663</v>
      </c>
      <c r="F40" s="29">
        <f>SUMIFS('DATA 2'!F$101:F$133,'DATA 2'!$A$101:$A$133,$A40)</f>
        <v>2955.7520760000002</v>
      </c>
      <c r="G40" s="29">
        <f>SUMIFS('DATA 2'!G$101:G$133,'DATA 2'!$A$101:$A$133,$A40)</f>
        <v>2943.767171</v>
      </c>
      <c r="H40" s="29">
        <f>SUMIFS('DATA 2'!H$101:H$133,'DATA 2'!$A$101:$A$133,$A40)</f>
        <v>2488.8771590000001</v>
      </c>
      <c r="I40" s="29">
        <f>SUMIFS('DATA 2'!I$101:I$133,'DATA 2'!$A$101:$A$133,$A40)</f>
        <v>1918.1565660000001</v>
      </c>
      <c r="J40" s="29">
        <f>SUMIFS('DATA 2'!J$101:J$133,'DATA 2'!$A$101:$A$133,$A40)</f>
        <v>1388.8909900000001</v>
      </c>
      <c r="K40" s="29">
        <f>SUMIFS('DATA 2'!K$101:K$133,'DATA 2'!$A$101:$A$133,$A40)</f>
        <v>964.91097720000005</v>
      </c>
      <c r="L40" s="29">
        <f>SUMIFS('DATA 2'!L$101:L$133,'DATA 2'!$A$101:$A$133,$A40)</f>
        <v>648.23085130000004</v>
      </c>
      <c r="M40" s="29">
        <f>SUMIFS('DATA 2'!M$101:M$133,'DATA 2'!$A$101:$A$133,$A40)</f>
        <v>422.1111674</v>
      </c>
      <c r="N40" s="29">
        <f>SUMIFS('DATA 2'!N$101:N$133,'DATA 2'!$A$101:$A$133,$A40)</f>
        <v>265.9574422</v>
      </c>
      <c r="O40" s="29">
        <f>SUMIFS('DATA 2'!O$101:O$133,'DATA 2'!$A$101:$A$133,$A40)</f>
        <v>161.27067779999999</v>
      </c>
      <c r="P40" s="29">
        <f>SUMIFS('DATA 2'!P$101:P$133,'DATA 2'!$A$101:$A$133,$A40)</f>
        <v>119.0585837</v>
      </c>
      <c r="Q40" s="29">
        <f>SUMIFS('DATA 2'!Q$101:Q$133,'DATA 2'!$A$101:$A$133,$A40)</f>
        <v>93.172214609999997</v>
      </c>
      <c r="R40" s="29">
        <f>SUMIFS('DATA 2'!R$101:R$133,'DATA 2'!$A$101:$A$133,$A40)</f>
        <v>73.805800880000007</v>
      </c>
      <c r="S40" s="29">
        <f>SUMIFS('DATA 2'!S$101:S$133,'DATA 2'!$A$101:$A$133,$A40)</f>
        <v>58.363511930000001</v>
      </c>
      <c r="T40" s="29">
        <f>SUMIFS('DATA 2'!T$101:T$133,'DATA 2'!$A$101:$A$133,$A40)</f>
        <v>45.891209310000001</v>
      </c>
      <c r="U40" s="29">
        <f>SUMIFS('DATA 2'!U$101:U$133,'DATA 2'!$A$101:$A$133,$A40)</f>
        <v>32.80558971</v>
      </c>
      <c r="V40" s="29">
        <f>SUMIFS('DATA 2'!V$101:V$133,'DATA 2'!$A$101:$A$133,$A40)</f>
        <v>22.481726380000001</v>
      </c>
      <c r="W40" s="29">
        <f>SUMIFS('DATA 2'!W$101:W$133,'DATA 2'!$A$101:$A$133,$A40)</f>
        <v>15.051597839999999</v>
      </c>
      <c r="X40" s="29">
        <f>SUMIFS('DATA 2'!X$101:X$133,'DATA 2'!$A$101:$A$133,$A40)</f>
        <v>9.914426229</v>
      </c>
      <c r="Y40" s="29">
        <f>SUMIFS('DATA 2'!Y$101:Y$133,'DATA 2'!$A$101:$A$133,$A40)</f>
        <v>6.4494939960000002</v>
      </c>
      <c r="Z40" s="29">
        <f>SUMIFS('DATA 2'!Z$101:Z$133,'DATA 2'!$A$101:$A$133,$A40)</f>
        <v>4.1562599349999996</v>
      </c>
      <c r="AA40" s="29">
        <f>SUMIFS('DATA 2'!AA$101:AA$133,'DATA 2'!$A$101:$A$133,$A40)</f>
        <v>2.661962833</v>
      </c>
      <c r="AB40" s="29">
        <f>SUMIFS('DATA 2'!AB$101:AB$133,'DATA 2'!$A$101:$A$133,$A40)</f>
        <v>1.7005652689999999</v>
      </c>
      <c r="AC40" s="29">
        <f>SUMIFS('DATA 2'!AC$101:AC$133,'DATA 2'!$A$101:$A$133,$A40)</f>
        <v>1.087989849</v>
      </c>
      <c r="AD40" s="29">
        <f>SUMIFS('DATA 2'!AD$101:AD$133,'DATA 2'!$A$101:$A$133,$A40)</f>
        <v>0.70011619140000003</v>
      </c>
      <c r="AE40" s="29">
        <f>SUMIFS('DATA 2'!AE$101:AE$133,'DATA 2'!$A$101:$A$133,$A40)</f>
        <v>0.53169585180000001</v>
      </c>
      <c r="AF40" s="29">
        <f>SUMIFS('DATA 2'!AF$101:AF$133,'DATA 2'!$A$101:$A$133,$A40)</f>
        <v>0.42646467760000001</v>
      </c>
      <c r="AG40" s="29">
        <f>SUMIFS('DATA 2'!AG$101:AG$133,'DATA 2'!$A$101:$A$133,$A40)</f>
        <v>0.34805258449999998</v>
      </c>
      <c r="AH40" s="29">
        <f>SUMIFS('DATA 2'!AH$101:AH$133,'DATA 2'!$A$101:$A$133,$A40)</f>
        <v>0.2857560468</v>
      </c>
      <c r="AI40" s="29">
        <f>SUMIFS('DATA 2'!AI$101:AI$133,'DATA 2'!$A$101:$A$133,$A40)</f>
        <v>0.23519495139999999</v>
      </c>
      <c r="AJ40" s="29">
        <f>SUMIFS('DATA 2'!AJ$101:AJ$133,'DATA 2'!$A$101:$A$133,$A40)</f>
        <v>0.1938488578</v>
      </c>
      <c r="AK40" s="29">
        <f>SUMIFS('DATA 2'!AK$101:AK$133,'DATA 2'!$A$101:$A$133,$A40)</f>
        <v>0.159918905</v>
      </c>
      <c r="AL40" s="29">
        <f>SUMIFS('DATA 2'!AL$101:AL$133,'DATA 2'!$A$101:$A$133,$A40)</f>
        <v>0.13200630930000001</v>
      </c>
      <c r="AM40" s="29">
        <f>SUMIFS('DATA 2'!AM$101:AM$133,'DATA 2'!$A$101:$A$133,$A40)</f>
        <v>0.1089958364</v>
      </c>
      <c r="AN40" s="29">
        <f>SUMIFS('DATA 2'!AN$101:AN$133,'DATA 2'!$A$101:$A$133,$A40)</f>
        <v>8.9989494599999997E-2</v>
      </c>
    </row>
    <row r="41" spans="1:40" x14ac:dyDescent="0.25">
      <c r="A41" s="31" t="s">
        <v>435</v>
      </c>
      <c r="C41" s="29">
        <f>SUMIFS('DATA 2'!C$101:C$133,'DATA 2'!$A$101:$A$133,$A41)</f>
        <v>11781.592780000001</v>
      </c>
      <c r="D41" s="29">
        <f>SUMIFS('DATA 2'!D$101:D$133,'DATA 2'!$A$101:$A$133,$A41)</f>
        <v>12563.74941</v>
      </c>
      <c r="E41" s="29">
        <f>SUMIFS('DATA 2'!E$101:E$133,'DATA 2'!$A$101:$A$133,$A41)</f>
        <v>13207.93246</v>
      </c>
      <c r="F41" s="29">
        <f>SUMIFS('DATA 2'!F$101:F$133,'DATA 2'!$A$101:$A$133,$A41)</f>
        <v>13724.31186</v>
      </c>
      <c r="G41" s="29">
        <f>SUMIFS('DATA 2'!G$101:G$133,'DATA 2'!$A$101:$A$133,$A41)</f>
        <v>14161.48407</v>
      </c>
      <c r="H41" s="29">
        <f>SUMIFS('DATA 2'!H$101:H$133,'DATA 2'!$A$101:$A$133,$A41)</f>
        <v>16409.37444</v>
      </c>
      <c r="I41" s="29">
        <f>SUMIFS('DATA 2'!I$101:I$133,'DATA 2'!$A$101:$A$133,$A41)</f>
        <v>18329.040369999999</v>
      </c>
      <c r="J41" s="29">
        <f>SUMIFS('DATA 2'!J$101:J$133,'DATA 2'!$A$101:$A$133,$A41)</f>
        <v>19917.40681</v>
      </c>
      <c r="K41" s="29">
        <f>SUMIFS('DATA 2'!K$101:K$133,'DATA 2'!$A$101:$A$133,$A41)</f>
        <v>21355.832610000001</v>
      </c>
      <c r="L41" s="29">
        <f>SUMIFS('DATA 2'!L$101:L$133,'DATA 2'!$A$101:$A$133,$A41)</f>
        <v>22637.393380000001</v>
      </c>
      <c r="M41" s="29">
        <f>SUMIFS('DATA 2'!M$101:M$133,'DATA 2'!$A$101:$A$133,$A41)</f>
        <v>23727.391759999999</v>
      </c>
      <c r="N41" s="29">
        <f>SUMIFS('DATA 2'!N$101:N$133,'DATA 2'!$A$101:$A$133,$A41)</f>
        <v>24510.562600000001</v>
      </c>
      <c r="O41" s="29">
        <f>SUMIFS('DATA 2'!O$101:O$133,'DATA 2'!$A$101:$A$133,$A41)</f>
        <v>24787.543239999999</v>
      </c>
      <c r="P41" s="29">
        <f>SUMIFS('DATA 2'!P$101:P$133,'DATA 2'!$A$101:$A$133,$A41)</f>
        <v>25433.330750000001</v>
      </c>
      <c r="Q41" s="29">
        <f>SUMIFS('DATA 2'!Q$101:Q$133,'DATA 2'!$A$101:$A$133,$A41)</f>
        <v>26019.647700000001</v>
      </c>
      <c r="R41" s="29">
        <f>SUMIFS('DATA 2'!R$101:R$133,'DATA 2'!$A$101:$A$133,$A41)</f>
        <v>26554.313620000001</v>
      </c>
      <c r="S41" s="29">
        <f>SUMIFS('DATA 2'!S$101:S$133,'DATA 2'!$A$101:$A$133,$A41)</f>
        <v>27039.491979999999</v>
      </c>
      <c r="T41" s="29">
        <f>SUMIFS('DATA 2'!T$101:T$133,'DATA 2'!$A$101:$A$133,$A41)</f>
        <v>27491.738669999999</v>
      </c>
      <c r="U41" s="29">
        <f>SUMIFS('DATA 2'!U$101:U$133,'DATA 2'!$A$101:$A$133,$A41)</f>
        <v>28601.720549999998</v>
      </c>
      <c r="V41" s="29">
        <f>SUMIFS('DATA 2'!V$101:V$133,'DATA 2'!$A$101:$A$133,$A41)</f>
        <v>29550.990040000001</v>
      </c>
      <c r="W41" s="29">
        <f>SUMIFS('DATA 2'!W$101:W$133,'DATA 2'!$A$101:$A$133,$A41)</f>
        <v>30368.151030000001</v>
      </c>
      <c r="X41" s="29">
        <f>SUMIFS('DATA 2'!X$101:X$133,'DATA 2'!$A$101:$A$133,$A41)</f>
        <v>31081.60569</v>
      </c>
      <c r="Y41" s="29">
        <f>SUMIFS('DATA 2'!Y$101:Y$133,'DATA 2'!$A$101:$A$133,$A41)</f>
        <v>31720.016100000001</v>
      </c>
      <c r="Z41" s="29">
        <f>SUMIFS('DATA 2'!Z$101:Z$133,'DATA 2'!$A$101:$A$133,$A41)</f>
        <v>32309.79825</v>
      </c>
      <c r="AA41" s="29">
        <f>SUMIFS('DATA 2'!AA$101:AA$133,'DATA 2'!$A$101:$A$133,$A41)</f>
        <v>32874.317349999998</v>
      </c>
      <c r="AB41" s="29">
        <f>SUMIFS('DATA 2'!AB$101:AB$133,'DATA 2'!$A$101:$A$133,$A41)</f>
        <v>33433.613239999999</v>
      </c>
      <c r="AC41" s="29">
        <f>SUMIFS('DATA 2'!AC$101:AC$133,'DATA 2'!$A$101:$A$133,$A41)</f>
        <v>34004.532769999998</v>
      </c>
      <c r="AD41" s="29">
        <f>SUMIFS('DATA 2'!AD$101:AD$133,'DATA 2'!$A$101:$A$133,$A41)</f>
        <v>34601.337140000003</v>
      </c>
      <c r="AE41" s="29">
        <f>SUMIFS('DATA 2'!AE$101:AE$133,'DATA 2'!$A$101:$A$133,$A41)</f>
        <v>35354.400159999997</v>
      </c>
      <c r="AF41" s="29">
        <f>SUMIFS('DATA 2'!AF$101:AF$133,'DATA 2'!$A$101:$A$133,$A41)</f>
        <v>36131.656730000002</v>
      </c>
      <c r="AG41" s="29">
        <f>SUMIFS('DATA 2'!AG$101:AG$133,'DATA 2'!$A$101:$A$133,$A41)</f>
        <v>36925.485860000001</v>
      </c>
      <c r="AH41" s="29">
        <f>SUMIFS('DATA 2'!AH$101:AH$133,'DATA 2'!$A$101:$A$133,$A41)</f>
        <v>37727.764040000002</v>
      </c>
      <c r="AI41" s="29">
        <f>SUMIFS('DATA 2'!AI$101:AI$133,'DATA 2'!$A$101:$A$133,$A41)</f>
        <v>38540.229399999997</v>
      </c>
      <c r="AJ41" s="29">
        <f>SUMIFS('DATA 2'!AJ$101:AJ$133,'DATA 2'!$A$101:$A$133,$A41)</f>
        <v>39359.50215</v>
      </c>
      <c r="AK41" s="29">
        <f>SUMIFS('DATA 2'!AK$101:AK$133,'DATA 2'!$A$101:$A$133,$A41)</f>
        <v>40172.48343</v>
      </c>
      <c r="AL41" s="29">
        <f>SUMIFS('DATA 2'!AL$101:AL$133,'DATA 2'!$A$101:$A$133,$A41)</f>
        <v>40956.405959999996</v>
      </c>
      <c r="AM41" s="29">
        <f>SUMIFS('DATA 2'!AM$101:AM$133,'DATA 2'!$A$101:$A$133,$A41)</f>
        <v>41680.314530000003</v>
      </c>
      <c r="AN41" s="29">
        <f>SUMIFS('DATA 2'!AN$101:AN$133,'DATA 2'!$A$101:$A$133,$A41)</f>
        <v>42303.455349999997</v>
      </c>
    </row>
    <row r="42" spans="1:40" x14ac:dyDescent="0.25">
      <c r="A42" s="31" t="s">
        <v>432</v>
      </c>
      <c r="C42" s="29">
        <f>SUMIFS('DATA 2'!C$101:C$133,'DATA 2'!$A$101:$A$133,$A42)</f>
        <v>474.12527679999999</v>
      </c>
      <c r="D42" s="29">
        <f>SUMIFS('DATA 2'!D$101:D$133,'DATA 2'!$A$101:$A$133,$A42)</f>
        <v>543.50777819999996</v>
      </c>
      <c r="E42" s="29">
        <f>SUMIFS('DATA 2'!E$101:E$133,'DATA 2'!$A$101:$A$133,$A42)</f>
        <v>644.4209333</v>
      </c>
      <c r="F42" s="29">
        <f>SUMIFS('DATA 2'!F$101:F$133,'DATA 2'!$A$101:$A$133,$A42)</f>
        <v>771.22473690000004</v>
      </c>
      <c r="G42" s="29">
        <f>SUMIFS('DATA 2'!G$101:G$133,'DATA 2'!$A$101:$A$133,$A42)</f>
        <v>925.22460880000006</v>
      </c>
      <c r="H42" s="29">
        <f>SUMIFS('DATA 2'!H$101:H$133,'DATA 2'!$A$101:$A$133,$A42)</f>
        <v>789.87765139999999</v>
      </c>
      <c r="I42" s="29">
        <f>SUMIFS('DATA 2'!I$101:I$133,'DATA 2'!$A$101:$A$133,$A42)</f>
        <v>577.17166780000002</v>
      </c>
      <c r="J42" s="29">
        <f>SUMIFS('DATA 2'!J$101:J$133,'DATA 2'!$A$101:$A$133,$A42)</f>
        <v>386.92018280000002</v>
      </c>
      <c r="K42" s="29">
        <f>SUMIFS('DATA 2'!K$101:K$133,'DATA 2'!$A$101:$A$133,$A42)</f>
        <v>245.87007270000001</v>
      </c>
      <c r="L42" s="29">
        <f>SUMIFS('DATA 2'!L$101:L$133,'DATA 2'!$A$101:$A$133,$A42)</f>
        <v>149.81071059999999</v>
      </c>
      <c r="M42" s="29">
        <f>SUMIFS('DATA 2'!M$101:M$133,'DATA 2'!$A$101:$A$133,$A42)</f>
        <v>87.849558830000007</v>
      </c>
      <c r="N42" s="29">
        <f>SUMIFS('DATA 2'!N$101:N$133,'DATA 2'!$A$101:$A$133,$A42)</f>
        <v>49.530199619999998</v>
      </c>
      <c r="O42" s="29">
        <f>SUMIFS('DATA 2'!O$101:O$133,'DATA 2'!$A$101:$A$133,$A42)</f>
        <v>26.730869590000001</v>
      </c>
      <c r="P42" s="29">
        <f>SUMIFS('DATA 2'!P$101:P$133,'DATA 2'!$A$101:$A$133,$A42)</f>
        <v>19.52710592</v>
      </c>
      <c r="Q42" s="29">
        <f>SUMIFS('DATA 2'!Q$101:Q$133,'DATA 2'!$A$101:$A$133,$A42)</f>
        <v>15.675088819999999</v>
      </c>
      <c r="R42" s="29">
        <f>SUMIFS('DATA 2'!R$101:R$133,'DATA 2'!$A$101:$A$133,$A42)</f>
        <v>12.89747152</v>
      </c>
      <c r="S42" s="29">
        <f>SUMIFS('DATA 2'!S$101:S$133,'DATA 2'!$A$101:$A$133,$A42)</f>
        <v>10.65139574</v>
      </c>
      <c r="T42" s="29">
        <f>SUMIFS('DATA 2'!T$101:T$133,'DATA 2'!$A$101:$A$133,$A42)</f>
        <v>8.7751702730000005</v>
      </c>
      <c r="U42" s="29">
        <f>SUMIFS('DATA 2'!U$101:U$133,'DATA 2'!$A$101:$A$133,$A42)</f>
        <v>8.301935726</v>
      </c>
      <c r="V42" s="29">
        <f>SUMIFS('DATA 2'!V$101:V$133,'DATA 2'!$A$101:$A$133,$A42)</f>
        <v>8.2173325659999996</v>
      </c>
      <c r="W42" s="29">
        <f>SUMIFS('DATA 2'!W$101:W$133,'DATA 2'!$A$101:$A$133,$A42)</f>
        <v>8.2539740229999996</v>
      </c>
      <c r="X42" s="29">
        <f>SUMIFS('DATA 2'!X$101:X$133,'DATA 2'!$A$101:$A$133,$A42)</f>
        <v>8.3411977589999999</v>
      </c>
      <c r="Y42" s="29">
        <f>SUMIFS('DATA 2'!Y$101:Y$133,'DATA 2'!$A$101:$A$133,$A42)</f>
        <v>8.4628503189999904</v>
      </c>
      <c r="Z42" s="29">
        <f>SUMIFS('DATA 2'!Z$101:Z$133,'DATA 2'!$A$101:$A$133,$A42)</f>
        <v>8.6186270300000007</v>
      </c>
      <c r="AA42" s="29">
        <f>SUMIFS('DATA 2'!AA$101:AA$133,'DATA 2'!$A$101:$A$133,$A42)</f>
        <v>8.8128173059999995</v>
      </c>
      <c r="AB42" s="29">
        <f>SUMIFS('DATA 2'!AB$101:AB$133,'DATA 2'!$A$101:$A$133,$A42)</f>
        <v>9.0510404680000001</v>
      </c>
      <c r="AC42" s="29">
        <f>SUMIFS('DATA 2'!AC$101:AC$133,'DATA 2'!$A$101:$A$133,$A42)</f>
        <v>9.3394119720000006</v>
      </c>
      <c r="AD42" s="29">
        <f>SUMIFS('DATA 2'!AD$101:AD$133,'DATA 2'!$A$101:$A$133,$A42)</f>
        <v>9.6845226120000003</v>
      </c>
      <c r="AE42" s="29">
        <f>SUMIFS('DATA 2'!AE$101:AE$133,'DATA 2'!$A$101:$A$133,$A42)</f>
        <v>9.9853083619999996</v>
      </c>
      <c r="AF42" s="29">
        <f>SUMIFS('DATA 2'!AF$101:AF$133,'DATA 2'!$A$101:$A$133,$A42)</f>
        <v>10.30721438</v>
      </c>
      <c r="AG42" s="29">
        <f>SUMIFS('DATA 2'!AG$101:AG$133,'DATA 2'!$A$101:$A$133,$A42)</f>
        <v>10.671991520000001</v>
      </c>
      <c r="AH42" s="29">
        <f>SUMIFS('DATA 2'!AH$101:AH$133,'DATA 2'!$A$101:$A$133,$A42)</f>
        <v>11.085799509999999</v>
      </c>
      <c r="AI42" s="29">
        <f>SUMIFS('DATA 2'!AI$101:AI$133,'DATA 2'!$A$101:$A$133,$A42)</f>
        <v>11.55272184</v>
      </c>
      <c r="AJ42" s="29">
        <f>SUMIFS('DATA 2'!AJ$101:AJ$133,'DATA 2'!$A$101:$A$133,$A42)</f>
        <v>12.07625844</v>
      </c>
      <c r="AK42" s="29">
        <f>SUMIFS('DATA 2'!AK$101:AK$133,'DATA 2'!$A$101:$A$133,$A42)</f>
        <v>12.658780370000001</v>
      </c>
      <c r="AL42" s="29">
        <f>SUMIFS('DATA 2'!AL$101:AL$133,'DATA 2'!$A$101:$A$133,$A42)</f>
        <v>13.301226120000001</v>
      </c>
      <c r="AM42" s="29">
        <f>SUMIFS('DATA 2'!AM$101:AM$133,'DATA 2'!$A$101:$A$133,$A42)</f>
        <v>14.00316918</v>
      </c>
      <c r="AN42" s="29">
        <f>SUMIFS('DATA 2'!AN$101:AN$133,'DATA 2'!$A$101:$A$133,$A42)</f>
        <v>14.762252159999999</v>
      </c>
    </row>
    <row r="43" spans="1:40" x14ac:dyDescent="0.25">
      <c r="A43" s="31" t="s">
        <v>433</v>
      </c>
      <c r="C43" s="29">
        <f>SUMIFS('DATA 2'!C$101:C$133,'DATA 2'!$A$101:$A$133,$A43)</f>
        <v>5981.2326210000001</v>
      </c>
      <c r="D43" s="29">
        <f>SUMIFS('DATA 2'!D$101:D$133,'DATA 2'!$A$101:$A$133,$A43)</f>
        <v>6004.752958</v>
      </c>
      <c r="E43" s="29">
        <f>SUMIFS('DATA 2'!E$101:E$133,'DATA 2'!$A$101:$A$133,$A43)</f>
        <v>5926.5692399999998</v>
      </c>
      <c r="F43" s="29">
        <f>SUMIFS('DATA 2'!F$101:F$133,'DATA 2'!$A$101:$A$133,$A43)</f>
        <v>5779.637565</v>
      </c>
      <c r="G43" s="29">
        <f>SUMIFS('DATA 2'!G$101:G$133,'DATA 2'!$A$101:$A$133,$A43)</f>
        <v>5583.8597749999999</v>
      </c>
      <c r="H43" s="29">
        <f>SUMIFS('DATA 2'!H$101:H$133,'DATA 2'!$A$101:$A$133,$A43)</f>
        <v>3545.324314</v>
      </c>
      <c r="I43" s="29">
        <f>SUMIFS('DATA 2'!I$101:I$133,'DATA 2'!$A$101:$A$133,$A43)</f>
        <v>1862.304357</v>
      </c>
      <c r="J43" s="29">
        <f>SUMIFS('DATA 2'!J$101:J$133,'DATA 2'!$A$101:$A$133,$A43)</f>
        <v>879.57815059999996</v>
      </c>
      <c r="K43" s="29">
        <f>SUMIFS('DATA 2'!K$101:K$133,'DATA 2'!$A$101:$A$133,$A43)</f>
        <v>388.08090570000002</v>
      </c>
      <c r="L43" s="29">
        <f>SUMIFS('DATA 2'!L$101:L$133,'DATA 2'!$A$101:$A$133,$A43)</f>
        <v>162.5664213</v>
      </c>
      <c r="M43" s="29">
        <f>SUMIFS('DATA 2'!M$101:M$133,'DATA 2'!$A$101:$A$133,$A43)</f>
        <v>65.455516029999998</v>
      </c>
      <c r="N43" s="29">
        <f>SUMIFS('DATA 2'!N$101:N$133,'DATA 2'!$A$101:$A$133,$A43)</f>
        <v>25.769571259999999</v>
      </c>
      <c r="O43" s="29">
        <f>SUMIFS('DATA 2'!O$101:O$133,'DATA 2'!$A$101:$A$133,$A43)</f>
        <v>10.23825394</v>
      </c>
      <c r="P43" s="29">
        <f>SUMIFS('DATA 2'!P$101:P$133,'DATA 2'!$A$101:$A$133,$A43)</f>
        <v>6.4613038840000003</v>
      </c>
      <c r="Q43" s="29">
        <f>SUMIFS('DATA 2'!Q$101:Q$133,'DATA 2'!$A$101:$A$133,$A43)</f>
        <v>4.7294892050000001</v>
      </c>
      <c r="R43" s="29">
        <f>SUMIFS('DATA 2'!R$101:R$133,'DATA 2'!$A$101:$A$133,$A43)</f>
        <v>3.6161335499999998</v>
      </c>
      <c r="S43" s="29">
        <f>SUMIFS('DATA 2'!S$101:S$133,'DATA 2'!$A$101:$A$133,$A43)</f>
        <v>2.798574178</v>
      </c>
      <c r="T43" s="29">
        <f>SUMIFS('DATA 2'!T$101:T$133,'DATA 2'!$A$101:$A$133,$A43)</f>
        <v>2.1719823909999998</v>
      </c>
      <c r="U43" s="29">
        <f>SUMIFS('DATA 2'!U$101:U$133,'DATA 2'!$A$101:$A$133,$A43)</f>
        <v>1.711278802</v>
      </c>
      <c r="V43" s="29">
        <f>SUMIFS('DATA 2'!V$101:V$133,'DATA 2'!$A$101:$A$133,$A43)</f>
        <v>1.351518797</v>
      </c>
      <c r="W43" s="29">
        <f>SUMIFS('DATA 2'!W$101:W$133,'DATA 2'!$A$101:$A$133,$A43)</f>
        <v>1.0659582009999999</v>
      </c>
      <c r="X43" s="29">
        <f>SUMIFS('DATA 2'!X$101:X$133,'DATA 2'!$A$101:$A$133,$A43)</f>
        <v>0.83902613989999997</v>
      </c>
      <c r="Y43" s="29">
        <f>SUMIFS('DATA 2'!Y$101:Y$133,'DATA 2'!$A$101:$A$133,$A43)</f>
        <v>0.65919780370000003</v>
      </c>
      <c r="Z43" s="29">
        <f>SUMIFS('DATA 2'!Z$101:Z$133,'DATA 2'!$A$101:$A$133,$A43)</f>
        <v>0.51717927539999997</v>
      </c>
      <c r="AA43" s="29">
        <f>SUMIFS('DATA 2'!AA$101:AA$133,'DATA 2'!$A$101:$A$133,$A43)</f>
        <v>0.40535291029999998</v>
      </c>
      <c r="AB43" s="29">
        <f>SUMIFS('DATA 2'!AB$101:AB$133,'DATA 2'!$A$101:$A$133,$A43)</f>
        <v>0.31750414989999998</v>
      </c>
      <c r="AC43" s="29">
        <f>SUMIFS('DATA 2'!AC$101:AC$133,'DATA 2'!$A$101:$A$133,$A43)</f>
        <v>0.24860929449999999</v>
      </c>
      <c r="AD43" s="29">
        <f>SUMIFS('DATA 2'!AD$101:AD$133,'DATA 2'!$A$101:$A$133,$A43)</f>
        <v>0.19464377229999999</v>
      </c>
      <c r="AE43" s="29">
        <f>SUMIFS('DATA 2'!AE$101:AE$133,'DATA 2'!$A$101:$A$133,$A43)</f>
        <v>0.15467718059999999</v>
      </c>
      <c r="AF43" s="29">
        <f>SUMIFS('DATA 2'!AF$101:AF$133,'DATA 2'!$A$101:$A$133,$A43)</f>
        <v>0.123594246</v>
      </c>
      <c r="AG43" s="29">
        <f>SUMIFS('DATA 2'!AG$101:AG$133,'DATA 2'!$A$101:$A$133,$A43)</f>
        <v>9.8959909600000007E-2</v>
      </c>
      <c r="AH43" s="29">
        <f>SUMIFS('DATA 2'!AH$101:AH$133,'DATA 2'!$A$101:$A$133,$A43)</f>
        <v>7.9298763100000003E-2</v>
      </c>
      <c r="AI43" s="29">
        <f>SUMIFS('DATA 2'!AI$101:AI$133,'DATA 2'!$A$101:$A$133,$A43)</f>
        <v>6.3569197399999999E-2</v>
      </c>
      <c r="AJ43" s="29">
        <f>SUMIFS('DATA 2'!AJ$101:AJ$133,'DATA 2'!$A$101:$A$133,$A43)</f>
        <v>5.0972792199999999E-2</v>
      </c>
      <c r="AK43" s="29">
        <f>SUMIFS('DATA 2'!AK$101:AK$133,'DATA 2'!$A$101:$A$133,$A43)</f>
        <v>4.0878061299999997E-2</v>
      </c>
      <c r="AL43" s="29">
        <f>SUMIFS('DATA 2'!AL$101:AL$133,'DATA 2'!$A$101:$A$133,$A43)</f>
        <v>3.2782156399999998E-2</v>
      </c>
      <c r="AM43" s="29">
        <f>SUMIFS('DATA 2'!AM$101:AM$133,'DATA 2'!$A$101:$A$133,$A43)</f>
        <v>2.62849278E-2</v>
      </c>
      <c r="AN43" s="29">
        <f>SUMIFS('DATA 2'!AN$101:AN$133,'DATA 2'!$A$101:$A$133,$A43)</f>
        <v>2.1067570000000001E-2</v>
      </c>
    </row>
    <row r="44" spans="1:40" x14ac:dyDescent="0.25">
      <c r="A44" s="31" t="s">
        <v>443</v>
      </c>
      <c r="C44" s="29">
        <f>SUM(C26:C31)</f>
        <v>3459303.525200163</v>
      </c>
      <c r="D44" s="29">
        <f t="shared" ref="D44:AN44" si="6">SUM(D26:D31)</f>
        <v>3561297.59549578</v>
      </c>
      <c r="E44" s="29">
        <f t="shared" si="6"/>
        <v>3664413.6658472852</v>
      </c>
      <c r="F44" s="29">
        <f t="shared" si="6"/>
        <v>3768667.8324151598</v>
      </c>
      <c r="G44" s="29">
        <f t="shared" si="6"/>
        <v>3875754.08281931</v>
      </c>
      <c r="H44" s="29">
        <f t="shared" si="6"/>
        <v>3987380.8992969701</v>
      </c>
      <c r="I44" s="29">
        <f t="shared" si="6"/>
        <v>4102156.3184405104</v>
      </c>
      <c r="J44" s="29">
        <f t="shared" si="6"/>
        <v>4220600.8329216698</v>
      </c>
      <c r="K44" s="29">
        <f t="shared" si="6"/>
        <v>4342356.5754098706</v>
      </c>
      <c r="L44" s="29">
        <f t="shared" si="6"/>
        <v>4468296.1199558005</v>
      </c>
      <c r="M44" s="29">
        <f t="shared" si="6"/>
        <v>4599574.4604143798</v>
      </c>
      <c r="N44" s="29">
        <f t="shared" si="6"/>
        <v>4737429.2791665699</v>
      </c>
      <c r="O44" s="29">
        <f t="shared" si="6"/>
        <v>4883435.4718246199</v>
      </c>
      <c r="P44" s="29">
        <f t="shared" si="6"/>
        <v>5032959.9792654645</v>
      </c>
      <c r="Q44" s="29">
        <f t="shared" si="6"/>
        <v>5190977.5694438145</v>
      </c>
      <c r="R44" s="29">
        <f t="shared" si="6"/>
        <v>5356775.1865478409</v>
      </c>
      <c r="S44" s="29">
        <f t="shared" si="6"/>
        <v>5530383.8858070374</v>
      </c>
      <c r="T44" s="29">
        <f t="shared" si="6"/>
        <v>5712543.679287714</v>
      </c>
      <c r="U44" s="29">
        <f t="shared" si="6"/>
        <v>5896356.4289612379</v>
      </c>
      <c r="V44" s="29">
        <f t="shared" si="6"/>
        <v>6083813.7401200738</v>
      </c>
      <c r="W44" s="29">
        <f t="shared" si="6"/>
        <v>6274944.2080471842</v>
      </c>
      <c r="X44" s="29">
        <f t="shared" si="6"/>
        <v>6469863.6472784383</v>
      </c>
      <c r="Y44" s="29">
        <f t="shared" si="6"/>
        <v>6668753.3879977083</v>
      </c>
      <c r="Z44" s="29">
        <f t="shared" si="6"/>
        <v>6871829.06977842</v>
      </c>
      <c r="AA44" s="29">
        <f t="shared" si="6"/>
        <v>7079337.9482268691</v>
      </c>
      <c r="AB44" s="29">
        <f t="shared" si="6"/>
        <v>7291570.179464886</v>
      </c>
      <c r="AC44" s="29">
        <f t="shared" si="6"/>
        <v>7508876.4789536754</v>
      </c>
      <c r="AD44" s="29">
        <f t="shared" si="6"/>
        <v>7731694.7664434565</v>
      </c>
      <c r="AE44" s="29">
        <f t="shared" si="6"/>
        <v>7958255.4017609544</v>
      </c>
      <c r="AF44" s="29">
        <f t="shared" si="6"/>
        <v>8190426.8122949339</v>
      </c>
      <c r="AG44" s="29">
        <f t="shared" si="6"/>
        <v>8426878.0654184446</v>
      </c>
      <c r="AH44" s="29">
        <f t="shared" si="6"/>
        <v>8666931.7430300508</v>
      </c>
      <c r="AI44" s="29">
        <f t="shared" si="6"/>
        <v>8910519.475309778</v>
      </c>
      <c r="AJ44" s="29">
        <f t="shared" si="6"/>
        <v>9157871.2572242506</v>
      </c>
      <c r="AK44" s="29">
        <f t="shared" si="6"/>
        <v>9409381.5293970853</v>
      </c>
      <c r="AL44" s="29">
        <f t="shared" si="6"/>
        <v>9665617.4952993635</v>
      </c>
      <c r="AM44" s="29">
        <f t="shared" si="6"/>
        <v>9927367.2770597339</v>
      </c>
      <c r="AN44" s="29">
        <f t="shared" si="6"/>
        <v>10195667.660890374</v>
      </c>
    </row>
    <row r="45" spans="1:40" x14ac:dyDescent="0.25">
      <c r="A45" s="32" t="s">
        <v>438</v>
      </c>
      <c r="C45" s="29">
        <f>SUM(C32:C38)</f>
        <v>12966.955811362699</v>
      </c>
      <c r="D45" s="29">
        <f t="shared" ref="D45:AN45" si="7">SUM(D32:D38)</f>
        <v>13946.5905058804</v>
      </c>
      <c r="E45" s="29">
        <f t="shared" si="7"/>
        <v>15166.887808094998</v>
      </c>
      <c r="F45" s="29">
        <f t="shared" si="7"/>
        <v>16575.532734549997</v>
      </c>
      <c r="G45" s="29">
        <f t="shared" si="7"/>
        <v>18344.368294850003</v>
      </c>
      <c r="H45" s="29">
        <f t="shared" si="7"/>
        <v>21805.336786600001</v>
      </c>
      <c r="I45" s="29">
        <f t="shared" si="7"/>
        <v>25540.107167599999</v>
      </c>
      <c r="J45" s="29">
        <f t="shared" si="7"/>
        <v>29321.876440799999</v>
      </c>
      <c r="K45" s="29">
        <f t="shared" si="7"/>
        <v>33441.910831000008</v>
      </c>
      <c r="L45" s="29">
        <f t="shared" si="7"/>
        <v>38284.558493000004</v>
      </c>
      <c r="M45" s="29">
        <f t="shared" si="7"/>
        <v>44458.934373000004</v>
      </c>
      <c r="N45" s="29">
        <f t="shared" si="7"/>
        <v>52895.777879000001</v>
      </c>
      <c r="O45" s="29">
        <f t="shared" si="7"/>
        <v>64989.800321000002</v>
      </c>
      <c r="P45" s="29">
        <f t="shared" si="7"/>
        <v>74691.776402999982</v>
      </c>
      <c r="Q45" s="29">
        <f t="shared" si="7"/>
        <v>86176.999916999994</v>
      </c>
      <c r="R45" s="29">
        <f t="shared" si="7"/>
        <v>99336.927543999976</v>
      </c>
      <c r="S45" s="29">
        <f t="shared" si="7"/>
        <v>114242.801016</v>
      </c>
      <c r="T45" s="29">
        <f t="shared" si="7"/>
        <v>131075.127033</v>
      </c>
      <c r="U45" s="29">
        <f t="shared" si="7"/>
        <v>144708.234322</v>
      </c>
      <c r="V45" s="29">
        <f t="shared" si="7"/>
        <v>158156.08210299999</v>
      </c>
      <c r="W45" s="29">
        <f t="shared" si="7"/>
        <v>171411.69990599997</v>
      </c>
      <c r="X45" s="29">
        <f t="shared" si="7"/>
        <v>184449.89196000001</v>
      </c>
      <c r="Y45" s="29">
        <f t="shared" si="7"/>
        <v>197259.18278299991</v>
      </c>
      <c r="Z45" s="29">
        <f t="shared" si="7"/>
        <v>209837.90445500001</v>
      </c>
      <c r="AA45" s="29">
        <f t="shared" si="7"/>
        <v>222188.70799199984</v>
      </c>
      <c r="AB45" s="29">
        <f t="shared" si="7"/>
        <v>234313.131054</v>
      </c>
      <c r="AC45" s="29">
        <f t="shared" si="7"/>
        <v>246208.04050900004</v>
      </c>
      <c r="AD45" s="29">
        <f t="shared" si="7"/>
        <v>257865.98100199999</v>
      </c>
      <c r="AE45" s="29">
        <f t="shared" si="7"/>
        <v>267491.98460800003</v>
      </c>
      <c r="AF45" s="29">
        <f t="shared" si="7"/>
        <v>276787.49404299998</v>
      </c>
      <c r="AG45" s="29">
        <f t="shared" si="7"/>
        <v>285394.57615600002</v>
      </c>
      <c r="AH45" s="29">
        <f t="shared" si="7"/>
        <v>293079.44204700011</v>
      </c>
      <c r="AI45" s="29">
        <f t="shared" si="7"/>
        <v>299743.28132140002</v>
      </c>
      <c r="AJ45" s="29">
        <f t="shared" si="7"/>
        <v>305305.65312910004</v>
      </c>
      <c r="AK45" s="29">
        <f t="shared" si="7"/>
        <v>309666.10022379999</v>
      </c>
      <c r="AL45" s="29">
        <f t="shared" si="7"/>
        <v>312706.68008540006</v>
      </c>
      <c r="AM45" s="29">
        <f t="shared" si="7"/>
        <v>314309.58972420002</v>
      </c>
      <c r="AN45" s="29">
        <f t="shared" si="7"/>
        <v>314353.69927709998</v>
      </c>
    </row>
    <row r="46" spans="1:40" x14ac:dyDescent="0.25">
      <c r="A46" s="32" t="s">
        <v>431</v>
      </c>
      <c r="C46" s="29">
        <f>C39</f>
        <v>2605.7253879999998</v>
      </c>
      <c r="D46" s="29">
        <f t="shared" ref="D46:AN46" si="8">D39</f>
        <v>2655.7691949999999</v>
      </c>
      <c r="E46" s="29">
        <f t="shared" si="8"/>
        <v>2686.8615119999999</v>
      </c>
      <c r="F46" s="29">
        <f t="shared" si="8"/>
        <v>2695.6010679999999</v>
      </c>
      <c r="G46" s="29">
        <f t="shared" si="8"/>
        <v>2679.3091920000002</v>
      </c>
      <c r="H46" s="29">
        <f t="shared" si="8"/>
        <v>2916.259693</v>
      </c>
      <c r="I46" s="29">
        <f t="shared" si="8"/>
        <v>3157.051708</v>
      </c>
      <c r="J46" s="29">
        <f t="shared" si="8"/>
        <v>3335.1377389999998</v>
      </c>
      <c r="K46" s="29">
        <f t="shared" si="8"/>
        <v>3452.9037779999999</v>
      </c>
      <c r="L46" s="29">
        <f t="shared" si="8"/>
        <v>3513.15607</v>
      </c>
      <c r="M46" s="29">
        <f t="shared" si="8"/>
        <v>3515.848414</v>
      </c>
      <c r="N46" s="29">
        <f t="shared" si="8"/>
        <v>3453.1011269999999</v>
      </c>
      <c r="O46" s="29">
        <f t="shared" si="8"/>
        <v>3309.5822090000001</v>
      </c>
      <c r="P46" s="29">
        <f t="shared" si="8"/>
        <v>3310.5420319999998</v>
      </c>
      <c r="Q46" s="29">
        <f t="shared" si="8"/>
        <v>3347.701086</v>
      </c>
      <c r="R46" s="29">
        <f t="shared" si="8"/>
        <v>3385.7427910000001</v>
      </c>
      <c r="S46" s="29">
        <f t="shared" si="8"/>
        <v>3412.956823</v>
      </c>
      <c r="T46" s="29">
        <f t="shared" si="8"/>
        <v>3425.890449</v>
      </c>
      <c r="U46" s="29">
        <f t="shared" si="8"/>
        <v>3489.0159960000001</v>
      </c>
      <c r="V46" s="29">
        <f t="shared" si="8"/>
        <v>3550.88373</v>
      </c>
      <c r="W46" s="29">
        <f t="shared" si="8"/>
        <v>3595.167023</v>
      </c>
      <c r="X46" s="29">
        <f t="shared" si="8"/>
        <v>3618.0847349999999</v>
      </c>
      <c r="Y46" s="29">
        <f t="shared" si="8"/>
        <v>3620.0086839999999</v>
      </c>
      <c r="Z46" s="29">
        <f t="shared" si="8"/>
        <v>3602.615808</v>
      </c>
      <c r="AA46" s="29">
        <f t="shared" si="8"/>
        <v>3567.894957</v>
      </c>
      <c r="AB46" s="29">
        <f t="shared" si="8"/>
        <v>3517.788759</v>
      </c>
      <c r="AC46" s="29">
        <f t="shared" si="8"/>
        <v>3454.0759410000001</v>
      </c>
      <c r="AD46" s="29">
        <f t="shared" si="8"/>
        <v>3378.3722079999998</v>
      </c>
      <c r="AE46" s="29">
        <f t="shared" si="8"/>
        <v>3872.0746220000001</v>
      </c>
      <c r="AF46" s="29">
        <f t="shared" si="8"/>
        <v>4696.1288370000002</v>
      </c>
      <c r="AG46" s="29">
        <f t="shared" si="8"/>
        <v>5821.688247</v>
      </c>
      <c r="AH46" s="29">
        <f t="shared" si="8"/>
        <v>7296.2010719999998</v>
      </c>
      <c r="AI46" s="29">
        <f t="shared" si="8"/>
        <v>9210.3473799999902</v>
      </c>
      <c r="AJ46" s="29">
        <f t="shared" si="8"/>
        <v>11692.16048</v>
      </c>
      <c r="AK46" s="29">
        <f t="shared" si="8"/>
        <v>14909.638440000001</v>
      </c>
      <c r="AL46" s="29">
        <f t="shared" si="8"/>
        <v>19076.829880000001</v>
      </c>
      <c r="AM46" s="29">
        <f t="shared" si="8"/>
        <v>24461.4215</v>
      </c>
      <c r="AN46" s="29">
        <f t="shared" si="8"/>
        <v>31390.977999999999</v>
      </c>
    </row>
    <row r="47" spans="1:40" x14ac:dyDescent="0.25">
      <c r="A47" s="32" t="s">
        <v>226</v>
      </c>
      <c r="C47" s="29">
        <f>SUM(C40:C43)</f>
        <v>21068.6177508</v>
      </c>
      <c r="D47" s="29">
        <f t="shared" ref="D47:AN47" si="9">SUM(D40:D43)</f>
        <v>22013.677364200001</v>
      </c>
      <c r="E47" s="29">
        <f t="shared" si="9"/>
        <v>22722.598296300002</v>
      </c>
      <c r="F47" s="29">
        <f t="shared" si="9"/>
        <v>23230.926237899999</v>
      </c>
      <c r="G47" s="29">
        <f t="shared" si="9"/>
        <v>23614.335624800002</v>
      </c>
      <c r="H47" s="29">
        <f t="shared" si="9"/>
        <v>23233.453564399999</v>
      </c>
      <c r="I47" s="29">
        <f t="shared" si="9"/>
        <v>22686.672960800002</v>
      </c>
      <c r="J47" s="29">
        <f t="shared" si="9"/>
        <v>22572.796133399999</v>
      </c>
      <c r="K47" s="29">
        <f t="shared" si="9"/>
        <v>22954.694565600003</v>
      </c>
      <c r="L47" s="29">
        <f t="shared" si="9"/>
        <v>23598.001363199997</v>
      </c>
      <c r="M47" s="29">
        <f t="shared" si="9"/>
        <v>24302.808002259997</v>
      </c>
      <c r="N47" s="29">
        <f t="shared" si="9"/>
        <v>24851.819813080001</v>
      </c>
      <c r="O47" s="29">
        <f t="shared" si="9"/>
        <v>24985.783041329996</v>
      </c>
      <c r="P47" s="29">
        <f t="shared" si="9"/>
        <v>25578.377743503999</v>
      </c>
      <c r="Q47" s="29">
        <f t="shared" si="9"/>
        <v>26133.224492635003</v>
      </c>
      <c r="R47" s="29">
        <f t="shared" si="9"/>
        <v>26644.633025949999</v>
      </c>
      <c r="S47" s="29">
        <f t="shared" si="9"/>
        <v>27111.305461847998</v>
      </c>
      <c r="T47" s="29">
        <f t="shared" si="9"/>
        <v>27548.577031973997</v>
      </c>
      <c r="U47" s="29">
        <f t="shared" si="9"/>
        <v>28644.539354237993</v>
      </c>
      <c r="V47" s="29">
        <f t="shared" si="9"/>
        <v>29583.040617743001</v>
      </c>
      <c r="W47" s="29">
        <f t="shared" si="9"/>
        <v>30392.522560064001</v>
      </c>
      <c r="X47" s="29">
        <f t="shared" si="9"/>
        <v>31100.7003401279</v>
      </c>
      <c r="Y47" s="29">
        <f t="shared" si="9"/>
        <v>31735.587642118699</v>
      </c>
      <c r="Z47" s="29">
        <f t="shared" si="9"/>
        <v>32323.090316240399</v>
      </c>
      <c r="AA47" s="29">
        <f t="shared" si="9"/>
        <v>32886.197483049298</v>
      </c>
      <c r="AB47" s="29">
        <f t="shared" si="9"/>
        <v>33444.682349886898</v>
      </c>
      <c r="AC47" s="29">
        <f t="shared" si="9"/>
        <v>34015.2087811155</v>
      </c>
      <c r="AD47" s="29">
        <f t="shared" si="9"/>
        <v>34611.916422575705</v>
      </c>
      <c r="AE47" s="29">
        <f t="shared" si="9"/>
        <v>35365.071841394398</v>
      </c>
      <c r="AF47" s="29">
        <f t="shared" si="9"/>
        <v>36142.5140033036</v>
      </c>
      <c r="AG47" s="29">
        <f t="shared" si="9"/>
        <v>36936.604864014102</v>
      </c>
      <c r="AH47" s="29">
        <f t="shared" si="9"/>
        <v>37739.214894319899</v>
      </c>
      <c r="AI47" s="29">
        <f t="shared" si="9"/>
        <v>38552.080885988798</v>
      </c>
      <c r="AJ47" s="29">
        <f t="shared" si="9"/>
        <v>39371.823230090005</v>
      </c>
      <c r="AK47" s="29">
        <f t="shared" si="9"/>
        <v>40185.343007336305</v>
      </c>
      <c r="AL47" s="29">
        <f t="shared" si="9"/>
        <v>40969.871974585694</v>
      </c>
      <c r="AM47" s="29">
        <f t="shared" si="9"/>
        <v>41694.45297994421</v>
      </c>
      <c r="AN47" s="29">
        <f t="shared" si="9"/>
        <v>42318.328659224593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23" sqref="H23"/>
    </sheetView>
  </sheetViews>
  <sheetFormatPr baseColWidth="10" defaultRowHeight="15" x14ac:dyDescent="0.25"/>
  <cols>
    <col min="1" max="1" width="40.28515625" bestFit="1" customWidth="1"/>
    <col min="2" max="2" width="66.42578125" style="9" hidden="1" customWidth="1"/>
    <col min="3" max="3" width="6.7109375" customWidth="1"/>
    <col min="4" max="4" width="6" customWidth="1"/>
    <col min="5" max="6" width="6.42578125" bestFit="1" customWidth="1"/>
    <col min="7" max="7" width="7.140625" bestFit="1" customWidth="1"/>
    <col min="8" max="8" width="7.5703125" customWidth="1"/>
  </cols>
  <sheetData>
    <row r="1" spans="1:8" x14ac:dyDescent="0.25">
      <c r="C1">
        <v>7</v>
      </c>
      <c r="D1">
        <v>9</v>
      </c>
      <c r="E1">
        <v>14</v>
      </c>
      <c r="F1">
        <v>19</v>
      </c>
      <c r="G1">
        <v>29</v>
      </c>
      <c r="H1">
        <v>39</v>
      </c>
    </row>
    <row r="2" spans="1:8" ht="18.75" x14ac:dyDescent="0.3">
      <c r="A2" s="11" t="s">
        <v>411</v>
      </c>
      <c r="B2" s="17"/>
      <c r="C2" s="4"/>
      <c r="D2" s="4"/>
      <c r="E2" s="4"/>
      <c r="F2" s="4"/>
      <c r="G2" s="4"/>
      <c r="H2" s="4"/>
    </row>
    <row r="3" spans="1:8" x14ac:dyDescent="0.25">
      <c r="A3" s="12"/>
      <c r="B3" s="21"/>
      <c r="C3" s="24">
        <v>2018</v>
      </c>
      <c r="D3" s="24">
        <v>2020</v>
      </c>
      <c r="E3" s="24">
        <v>2025</v>
      </c>
      <c r="F3" s="24">
        <v>2030</v>
      </c>
      <c r="G3" s="24">
        <v>2040</v>
      </c>
      <c r="H3" s="24">
        <v>2050</v>
      </c>
    </row>
    <row r="4" spans="1:8" ht="18.75" customHeight="1" x14ac:dyDescent="0.25">
      <c r="A4" s="22" t="s">
        <v>414</v>
      </c>
      <c r="B4" t="s">
        <v>0</v>
      </c>
      <c r="C4" s="25">
        <f>VLOOKUP($B4,DATA!$A$1:$AM$533,C$1,FALSE)</f>
        <v>0.10189236095034999</v>
      </c>
      <c r="D4" s="25">
        <f>VLOOKUP($B4,DATA!$A$1:$AM$533,D$1,FALSE)</f>
        <v>0.24194018126633099</v>
      </c>
      <c r="E4" s="25">
        <f>VLOOKUP($B4,DATA!$A$1:$AM$533,E$1,FALSE)</f>
        <v>0.412685470449347</v>
      </c>
      <c r="F4" s="25">
        <f>VLOOKUP($B4,DATA!$A$1:$AM$533,F$1,FALSE)</f>
        <v>0.66010616073419703</v>
      </c>
      <c r="G4" s="25">
        <f>VLOOKUP($B4,DATA!$A$1:$AM$533,G$1,FALSE)</f>
        <v>0.29301358269604399</v>
      </c>
      <c r="H4" s="25">
        <f>VLOOKUP($B4,DATA!$A$1:$AM$533,H$1,FALSE)</f>
        <v>-0.175926481057053</v>
      </c>
    </row>
    <row r="5" spans="1:8" ht="18.75" customHeight="1" x14ac:dyDescent="0.25">
      <c r="A5" s="22" t="s">
        <v>415</v>
      </c>
      <c r="B5" t="s">
        <v>2</v>
      </c>
      <c r="C5" s="25">
        <f>VLOOKUP($B5,DATA!$A$1:$AM$533,C$1,FALSE)</f>
        <v>7.0812055165858603E-2</v>
      </c>
      <c r="D5" s="25">
        <f>VLOOKUP($B5,DATA!$A$1:$AM$533,D$1,FALSE)</f>
        <v>0.179179330978263</v>
      </c>
      <c r="E5" s="25">
        <f>VLOOKUP($B5,DATA!$A$1:$AM$533,E$1,FALSE)</f>
        <v>0.386961609857916</v>
      </c>
      <c r="F5" s="25">
        <f>VLOOKUP($B5,DATA!$A$1:$AM$533,F$1,FALSE)</f>
        <v>0.64876108734603899</v>
      </c>
      <c r="G5" s="25">
        <f>VLOOKUP($B5,DATA!$A$1:$AM$533,G$1,FALSE)</f>
        <v>0.338450328042117</v>
      </c>
      <c r="H5" s="25">
        <f>VLOOKUP($B5,DATA!$A$1:$AM$533,H$1,FALSE)</f>
        <v>-8.1532993843924595E-2</v>
      </c>
    </row>
    <row r="6" spans="1:8" ht="18.75" customHeight="1" x14ac:dyDescent="0.25">
      <c r="A6" s="22" t="s">
        <v>416</v>
      </c>
      <c r="B6" t="s">
        <v>3</v>
      </c>
      <c r="C6" s="25">
        <f>VLOOKUP($B6,DATA!$A$1:$AM$533,C$1,FALSE)</f>
        <v>-8.5202191940203495E-2</v>
      </c>
      <c r="D6" s="25">
        <f>VLOOKUP($B6,DATA!$A$1:$AM$533,D$1,FALSE)</f>
        <v>-0.19494635926593501</v>
      </c>
      <c r="E6" s="25">
        <f>VLOOKUP($B6,DATA!$A$1:$AM$533,E$1,FALSE)</f>
        <v>-0.18049173346936701</v>
      </c>
      <c r="F6" s="25">
        <f>VLOOKUP($B6,DATA!$A$1:$AM$533,F$1,FALSE)</f>
        <v>0.34668672883351098</v>
      </c>
      <c r="G6" s="25">
        <f>VLOOKUP($B6,DATA!$A$1:$AM$533,G$1,FALSE)</f>
        <v>1.29785361789163</v>
      </c>
      <c r="H6" s="25">
        <f>VLOOKUP($B6,DATA!$A$1:$AM$533,H$1,FALSE)</f>
        <v>3.6893262790156101</v>
      </c>
    </row>
    <row r="7" spans="1:8" ht="18.75" customHeight="1" x14ac:dyDescent="0.25">
      <c r="A7" s="22" t="s">
        <v>417</v>
      </c>
      <c r="B7" t="s">
        <v>5</v>
      </c>
      <c r="C7" s="25">
        <f>VLOOKUP($B7,DATA!$A$1:$AM$533,C$1,FALSE)</f>
        <v>7.1892026571873597E-3</v>
      </c>
      <c r="D7" s="25">
        <f>VLOOKUP($B7,DATA!$A$1:$AM$533,D$1,FALSE)</f>
        <v>1.0676765839545599E-2</v>
      </c>
      <c r="E7" s="25">
        <f>VLOOKUP($B7,DATA!$A$1:$AM$533,E$1,FALSE)</f>
        <v>-8.6237058256954893E-2</v>
      </c>
      <c r="F7" s="25">
        <f>VLOOKUP($B7,DATA!$A$1:$AM$533,F$1,FALSE)</f>
        <v>-0.36393857596331802</v>
      </c>
      <c r="G7" s="25">
        <f>VLOOKUP($B7,DATA!$A$1:$AM$533,G$1,FALSE)</f>
        <v>-1.75888537580953</v>
      </c>
      <c r="H7" s="25">
        <f>VLOOKUP($B7,DATA!$A$1:$AM$533,H$1,FALSE)</f>
        <v>-4.3564358056002597</v>
      </c>
    </row>
    <row r="8" spans="1:8" ht="18.75" customHeight="1" x14ac:dyDescent="0.25">
      <c r="A8" s="22" t="s">
        <v>418</v>
      </c>
      <c r="B8" t="s">
        <v>6</v>
      </c>
      <c r="C8" s="25">
        <f>VLOOKUP($B8,DATA!$A$1:$AM$533,C$1,FALSE)</f>
        <v>-0.22085259554202</v>
      </c>
      <c r="D8" s="25">
        <f>VLOOKUP($B8,DATA!$A$1:$AM$533,D$1,FALSE)</f>
        <v>-0.50314396864767896</v>
      </c>
      <c r="E8" s="25">
        <f>VLOOKUP($B8,DATA!$A$1:$AM$533,E$1,FALSE)</f>
        <v>-0.70242791824559603</v>
      </c>
      <c r="F8" s="25">
        <f>VLOOKUP($B8,DATA!$A$1:$AM$533,F$1,FALSE)</f>
        <v>-0.85417615716913897</v>
      </c>
      <c r="G8" s="25">
        <f>VLOOKUP($B8,DATA!$A$1:$AM$533,G$1,FALSE)</f>
        <v>-0.92361045179337697</v>
      </c>
      <c r="H8" s="25">
        <f>VLOOKUP($B8,DATA!$A$1:$AM$533,H$1,FALSE)</f>
        <v>-0.83735899864133501</v>
      </c>
    </row>
    <row r="9" spans="1:8" ht="18.75" customHeight="1" x14ac:dyDescent="0.25">
      <c r="A9" s="22" t="s">
        <v>419</v>
      </c>
      <c r="B9" t="s">
        <v>12</v>
      </c>
      <c r="C9" s="25">
        <f>VLOOKUP($B9,DATA!$A$1:$AM$533,C$1,FALSE)</f>
        <v>-4.3730280000000399E-2</v>
      </c>
      <c r="D9" s="25">
        <f>VLOOKUP($B9,DATA!$A$1:$AM$533,D$1,FALSE)</f>
        <v>-9.1777720000000396E-2</v>
      </c>
      <c r="E9" s="25">
        <f>VLOOKUP($B9,DATA!$A$1:$AM$533,E$1,FALSE)</f>
        <v>-0.232201779999999</v>
      </c>
      <c r="F9" s="25">
        <f>VLOOKUP($B9,DATA!$A$1:$AM$533,F$1,FALSE)</f>
        <v>-0.45993346000000002</v>
      </c>
      <c r="G9" s="25">
        <f>VLOOKUP($B9,DATA!$A$1:$AM$533,G$1,FALSE)</f>
        <v>-0.17338947900000001</v>
      </c>
      <c r="H9" s="25">
        <f>VLOOKUP($B9,DATA!$A$1:$AM$533,H$1,FALSE)</f>
        <v>0.12171422</v>
      </c>
    </row>
    <row r="10" spans="1:8" ht="18.75" customHeight="1" x14ac:dyDescent="0.25">
      <c r="A10" s="22" t="s">
        <v>420</v>
      </c>
      <c r="B10" t="s">
        <v>11</v>
      </c>
      <c r="C10" s="26">
        <f>VLOOKUP($B10,DATA!$A$1:$AM$533,C$1,FALSE)</f>
        <v>43655.570000000298</v>
      </c>
      <c r="D10" s="26">
        <f>VLOOKUP($B10,DATA!$A$1:$AM$533,D$1,FALSE)</f>
        <v>97930.140000000596</v>
      </c>
      <c r="E10" s="26">
        <f>VLOOKUP($B10,DATA!$A$1:$AM$533,E$1,FALSE)</f>
        <v>270538.58000000502</v>
      </c>
      <c r="F10" s="26">
        <f>VLOOKUP($B10,DATA!$A$1:$AM$533,F$1,FALSE)</f>
        <v>572331.35000000906</v>
      </c>
      <c r="G10" s="26">
        <f>VLOOKUP($B10,DATA!$A$1:$AM$533,G$1,FALSE)</f>
        <v>262643.57999999798</v>
      </c>
      <c r="H10" s="26">
        <f>VLOOKUP($B10,DATA!$A$1:$AM$533,H$1,FALSE)</f>
        <v>-165903.29999999699</v>
      </c>
    </row>
    <row r="11" spans="1:8" ht="18.75" customHeight="1" x14ac:dyDescent="0.25">
      <c r="A11" s="22" t="s">
        <v>421</v>
      </c>
      <c r="B11" t="s">
        <v>9</v>
      </c>
      <c r="C11" s="25">
        <f>VLOOKUP($B11,DATA!$A$1:$AM$533,C$1,FALSE)</f>
        <v>-0.14607744014393201</v>
      </c>
      <c r="D11" s="25">
        <f>VLOOKUP($B11,DATA!$A$1:$AM$533,D$1,FALSE)</f>
        <v>-0.16227177785366201</v>
      </c>
      <c r="E11" s="25">
        <f>VLOOKUP($B11,DATA!$A$1:$AM$533,E$1,FALSE)</f>
        <v>-0.140158107648091</v>
      </c>
      <c r="F11" s="25">
        <f>VLOOKUP($B11,DATA!$A$1:$AM$533,F$1,FALSE)</f>
        <v>-0.11690758825473301</v>
      </c>
      <c r="G11" s="25">
        <f>VLOOKUP($B11,DATA!$A$1:$AM$533,G$1,FALSE)</f>
        <v>-0.23719422222883099</v>
      </c>
      <c r="H11" s="25">
        <f>VLOOKUP($B11,DATA!$A$1:$AM$533,H$1,FALSE)</f>
        <v>-0.83600313184161101</v>
      </c>
    </row>
    <row r="12" spans="1:8" ht="18.75" customHeight="1" x14ac:dyDescent="0.25">
      <c r="A12" s="22" t="s">
        <v>422</v>
      </c>
      <c r="B12" t="s">
        <v>7</v>
      </c>
      <c r="C12" s="25">
        <f>VLOOKUP($B12,DATA!$A$1:$AM$533,C$1,FALSE)</f>
        <v>0.23679804450271699</v>
      </c>
      <c r="D12" s="25">
        <f>VLOOKUP($B12,DATA!$A$1:$AM$533,D$1,FALSE)</f>
        <v>0.42363892699150901</v>
      </c>
      <c r="E12" s="25">
        <f>VLOOKUP($B12,DATA!$A$1:$AM$533,E$1,FALSE)</f>
        <v>1.0646468852192299</v>
      </c>
      <c r="F12" s="25">
        <f>VLOOKUP($B12,DATA!$A$1:$AM$533,F$1,FALSE)</f>
        <v>2.3139167790405799</v>
      </c>
      <c r="G12" s="25">
        <f>VLOOKUP($B12,DATA!$A$1:$AM$533,G$1,FALSE)</f>
        <v>6.4995227824520203</v>
      </c>
      <c r="H12" s="25">
        <f>VLOOKUP($B12,DATA!$A$1:$AM$533,H$1,FALSE)</f>
        <v>13.545941517048499</v>
      </c>
    </row>
    <row r="13" spans="1:8" ht="18.75" customHeight="1" x14ac:dyDescent="0.25">
      <c r="A13" s="22" t="s">
        <v>423</v>
      </c>
      <c r="B13" t="s">
        <v>213</v>
      </c>
      <c r="C13" s="25">
        <f>VLOOKUP($B13,DATA!$A$1:$AM$533,C$1,FALSE)</f>
        <v>-0.31539908051172399</v>
      </c>
      <c r="D13" s="25">
        <f>VLOOKUP($B13,DATA!$A$1:$AM$533,D$1,FALSE)</f>
        <v>-0.73877987872606399</v>
      </c>
      <c r="E13" s="25">
        <f>VLOOKUP($B13,DATA!$A$1:$AM$533,E$1,FALSE)</f>
        <v>-2.2227933505703001</v>
      </c>
      <c r="F13" s="25">
        <f>VLOOKUP($B13,DATA!$A$1:$AM$533,F$1,FALSE)</f>
        <v>-4.8104689410963903</v>
      </c>
      <c r="G13" s="25">
        <f>VLOOKUP($B13,DATA!$A$1:$AM$533,G$1,FALSE)</f>
        <v>-9.7610831264968994</v>
      </c>
      <c r="H13" s="25">
        <f>VLOOKUP($B13,DATA!$A$1:$AM$533,H$1,FALSE)</f>
        <v>-12.535153931559</v>
      </c>
    </row>
    <row r="14" spans="1:8" ht="18.75" customHeight="1" x14ac:dyDescent="0.25">
      <c r="A14" s="23" t="s">
        <v>413</v>
      </c>
      <c r="B14" t="s">
        <v>214</v>
      </c>
      <c r="C14" s="25">
        <f>VLOOKUP($B14,DATA!$A$1:$AM$533,C$1,FALSE)</f>
        <v>-0.12046842000000001</v>
      </c>
      <c r="D14" s="25">
        <f>VLOOKUP($B14,DATA!$A$1:$AM$533,D$1,FALSE)</f>
        <v>-0.19964804999999899</v>
      </c>
      <c r="E14" s="25">
        <f>VLOOKUP($B14,DATA!$A$1:$AM$533,E$1,FALSE)</f>
        <v>-0.40558748</v>
      </c>
      <c r="F14" s="25">
        <f>VLOOKUP($B14,DATA!$A$1:$AM$533,F$1,FALSE)</f>
        <v>-0.77067269999999999</v>
      </c>
      <c r="G14" s="25">
        <f>VLOOKUP($B14,DATA!$A$1:$AM$533,G$1,FALSE)</f>
        <v>-0.84136334999999896</v>
      </c>
      <c r="H14" s="25">
        <f>VLOOKUP($B14,DATA!$A$1:$AM$533,H$1,FALSE)</f>
        <v>-0.88486880000000001</v>
      </c>
    </row>
    <row r="15" spans="1:8" ht="18.75" customHeight="1" x14ac:dyDescent="0.25">
      <c r="A15" s="23" t="s">
        <v>424</v>
      </c>
      <c r="B15" t="s">
        <v>14</v>
      </c>
      <c r="C15" s="25">
        <f>VLOOKUP($B15,DATA!$A$1:$AM$533,C$1,FALSE)</f>
        <v>-5.1011663703954699</v>
      </c>
      <c r="D15" s="25">
        <f>VLOOKUP($B15,DATA!$A$1:$AM$533,D$1,FALSE)</f>
        <v>-10.849114203632499</v>
      </c>
      <c r="E15" s="25">
        <f>VLOOKUP($B15,DATA!$A$1:$AM$533,E$1,FALSE)</f>
        <v>-17.626114344114601</v>
      </c>
      <c r="F15" s="25">
        <f>VLOOKUP($B15,DATA!$A$1:$AM$533,F$1,FALSE)</f>
        <v>-25.847688746143699</v>
      </c>
      <c r="G15" s="25">
        <f>VLOOKUP($B15,DATA!$A$1:$AM$533,G$1,FALSE)</f>
        <v>-39.1990821838098</v>
      </c>
      <c r="H15" s="25">
        <f>VLOOKUP($B15,DATA!$A$1:$AM$533,H$1,FALSE)</f>
        <v>-56.640100524363902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A19" workbookViewId="0">
      <selection activeCell="H32" sqref="H32"/>
    </sheetView>
  </sheetViews>
  <sheetFormatPr baseColWidth="10" defaultRowHeight="15" x14ac:dyDescent="0.25"/>
  <cols>
    <col min="1" max="1" width="28" customWidth="1"/>
    <col min="2" max="2" width="22" hidden="1" customWidth="1"/>
    <col min="3" max="9" width="10.85546875" customWidth="1"/>
    <col min="11" max="11" width="48.85546875" bestFit="1" customWidth="1"/>
    <col min="12" max="12" width="22" hidden="1" customWidth="1"/>
    <col min="13" max="13" width="9.85546875" bestFit="1" customWidth="1"/>
    <col min="21" max="21" width="27.42578125" customWidth="1"/>
  </cols>
  <sheetData>
    <row r="1" spans="1:28" ht="18.75" x14ac:dyDescent="0.3">
      <c r="A1" s="18" t="s">
        <v>215</v>
      </c>
      <c r="C1" s="4"/>
      <c r="D1" s="4"/>
      <c r="E1" s="4"/>
      <c r="F1" s="4"/>
      <c r="G1" s="4"/>
      <c r="H1" s="4"/>
      <c r="I1" s="4"/>
      <c r="J1" s="4"/>
      <c r="K1" s="11" t="s">
        <v>216</v>
      </c>
      <c r="L1" s="4"/>
      <c r="M1" s="4"/>
      <c r="N1" s="4"/>
      <c r="O1" s="4"/>
      <c r="P1" s="4"/>
      <c r="Q1" s="4"/>
      <c r="R1" s="4"/>
      <c r="S1" s="4"/>
      <c r="T1" s="4"/>
      <c r="U1" s="11" t="s">
        <v>446</v>
      </c>
      <c r="V1" s="4"/>
      <c r="W1" s="4"/>
      <c r="X1" s="4"/>
      <c r="Y1" s="4"/>
      <c r="Z1" s="4"/>
      <c r="AA1" s="4"/>
      <c r="AB1" s="4"/>
    </row>
    <row r="2" spans="1:28" x14ac:dyDescent="0.25">
      <c r="A2" s="40" t="s">
        <v>229</v>
      </c>
      <c r="B2" s="41"/>
      <c r="C2" s="41">
        <v>2</v>
      </c>
      <c r="D2" s="41">
        <v>7</v>
      </c>
      <c r="E2" s="41">
        <v>9</v>
      </c>
      <c r="F2" s="41">
        <v>14</v>
      </c>
      <c r="G2" s="41">
        <v>19</v>
      </c>
      <c r="H2" s="41">
        <v>29</v>
      </c>
      <c r="I2" s="41">
        <v>39</v>
      </c>
      <c r="J2" s="41"/>
      <c r="K2" s="40" t="s">
        <v>229</v>
      </c>
      <c r="L2" s="41"/>
      <c r="M2" s="41">
        <v>2</v>
      </c>
      <c r="N2" s="41">
        <v>7</v>
      </c>
      <c r="O2" s="41">
        <v>9</v>
      </c>
      <c r="P2" s="41">
        <v>14</v>
      </c>
      <c r="Q2" s="41">
        <v>19</v>
      </c>
      <c r="R2" s="41">
        <v>29</v>
      </c>
      <c r="S2" s="41">
        <v>39</v>
      </c>
      <c r="T2" s="41"/>
      <c r="U2" s="40" t="s">
        <v>230</v>
      </c>
      <c r="V2" s="41"/>
      <c r="W2" s="41"/>
      <c r="X2" s="41"/>
      <c r="Y2" s="41"/>
      <c r="Z2" s="41"/>
      <c r="AA2" s="41"/>
      <c r="AB2" s="41"/>
    </row>
    <row r="3" spans="1:28" ht="15.75" customHeight="1" x14ac:dyDescent="0.25">
      <c r="A3" s="45"/>
      <c r="B3" s="45"/>
      <c r="C3" s="46">
        <v>2013</v>
      </c>
      <c r="D3" s="46">
        <v>2018</v>
      </c>
      <c r="E3" s="46">
        <v>2020</v>
      </c>
      <c r="F3" s="46">
        <v>2025</v>
      </c>
      <c r="G3" s="46">
        <v>2030</v>
      </c>
      <c r="H3" s="46">
        <v>2040</v>
      </c>
      <c r="I3" s="46">
        <v>2050</v>
      </c>
      <c r="J3" s="41"/>
      <c r="K3" s="45"/>
      <c r="L3" s="45"/>
      <c r="M3" s="46">
        <v>2013</v>
      </c>
      <c r="N3" s="46">
        <v>2018</v>
      </c>
      <c r="O3" s="46">
        <v>2020</v>
      </c>
      <c r="P3" s="46">
        <v>2025</v>
      </c>
      <c r="Q3" s="46">
        <v>2030</v>
      </c>
      <c r="R3" s="46">
        <v>2040</v>
      </c>
      <c r="S3" s="46">
        <v>2050</v>
      </c>
      <c r="T3" s="41"/>
      <c r="U3" s="45"/>
      <c r="V3" s="46">
        <v>2018</v>
      </c>
      <c r="W3" s="46">
        <v>2020</v>
      </c>
      <c r="X3" s="46">
        <v>2025</v>
      </c>
      <c r="Y3" s="46">
        <v>2030</v>
      </c>
      <c r="Z3" s="46">
        <v>2040</v>
      </c>
      <c r="AA3" s="46">
        <v>2050</v>
      </c>
      <c r="AB3" s="49"/>
    </row>
    <row r="4" spans="1:28" ht="15.75" customHeight="1" x14ac:dyDescent="0.25">
      <c r="A4" s="36" t="s">
        <v>219</v>
      </c>
      <c r="B4" s="41" t="s">
        <v>69</v>
      </c>
      <c r="C4" s="83">
        <f>VLOOKUP($B4,DATA!$A$1:$AM$533,C$2,FALSE)</f>
        <v>158.6805803</v>
      </c>
      <c r="D4" s="83">
        <f>VLOOKUP($B4,DATA!$A$1:$AM$533,D$2,FALSE)</f>
        <v>180.76842920000001</v>
      </c>
      <c r="E4" s="83">
        <f>VLOOKUP($B4,DATA!$A$1:$AM$533,E$2,FALSE)</f>
        <v>188.08397299999999</v>
      </c>
      <c r="F4" s="83">
        <f>VLOOKUP($B4,DATA!$A$1:$AM$533,F$2,FALSE)</f>
        <v>203.80505959999999</v>
      </c>
      <c r="G4" s="83">
        <f>VLOOKUP($B4,DATA!$A$1:$AM$533,G$2,FALSE)</f>
        <v>224.5312811</v>
      </c>
      <c r="H4" s="83">
        <f>VLOOKUP($B4,DATA!$A$1:$AM$533,H$2,FALSE)</f>
        <v>266.6415093</v>
      </c>
      <c r="I4" s="83">
        <f>VLOOKUP($B4,DATA!$A$1:$AM$533,I$2,FALSE)</f>
        <v>306.87746720000001</v>
      </c>
      <c r="J4" s="41"/>
      <c r="K4" s="36" t="s">
        <v>219</v>
      </c>
      <c r="L4" s="41" t="s">
        <v>74</v>
      </c>
      <c r="M4" s="83">
        <f>VLOOKUP($L4,DATA!$A$1:$AM$533,M$2,FALSE)</f>
        <v>158.6805803</v>
      </c>
      <c r="N4" s="83">
        <f>VLOOKUP($L4,DATA!$A$1:$AM$533,N$2,FALSE)</f>
        <v>176.4373861</v>
      </c>
      <c r="O4" s="83">
        <f>VLOOKUP($L4,DATA!$A$1:$AM$533,O$2,FALSE)</f>
        <v>177.01019489999999</v>
      </c>
      <c r="P4" s="83">
        <f>VLOOKUP($L4,DATA!$A$1:$AM$533,P$2,FALSE)</f>
        <v>182.3000965</v>
      </c>
      <c r="Q4" s="83">
        <f>VLOOKUP($L4,DATA!$A$1:$AM$533,Q$2,FALSE)</f>
        <v>189.28120509999999</v>
      </c>
      <c r="R4" s="83">
        <f>VLOOKUP($L4,DATA!$A$1:$AM$533,R$2,FALSE)</f>
        <v>190.84570210000001</v>
      </c>
      <c r="S4" s="83">
        <f>VLOOKUP($L4,DATA!$A$1:$AM$533,S$2,FALSE)</f>
        <v>171.29578609999999</v>
      </c>
      <c r="T4" s="41"/>
      <c r="U4" s="36" t="s">
        <v>219</v>
      </c>
      <c r="V4" s="44">
        <f t="shared" ref="V4:AA11" si="0">N4/D4-1</f>
        <v>-2.3959068069392853E-2</v>
      </c>
      <c r="W4" s="44">
        <f t="shared" si="0"/>
        <v>-5.8876776810749321E-2</v>
      </c>
      <c r="X4" s="44">
        <f t="shared" si="0"/>
        <v>-0.10551731709804912</v>
      </c>
      <c r="Y4" s="44">
        <f t="shared" si="0"/>
        <v>-0.15699405368956409</v>
      </c>
      <c r="Z4" s="44">
        <f t="shared" si="0"/>
        <v>-0.28426109422716195</v>
      </c>
      <c r="AA4" s="44">
        <f t="shared" si="0"/>
        <v>-0.44181048004947832</v>
      </c>
      <c r="AB4" s="44"/>
    </row>
    <row r="5" spans="1:28" ht="15.75" customHeight="1" x14ac:dyDescent="0.25">
      <c r="A5" s="36" t="s">
        <v>218</v>
      </c>
      <c r="B5" s="41" t="s">
        <v>70</v>
      </c>
      <c r="C5" s="83">
        <f>VLOOKUP($B5,DATA!$A$1:$AM$533,C$2,FALSE)</f>
        <v>1535.2176030000001</v>
      </c>
      <c r="D5" s="83">
        <f>VLOOKUP($B5,DATA!$A$1:$AM$533,D$2,FALSE)</f>
        <v>1819.751851</v>
      </c>
      <c r="E5" s="83">
        <f>VLOOKUP($B5,DATA!$A$1:$AM$533,E$2,FALSE)</f>
        <v>1938.525596</v>
      </c>
      <c r="F5" s="83">
        <f>VLOOKUP($B5,DATA!$A$1:$AM$533,F$2,FALSE)</f>
        <v>2229.619498</v>
      </c>
      <c r="G5" s="83">
        <f>VLOOKUP($B5,DATA!$A$1:$AM$533,G$2,FALSE)</f>
        <v>2527.8518039999999</v>
      </c>
      <c r="H5" s="83">
        <f>VLOOKUP($B5,DATA!$A$1:$AM$533,H$2,FALSE)</f>
        <v>3021.7494350000002</v>
      </c>
      <c r="I5" s="83">
        <f>VLOOKUP($B5,DATA!$A$1:$AM$533,I$2,FALSE)</f>
        <v>3472.1024510000002</v>
      </c>
      <c r="J5" s="41"/>
      <c r="K5" s="36" t="s">
        <v>218</v>
      </c>
      <c r="L5" s="41" t="s">
        <v>75</v>
      </c>
      <c r="M5" s="83">
        <f>VLOOKUP($L5,DATA!$A$1:$AM$533,M$2,FALSE)</f>
        <v>1535.2176030000001</v>
      </c>
      <c r="N5" s="83">
        <f>VLOOKUP($L5,DATA!$A$1:$AM$533,N$2,FALSE)</f>
        <v>1795.9187429999999</v>
      </c>
      <c r="O5" s="83">
        <f>VLOOKUP($L5,DATA!$A$1:$AM$533,O$2,FALSE)</f>
        <v>1873.838096</v>
      </c>
      <c r="P5" s="83">
        <f>VLOOKUP($L5,DATA!$A$1:$AM$533,P$2,FALSE)</f>
        <v>2084.7573929999999</v>
      </c>
      <c r="Q5" s="83">
        <f>VLOOKUP($L5,DATA!$A$1:$AM$533,Q$2,FALSE)</f>
        <v>2291.650639</v>
      </c>
      <c r="R5" s="83">
        <f>VLOOKUP($L5,DATA!$A$1:$AM$533,R$2,FALSE)</f>
        <v>2516.3566390000001</v>
      </c>
      <c r="S5" s="83">
        <f>VLOOKUP($L5,DATA!$A$1:$AM$533,S$2,FALSE)</f>
        <v>2548.61132</v>
      </c>
      <c r="T5" s="41"/>
      <c r="U5" s="36" t="s">
        <v>218</v>
      </c>
      <c r="V5" s="44">
        <f t="shared" si="0"/>
        <v>-1.3096899990459265E-2</v>
      </c>
      <c r="W5" s="44">
        <f t="shared" si="0"/>
        <v>-3.3369433002833571E-2</v>
      </c>
      <c r="X5" s="44">
        <f t="shared" si="0"/>
        <v>-6.4971671233564066E-2</v>
      </c>
      <c r="Y5" s="44">
        <f t="shared" si="0"/>
        <v>-9.3439482736385915E-2</v>
      </c>
      <c r="Z5" s="44">
        <f t="shared" si="0"/>
        <v>-0.16725172184900239</v>
      </c>
      <c r="AA5" s="44">
        <f t="shared" si="0"/>
        <v>-0.26597462028634133</v>
      </c>
      <c r="AB5" s="44"/>
    </row>
    <row r="6" spans="1:28" ht="15.75" customHeight="1" x14ac:dyDescent="0.25">
      <c r="A6" s="36" t="s">
        <v>220</v>
      </c>
      <c r="B6" s="41" t="s">
        <v>71</v>
      </c>
      <c r="C6" s="83">
        <f>VLOOKUP($B6,DATA!$A$1:$AM$533,C$2,FALSE)</f>
        <v>806.7662934</v>
      </c>
      <c r="D6" s="83">
        <f>VLOOKUP($B6,DATA!$A$1:$AM$533,D$2,FALSE)</f>
        <v>1028.1134460000001</v>
      </c>
      <c r="E6" s="83">
        <f>VLOOKUP($B6,DATA!$A$1:$AM$533,E$2,FALSE)</f>
        <v>1116.5701260000001</v>
      </c>
      <c r="F6" s="83">
        <f>VLOOKUP($B6,DATA!$A$1:$AM$533,F$2,FALSE)</f>
        <v>1337.1475370000001</v>
      </c>
      <c r="G6" s="83">
        <f>VLOOKUP($B6,DATA!$A$1:$AM$533,G$2,FALSE)</f>
        <v>1557.65931</v>
      </c>
      <c r="H6" s="83">
        <f>VLOOKUP($B6,DATA!$A$1:$AM$533,H$2,FALSE)</f>
        <v>1732.6897039999999</v>
      </c>
      <c r="I6" s="83">
        <f>VLOOKUP($B6,DATA!$A$1:$AM$533,I$2,FALSE)</f>
        <v>1909.043357</v>
      </c>
      <c r="J6" s="41"/>
      <c r="K6" s="36" t="s">
        <v>220</v>
      </c>
      <c r="L6" s="41" t="s">
        <v>76</v>
      </c>
      <c r="M6" s="83">
        <f>VLOOKUP($L6,DATA!$A$1:$AM$533,M$2,FALSE)</f>
        <v>806.7662934</v>
      </c>
      <c r="N6" s="83">
        <f>VLOOKUP($L6,DATA!$A$1:$AM$533,N$2,FALSE)</f>
        <v>1016.32749</v>
      </c>
      <c r="O6" s="83">
        <f>VLOOKUP($L6,DATA!$A$1:$AM$533,O$2,FALSE)</f>
        <v>1083.2782999999999</v>
      </c>
      <c r="P6" s="83">
        <f>VLOOKUP($L6,DATA!$A$1:$AM$533,P$2,FALSE)</f>
        <v>1250.20695</v>
      </c>
      <c r="Q6" s="83">
        <f>VLOOKUP($L6,DATA!$A$1:$AM$533,Q$2,FALSE)</f>
        <v>1373.6450850000001</v>
      </c>
      <c r="R6" s="83">
        <f>VLOOKUP($L6,DATA!$A$1:$AM$533,R$2,FALSE)</f>
        <v>1253.5863549999999</v>
      </c>
      <c r="S6" s="83">
        <f>VLOOKUP($L6,DATA!$A$1:$AM$533,S$2,FALSE)</f>
        <v>946.61740359999999</v>
      </c>
      <c r="T6" s="41"/>
      <c r="U6" s="36" t="s">
        <v>220</v>
      </c>
      <c r="V6" s="44">
        <f t="shared" si="0"/>
        <v>-1.1463672657774038E-2</v>
      </c>
      <c r="W6" s="44">
        <f t="shared" si="0"/>
        <v>-2.9816153257892331E-2</v>
      </c>
      <c r="X6" s="44">
        <f t="shared" si="0"/>
        <v>-6.5019442203856137E-2</v>
      </c>
      <c r="Y6" s="44">
        <f t="shared" si="0"/>
        <v>-0.11813509142766265</v>
      </c>
      <c r="Z6" s="44">
        <f t="shared" si="0"/>
        <v>-0.27650845266406687</v>
      </c>
      <c r="AA6" s="44">
        <f t="shared" si="0"/>
        <v>-0.50414043760243421</v>
      </c>
      <c r="AB6" s="44"/>
    </row>
    <row r="7" spans="1:28" ht="15.75" customHeight="1" x14ac:dyDescent="0.25">
      <c r="A7" s="36" t="s">
        <v>221</v>
      </c>
      <c r="B7" s="41" t="s">
        <v>72</v>
      </c>
      <c r="C7" s="83">
        <f>VLOOKUP($B7,DATA!$A$1:$AM$533,C$2,FALSE)</f>
        <v>191.8611679</v>
      </c>
      <c r="D7" s="83">
        <f>VLOOKUP($B7,DATA!$A$1:$AM$533,D$2,FALSE)</f>
        <v>209.87644660000001</v>
      </c>
      <c r="E7" s="83">
        <f>VLOOKUP($B7,DATA!$A$1:$AM$533,E$2,FALSE)</f>
        <v>218.61919330000001</v>
      </c>
      <c r="F7" s="83">
        <f>VLOOKUP($B7,DATA!$A$1:$AM$533,F$2,FALSE)</f>
        <v>244.57138499999999</v>
      </c>
      <c r="G7" s="83">
        <f>VLOOKUP($B7,DATA!$A$1:$AM$533,G$2,FALSE)</f>
        <v>291.7892693</v>
      </c>
      <c r="H7" s="83">
        <f>VLOOKUP($B7,DATA!$A$1:$AM$533,H$2,FALSE)</f>
        <v>335.7310147</v>
      </c>
      <c r="I7" s="83">
        <f>VLOOKUP($B7,DATA!$A$1:$AM$533,I$2,FALSE)</f>
        <v>357.98694860000001</v>
      </c>
      <c r="J7" s="41"/>
      <c r="K7" s="36" t="s">
        <v>221</v>
      </c>
      <c r="L7" s="41" t="s">
        <v>77</v>
      </c>
      <c r="M7" s="83">
        <f>VLOOKUP($L7,DATA!$A$1:$AM$533,M$2,FALSE)</f>
        <v>191.8611679</v>
      </c>
      <c r="N7" s="83">
        <f>VLOOKUP($L7,DATA!$A$1:$AM$533,N$2,FALSE)</f>
        <v>207.02971769999999</v>
      </c>
      <c r="O7" s="83">
        <f>VLOOKUP($L7,DATA!$A$1:$AM$533,O$2,FALSE)</f>
        <v>211.55751509999999</v>
      </c>
      <c r="P7" s="83">
        <f>VLOOKUP($L7,DATA!$A$1:$AM$533,P$2,FALSE)</f>
        <v>228.23385719999999</v>
      </c>
      <c r="Q7" s="83">
        <f>VLOOKUP($L7,DATA!$A$1:$AM$533,Q$2,FALSE)</f>
        <v>263.45989359999999</v>
      </c>
      <c r="R7" s="83">
        <f>VLOOKUP($L7,DATA!$A$1:$AM$533,R$2,FALSE)</f>
        <v>279.00083230000001</v>
      </c>
      <c r="S7" s="83">
        <f>VLOOKUP($L7,DATA!$A$1:$AM$533,S$2,FALSE)</f>
        <v>277.63336889999999</v>
      </c>
      <c r="T7" s="41"/>
      <c r="U7" s="36" t="s">
        <v>221</v>
      </c>
      <c r="V7" s="44">
        <f t="shared" si="0"/>
        <v>-1.3563832178965507E-2</v>
      </c>
      <c r="W7" s="44">
        <f t="shared" si="0"/>
        <v>-3.230127279039785E-2</v>
      </c>
      <c r="X7" s="44">
        <f t="shared" si="0"/>
        <v>-6.6800651269975808E-2</v>
      </c>
      <c r="Y7" s="44">
        <f t="shared" si="0"/>
        <v>-9.7088476789986E-2</v>
      </c>
      <c r="Z7" s="44">
        <f t="shared" si="0"/>
        <v>-0.16897510184065812</v>
      </c>
      <c r="AA7" s="44">
        <f t="shared" si="0"/>
        <v>-0.22445952293580351</v>
      </c>
      <c r="AB7" s="44"/>
    </row>
    <row r="8" spans="1:28" ht="15.75" customHeight="1" x14ac:dyDescent="0.25">
      <c r="A8" s="37" t="s">
        <v>222</v>
      </c>
      <c r="B8" s="41" t="s">
        <v>231</v>
      </c>
      <c r="C8" s="83">
        <f>VLOOKUP($B8,DATA!$A$1:$AM$533,C$2,FALSE)</f>
        <v>989.40725499999996</v>
      </c>
      <c r="D8" s="83">
        <f>VLOOKUP($B8,DATA!$A$1:$AM$533,D$2,FALSE)</f>
        <v>1150.106507</v>
      </c>
      <c r="E8" s="83">
        <f>VLOOKUP($B8,DATA!$A$1:$AM$533,E$2,FALSE)</f>
        <v>1218.87626</v>
      </c>
      <c r="F8" s="83">
        <f>VLOOKUP($B8,DATA!$A$1:$AM$533,F$2,FALSE)</f>
        <v>1251.407839</v>
      </c>
      <c r="G8" s="83">
        <f>VLOOKUP($B8,DATA!$A$1:$AM$533,G$2,FALSE)</f>
        <v>1336.744064</v>
      </c>
      <c r="H8" s="83">
        <f>VLOOKUP($B8,DATA!$A$1:$AM$533,H$2,FALSE)</f>
        <v>1403.890251</v>
      </c>
      <c r="I8" s="83">
        <f>VLOOKUP($B8,DATA!$A$1:$AM$533,I$2,FALSE)</f>
        <v>1668.9145430000001</v>
      </c>
      <c r="J8" s="41"/>
      <c r="K8" s="37" t="s">
        <v>222</v>
      </c>
      <c r="L8" s="41" t="s">
        <v>233</v>
      </c>
      <c r="M8" s="83">
        <f>VLOOKUP($L8,DATA!$A$1:$AM$533,M$2,FALSE)</f>
        <v>989.40725499999996</v>
      </c>
      <c r="N8" s="83">
        <f>VLOOKUP($L8,DATA!$A$1:$AM$533,N$2,FALSE)</f>
        <v>1116.1071449999999</v>
      </c>
      <c r="O8" s="83">
        <f>VLOOKUP($L8,DATA!$A$1:$AM$533,O$2,FALSE)</f>
        <v>1133.4935459999999</v>
      </c>
      <c r="P8" s="83">
        <f>VLOOKUP($L8,DATA!$A$1:$AM$533,P$2,FALSE)</f>
        <v>1086.254633</v>
      </c>
      <c r="Q8" s="83">
        <f>VLOOKUP($L8,DATA!$A$1:$AM$533,Q$2,FALSE)</f>
        <v>1059.236453</v>
      </c>
      <c r="R8" s="83">
        <f>VLOOKUP($L8,DATA!$A$1:$AM$533,R$2,FALSE)</f>
        <v>899.42773720000002</v>
      </c>
      <c r="S8" s="83">
        <f>VLOOKUP($L8,DATA!$A$1:$AM$533,S$2,FALSE)</f>
        <v>707.49004720000005</v>
      </c>
      <c r="T8" s="41"/>
      <c r="U8" s="37" t="s">
        <v>222</v>
      </c>
      <c r="V8" s="44">
        <f t="shared" si="0"/>
        <v>-2.9561924737462664E-2</v>
      </c>
      <c r="W8" s="44">
        <f t="shared" si="0"/>
        <v>-7.0050354414155303E-2</v>
      </c>
      <c r="X8" s="44">
        <f t="shared" si="0"/>
        <v>-0.13197392636758121</v>
      </c>
      <c r="Y8" s="44">
        <f t="shared" si="0"/>
        <v>-0.20759965835913374</v>
      </c>
      <c r="Z8" s="44">
        <f t="shared" si="0"/>
        <v>-0.35933187330040084</v>
      </c>
      <c r="AA8" s="44">
        <f t="shared" si="0"/>
        <v>-0.57607772658734624</v>
      </c>
      <c r="AB8" s="44"/>
    </row>
    <row r="9" spans="1:28" ht="15.75" customHeight="1" x14ac:dyDescent="0.25">
      <c r="A9" s="36" t="s">
        <v>224</v>
      </c>
      <c r="B9" s="41" t="s">
        <v>232</v>
      </c>
      <c r="C9" s="83">
        <f>VLOOKUP($B9,DATA!$A$1:$AM$533,C$2,FALSE)</f>
        <v>2168.3875360000002</v>
      </c>
      <c r="D9" s="83">
        <f>VLOOKUP($B9,DATA!$A$1:$AM$533,D$2,FALSE)</f>
        <v>3098.8880880000002</v>
      </c>
      <c r="E9" s="83">
        <f>VLOOKUP($B9,DATA!$A$1:$AM$533,E$2,FALSE)</f>
        <v>3511.5620600000002</v>
      </c>
      <c r="F9" s="83">
        <f>VLOOKUP($B9,DATA!$A$1:$AM$533,F$2,FALSE)</f>
        <v>3831.7943100000002</v>
      </c>
      <c r="G9" s="83">
        <f>VLOOKUP($B9,DATA!$A$1:$AM$533,G$2,FALSE)</f>
        <v>4483.5445520000003</v>
      </c>
      <c r="H9" s="83">
        <f>VLOOKUP($B9,DATA!$A$1:$AM$533,H$2,FALSE)</f>
        <v>4318.4749160000001</v>
      </c>
      <c r="I9" s="83">
        <f>VLOOKUP($B9,DATA!$A$1:$AM$533,I$2,FALSE)</f>
        <v>4979.2128290000001</v>
      </c>
      <c r="J9" s="41"/>
      <c r="K9" s="36" t="s">
        <v>224</v>
      </c>
      <c r="L9" s="41" t="s">
        <v>234</v>
      </c>
      <c r="M9" s="83">
        <f>VLOOKUP($L9,DATA!$A$1:$AM$533,M$2,FALSE)</f>
        <v>2168.3875360000002</v>
      </c>
      <c r="N9" s="83">
        <f>VLOOKUP($L9,DATA!$A$1:$AM$533,N$2,FALSE)</f>
        <v>2888.549141</v>
      </c>
      <c r="O9" s="83">
        <f>VLOOKUP($L9,DATA!$A$1:$AM$533,O$2,FALSE)</f>
        <v>3007.3526689999999</v>
      </c>
      <c r="P9" s="83">
        <f>VLOOKUP($L9,DATA!$A$1:$AM$533,P$2,FALSE)</f>
        <v>2768.7253000000001</v>
      </c>
      <c r="Q9" s="83">
        <f>VLOOKUP($L9,DATA!$A$1:$AM$533,Q$2,FALSE)</f>
        <v>2205.7562499999999</v>
      </c>
      <c r="R9" s="83">
        <f>VLOOKUP($L9,DATA!$A$1:$AM$533,R$2,FALSE)</f>
        <v>1137.5522989999999</v>
      </c>
      <c r="S9" s="83">
        <f>VLOOKUP($L9,DATA!$A$1:$AM$533,S$2,FALSE)</f>
        <v>386.01541559999998</v>
      </c>
      <c r="T9" s="41"/>
      <c r="U9" s="36" t="s">
        <v>224</v>
      </c>
      <c r="V9" s="44">
        <f t="shared" si="0"/>
        <v>-6.7875618940389515E-2</v>
      </c>
      <c r="W9" s="44">
        <f t="shared" si="0"/>
        <v>-0.14358549909837004</v>
      </c>
      <c r="X9" s="44">
        <f t="shared" si="0"/>
        <v>-0.27743373573724006</v>
      </c>
      <c r="Y9" s="44">
        <f t="shared" si="0"/>
        <v>-0.50803293590200505</v>
      </c>
      <c r="Z9" s="44">
        <f t="shared" si="0"/>
        <v>-0.73658471540835968</v>
      </c>
      <c r="AA9" s="44">
        <f t="shared" si="0"/>
        <v>-0.92247461017296473</v>
      </c>
      <c r="AB9" s="44"/>
    </row>
    <row r="10" spans="1:28" ht="15.75" customHeight="1" x14ac:dyDescent="0.25">
      <c r="A10" s="36" t="s">
        <v>223</v>
      </c>
      <c r="B10" s="41" t="s">
        <v>73</v>
      </c>
      <c r="C10" s="83">
        <f>VLOOKUP($B10,DATA!$A$1:$AM$533,C$2,FALSE)</f>
        <v>1941.100091</v>
      </c>
      <c r="D10" s="83">
        <f>VLOOKUP($B10,DATA!$A$1:$AM$533,D$2,FALSE)</f>
        <v>2306.429333</v>
      </c>
      <c r="E10" s="83">
        <f>VLOOKUP($B10,DATA!$A$1:$AM$533,E$2,FALSE)</f>
        <v>2451.4860309999999</v>
      </c>
      <c r="F10" s="83">
        <f>VLOOKUP($B10,DATA!$A$1:$AM$533,F$2,FALSE)</f>
        <v>2811.5373789999999</v>
      </c>
      <c r="G10" s="83">
        <f>VLOOKUP($B10,DATA!$A$1:$AM$533,G$2,FALSE)</f>
        <v>3172.5859249999999</v>
      </c>
      <c r="H10" s="83">
        <f>VLOOKUP($B10,DATA!$A$1:$AM$533,H$2,FALSE)</f>
        <v>3390.2507420000002</v>
      </c>
      <c r="I10" s="83">
        <f>VLOOKUP($B10,DATA!$A$1:$AM$533,I$2,FALSE)</f>
        <v>3578.5095540000002</v>
      </c>
      <c r="J10" s="41"/>
      <c r="K10" s="36" t="s">
        <v>223</v>
      </c>
      <c r="L10" s="41" t="s">
        <v>238</v>
      </c>
      <c r="M10" s="83">
        <f>VLOOKUP($L10,DATA!$A$1:$AM$533,M$2,FALSE)</f>
        <v>1941.100091</v>
      </c>
      <c r="N10" s="83">
        <f>VLOOKUP($L10,DATA!$A$1:$AM$533,N$2,FALSE)</f>
        <v>2238.0227639999998</v>
      </c>
      <c r="O10" s="83">
        <f>VLOOKUP($L10,DATA!$A$1:$AM$533,O$2,FALSE)</f>
        <v>2322.1037670000001</v>
      </c>
      <c r="P10" s="83">
        <f>VLOOKUP($L10,DATA!$A$1:$AM$533,P$2,FALSE)</f>
        <v>2584.0060899999999</v>
      </c>
      <c r="Q10" s="83">
        <f>VLOOKUP($L10,DATA!$A$1:$AM$533,Q$2,FALSE)</f>
        <v>2799.4869050000002</v>
      </c>
      <c r="R10" s="83">
        <f>VLOOKUP($L10,DATA!$A$1:$AM$533,R$2,FALSE)</f>
        <v>2661.616145</v>
      </c>
      <c r="S10" s="83">
        <f>VLOOKUP($L10,DATA!$A$1:$AM$533,S$2,FALSE)</f>
        <v>2333.198101</v>
      </c>
      <c r="T10" s="41"/>
      <c r="U10" s="36" t="s">
        <v>223</v>
      </c>
      <c r="V10" s="44">
        <f t="shared" si="0"/>
        <v>-2.9659078655153492E-2</v>
      </c>
      <c r="W10" s="44">
        <f t="shared" si="0"/>
        <v>-5.2777075767069692E-2</v>
      </c>
      <c r="X10" s="44">
        <f t="shared" si="0"/>
        <v>-8.092771261000542E-2</v>
      </c>
      <c r="Y10" s="44">
        <f t="shared" si="0"/>
        <v>-0.11760091887818602</v>
      </c>
      <c r="Z10" s="44">
        <f t="shared" si="0"/>
        <v>-0.21492056265141002</v>
      </c>
      <c r="AA10" s="44">
        <f t="shared" si="0"/>
        <v>-0.34799724136771171</v>
      </c>
      <c r="AB10" s="44"/>
    </row>
    <row r="11" spans="1:28" x14ac:dyDescent="0.25">
      <c r="A11" s="36" t="s">
        <v>78</v>
      </c>
      <c r="B11" s="41"/>
      <c r="C11" s="39">
        <f t="shared" ref="C11:I11" si="1">SUM(C4:C8)</f>
        <v>3681.9328995999999</v>
      </c>
      <c r="D11" s="39">
        <f t="shared" si="1"/>
        <v>4388.6166797999995</v>
      </c>
      <c r="E11" s="39">
        <f t="shared" si="1"/>
        <v>4680.6751482999998</v>
      </c>
      <c r="F11" s="39">
        <f t="shared" si="1"/>
        <v>5266.5513186000007</v>
      </c>
      <c r="G11" s="39">
        <f t="shared" si="1"/>
        <v>5938.5757283999992</v>
      </c>
      <c r="H11" s="39">
        <f t="shared" si="1"/>
        <v>6760.7019139999993</v>
      </c>
      <c r="I11" s="39">
        <f t="shared" si="1"/>
        <v>7714.9247667999998</v>
      </c>
      <c r="J11" s="41"/>
      <c r="K11" s="36" t="s">
        <v>78</v>
      </c>
      <c r="L11" s="41"/>
      <c r="M11" s="39">
        <f t="shared" ref="M11:S11" si="2">SUM(M4:M8)</f>
        <v>3681.9328995999999</v>
      </c>
      <c r="N11" s="39">
        <f t="shared" si="2"/>
        <v>4311.8204817999995</v>
      </c>
      <c r="O11" s="39">
        <f t="shared" si="2"/>
        <v>4479.1776519999994</v>
      </c>
      <c r="P11" s="39">
        <f t="shared" si="2"/>
        <v>4831.7529297000001</v>
      </c>
      <c r="Q11" s="39">
        <f t="shared" si="2"/>
        <v>5177.2732756999994</v>
      </c>
      <c r="R11" s="39">
        <f t="shared" si="2"/>
        <v>5139.2172655999993</v>
      </c>
      <c r="S11" s="39">
        <f t="shared" si="2"/>
        <v>4651.6479257999999</v>
      </c>
      <c r="T11" s="41"/>
      <c r="U11" s="36" t="s">
        <v>78</v>
      </c>
      <c r="V11" s="52">
        <f t="shared" si="0"/>
        <v>-1.7498953224481584E-2</v>
      </c>
      <c r="W11" s="52">
        <f t="shared" si="0"/>
        <v>-4.304881024977425E-2</v>
      </c>
      <c r="X11" s="52">
        <f t="shared" si="0"/>
        <v>-8.2558464277071253E-2</v>
      </c>
      <c r="Y11" s="52">
        <f t="shared" si="0"/>
        <v>-0.12819613448039902</v>
      </c>
      <c r="Z11" s="52">
        <f t="shared" si="0"/>
        <v>-0.23983968958049229</v>
      </c>
      <c r="AA11" s="52">
        <f t="shared" si="0"/>
        <v>-0.39705854996569034</v>
      </c>
      <c r="AB11" s="52"/>
    </row>
    <row r="12" spans="1:28" x14ac:dyDescent="0.25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0"/>
      <c r="L12" s="41"/>
      <c r="M12" s="41"/>
      <c r="N12" s="41"/>
      <c r="O12" s="41"/>
      <c r="P12" s="41"/>
      <c r="Q12" s="41"/>
      <c r="R12" s="41"/>
      <c r="S12" s="41"/>
      <c r="T12" s="41"/>
      <c r="U12" s="40"/>
      <c r="V12" s="41"/>
      <c r="W12" s="41"/>
      <c r="X12" s="41"/>
      <c r="Y12" s="41"/>
      <c r="Z12" s="41"/>
      <c r="AA12" s="41"/>
      <c r="AB12" s="41"/>
    </row>
    <row r="13" spans="1:28" x14ac:dyDescent="0.25">
      <c r="A13" s="40" t="s">
        <v>227</v>
      </c>
      <c r="B13" s="41"/>
      <c r="C13" s="41"/>
      <c r="D13" s="41"/>
      <c r="E13" s="41"/>
      <c r="F13" s="41"/>
      <c r="G13" s="41"/>
      <c r="H13" s="41"/>
      <c r="I13" s="41"/>
      <c r="J13" s="41"/>
      <c r="K13" s="40" t="s">
        <v>227</v>
      </c>
      <c r="L13" s="41"/>
      <c r="M13" s="41">
        <v>2</v>
      </c>
      <c r="N13" s="41">
        <v>7</v>
      </c>
      <c r="O13" s="41">
        <v>9</v>
      </c>
      <c r="P13" s="41">
        <v>14</v>
      </c>
      <c r="Q13" s="41">
        <v>19</v>
      </c>
      <c r="R13" s="41">
        <v>29</v>
      </c>
      <c r="S13" s="41">
        <v>39</v>
      </c>
      <c r="T13" s="41"/>
      <c r="U13" s="40" t="s">
        <v>228</v>
      </c>
      <c r="V13" s="41"/>
      <c r="W13" s="41"/>
      <c r="X13" s="41"/>
      <c r="Y13" s="41"/>
      <c r="Z13" s="41"/>
      <c r="AA13" s="41"/>
      <c r="AB13" s="41"/>
    </row>
    <row r="14" spans="1:28" ht="15.75" customHeight="1" x14ac:dyDescent="0.25">
      <c r="A14" s="45"/>
      <c r="B14" s="45"/>
      <c r="C14" s="46">
        <v>2013</v>
      </c>
      <c r="D14" s="46">
        <v>2018</v>
      </c>
      <c r="E14" s="46">
        <v>2020</v>
      </c>
      <c r="F14" s="46">
        <v>2025</v>
      </c>
      <c r="G14" s="46">
        <v>2030</v>
      </c>
      <c r="H14" s="46">
        <v>2040</v>
      </c>
      <c r="I14" s="46">
        <v>2050</v>
      </c>
      <c r="J14" s="41"/>
      <c r="K14" s="45"/>
      <c r="L14" s="45"/>
      <c r="M14" s="46">
        <v>2013</v>
      </c>
      <c r="N14" s="46">
        <v>2018</v>
      </c>
      <c r="O14" s="46">
        <v>2020</v>
      </c>
      <c r="P14" s="46">
        <v>2025</v>
      </c>
      <c r="Q14" s="46">
        <v>2030</v>
      </c>
      <c r="R14" s="46">
        <v>2040</v>
      </c>
      <c r="S14" s="46">
        <v>2050</v>
      </c>
      <c r="T14" s="41"/>
      <c r="U14" s="45"/>
      <c r="V14" s="46">
        <v>2018</v>
      </c>
      <c r="W14" s="46">
        <v>2020</v>
      </c>
      <c r="X14" s="46">
        <v>2025</v>
      </c>
      <c r="Y14" s="46">
        <v>2030</v>
      </c>
      <c r="Z14" s="46">
        <v>2040</v>
      </c>
      <c r="AA14" s="46">
        <v>2050</v>
      </c>
      <c r="AB14" s="49"/>
    </row>
    <row r="15" spans="1:28" ht="15.75" customHeight="1" x14ac:dyDescent="0.25">
      <c r="A15" s="36" t="s">
        <v>219</v>
      </c>
      <c r="B15" s="41" t="s">
        <v>27</v>
      </c>
      <c r="C15" s="83">
        <f>VLOOKUP($B15,DATA!$A$1:$AM$533,C$2,FALSE)</f>
        <v>10285.555560000001</v>
      </c>
      <c r="D15" s="83">
        <f>VLOOKUP($B15,DATA!$A$1:$AM$533,D$2,FALSE)</f>
        <v>10928.365820000001</v>
      </c>
      <c r="E15" s="83">
        <f>VLOOKUP($B15,DATA!$A$1:$AM$533,E$2,FALSE)</f>
        <v>11206.575800000001</v>
      </c>
      <c r="F15" s="83">
        <f>VLOOKUP($B15,DATA!$A$1:$AM$533,F$2,FALSE)</f>
        <v>12444.476629999999</v>
      </c>
      <c r="G15" s="83">
        <f>VLOOKUP($B15,DATA!$A$1:$AM$533,G$2,FALSE)</f>
        <v>14123.713229999999</v>
      </c>
      <c r="H15" s="83">
        <f>VLOOKUP($B15,DATA!$A$1:$AM$533,H$2,FALSE)</f>
        <v>17122.047399999999</v>
      </c>
      <c r="I15" s="83">
        <f>VLOOKUP($B15,DATA!$A$1:$AM$533,I$2,FALSE)</f>
        <v>19095.666809999999</v>
      </c>
      <c r="J15" s="41"/>
      <c r="K15" s="36" t="s">
        <v>219</v>
      </c>
      <c r="L15" s="41" t="s">
        <v>43</v>
      </c>
      <c r="M15" s="83">
        <f>VLOOKUP($L15,DATA!$A$1:$AM$533,M$2,FALSE)</f>
        <v>10285.555560000001</v>
      </c>
      <c r="N15" s="83">
        <f>VLOOKUP($L15,DATA!$A$1:$AM$533,N$2,FALSE)</f>
        <v>10831.725039999999</v>
      </c>
      <c r="O15" s="83">
        <f>VLOOKUP($L15,DATA!$A$1:$AM$533,O$2,FALSE)</f>
        <v>10873.33805</v>
      </c>
      <c r="P15" s="83">
        <f>VLOOKUP($L15,DATA!$A$1:$AM$533,P$2,FALSE)</f>
        <v>11823.37573</v>
      </c>
      <c r="Q15" s="83">
        <f>VLOOKUP($L15,DATA!$A$1:$AM$533,Q$2,FALSE)</f>
        <v>13238.624540000001</v>
      </c>
      <c r="R15" s="83">
        <f>VLOOKUP($L15,DATA!$A$1:$AM$533,R$2,FALSE)</f>
        <v>15429.86951</v>
      </c>
      <c r="S15" s="83">
        <f>VLOOKUP($L15,DATA!$A$1:$AM$533,S$2,FALSE)</f>
        <v>16457.277890000001</v>
      </c>
      <c r="T15" s="41"/>
      <c r="U15" s="36" t="s">
        <v>219</v>
      </c>
      <c r="V15" s="44">
        <f t="shared" ref="V15:AA20" si="3">N15/D15-1</f>
        <v>-8.8431135626095836E-3</v>
      </c>
      <c r="W15" s="44">
        <f t="shared" si="3"/>
        <v>-2.9735911838476126E-2</v>
      </c>
      <c r="X15" s="44">
        <f t="shared" si="3"/>
        <v>-4.9909764666414835E-2</v>
      </c>
      <c r="Y15" s="44">
        <f t="shared" si="3"/>
        <v>-6.2666855067546434E-2</v>
      </c>
      <c r="Z15" s="44">
        <f t="shared" si="3"/>
        <v>-9.8830347239898364E-2</v>
      </c>
      <c r="AA15" s="44">
        <f t="shared" si="3"/>
        <v>-0.13816689127704762</v>
      </c>
      <c r="AB15" s="44"/>
    </row>
    <row r="16" spans="1:28" ht="15.75" customHeight="1" x14ac:dyDescent="0.25">
      <c r="A16" s="36" t="s">
        <v>218</v>
      </c>
      <c r="B16" s="41" t="s">
        <v>28</v>
      </c>
      <c r="C16" s="83">
        <f>VLOOKUP($B16,DATA!$A$1:$AM$533,C$2,FALSE)</f>
        <v>147495.55559999999</v>
      </c>
      <c r="D16" s="83">
        <f>VLOOKUP($B16,DATA!$A$1:$AM$533,D$2,FALSE)</f>
        <v>198938.25390000001</v>
      </c>
      <c r="E16" s="83">
        <f>VLOOKUP($B16,DATA!$A$1:$AM$533,E$2,FALSE)</f>
        <v>220034.62160000001</v>
      </c>
      <c r="F16" s="83">
        <f>VLOOKUP($B16,DATA!$A$1:$AM$533,F$2,FALSE)</f>
        <v>272178.73560000001</v>
      </c>
      <c r="G16" s="83">
        <f>VLOOKUP($B16,DATA!$A$1:$AM$533,G$2,FALSE)</f>
        <v>325160.59749999997</v>
      </c>
      <c r="H16" s="83">
        <f>VLOOKUP($B16,DATA!$A$1:$AM$533,H$2,FALSE)</f>
        <v>406355.86420000001</v>
      </c>
      <c r="I16" s="83">
        <f>VLOOKUP($B16,DATA!$A$1:$AM$533,I$2,FALSE)</f>
        <v>481291.08600000001</v>
      </c>
      <c r="J16" s="41"/>
      <c r="K16" s="36" t="s">
        <v>218</v>
      </c>
      <c r="L16" s="41" t="s">
        <v>44</v>
      </c>
      <c r="M16" s="83">
        <f>VLOOKUP($L16,DATA!$A$1:$AM$533,M$2,FALSE)</f>
        <v>147495.55559999999</v>
      </c>
      <c r="N16" s="83">
        <f>VLOOKUP($L16,DATA!$A$1:$AM$533,N$2,FALSE)</f>
        <v>196558.79990000001</v>
      </c>
      <c r="O16" s="83">
        <f>VLOOKUP($L16,DATA!$A$1:$AM$533,O$2,FALSE)</f>
        <v>213564.1581</v>
      </c>
      <c r="P16" s="83">
        <f>VLOOKUP($L16,DATA!$A$1:$AM$533,P$2,FALSE)</f>
        <v>257696.62</v>
      </c>
      <c r="Q16" s="83">
        <f>VLOOKUP($L16,DATA!$A$1:$AM$533,Q$2,FALSE)</f>
        <v>303610.64309999999</v>
      </c>
      <c r="R16" s="83">
        <f>VLOOKUP($L16,DATA!$A$1:$AM$533,R$2,FALSE)</f>
        <v>365609.34490000003</v>
      </c>
      <c r="S16" s="83">
        <f>VLOOKUP($L16,DATA!$A$1:$AM$533,S$2,FALSE)</f>
        <v>418680.43839999998</v>
      </c>
      <c r="T16" s="41"/>
      <c r="U16" s="36" t="s">
        <v>218</v>
      </c>
      <c r="V16" s="44">
        <f t="shared" si="3"/>
        <v>-1.1960766485846763E-2</v>
      </c>
      <c r="W16" s="44">
        <f t="shared" si="3"/>
        <v>-2.9406569988620457E-2</v>
      </c>
      <c r="X16" s="44">
        <f t="shared" si="3"/>
        <v>-5.3208108150238687E-2</v>
      </c>
      <c r="Y16" s="44">
        <f t="shared" si="3"/>
        <v>-6.6274802561217427E-2</v>
      </c>
      <c r="Z16" s="44">
        <f t="shared" si="3"/>
        <v>-0.10027299441148307</v>
      </c>
      <c r="AA16" s="44">
        <f t="shared" si="3"/>
        <v>-0.13008894081200584</v>
      </c>
      <c r="AB16" s="44"/>
    </row>
    <row r="17" spans="1:28" ht="15.75" customHeight="1" x14ac:dyDescent="0.25">
      <c r="A17" s="36" t="s">
        <v>220</v>
      </c>
      <c r="B17" s="41" t="s">
        <v>29</v>
      </c>
      <c r="C17" s="83">
        <f>VLOOKUP($B17,DATA!$A$1:$AM$533,C$2,FALSE)</f>
        <v>1161.515942</v>
      </c>
      <c r="D17" s="83">
        <f>VLOOKUP($B17,DATA!$A$1:$AM$533,D$2,FALSE)</f>
        <v>1562.079324</v>
      </c>
      <c r="E17" s="83">
        <f>VLOOKUP($B17,DATA!$A$1:$AM$533,E$2,FALSE)</f>
        <v>1737.6229430000001</v>
      </c>
      <c r="F17" s="83">
        <f>VLOOKUP($B17,DATA!$A$1:$AM$533,F$2,FALSE)</f>
        <v>2226.3547589999998</v>
      </c>
      <c r="G17" s="83">
        <f>VLOOKUP($B17,DATA!$A$1:$AM$533,G$2,FALSE)</f>
        <v>2925.4857379999999</v>
      </c>
      <c r="H17" s="83">
        <f>VLOOKUP($B17,DATA!$A$1:$AM$533,H$2,FALSE)</f>
        <v>4213.0346470000004</v>
      </c>
      <c r="I17" s="83">
        <f>VLOOKUP($B17,DATA!$A$1:$AM$533,I$2,FALSE)</f>
        <v>4961.5540449999999</v>
      </c>
      <c r="J17" s="41"/>
      <c r="K17" s="36" t="s">
        <v>220</v>
      </c>
      <c r="L17" s="41" t="s">
        <v>45</v>
      </c>
      <c r="M17" s="83">
        <f>VLOOKUP($L17,DATA!$A$1:$AM$533,M$2,FALSE)</f>
        <v>1161.515942</v>
      </c>
      <c r="N17" s="83">
        <f>VLOOKUP($L17,DATA!$A$1:$AM$533,N$2,FALSE)</f>
        <v>1541.3336770000001</v>
      </c>
      <c r="O17" s="83">
        <f>VLOOKUP($L17,DATA!$A$1:$AM$533,O$2,FALSE)</f>
        <v>1678.269493</v>
      </c>
      <c r="P17" s="83">
        <f>VLOOKUP($L17,DATA!$A$1:$AM$533,P$2,FALSE)</f>
        <v>2070.395172</v>
      </c>
      <c r="Q17" s="83">
        <f>VLOOKUP($L17,DATA!$A$1:$AM$533,Q$2,FALSE)</f>
        <v>2615.9226319999998</v>
      </c>
      <c r="R17" s="83">
        <f>VLOOKUP($L17,DATA!$A$1:$AM$533,R$2,FALSE)</f>
        <v>3343.4790539999999</v>
      </c>
      <c r="S17" s="83">
        <f>VLOOKUP($L17,DATA!$A$1:$AM$533,S$2,FALSE)</f>
        <v>3265.6561200000001</v>
      </c>
      <c r="T17" s="41"/>
      <c r="U17" s="36" t="s">
        <v>220</v>
      </c>
      <c r="V17" s="44">
        <f t="shared" si="3"/>
        <v>-1.3280789702072804E-2</v>
      </c>
      <c r="W17" s="44">
        <f t="shared" si="3"/>
        <v>-3.41578420330515E-2</v>
      </c>
      <c r="X17" s="44">
        <f t="shared" si="3"/>
        <v>-7.0051543389271664E-2</v>
      </c>
      <c r="Y17" s="44">
        <f t="shared" si="3"/>
        <v>-0.1058159682609261</v>
      </c>
      <c r="Z17" s="44">
        <f t="shared" si="3"/>
        <v>-0.2063964970283807</v>
      </c>
      <c r="AA17" s="44">
        <f t="shared" si="3"/>
        <v>-0.34180781054053799</v>
      </c>
      <c r="AB17" s="44"/>
    </row>
    <row r="18" spans="1:28" ht="15.75" customHeight="1" x14ac:dyDescent="0.25">
      <c r="A18" s="36" t="s">
        <v>221</v>
      </c>
      <c r="B18" s="41" t="s">
        <v>30</v>
      </c>
      <c r="C18" s="83">
        <f>VLOOKUP($B18,DATA!$A$1:$AM$533,C$2,FALSE)</f>
        <v>23979.722119999999</v>
      </c>
      <c r="D18" s="83">
        <f>VLOOKUP($B18,DATA!$A$1:$AM$533,D$2,FALSE)</f>
        <v>30078.862929999999</v>
      </c>
      <c r="E18" s="83">
        <f>VLOOKUP($B18,DATA!$A$1:$AM$533,E$2,FALSE)</f>
        <v>32877.80386</v>
      </c>
      <c r="F18" s="83">
        <f>VLOOKUP($B18,DATA!$A$1:$AM$533,F$2,FALSE)</f>
        <v>40948.153200000001</v>
      </c>
      <c r="G18" s="83">
        <f>VLOOKUP($B18,DATA!$A$1:$AM$533,G$2,FALSE)</f>
        <v>54626.490899999997</v>
      </c>
      <c r="H18" s="83">
        <f>VLOOKUP($B18,DATA!$A$1:$AM$533,H$2,FALSE)</f>
        <v>65684.670610000001</v>
      </c>
      <c r="I18" s="83">
        <f>VLOOKUP($B18,DATA!$A$1:$AM$533,I$2,FALSE)</f>
        <v>69270.917889999997</v>
      </c>
      <c r="J18" s="41"/>
      <c r="K18" s="36" t="s">
        <v>221</v>
      </c>
      <c r="L18" s="41" t="s">
        <v>46</v>
      </c>
      <c r="M18" s="83">
        <f>VLOOKUP($L18,DATA!$A$1:$AM$533,M$2,FALSE)</f>
        <v>23979.722119999999</v>
      </c>
      <c r="N18" s="83">
        <f>VLOOKUP($L18,DATA!$A$1:$AM$533,N$2,FALSE)</f>
        <v>29538.482069999998</v>
      </c>
      <c r="O18" s="83">
        <f>VLOOKUP($L18,DATA!$A$1:$AM$533,O$2,FALSE)</f>
        <v>31534.284350000002</v>
      </c>
      <c r="P18" s="83">
        <f>VLOOKUP($L18,DATA!$A$1:$AM$533,P$2,FALSE)</f>
        <v>37754.316319999998</v>
      </c>
      <c r="Q18" s="83">
        <f>VLOOKUP($L18,DATA!$A$1:$AM$533,Q$2,FALSE)</f>
        <v>48977.477599999998</v>
      </c>
      <c r="R18" s="83">
        <f>VLOOKUP($L18,DATA!$A$1:$AM$533,R$2,FALSE)</f>
        <v>54902.29161</v>
      </c>
      <c r="S18" s="83">
        <f>VLOOKUP($L18,DATA!$A$1:$AM$533,S$2,FALSE)</f>
        <v>56390.552490000002</v>
      </c>
      <c r="T18" s="41"/>
      <c r="U18" s="36" t="s">
        <v>221</v>
      </c>
      <c r="V18" s="44">
        <f t="shared" si="3"/>
        <v>-1.7965468350900848E-2</v>
      </c>
      <c r="W18" s="44">
        <f t="shared" si="3"/>
        <v>-4.0864028379783535E-2</v>
      </c>
      <c r="X18" s="44">
        <f t="shared" si="3"/>
        <v>-7.7997092186321226E-2</v>
      </c>
      <c r="Y18" s="44">
        <f t="shared" si="3"/>
        <v>-0.10341160867062027</v>
      </c>
      <c r="Z18" s="44">
        <f t="shared" si="3"/>
        <v>-0.16415365868270737</v>
      </c>
      <c r="AA18" s="44">
        <f t="shared" si="3"/>
        <v>-0.185941890079378</v>
      </c>
      <c r="AB18" s="44"/>
    </row>
    <row r="19" spans="1:28" ht="15.75" customHeight="1" x14ac:dyDescent="0.25">
      <c r="A19" s="36" t="s">
        <v>223</v>
      </c>
      <c r="B19" s="41" t="s">
        <v>132</v>
      </c>
      <c r="C19" s="83">
        <f>VLOOKUP($B19,DATA!$A$1:$AM$533,C$2,FALSE)</f>
        <v>54227.928500000002</v>
      </c>
      <c r="D19" s="83">
        <f>VLOOKUP($B19,DATA!$A$1:$AM$533,D$2,FALSE)</f>
        <v>75804.424180000002</v>
      </c>
      <c r="E19" s="83">
        <f>VLOOKUP($B19,DATA!$A$1:$AM$533,E$2,FALSE)</f>
        <v>84528.911210000006</v>
      </c>
      <c r="F19" s="83">
        <f>VLOOKUP($B19,DATA!$A$1:$AM$533,F$2,FALSE)</f>
        <v>106431.39599999999</v>
      </c>
      <c r="G19" s="83">
        <f>VLOOKUP($B19,DATA!$A$1:$AM$533,G$2,FALSE)</f>
        <v>128265.37360000001</v>
      </c>
      <c r="H19" s="83">
        <f>VLOOKUP($B19,DATA!$A$1:$AM$533,H$2,FALSE)</f>
        <v>158102.25289999999</v>
      </c>
      <c r="I19" s="83">
        <f>VLOOKUP($B19,DATA!$A$1:$AM$533,I$2,FALSE)</f>
        <v>185379.24470000001</v>
      </c>
      <c r="J19" s="41"/>
      <c r="K19" s="36" t="s">
        <v>223</v>
      </c>
      <c r="L19" s="41" t="s">
        <v>133</v>
      </c>
      <c r="M19" s="83">
        <f>VLOOKUP($L19,DATA!$A$1:$AM$533,M$2,FALSE)</f>
        <v>54227.928500000002</v>
      </c>
      <c r="N19" s="83">
        <f>VLOOKUP($L19,DATA!$A$1:$AM$533,N$2,FALSE)</f>
        <v>74197.677630000006</v>
      </c>
      <c r="O19" s="83">
        <f>VLOOKUP($L19,DATA!$A$1:$AM$533,O$2,FALSE)</f>
        <v>81234.527679999999</v>
      </c>
      <c r="P19" s="83">
        <f>VLOOKUP($L19,DATA!$A$1:$AM$533,P$2,FALSE)</f>
        <v>100648.057</v>
      </c>
      <c r="Q19" s="83">
        <f>VLOOKUP($L19,DATA!$A$1:$AM$533,Q$2,FALSE)</f>
        <v>120489.9572</v>
      </c>
      <c r="R19" s="83">
        <f>VLOOKUP($L19,DATA!$A$1:$AM$533,R$2,FALSE)</f>
        <v>144287.18770000001</v>
      </c>
      <c r="S19" s="83">
        <f>VLOOKUP($L19,DATA!$A$1:$AM$533,S$2,FALSE)</f>
        <v>165484.0723</v>
      </c>
      <c r="T19" s="41"/>
      <c r="U19" s="36" t="s">
        <v>223</v>
      </c>
      <c r="V19" s="44">
        <f t="shared" si="3"/>
        <v>-2.1195946903900031E-2</v>
      </c>
      <c r="W19" s="44">
        <f t="shared" si="3"/>
        <v>-3.8973452784877183E-2</v>
      </c>
      <c r="X19" s="44">
        <f t="shared" si="3"/>
        <v>-5.4338655860531881E-2</v>
      </c>
      <c r="Y19" s="44">
        <f t="shared" si="3"/>
        <v>-6.0619761840384978E-2</v>
      </c>
      <c r="Z19" s="44">
        <f t="shared" si="3"/>
        <v>-8.738057141246458E-2</v>
      </c>
      <c r="AA19" s="44">
        <f t="shared" si="3"/>
        <v>-0.10732146650072094</v>
      </c>
      <c r="AB19" s="44"/>
    </row>
    <row r="20" spans="1:28" x14ac:dyDescent="0.25">
      <c r="A20" s="36" t="s">
        <v>78</v>
      </c>
      <c r="B20" s="41"/>
      <c r="C20" s="39">
        <f t="shared" ref="C20:I20" si="4">SUM(C15:C19)</f>
        <v>237150.277722</v>
      </c>
      <c r="D20" s="39">
        <f t="shared" si="4"/>
        <v>317311.98615400004</v>
      </c>
      <c r="E20" s="39">
        <f t="shared" si="4"/>
        <v>350385.53541299998</v>
      </c>
      <c r="F20" s="39">
        <f t="shared" si="4"/>
        <v>434229.11618900002</v>
      </c>
      <c r="G20" s="39">
        <f t="shared" si="4"/>
        <v>525101.66096799995</v>
      </c>
      <c r="H20" s="39">
        <f t="shared" si="4"/>
        <v>651477.86975700001</v>
      </c>
      <c r="I20" s="39">
        <f t="shared" si="4"/>
        <v>759998.46944500005</v>
      </c>
      <c r="J20" s="84"/>
      <c r="K20" s="36" t="s">
        <v>78</v>
      </c>
      <c r="L20" s="41"/>
      <c r="M20" s="39">
        <f t="shared" ref="M20:S20" si="5">SUM(M15:M19)</f>
        <v>237150.277722</v>
      </c>
      <c r="N20" s="39">
        <f t="shared" si="5"/>
        <v>312668.01831700001</v>
      </c>
      <c r="O20" s="39">
        <f t="shared" si="5"/>
        <v>338884.57767299999</v>
      </c>
      <c r="P20" s="39">
        <f t="shared" si="5"/>
        <v>409992.76422199991</v>
      </c>
      <c r="Q20" s="39">
        <f t="shared" si="5"/>
        <v>488932.62507199997</v>
      </c>
      <c r="R20" s="39">
        <f t="shared" si="5"/>
        <v>583572.17277400009</v>
      </c>
      <c r="S20" s="39">
        <f t="shared" si="5"/>
        <v>660277.99719999998</v>
      </c>
      <c r="T20" s="41"/>
      <c r="U20" s="36" t="s">
        <v>78</v>
      </c>
      <c r="V20" s="52">
        <f t="shared" si="3"/>
        <v>-1.4635336954293865E-2</v>
      </c>
      <c r="W20" s="52">
        <f t="shared" si="3"/>
        <v>-3.2823722949760992E-2</v>
      </c>
      <c r="X20" s="52">
        <f t="shared" si="3"/>
        <v>-5.5814663419417321E-2</v>
      </c>
      <c r="Y20" s="52">
        <f t="shared" si="3"/>
        <v>-6.8880063775315636E-2</v>
      </c>
      <c r="Z20" s="52">
        <f t="shared" si="3"/>
        <v>-0.1042333134175818</v>
      </c>
      <c r="AA20" s="52">
        <f t="shared" si="3"/>
        <v>-0.13121141193589825</v>
      </c>
      <c r="AB20" s="52"/>
    </row>
    <row r="21" spans="1:28" x14ac:dyDescent="0.25">
      <c r="A21" s="36"/>
      <c r="B21" s="41"/>
      <c r="C21" s="39"/>
      <c r="D21" s="39"/>
      <c r="E21" s="39"/>
      <c r="F21" s="39"/>
      <c r="G21" s="39"/>
      <c r="H21" s="39"/>
      <c r="I21" s="39"/>
      <c r="J21" s="41"/>
      <c r="K21" s="36"/>
      <c r="L21" s="41"/>
      <c r="M21" s="39"/>
      <c r="N21" s="39"/>
      <c r="O21" s="39"/>
      <c r="P21" s="39"/>
      <c r="Q21" s="39"/>
      <c r="R21" s="39"/>
      <c r="S21" s="39"/>
      <c r="T21" s="41"/>
      <c r="U21" s="36"/>
      <c r="V21" s="41"/>
      <c r="W21" s="41"/>
      <c r="X21" s="41"/>
      <c r="Y21" s="41"/>
      <c r="Z21" s="41"/>
      <c r="AA21" s="41"/>
      <c r="AB21" s="41"/>
    </row>
    <row r="22" spans="1:28" x14ac:dyDescent="0.25">
      <c r="A22" s="40" t="s">
        <v>237</v>
      </c>
      <c r="B22" s="41"/>
      <c r="C22" s="41"/>
      <c r="D22" s="41"/>
      <c r="E22" s="41"/>
      <c r="F22" s="41"/>
      <c r="G22" s="41"/>
      <c r="H22" s="41"/>
      <c r="I22" s="41"/>
      <c r="J22" s="41"/>
      <c r="K22" s="40" t="s">
        <v>211</v>
      </c>
      <c r="L22" s="41"/>
      <c r="M22" s="41">
        <v>2</v>
      </c>
      <c r="N22" s="41">
        <v>7</v>
      </c>
      <c r="O22" s="41">
        <v>9</v>
      </c>
      <c r="P22" s="41">
        <v>14</v>
      </c>
      <c r="Q22" s="41">
        <v>19</v>
      </c>
      <c r="R22" s="41">
        <v>29</v>
      </c>
      <c r="S22" s="41">
        <v>39</v>
      </c>
      <c r="T22" s="41"/>
      <c r="U22" s="40" t="s">
        <v>211</v>
      </c>
      <c r="V22" s="41"/>
      <c r="W22" s="41"/>
      <c r="X22" s="41"/>
      <c r="Y22" s="41"/>
      <c r="Z22" s="41"/>
      <c r="AA22" s="41"/>
      <c r="AB22" s="41"/>
    </row>
    <row r="23" spans="1:28" ht="15.75" customHeight="1" x14ac:dyDescent="0.25">
      <c r="A23" s="45"/>
      <c r="B23" s="45"/>
      <c r="C23" s="46">
        <v>2013</v>
      </c>
      <c r="D23" s="46">
        <v>2018</v>
      </c>
      <c r="E23" s="46">
        <v>2020</v>
      </c>
      <c r="F23" s="46">
        <v>2025</v>
      </c>
      <c r="G23" s="46">
        <v>2030</v>
      </c>
      <c r="H23" s="46">
        <v>2040</v>
      </c>
      <c r="I23" s="46">
        <v>2050</v>
      </c>
      <c r="J23" s="41"/>
      <c r="K23" s="45"/>
      <c r="L23" s="45"/>
      <c r="M23" s="46">
        <v>2013</v>
      </c>
      <c r="N23" s="46">
        <v>2018</v>
      </c>
      <c r="O23" s="46">
        <v>2020</v>
      </c>
      <c r="P23" s="46">
        <v>2025</v>
      </c>
      <c r="Q23" s="46">
        <v>2030</v>
      </c>
      <c r="R23" s="46">
        <v>2040</v>
      </c>
      <c r="S23" s="46">
        <v>2050</v>
      </c>
      <c r="T23" s="41"/>
      <c r="U23" s="45"/>
      <c r="V23" s="46">
        <v>2018</v>
      </c>
      <c r="W23" s="46">
        <v>2020</v>
      </c>
      <c r="X23" s="46">
        <v>2025</v>
      </c>
      <c r="Y23" s="46">
        <v>2030</v>
      </c>
      <c r="Z23" s="46">
        <v>2040</v>
      </c>
      <c r="AA23" s="46">
        <v>2050</v>
      </c>
      <c r="AB23" s="49"/>
    </row>
    <row r="24" spans="1:28" ht="15.75" customHeight="1" x14ac:dyDescent="0.25">
      <c r="A24" s="36" t="s">
        <v>219</v>
      </c>
      <c r="B24" s="41" t="s">
        <v>80</v>
      </c>
      <c r="C24" s="83">
        <f>VLOOKUP($B24,DATA!$A$1:$AM$533,C$2,FALSE)/1000000</f>
        <v>8.8146629269999899</v>
      </c>
      <c r="D24" s="83">
        <f>VLOOKUP($B24,DATA!$A$1:$AM$533,D$2,FALSE)/1000000</f>
        <v>10.24741015</v>
      </c>
      <c r="E24" s="83">
        <f>VLOOKUP($B24,DATA!$A$1:$AM$533,E$2,FALSE)/1000000</f>
        <v>10.70490758</v>
      </c>
      <c r="F24" s="83">
        <f>VLOOKUP($B24,DATA!$A$1:$AM$533,F$2,FALSE)/1000000</f>
        <v>11.521104579999999</v>
      </c>
      <c r="G24" s="83">
        <f>VLOOKUP($B24,DATA!$A$1:$AM$533,G$2,FALSE)/1000000</f>
        <v>12.584846019999999</v>
      </c>
      <c r="H24" s="83">
        <f>VLOOKUP($B24,DATA!$A$1:$AM$533,H$2,FALSE)/1000000</f>
        <v>14.853963369999999</v>
      </c>
      <c r="I24" s="83">
        <f>VLOOKUP($B24,DATA!$A$1:$AM$533,I$2,FALSE)/1000000</f>
        <v>17.254534399999997</v>
      </c>
      <c r="J24" s="41"/>
      <c r="K24" s="36" t="s">
        <v>219</v>
      </c>
      <c r="L24" s="41" t="s">
        <v>86</v>
      </c>
      <c r="M24" s="83">
        <f>VLOOKUP($L24,DATA!$A$1:$AM$533,M$22,FALSE)/1000000</f>
        <v>8.8146629269999899</v>
      </c>
      <c r="N24" s="83">
        <f>VLOOKUP($L24,DATA!$A$1:$AM$533,N$22,FALSE)/1000000</f>
        <v>9.958793570000001</v>
      </c>
      <c r="O24" s="83">
        <f>VLOOKUP($L24,DATA!$A$1:$AM$533,O$22,FALSE)/1000000</f>
        <v>9.9894362149999996</v>
      </c>
      <c r="P24" s="83">
        <f>VLOOKUP($L24,DATA!$A$1:$AM$533,P$22,FALSE)/1000000</f>
        <v>10.1248871</v>
      </c>
      <c r="Q24" s="83">
        <f>VLOOKUP($L24,DATA!$A$1:$AM$533,Q$22,FALSE)/1000000</f>
        <v>10.26153515</v>
      </c>
      <c r="R24" s="83">
        <f>VLOOKUP($L24,DATA!$A$1:$AM$533,R$22,FALSE)/1000000</f>
        <v>9.8032929590000002</v>
      </c>
      <c r="S24" s="83">
        <f>VLOOKUP($L24,DATA!$A$1:$AM$533,S$22,FALSE)/1000000</f>
        <v>8.1187333679999991</v>
      </c>
      <c r="T24" s="41"/>
      <c r="U24" s="36" t="s">
        <v>219</v>
      </c>
      <c r="V24" s="44">
        <f t="shared" ref="V24:AA31" si="6">N24/D24-1</f>
        <v>-2.8164831481835351E-2</v>
      </c>
      <c r="W24" s="44">
        <f t="shared" si="6"/>
        <v>-6.68358283014715E-2</v>
      </c>
      <c r="X24" s="44">
        <f t="shared" si="6"/>
        <v>-0.12118781409412382</v>
      </c>
      <c r="Y24" s="44">
        <f t="shared" si="6"/>
        <v>-0.18461178359336006</v>
      </c>
      <c r="Z24" s="44">
        <f t="shared" si="6"/>
        <v>-0.34002173596312024</v>
      </c>
      <c r="AA24" s="44">
        <f t="shared" si="6"/>
        <v>-0.52947247489911975</v>
      </c>
      <c r="AB24" s="44"/>
    </row>
    <row r="25" spans="1:28" ht="15.75" customHeight="1" x14ac:dyDescent="0.25">
      <c r="A25" s="36" t="s">
        <v>218</v>
      </c>
      <c r="B25" s="41" t="s">
        <v>81</v>
      </c>
      <c r="C25" s="83">
        <f>VLOOKUP($B25,DATA!$A$1:$AM$533,C$2,FALSE)/1000000</f>
        <v>68.248372930000002</v>
      </c>
      <c r="D25" s="83">
        <f>VLOOKUP($B25,DATA!$A$1:$AM$533,D$2,FALSE)/1000000</f>
        <v>74.01615437000001</v>
      </c>
      <c r="E25" s="83">
        <f>VLOOKUP($B25,DATA!$A$1:$AM$533,E$2,FALSE)/1000000</f>
        <v>76.440196200000003</v>
      </c>
      <c r="F25" s="83">
        <f>VLOOKUP($B25,DATA!$A$1:$AM$533,F$2,FALSE)/1000000</f>
        <v>82.313656249999994</v>
      </c>
      <c r="G25" s="83">
        <f>VLOOKUP($B25,DATA!$A$1:$AM$533,G$2,FALSE)/1000000</f>
        <v>88.48255211</v>
      </c>
      <c r="H25" s="83">
        <f>VLOOKUP($B25,DATA!$A$1:$AM$533,H$2,FALSE)/1000000</f>
        <v>101.588031</v>
      </c>
      <c r="I25" s="83">
        <f>VLOOKUP($B25,DATA!$A$1:$AM$533,I$2,FALSE)/1000000</f>
        <v>113.46213849999999</v>
      </c>
      <c r="J25" s="41"/>
      <c r="K25" s="36" t="s">
        <v>218</v>
      </c>
      <c r="L25" s="41" t="s">
        <v>87</v>
      </c>
      <c r="M25" s="83">
        <f>VLOOKUP($L25,DATA!$A$1:$AM$533,M$22,FALSE)/1000000</f>
        <v>68.248372930000002</v>
      </c>
      <c r="N25" s="83">
        <f>VLOOKUP($L25,DATA!$A$1:$AM$533,N$22,FALSE)/1000000</f>
        <v>73.026197969999998</v>
      </c>
      <c r="O25" s="83">
        <f>VLOOKUP($L25,DATA!$A$1:$AM$533,O$22,FALSE)/1000000</f>
        <v>73.778103670000007</v>
      </c>
      <c r="P25" s="83">
        <f>VLOOKUP($L25,DATA!$A$1:$AM$533,P$22,FALSE)/1000000</f>
        <v>76.409543290000002</v>
      </c>
      <c r="Q25" s="83">
        <f>VLOOKUP($L25,DATA!$A$1:$AM$533,Q$22,FALSE)/1000000</f>
        <v>78.442628439999993</v>
      </c>
      <c r="R25" s="83">
        <f>VLOOKUP($L25,DATA!$A$1:$AM$533,R$22,FALSE)/1000000</f>
        <v>78.699158130000001</v>
      </c>
      <c r="S25" s="83">
        <f>VLOOKUP($L25,DATA!$A$1:$AM$533,S$22,FALSE)/1000000</f>
        <v>68.639305609999994</v>
      </c>
      <c r="T25" s="41"/>
      <c r="U25" s="36" t="s">
        <v>218</v>
      </c>
      <c r="V25" s="44">
        <f t="shared" si="6"/>
        <v>-1.3374869424467972E-2</v>
      </c>
      <c r="W25" s="44">
        <f t="shared" si="6"/>
        <v>-3.4825820214208103E-2</v>
      </c>
      <c r="X25" s="44">
        <f t="shared" si="6"/>
        <v>-7.1727016256795117E-2</v>
      </c>
      <c r="Y25" s="44">
        <f t="shared" si="6"/>
        <v>-0.11346783552895878</v>
      </c>
      <c r="Z25" s="44">
        <f t="shared" si="6"/>
        <v>-0.22531072454785539</v>
      </c>
      <c r="AA25" s="44">
        <f t="shared" si="6"/>
        <v>-0.39504660746368714</v>
      </c>
      <c r="AB25" s="44"/>
    </row>
    <row r="26" spans="1:28" ht="15.75" customHeight="1" x14ac:dyDescent="0.25">
      <c r="A26" s="36" t="s">
        <v>220</v>
      </c>
      <c r="B26" s="41" t="s">
        <v>82</v>
      </c>
      <c r="C26" s="83">
        <f>VLOOKUP($B26,DATA!$A$1:$AM$533,C$2,FALSE)/1000000</f>
        <v>57.504410180000001</v>
      </c>
      <c r="D26" s="83">
        <f>VLOOKUP($B26,DATA!$A$1:$AM$533,D$2,FALSE)/1000000</f>
        <v>73.228526779999996</v>
      </c>
      <c r="E26" s="83">
        <f>VLOOKUP($B26,DATA!$A$1:$AM$533,E$2,FALSE)/1000000</f>
        <v>79.51388390999999</v>
      </c>
      <c r="F26" s="83">
        <f>VLOOKUP($B26,DATA!$A$1:$AM$533,F$2,FALSE)/1000000</f>
        <v>95.187727649999999</v>
      </c>
      <c r="G26" s="83">
        <f>VLOOKUP($B26,DATA!$A$1:$AM$533,G$2,FALSE)/1000000</f>
        <v>110.8125105</v>
      </c>
      <c r="H26" s="83">
        <f>VLOOKUP($B26,DATA!$A$1:$AM$533,H$2,FALSE)/1000000</f>
        <v>122.9931103</v>
      </c>
      <c r="I26" s="83">
        <f>VLOOKUP($B26,DATA!$A$1:$AM$533,I$2,FALSE)/1000000</f>
        <v>135.3575658</v>
      </c>
      <c r="J26" s="41"/>
      <c r="K26" s="36" t="s">
        <v>220</v>
      </c>
      <c r="L26" s="41" t="s">
        <v>88</v>
      </c>
      <c r="M26" s="83">
        <f>VLOOKUP($L26,DATA!$A$1:$AM$533,M$22,FALSE)/1000000</f>
        <v>57.504410180000001</v>
      </c>
      <c r="N26" s="83">
        <f>VLOOKUP($L26,DATA!$A$1:$AM$533,N$22,FALSE)/1000000</f>
        <v>72.389720859999997</v>
      </c>
      <c r="O26" s="83">
        <f>VLOOKUP($L26,DATA!$A$1:$AM$533,O$22,FALSE)/1000000</f>
        <v>77.145275080000005</v>
      </c>
      <c r="P26" s="83">
        <f>VLOOKUP($L26,DATA!$A$1:$AM$533,P$22,FALSE)/1000000</f>
        <v>89.001079400000009</v>
      </c>
      <c r="Q26" s="83">
        <f>VLOOKUP($L26,DATA!$A$1:$AM$533,Q$22,FALSE)/1000000</f>
        <v>97.710714749999994</v>
      </c>
      <c r="R26" s="83">
        <f>VLOOKUP($L26,DATA!$A$1:$AM$533,R$22,FALSE)/1000000</f>
        <v>88.906104970000001</v>
      </c>
      <c r="S26" s="83">
        <f>VLOOKUP($L26,DATA!$A$1:$AM$533,S$22,FALSE)/1000000</f>
        <v>66.914581869999992</v>
      </c>
      <c r="T26" s="41"/>
      <c r="U26" s="36" t="s">
        <v>220</v>
      </c>
      <c r="V26" s="44">
        <f t="shared" si="6"/>
        <v>-1.145463328137164E-2</v>
      </c>
      <c r="W26" s="44">
        <f t="shared" si="6"/>
        <v>-2.9788619465261679E-2</v>
      </c>
      <c r="X26" s="44">
        <f t="shared" si="6"/>
        <v>-6.4994179425607812E-2</v>
      </c>
      <c r="Y26" s="44">
        <f t="shared" si="6"/>
        <v>-0.11823390419441859</v>
      </c>
      <c r="Z26" s="44">
        <f t="shared" si="6"/>
        <v>-0.27714564862093738</v>
      </c>
      <c r="AA26" s="44">
        <f t="shared" si="6"/>
        <v>-0.50564579471774174</v>
      </c>
      <c r="AB26" s="44"/>
    </row>
    <row r="27" spans="1:28" ht="15.75" customHeight="1" x14ac:dyDescent="0.25">
      <c r="A27" s="36" t="s">
        <v>221</v>
      </c>
      <c r="B27" s="41" t="s">
        <v>83</v>
      </c>
      <c r="C27" s="83">
        <f>VLOOKUP($B27,DATA!$A$1:$AM$533,C$2,FALSE)/1000000</f>
        <v>6.8336132440000004</v>
      </c>
      <c r="D27" s="83">
        <f>VLOOKUP($B27,DATA!$A$1:$AM$533,D$2,FALSE)/1000000</f>
        <v>6.5399370570000004</v>
      </c>
      <c r="E27" s="83">
        <f>VLOOKUP($B27,DATA!$A$1:$AM$533,E$2,FALSE)/1000000</f>
        <v>6.4365166840000008</v>
      </c>
      <c r="F27" s="83">
        <f>VLOOKUP($B27,DATA!$A$1:$AM$533,F$2,FALSE)/1000000</f>
        <v>6.1913538720000005</v>
      </c>
      <c r="G27" s="83">
        <f>VLOOKUP($B27,DATA!$A$1:$AM$533,G$2,FALSE)/1000000</f>
        <v>6.0083663490000001</v>
      </c>
      <c r="H27" s="83">
        <f>VLOOKUP($B27,DATA!$A$1:$AM$533,H$2,FALSE)/1000000</f>
        <v>6.2258537130000002</v>
      </c>
      <c r="I27" s="83">
        <f>VLOOKUP($B27,DATA!$A$1:$AM$533,I$2,FALSE)/1000000</f>
        <v>6.7443977970000004</v>
      </c>
      <c r="J27" s="41"/>
      <c r="K27" s="36" t="s">
        <v>221</v>
      </c>
      <c r="L27" s="41" t="s">
        <v>89</v>
      </c>
      <c r="M27" s="83">
        <f>VLOOKUP($L27,DATA!$A$1:$AM$533,M$22,FALSE)/1000000</f>
        <v>6.8336132440000004</v>
      </c>
      <c r="N27" s="83">
        <f>VLOOKUP($L27,DATA!$A$1:$AM$533,N$22,FALSE)/1000000</f>
        <v>6.483410685</v>
      </c>
      <c r="O27" s="83">
        <f>VLOOKUP($L27,DATA!$A$1:$AM$533,O$22,FALSE)/1000000</f>
        <v>6.2968924250000002</v>
      </c>
      <c r="P27" s="83">
        <f>VLOOKUP($L27,DATA!$A$1:$AM$533,P$22,FALSE)/1000000</f>
        <v>5.8891754770000002</v>
      </c>
      <c r="Q27" s="83">
        <f>VLOOKUP($L27,DATA!$A$1:$AM$533,Q$22,FALSE)/1000000</f>
        <v>5.5138335969999996</v>
      </c>
      <c r="R27" s="83">
        <f>VLOOKUP($L27,DATA!$A$1:$AM$533,R$22,FALSE)/1000000</f>
        <v>5.1212911550000006</v>
      </c>
      <c r="S27" s="83">
        <f>VLOOKUP($L27,DATA!$A$1:$AM$533,S$22,FALSE)/1000000</f>
        <v>4.6701618509999996</v>
      </c>
      <c r="T27" s="41"/>
      <c r="U27" s="36" t="s">
        <v>221</v>
      </c>
      <c r="V27" s="44">
        <f t="shared" si="6"/>
        <v>-8.6432593322128826E-3</v>
      </c>
      <c r="W27" s="44">
        <f t="shared" si="6"/>
        <v>-2.1692518772938318E-2</v>
      </c>
      <c r="X27" s="44">
        <f t="shared" si="6"/>
        <v>-4.8806513284046393E-2</v>
      </c>
      <c r="Y27" s="44">
        <f t="shared" si="6"/>
        <v>-8.2307356654826469E-2</v>
      </c>
      <c r="Z27" s="44">
        <f t="shared" si="6"/>
        <v>-0.17741543713010777</v>
      </c>
      <c r="AA27" s="44">
        <f t="shared" si="6"/>
        <v>-0.30754946674744621</v>
      </c>
      <c r="AB27" s="44"/>
    </row>
    <row r="28" spans="1:28" ht="15.75" customHeight="1" x14ac:dyDescent="0.25">
      <c r="A28" s="37" t="s">
        <v>222</v>
      </c>
      <c r="B28" s="41" t="s">
        <v>128</v>
      </c>
      <c r="C28" s="83">
        <f>VLOOKUP($B28,DATA!$A$1:$AM$533,C$2,FALSE)/1000000</f>
        <v>41.882012060000001</v>
      </c>
      <c r="D28" s="83">
        <f>VLOOKUP($B28,DATA!$A$1:$AM$533,D$2,FALSE)/1000000</f>
        <v>48.635577140000002</v>
      </c>
      <c r="E28" s="83">
        <f>VLOOKUP($B28,DATA!$A$1:$AM$533,E$2,FALSE)/1000000</f>
        <v>51.54114568</v>
      </c>
      <c r="F28" s="83">
        <f>VLOOKUP($B28,DATA!$A$1:$AM$533,F$2,FALSE)/1000000</f>
        <v>52.898689299999994</v>
      </c>
      <c r="G28" s="83">
        <f>VLOOKUP($B28,DATA!$A$1:$AM$533,G$2,FALSE)/1000000</f>
        <v>56.524454240000004</v>
      </c>
      <c r="H28" s="83">
        <f>VLOOKUP($B28,DATA!$A$1:$AM$533,H$2,FALSE)/1000000</f>
        <v>59.443291259999995</v>
      </c>
      <c r="I28" s="83">
        <f>VLOOKUP($B28,DATA!$A$1:$AM$533,I$2,FALSE)/1000000</f>
        <v>70.52756690999999</v>
      </c>
      <c r="J28" s="41"/>
      <c r="K28" s="37" t="s">
        <v>222</v>
      </c>
      <c r="L28" s="41" t="s">
        <v>84</v>
      </c>
      <c r="M28" s="83">
        <f>VLOOKUP($L28,DATA!$A$1:$AM$533,M$22,FALSE)/1000000</f>
        <v>41.882012060000001</v>
      </c>
      <c r="N28" s="83">
        <f>VLOOKUP($L28,DATA!$A$1:$AM$533,N$22,FALSE)/1000000</f>
        <v>47.19311768</v>
      </c>
      <c r="O28" s="83">
        <f>VLOOKUP($L28,DATA!$A$1:$AM$533,O$22,FALSE)/1000000</f>
        <v>47.943241950000001</v>
      </c>
      <c r="P28" s="83">
        <f>VLOOKUP($L28,DATA!$A$1:$AM$533,P$22,FALSE)/1000000</f>
        <v>45.9925079</v>
      </c>
      <c r="Q28" s="83">
        <f>VLOOKUP($L28,DATA!$A$1:$AM$533,Q$22,FALSE)/1000000</f>
        <v>44.950302399999998</v>
      </c>
      <c r="R28" s="83">
        <f>VLOOKUP($L28,DATA!$A$1:$AM$533,R$22,FALSE)/1000000</f>
        <v>38.35974908</v>
      </c>
      <c r="S28" s="83">
        <f>VLOOKUP($L28,DATA!$A$1:$AM$533,S$22,FALSE)/1000000</f>
        <v>30.319884989999998</v>
      </c>
      <c r="T28" s="41"/>
      <c r="U28" s="37" t="s">
        <v>222</v>
      </c>
      <c r="V28" s="44">
        <f t="shared" si="6"/>
        <v>-2.965852457857765E-2</v>
      </c>
      <c r="W28" s="44">
        <f t="shared" si="6"/>
        <v>-6.9806436828898977E-2</v>
      </c>
      <c r="X28" s="44">
        <f t="shared" si="6"/>
        <v>-0.13055486802014193</v>
      </c>
      <c r="Y28" s="44">
        <f t="shared" si="6"/>
        <v>-0.20476361949213584</v>
      </c>
      <c r="Z28" s="44">
        <f t="shared" si="6"/>
        <v>-0.35468329113511465</v>
      </c>
      <c r="AA28" s="44">
        <f t="shared" si="6"/>
        <v>-0.57009880932527968</v>
      </c>
      <c r="AB28" s="44"/>
    </row>
    <row r="29" spans="1:28" ht="15.75" customHeight="1" x14ac:dyDescent="0.25">
      <c r="A29" s="36" t="s">
        <v>224</v>
      </c>
      <c r="B29" s="41" t="s">
        <v>126</v>
      </c>
      <c r="C29" s="83">
        <f>VLOOKUP($B29,DATA!$A$1:$AM$533,C$2,FALSE)/1000000</f>
        <v>125.9668058</v>
      </c>
      <c r="D29" s="83">
        <f>VLOOKUP($B29,DATA!$A$1:$AM$533,D$2,FALSE)/1000000</f>
        <v>150.4589465</v>
      </c>
      <c r="E29" s="83">
        <f>VLOOKUP($B29,DATA!$A$1:$AM$533,E$2,FALSE)/1000000</f>
        <v>156.20370919999999</v>
      </c>
      <c r="F29" s="83">
        <f>VLOOKUP($B29,DATA!$A$1:$AM$533,F$2,FALSE)/1000000</f>
        <v>163.5981937</v>
      </c>
      <c r="G29" s="83">
        <f>VLOOKUP($B29,DATA!$A$1:$AM$533,G$2,FALSE)/1000000</f>
        <v>180.73731930000002</v>
      </c>
      <c r="H29" s="83">
        <f>VLOOKUP($B29,DATA!$A$1:$AM$533,H$2,FALSE)/1000000</f>
        <v>168.57331259999998</v>
      </c>
      <c r="I29" s="83">
        <f>VLOOKUP($B29,DATA!$A$1:$AM$533,I$2,FALSE)/1000000</f>
        <v>169.452415</v>
      </c>
      <c r="J29" s="44"/>
      <c r="K29" s="36" t="s">
        <v>224</v>
      </c>
      <c r="L29" s="41" t="s">
        <v>85</v>
      </c>
      <c r="M29" s="83">
        <f>VLOOKUP($L29,DATA!$A$1:$AM$533,M$22,FALSE)/1000000</f>
        <v>125.9668058</v>
      </c>
      <c r="N29" s="83">
        <f>VLOOKUP($L29,DATA!$A$1:$AM$533,N$22,FALSE)/1000000</f>
        <v>132.6976133</v>
      </c>
      <c r="O29" s="83">
        <f>VLOOKUP($L29,DATA!$A$1:$AM$533,O$22,FALSE)/1000000</f>
        <v>116.35126340000001</v>
      </c>
      <c r="P29" s="83">
        <f>VLOOKUP($L29,DATA!$A$1:$AM$533,P$22,FALSE)/1000000</f>
        <v>96.347552930000006</v>
      </c>
      <c r="Q29" s="83">
        <f>VLOOKUP($L29,DATA!$A$1:$AM$533,Q$22,FALSE)/1000000</f>
        <v>75.919386680000002</v>
      </c>
      <c r="R29" s="83">
        <f>VLOOKUP($L29,DATA!$A$1:$AM$533,R$22,FALSE)/1000000</f>
        <v>37.485580520000006</v>
      </c>
      <c r="S29" s="83">
        <f>VLOOKUP($L29,DATA!$A$1:$AM$533,S$22,FALSE)/1000000</f>
        <v>10.78463709</v>
      </c>
      <c r="T29" s="41"/>
      <c r="U29" s="36" t="s">
        <v>224</v>
      </c>
      <c r="V29" s="44">
        <f t="shared" si="6"/>
        <v>-0.11804770412904619</v>
      </c>
      <c r="W29" s="44">
        <f t="shared" si="6"/>
        <v>-0.25513123858649056</v>
      </c>
      <c r="X29" s="44">
        <f t="shared" si="6"/>
        <v>-0.41107202499632478</v>
      </c>
      <c r="Y29" s="44">
        <f t="shared" si="6"/>
        <v>-0.57994626138067329</v>
      </c>
      <c r="Z29" s="44">
        <f t="shared" si="6"/>
        <v>-0.77763039747016272</v>
      </c>
      <c r="AA29" s="44">
        <f t="shared" si="6"/>
        <v>-0.93635595521019865</v>
      </c>
      <c r="AB29" s="44"/>
    </row>
    <row r="30" spans="1:28" ht="15.75" customHeight="1" x14ac:dyDescent="0.25">
      <c r="A30" s="36" t="s">
        <v>223</v>
      </c>
      <c r="B30" s="41" t="s">
        <v>235</v>
      </c>
      <c r="C30" s="83">
        <f>VLOOKUP($B30,DATA!$A$1:$AM$533,C$2,FALSE)/1000000</f>
        <v>121.404962</v>
      </c>
      <c r="D30" s="83">
        <f>VLOOKUP($B30,DATA!$A$1:$AM$533,D$2,FALSE)/1000000</f>
        <v>141.40960769999998</v>
      </c>
      <c r="E30" s="83">
        <f>VLOOKUP($B30,DATA!$A$1:$AM$533,E$2,FALSE)/1000000</f>
        <v>149.3160427</v>
      </c>
      <c r="F30" s="83">
        <f>VLOOKUP($B30,DATA!$A$1:$AM$533,F$2,FALSE)/1000000</f>
        <v>168.87610050000001</v>
      </c>
      <c r="G30" s="83">
        <f>VLOOKUP($B30,DATA!$A$1:$AM$533,G$2,FALSE)/1000000</f>
        <v>188.51107130000003</v>
      </c>
      <c r="H30" s="83">
        <f>VLOOKUP($B30,DATA!$A$1:$AM$533,H$2,FALSE)/1000000</f>
        <v>195.99883550000001</v>
      </c>
      <c r="I30" s="83">
        <f>VLOOKUP($B30,DATA!$A$1:$AM$533,I$2,FALSE)/1000000</f>
        <v>201.99231549999999</v>
      </c>
      <c r="J30" s="41"/>
      <c r="K30" s="36" t="s">
        <v>223</v>
      </c>
      <c r="L30" s="41" t="s">
        <v>236</v>
      </c>
      <c r="M30" s="83">
        <f>VLOOKUP($L30,DATA!$A$1:$AM$533,M$22,FALSE)/1000000</f>
        <v>121.404962</v>
      </c>
      <c r="N30" s="83">
        <f>VLOOKUP($L30,DATA!$A$1:$AM$533,N$22,FALSE)/1000000</f>
        <v>137.05007669999998</v>
      </c>
      <c r="O30" s="83">
        <f>VLOOKUP($L30,DATA!$A$1:$AM$533,O$22,FALSE)/1000000</f>
        <v>141.13491569999999</v>
      </c>
      <c r="P30" s="83">
        <f>VLOOKUP($L30,DATA!$A$1:$AM$533,P$22,FALSE)/1000000</f>
        <v>154.4871819</v>
      </c>
      <c r="Q30" s="83">
        <f>VLOOKUP($L30,DATA!$A$1:$AM$533,Q$22,FALSE)/1000000</f>
        <v>164.49119580000001</v>
      </c>
      <c r="R30" s="83">
        <f>VLOOKUP($L30,DATA!$A$1:$AM$533,R$22,FALSE)/1000000</f>
        <v>148.79421930000001</v>
      </c>
      <c r="S30" s="83">
        <f>VLOOKUP($L30,DATA!$A$1:$AM$533,S$22,FALSE)/1000000</f>
        <v>120.4853256</v>
      </c>
      <c r="T30" s="41"/>
      <c r="U30" s="36" t="s">
        <v>223</v>
      </c>
      <c r="V30" s="44">
        <f t="shared" si="6"/>
        <v>-3.082910044732412E-2</v>
      </c>
      <c r="W30" s="44">
        <f t="shared" si="6"/>
        <v>-5.4790676554676732E-2</v>
      </c>
      <c r="X30" s="44">
        <f t="shared" si="6"/>
        <v>-8.5203996050347008E-2</v>
      </c>
      <c r="Y30" s="44">
        <f t="shared" si="6"/>
        <v>-0.12741891144300133</v>
      </c>
      <c r="Z30" s="44">
        <f t="shared" si="6"/>
        <v>-0.2408413094882903</v>
      </c>
      <c r="AA30" s="44">
        <f t="shared" si="6"/>
        <v>-0.40351530056102558</v>
      </c>
      <c r="AB30" s="44"/>
    </row>
    <row r="31" spans="1:28" x14ac:dyDescent="0.25">
      <c r="A31" s="36" t="s">
        <v>78</v>
      </c>
      <c r="B31" s="41"/>
      <c r="C31" s="39">
        <f>SUM(C24:C30)</f>
        <v>430.65483914099997</v>
      </c>
      <c r="D31" s="39">
        <f>SUM(D24:D30)</f>
        <v>504.53615969700002</v>
      </c>
      <c r="E31" s="39">
        <f t="shared" ref="E31:I31" si="7">SUM(E24:E30)</f>
        <v>530.15640195399999</v>
      </c>
      <c r="F31" s="39">
        <f t="shared" si="7"/>
        <v>580.58682585199995</v>
      </c>
      <c r="G31" s="39">
        <f t="shared" si="7"/>
        <v>643.66111981900008</v>
      </c>
      <c r="H31" s="39">
        <f t="shared" si="7"/>
        <v>669.67639774300005</v>
      </c>
      <c r="I31" s="39">
        <f t="shared" si="7"/>
        <v>714.79093390699995</v>
      </c>
      <c r="J31" s="41"/>
      <c r="K31" s="36" t="s">
        <v>78</v>
      </c>
      <c r="L31" s="41"/>
      <c r="M31" s="39">
        <f>SUM(M24:M30)</f>
        <v>430.65483914099997</v>
      </c>
      <c r="N31" s="39">
        <f t="shared" ref="N31:S31" si="8">SUM(N24:N30)</f>
        <v>478.79893076499997</v>
      </c>
      <c r="O31" s="39">
        <f t="shared" si="8"/>
        <v>472.63912844000004</v>
      </c>
      <c r="P31" s="39">
        <f t="shared" si="8"/>
        <v>478.251927997</v>
      </c>
      <c r="Q31" s="39">
        <f t="shared" si="8"/>
        <v>477.28959681699996</v>
      </c>
      <c r="R31" s="39">
        <f t="shared" si="8"/>
        <v>407.16939611399999</v>
      </c>
      <c r="S31" s="39">
        <f t="shared" si="8"/>
        <v>309.93263037899993</v>
      </c>
      <c r="T31" s="41"/>
      <c r="U31" s="36" t="s">
        <v>78</v>
      </c>
      <c r="V31" s="52">
        <f t="shared" si="6"/>
        <v>-5.1011663757572046E-2</v>
      </c>
      <c r="W31" s="52">
        <f t="shared" si="6"/>
        <v>-0.10849114205168187</v>
      </c>
      <c r="X31" s="52">
        <f t="shared" si="6"/>
        <v>-0.17626114355045086</v>
      </c>
      <c r="Y31" s="52">
        <f t="shared" si="6"/>
        <v>-0.25847688772748056</v>
      </c>
      <c r="Z31" s="52">
        <f t="shared" si="6"/>
        <v>-0.39199082200555868</v>
      </c>
      <c r="AA31" s="52">
        <f t="shared" si="6"/>
        <v>-0.56640100527726522</v>
      </c>
      <c r="AB31" s="52"/>
    </row>
    <row r="32" spans="1:28" x14ac:dyDescent="0.25">
      <c r="A32" s="36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0:20" x14ac:dyDescent="0.25">
      <c r="J33" s="4"/>
      <c r="T33" s="4"/>
    </row>
    <row r="34" spans="10:20" x14ac:dyDescent="0.25">
      <c r="J34" s="1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workbookViewId="0">
      <selection activeCell="K25" sqref="K25"/>
    </sheetView>
  </sheetViews>
  <sheetFormatPr baseColWidth="10" defaultColWidth="11.42578125" defaultRowHeight="12.75" x14ac:dyDescent="0.2"/>
  <cols>
    <col min="1" max="1" width="17.7109375" style="42" customWidth="1"/>
    <col min="2" max="9" width="11.42578125" style="42"/>
    <col min="10" max="10" width="18.85546875" style="42" customWidth="1"/>
    <col min="11" max="18" width="11.42578125" style="42"/>
    <col min="19" max="19" width="18.7109375" style="42" customWidth="1"/>
    <col min="20" max="26" width="11.42578125" style="42"/>
    <col min="27" max="27" width="18.28515625" style="42" customWidth="1"/>
    <col min="28" max="16384" width="11.42578125" style="42"/>
  </cols>
  <sheetData>
    <row r="1" spans="1:36" s="34" customFormat="1" ht="18.75" x14ac:dyDescent="0.3">
      <c r="A1" s="11" t="s">
        <v>215</v>
      </c>
      <c r="J1" s="11" t="s">
        <v>216</v>
      </c>
      <c r="S1" s="11" t="s">
        <v>217</v>
      </c>
      <c r="AA1" s="11" t="s">
        <v>446</v>
      </c>
    </row>
    <row r="2" spans="1:36" x14ac:dyDescent="0.2">
      <c r="A2" s="40" t="s">
        <v>412</v>
      </c>
      <c r="B2" s="41"/>
      <c r="C2" s="41"/>
      <c r="D2" s="41"/>
      <c r="E2" s="41"/>
      <c r="F2" s="41"/>
      <c r="G2" s="41"/>
      <c r="H2" s="41"/>
      <c r="I2" s="41"/>
      <c r="J2" s="40" t="s">
        <v>412</v>
      </c>
      <c r="K2" s="41"/>
      <c r="L2" s="41"/>
      <c r="M2" s="41"/>
      <c r="N2" s="41"/>
      <c r="O2" s="41"/>
      <c r="P2" s="41"/>
      <c r="Q2" s="41"/>
      <c r="R2" s="41"/>
      <c r="S2" s="40" t="s">
        <v>412</v>
      </c>
      <c r="T2" s="41"/>
      <c r="U2" s="41"/>
      <c r="V2" s="41"/>
      <c r="W2" s="41"/>
      <c r="X2" s="41"/>
      <c r="Y2" s="41"/>
      <c r="Z2" s="41"/>
      <c r="AA2" s="40" t="s">
        <v>412</v>
      </c>
      <c r="AB2" s="41"/>
      <c r="AC2" s="41"/>
      <c r="AD2" s="41"/>
      <c r="AE2" s="41"/>
      <c r="AF2" s="41"/>
      <c r="AG2" s="41"/>
      <c r="AH2" s="41"/>
      <c r="AI2" s="41"/>
      <c r="AJ2" s="41"/>
    </row>
    <row r="3" spans="1:36" ht="13.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1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  <c r="AH3" s="49"/>
      <c r="AI3" s="49"/>
    </row>
    <row r="4" spans="1:36" ht="13.5" customHeight="1" x14ac:dyDescent="0.2">
      <c r="A4" s="36" t="s">
        <v>219</v>
      </c>
      <c r="B4" s="39">
        <f>SUMIFS('DATA 2'!$C$134:$C$152,'DATA 2'!$A$134:$A$152,$A4)</f>
        <v>354446.67499999999</v>
      </c>
      <c r="C4" s="39">
        <f>SUMIFS('DATA 2'!$H$134:$H$152,'DATA 2'!$A$134:$A$152,$A4)</f>
        <v>410226.79137999995</v>
      </c>
      <c r="D4" s="39">
        <f>SUMIFS('DATA 2'!$J$134:$J$152,'DATA 2'!$A$134:$A$152,$A4)</f>
        <v>432918.00318199996</v>
      </c>
      <c r="E4" s="39">
        <f>SUMIFS('DATA 2'!$O$134:$O$152,'DATA 2'!$A$134:$A$152,$A4)</f>
        <v>491422.98510100006</v>
      </c>
      <c r="F4" s="39">
        <f>SUMIFS('DATA 2'!$T$134:$T$152,'DATA 2'!$A$134:$A$152,$A4)</f>
        <v>559865.74847200001</v>
      </c>
      <c r="G4" s="39">
        <f>SUMIFS('DATA 2'!$AD$134:$AD$152,'DATA 2'!$A$134:$A$152,$A4)</f>
        <v>747321.73028200003</v>
      </c>
      <c r="H4" s="39">
        <f>SUMIFS('DATA 2'!$AN$134:$AN$152,'DATA 2'!$A$134:$A$152,$A4)</f>
        <v>994105.27259199996</v>
      </c>
      <c r="I4" s="41"/>
      <c r="J4" s="36" t="s">
        <v>219</v>
      </c>
      <c r="K4" s="39">
        <f>SUMIFS('DATA 2'!$C$153:$C$171,'DATA 2'!$A$153:$A$171,$A4)</f>
        <v>354446.67499999999</v>
      </c>
      <c r="L4" s="39">
        <f>SUMIFS('DATA 2'!$H$153:$H$171,'DATA 2'!$A$153:$A$171,$A4)</f>
        <v>411002.44342000003</v>
      </c>
      <c r="M4" s="39">
        <f>SUMIFS('DATA 2'!$J$153:$J$171,'DATA 2'!$A$153:$A$171,$A4)</f>
        <v>434650.02795300004</v>
      </c>
      <c r="N4" s="39">
        <f>SUMIFS('DATA 2'!$O$153:$O$171,'DATA 2'!$A$153:$A$171,$A4)</f>
        <v>495319.92221700004</v>
      </c>
      <c r="O4" s="39">
        <f>SUMIFS('DATA 2'!$T$153:$T$171,'DATA 2'!$A$153:$A$171,$A4)</f>
        <v>567071.60909200006</v>
      </c>
      <c r="P4" s="39">
        <f>SUMIFS('DATA 2'!$AD$153:$AD$171,'DATA 2'!$A$153:$A$171,$A4)</f>
        <v>757503.48824500002</v>
      </c>
      <c r="Q4" s="39">
        <f>SUMIFS('DATA 2'!$AN$153:$AN$171,'DATA 2'!$A$153:$A$171,$A4)</f>
        <v>1006872.8467819999</v>
      </c>
      <c r="R4" s="41"/>
      <c r="S4" s="36" t="s">
        <v>219</v>
      </c>
      <c r="T4" s="39">
        <f>L4-C4</f>
        <v>775.65204000007361</v>
      </c>
      <c r="U4" s="39">
        <f t="shared" ref="U4:Y4" si="0">M4-D4</f>
        <v>1732.024771000084</v>
      </c>
      <c r="V4" s="39">
        <f t="shared" si="0"/>
        <v>3896.9371159999864</v>
      </c>
      <c r="W4" s="39">
        <f t="shared" si="0"/>
        <v>7205.8606200000504</v>
      </c>
      <c r="X4" s="39">
        <f t="shared" si="0"/>
        <v>10181.757962999982</v>
      </c>
      <c r="Y4" s="39">
        <f t="shared" si="0"/>
        <v>12767.574189999956</v>
      </c>
      <c r="Z4" s="41"/>
      <c r="AA4" s="36" t="s">
        <v>219</v>
      </c>
      <c r="AB4" s="44">
        <f t="shared" ref="AB4:AG10" si="1">L4/C4-1</f>
        <v>1.8907883548775484E-3</v>
      </c>
      <c r="AC4" s="44">
        <f t="shared" si="1"/>
        <v>4.0008148385364262E-3</v>
      </c>
      <c r="AD4" s="44">
        <f t="shared" si="1"/>
        <v>7.9299040422358136E-3</v>
      </c>
      <c r="AE4" s="44">
        <f t="shared" si="1"/>
        <v>1.2870693804124311E-2</v>
      </c>
      <c r="AF4" s="44">
        <f t="shared" si="1"/>
        <v>1.3624330125069362E-2</v>
      </c>
      <c r="AG4" s="44">
        <f t="shared" si="1"/>
        <v>1.2843281835444031E-2</v>
      </c>
      <c r="AH4" s="44"/>
      <c r="AI4" s="44"/>
    </row>
    <row r="5" spans="1:36" ht="13.5" customHeight="1" x14ac:dyDescent="0.2">
      <c r="A5" s="36" t="s">
        <v>218</v>
      </c>
      <c r="B5" s="39">
        <f>SUMIFS('DATA 2'!$C$134:$C$152,'DATA 2'!$A$134:$A$152,$A5)</f>
        <v>5232990.3926000008</v>
      </c>
      <c r="C5" s="39">
        <f>SUMIFS('DATA 2'!$H$134:$H$152,'DATA 2'!$A$134:$A$152,$A5)</f>
        <v>6052609.8966370989</v>
      </c>
      <c r="D5" s="39">
        <f>SUMIFS('DATA 2'!$J$134:$J$152,'DATA 2'!$A$134:$A$152,$A5)</f>
        <v>6377058.6562859993</v>
      </c>
      <c r="E5" s="39">
        <f>SUMIFS('DATA 2'!$O$134:$O$152,'DATA 2'!$A$134:$A$152,$A5)</f>
        <v>7224381.6038904004</v>
      </c>
      <c r="F5" s="39">
        <f>SUMIFS('DATA 2'!$T$134:$T$152,'DATA 2'!$A$134:$A$152,$A5)</f>
        <v>8263488.6544977007</v>
      </c>
      <c r="G5" s="39">
        <f>SUMIFS('DATA 2'!$AD$134:$AD$152,'DATA 2'!$A$134:$A$152,$A5)</f>
        <v>11210173.3971917</v>
      </c>
      <c r="H5" s="39">
        <f>SUMIFS('DATA 2'!$AN$134:$AN$152,'DATA 2'!$A$134:$A$152,$A5)</f>
        <v>15205386.999807999</v>
      </c>
      <c r="I5" s="41"/>
      <c r="J5" s="36" t="s">
        <v>218</v>
      </c>
      <c r="K5" s="39">
        <f>SUMIFS('DATA 2'!$C$153:$C$171,'DATA 2'!$A$153:$A$171,$A5)</f>
        <v>5232990.3926000008</v>
      </c>
      <c r="L5" s="39">
        <f>SUMIFS('DATA 2'!$H$153:$H$171,'DATA 2'!$A$153:$A$171,$A5)</f>
        <v>6061935.4937848998</v>
      </c>
      <c r="M5" s="39">
        <f>SUMIFS('DATA 2'!$J$153:$J$171,'DATA 2'!$A$153:$A$171,$A5)</f>
        <v>6397824.5023525003</v>
      </c>
      <c r="N5" s="39">
        <f>SUMIFS('DATA 2'!$O$153:$O$171,'DATA 2'!$A$153:$A$171,$A5)</f>
        <v>7271610.5003908016</v>
      </c>
      <c r="O5" s="39">
        <f>SUMIFS('DATA 2'!$T$153:$T$171,'DATA 2'!$A$153:$A$171,$A5)</f>
        <v>8355726.1497162003</v>
      </c>
      <c r="P5" s="39">
        <f>SUMIFS('DATA 2'!$AD$153:$AD$171,'DATA 2'!$A$153:$A$171,$A5)</f>
        <v>11346553.9910779</v>
      </c>
      <c r="Q5" s="39">
        <f>SUMIFS('DATA 2'!$AN$153:$AN$171,'DATA 2'!$A$153:$A$171,$A5)</f>
        <v>15403339.801354002</v>
      </c>
      <c r="R5" s="41"/>
      <c r="S5" s="36" t="s">
        <v>218</v>
      </c>
      <c r="T5" s="39">
        <f t="shared" ref="T5:T10" si="2">L5-C5</f>
        <v>9325.5971478009596</v>
      </c>
      <c r="U5" s="39">
        <f t="shared" ref="U5:U10" si="3">M5-D5</f>
        <v>20765.846066500992</v>
      </c>
      <c r="V5" s="39">
        <f t="shared" ref="V5:V10" si="4">N5-E5</f>
        <v>47228.896500401199</v>
      </c>
      <c r="W5" s="39">
        <f t="shared" ref="W5:W10" si="5">O5-F5</f>
        <v>92237.495218499564</v>
      </c>
      <c r="X5" s="39">
        <f t="shared" ref="X5:X10" si="6">P5-G5</f>
        <v>136380.59388620034</v>
      </c>
      <c r="Y5" s="39">
        <f t="shared" ref="Y5:Y10" si="7">Q5-H5</f>
        <v>197952.80154600367</v>
      </c>
      <c r="Z5" s="41"/>
      <c r="AA5" s="36" t="s">
        <v>218</v>
      </c>
      <c r="AB5" s="44">
        <f t="shared" si="1"/>
        <v>1.5407563525582368E-3</v>
      </c>
      <c r="AC5" s="44">
        <f t="shared" si="1"/>
        <v>3.2563360611450598E-3</v>
      </c>
      <c r="AD5" s="44">
        <f t="shared" si="1"/>
        <v>6.5374310342309894E-3</v>
      </c>
      <c r="AE5" s="44">
        <f t="shared" si="1"/>
        <v>1.1162052623899577E-2</v>
      </c>
      <c r="AF5" s="44">
        <f t="shared" si="1"/>
        <v>1.2165788079635309E-2</v>
      </c>
      <c r="AG5" s="44">
        <f t="shared" si="1"/>
        <v>1.3018596734729826E-2</v>
      </c>
      <c r="AH5" s="44"/>
      <c r="AI5" s="44"/>
    </row>
    <row r="6" spans="1:36" ht="13.5" customHeight="1" x14ac:dyDescent="0.2">
      <c r="A6" s="36" t="s">
        <v>220</v>
      </c>
      <c r="B6" s="39">
        <f>SUMIFS('DATA 2'!$C$134:$C$152,'DATA 2'!$A$134:$A$152,$A6)</f>
        <v>725910.16899999988</v>
      </c>
      <c r="C6" s="39">
        <f>SUMIFS('DATA 2'!$H$134:$H$152,'DATA 2'!$A$134:$A$152,$A6)</f>
        <v>838972.89222179994</v>
      </c>
      <c r="D6" s="39">
        <f>SUMIFS('DATA 2'!$J$134:$J$152,'DATA 2'!$A$134:$A$152,$A6)</f>
        <v>878649.64036600001</v>
      </c>
      <c r="E6" s="39">
        <f>SUMIFS('DATA 2'!$O$134:$O$152,'DATA 2'!$A$134:$A$152,$A6)</f>
        <v>960321.00718419999</v>
      </c>
      <c r="F6" s="39">
        <f>SUMIFS('DATA 2'!$T$134:$T$152,'DATA 2'!$A$134:$A$152,$A6)</f>
        <v>1054075.2840262</v>
      </c>
      <c r="G6" s="39">
        <f>SUMIFS('DATA 2'!$AD$134:$AD$152,'DATA 2'!$A$134:$A$152,$A6)</f>
        <v>1392617.8780604</v>
      </c>
      <c r="H6" s="39">
        <f>SUMIFS('DATA 2'!$AN$134:$AN$152,'DATA 2'!$A$134:$A$152,$A6)</f>
        <v>1946507.1126686998</v>
      </c>
      <c r="I6" s="41"/>
      <c r="J6" s="36" t="s">
        <v>220</v>
      </c>
      <c r="K6" s="39">
        <f>SUMIFS('DATA 2'!$C$153:$C$171,'DATA 2'!$A$153:$A$171,$A6)</f>
        <v>725910.16899999988</v>
      </c>
      <c r="L6" s="39">
        <f>SUMIFS('DATA 2'!$H$153:$H$171,'DATA 2'!$A$153:$A$171,$A6)</f>
        <v>839788.70223380008</v>
      </c>
      <c r="M6" s="39">
        <f>SUMIFS('DATA 2'!$J$153:$J$171,'DATA 2'!$A$153:$A$171,$A6)</f>
        <v>880596.08180279995</v>
      </c>
      <c r="N6" s="39">
        <f>SUMIFS('DATA 2'!$O$153:$O$171,'DATA 2'!$A$153:$A$171,$A6)</f>
        <v>963189.11504519999</v>
      </c>
      <c r="O6" s="39">
        <f>SUMIFS('DATA 2'!$T$153:$T$171,'DATA 2'!$A$153:$A$171,$A6)</f>
        <v>1055890.4990173001</v>
      </c>
      <c r="P6" s="39">
        <f>SUMIFS('DATA 2'!$AD$153:$AD$171,'DATA 2'!$A$153:$A$171,$A6)</f>
        <v>1361077.2086803003</v>
      </c>
      <c r="Q6" s="39">
        <f>SUMIFS('DATA 2'!$AN$153:$AN$171,'DATA 2'!$A$153:$A$171,$A6)</f>
        <v>1825703.8874212001</v>
      </c>
      <c r="R6" s="41"/>
      <c r="S6" s="36" t="s">
        <v>220</v>
      </c>
      <c r="T6" s="39">
        <f t="shared" si="2"/>
        <v>815.81001200014725</v>
      </c>
      <c r="U6" s="39">
        <f t="shared" si="3"/>
        <v>1946.4414367999416</v>
      </c>
      <c r="V6" s="39">
        <f t="shared" si="4"/>
        <v>2868.1078609999968</v>
      </c>
      <c r="W6" s="39">
        <f t="shared" si="5"/>
        <v>1815.2149911001325</v>
      </c>
      <c r="X6" s="39">
        <f t="shared" si="6"/>
        <v>-31540.669380099745</v>
      </c>
      <c r="Y6" s="39">
        <f t="shared" si="7"/>
        <v>-120803.22524749977</v>
      </c>
      <c r="Z6" s="41"/>
      <c r="AA6" s="36" t="s">
        <v>220</v>
      </c>
      <c r="AB6" s="44">
        <f t="shared" si="1"/>
        <v>9.7239138423144134E-4</v>
      </c>
      <c r="AC6" s="44">
        <f t="shared" si="1"/>
        <v>2.2152645916855285E-3</v>
      </c>
      <c r="AD6" s="44">
        <f t="shared" si="1"/>
        <v>2.986613683907402E-3</v>
      </c>
      <c r="AE6" s="44">
        <f t="shared" si="1"/>
        <v>1.7220923577361269E-3</v>
      </c>
      <c r="AF6" s="44">
        <f t="shared" si="1"/>
        <v>-2.2648473696193494E-2</v>
      </c>
      <c r="AG6" s="44">
        <f t="shared" si="1"/>
        <v>-6.2061538055145471E-2</v>
      </c>
      <c r="AH6" s="44"/>
      <c r="AI6" s="44"/>
    </row>
    <row r="7" spans="1:36" ht="13.5" customHeight="1" x14ac:dyDescent="0.2">
      <c r="A7" s="36" t="s">
        <v>221</v>
      </c>
      <c r="B7" s="39">
        <f>SUMIFS('DATA 2'!$C$134:$C$152,'DATA 2'!$A$134:$A$152,$A7)</f>
        <v>4156742.693</v>
      </c>
      <c r="C7" s="39">
        <f>SUMIFS('DATA 2'!$H$134:$H$152,'DATA 2'!$A$134:$A$152,$A7)</f>
        <v>4812108.9278999995</v>
      </c>
      <c r="D7" s="39">
        <f>SUMIFS('DATA 2'!$J$134:$J$152,'DATA 2'!$A$134:$A$152,$A7)</f>
        <v>5076593.7641190002</v>
      </c>
      <c r="E7" s="39">
        <f>SUMIFS('DATA 2'!$O$134:$O$152,'DATA 2'!$A$134:$A$152,$A7)</f>
        <v>5765700.4371459996</v>
      </c>
      <c r="F7" s="39">
        <f>SUMIFS('DATA 2'!$T$134:$T$152,'DATA 2'!$A$134:$A$152,$A7)</f>
        <v>6576086.6976659996</v>
      </c>
      <c r="G7" s="39">
        <f>SUMIFS('DATA 2'!$AD$134:$AD$152,'DATA 2'!$A$134:$A$152,$A7)</f>
        <v>8754107.662703</v>
      </c>
      <c r="H7" s="39">
        <f>SUMIFS('DATA 2'!$AN$134:$AN$152,'DATA 2'!$A$134:$A$152,$A7)</f>
        <v>11589451.039419999</v>
      </c>
      <c r="I7" s="41"/>
      <c r="J7" s="36" t="s">
        <v>221</v>
      </c>
      <c r="K7" s="39">
        <f>SUMIFS('DATA 2'!$C$153:$C$171,'DATA 2'!$A$153:$A$171,$A7)</f>
        <v>4156742.693</v>
      </c>
      <c r="L7" s="39">
        <f>SUMIFS('DATA 2'!$H$153:$H$171,'DATA 2'!$A$153:$A$171,$A7)</f>
        <v>4824580.1697610002</v>
      </c>
      <c r="M7" s="39">
        <f>SUMIFS('DATA 2'!$J$153:$J$171,'DATA 2'!$A$153:$A$171,$A7)</f>
        <v>5103292.5959879998</v>
      </c>
      <c r="N7" s="39">
        <f>SUMIFS('DATA 2'!$O$153:$O$171,'DATA 2'!$A$153:$A$171,$A7)</f>
        <v>5817975.9280049996</v>
      </c>
      <c r="O7" s="39">
        <f>SUMIFS('DATA 2'!$T$153:$T$171,'DATA 2'!$A$153:$A$171,$A7)</f>
        <v>6664898.592797</v>
      </c>
      <c r="P7" s="39">
        <f>SUMIFS('DATA 2'!$AD$153:$AD$171,'DATA 2'!$A$153:$A$171,$A7)</f>
        <v>8870918.644359991</v>
      </c>
      <c r="Q7" s="39">
        <f>SUMIFS('DATA 2'!$AN$153:$AN$171,'DATA 2'!$A$153:$A$171,$A7)</f>
        <v>11739698.25619</v>
      </c>
      <c r="R7" s="41"/>
      <c r="S7" s="36" t="s">
        <v>221</v>
      </c>
      <c r="T7" s="39">
        <f t="shared" si="2"/>
        <v>12471.241861000657</v>
      </c>
      <c r="U7" s="39">
        <f t="shared" si="3"/>
        <v>26698.831868999638</v>
      </c>
      <c r="V7" s="39">
        <f t="shared" si="4"/>
        <v>52275.490859000012</v>
      </c>
      <c r="W7" s="39">
        <f t="shared" si="5"/>
        <v>88811.895131000318</v>
      </c>
      <c r="X7" s="39">
        <f t="shared" si="6"/>
        <v>116810.98165699095</v>
      </c>
      <c r="Y7" s="39">
        <f t="shared" si="7"/>
        <v>150247.21677000076</v>
      </c>
      <c r="Z7" s="41"/>
      <c r="AA7" s="36" t="s">
        <v>221</v>
      </c>
      <c r="AB7" s="44">
        <f t="shared" si="1"/>
        <v>2.591637481166309E-3</v>
      </c>
      <c r="AC7" s="44">
        <f t="shared" si="1"/>
        <v>5.2592019589403627E-3</v>
      </c>
      <c r="AD7" s="44">
        <f t="shared" si="1"/>
        <v>9.0666331747328854E-3</v>
      </c>
      <c r="AE7" s="44">
        <f t="shared" si="1"/>
        <v>1.3505280452358104E-2</v>
      </c>
      <c r="AF7" s="44">
        <f t="shared" si="1"/>
        <v>1.3343562377541529E-2</v>
      </c>
      <c r="AG7" s="44">
        <f t="shared" si="1"/>
        <v>1.2964135769585106E-2</v>
      </c>
      <c r="AH7" s="44"/>
      <c r="AI7" s="44"/>
    </row>
    <row r="8" spans="1:36" ht="13.5" customHeight="1" x14ac:dyDescent="0.2">
      <c r="A8" s="37" t="s">
        <v>410</v>
      </c>
      <c r="B8" s="39">
        <f>SUMIFS('DATA 2'!$C$134:$C$152,'DATA 2'!$A$134:$A$152,$A8)</f>
        <v>372725.1164</v>
      </c>
      <c r="C8" s="39">
        <f>SUMIFS('DATA 2'!$H$134:$H$152,'DATA 2'!$A$134:$A$152,$A8)</f>
        <v>434126.68997999997</v>
      </c>
      <c r="D8" s="39">
        <f>SUMIFS('DATA 2'!$J$134:$J$152,'DATA 2'!$A$134:$A$152,$A8)</f>
        <v>458370.95555000001</v>
      </c>
      <c r="E8" s="39">
        <f>SUMIFS('DATA 2'!$O$134:$O$152,'DATA 2'!$A$134:$A$152,$A8)</f>
        <v>518374.28880000004</v>
      </c>
      <c r="F8" s="39">
        <f>SUMIFS('DATA 2'!$T$134:$T$152,'DATA 2'!$A$134:$A$152,$A8)</f>
        <v>578703.25392000005</v>
      </c>
      <c r="G8" s="39">
        <f>SUMIFS('DATA 2'!$AD$134:$AD$152,'DATA 2'!$A$134:$A$152,$A8)</f>
        <v>603169.33623000002</v>
      </c>
      <c r="H8" s="39">
        <f>SUMIFS('DATA 2'!$AN$134:$AN$152,'DATA 2'!$A$134:$A$152,$A8)</f>
        <v>623793.48594000004</v>
      </c>
      <c r="I8" s="41"/>
      <c r="J8" s="37" t="s">
        <v>410</v>
      </c>
      <c r="K8" s="39">
        <f>SUMIFS('DATA 2'!$C$153:$C$171,'DATA 2'!$A$153:$A$171,$A8)</f>
        <v>372725.1164</v>
      </c>
      <c r="L8" s="39">
        <f>SUMIFS('DATA 2'!$H$153:$H$171,'DATA 2'!$A$153:$A$171,$A8)</f>
        <v>420782.99930999998</v>
      </c>
      <c r="M8" s="39">
        <f>SUMIFS('DATA 2'!$J$153:$J$171,'DATA 2'!$A$153:$A$171,$A8)</f>
        <v>433327.18223999999</v>
      </c>
      <c r="N8" s="39">
        <f>SUMIFS('DATA 2'!$O$153:$O$171,'DATA 2'!$A$153:$A$171,$A8)</f>
        <v>474319.74479999999</v>
      </c>
      <c r="O8" s="39">
        <f>SUMIFS('DATA 2'!$T$153:$T$171,'DATA 2'!$A$153:$A$171,$A8)</f>
        <v>505139.85754999996</v>
      </c>
      <c r="P8" s="39">
        <f>SUMIFS('DATA 2'!$AD$153:$AD$171,'DATA 2'!$A$153:$A$171,$A8)</f>
        <v>458207.28528000001</v>
      </c>
      <c r="Q8" s="39">
        <f>SUMIFS('DATA 2'!$AN$153:$AN$171,'DATA 2'!$A$153:$A$171,$A8)</f>
        <v>372658.98731</v>
      </c>
      <c r="R8" s="41"/>
      <c r="S8" s="37" t="s">
        <v>410</v>
      </c>
      <c r="T8" s="39">
        <f t="shared" si="2"/>
        <v>-13343.690669999982</v>
      </c>
      <c r="U8" s="39">
        <f t="shared" si="3"/>
        <v>-25043.773310000019</v>
      </c>
      <c r="V8" s="39">
        <f t="shared" si="4"/>
        <v>-44054.544000000053</v>
      </c>
      <c r="W8" s="39">
        <f t="shared" si="5"/>
        <v>-73563.39637000009</v>
      </c>
      <c r="X8" s="39">
        <f t="shared" si="6"/>
        <v>-144962.05095</v>
      </c>
      <c r="Y8" s="39">
        <f t="shared" si="7"/>
        <v>-251134.49863000005</v>
      </c>
      <c r="Z8" s="41"/>
      <c r="AA8" s="37" t="s">
        <v>410</v>
      </c>
      <c r="AB8" s="44">
        <f t="shared" si="1"/>
        <v>-3.0736858566826952E-2</v>
      </c>
      <c r="AC8" s="44">
        <f t="shared" si="1"/>
        <v>-5.4636475122970984E-2</v>
      </c>
      <c r="AD8" s="44">
        <f t="shared" si="1"/>
        <v>-8.4985974327513869E-2</v>
      </c>
      <c r="AE8" s="44">
        <f t="shared" si="1"/>
        <v>-0.12711764772653156</v>
      </c>
      <c r="AF8" s="44">
        <f t="shared" si="1"/>
        <v>-0.24033391991718089</v>
      </c>
      <c r="AG8" s="44">
        <f t="shared" si="1"/>
        <v>-0.40259237117804014</v>
      </c>
      <c r="AH8" s="44"/>
      <c r="AI8" s="44"/>
    </row>
    <row r="9" spans="1:36" ht="13.5" customHeight="1" x14ac:dyDescent="0.2">
      <c r="A9" s="36" t="s">
        <v>409</v>
      </c>
      <c r="B9" s="39">
        <f>SUMIFS('DATA 2'!$C$134:$C$152,'DATA 2'!$A$134:$A$152,$A9)</f>
        <v>37854.733</v>
      </c>
      <c r="C9" s="39">
        <f>SUMIFS('DATA 2'!$H$134:$H$152,'DATA 2'!$A$134:$A$152,$A9)</f>
        <v>52916.575470000003</v>
      </c>
      <c r="D9" s="39">
        <f>SUMIFS('DATA 2'!$J$134:$J$152,'DATA 2'!$A$134:$A$152,$A9)</f>
        <v>59006.852760000002</v>
      </c>
      <c r="E9" s="39">
        <f>SUMIFS('DATA 2'!$O$134:$O$152,'DATA 2'!$A$134:$A$152,$A9)</f>
        <v>74296.256890000004</v>
      </c>
      <c r="F9" s="39">
        <f>SUMIFS('DATA 2'!$T$134:$T$152,'DATA 2'!$A$134:$A$152,$A9)</f>
        <v>89537.838520000005</v>
      </c>
      <c r="G9" s="39">
        <f>SUMIFS('DATA 2'!$AD$134:$AD$152,'DATA 2'!$A$134:$A$152,$A9)</f>
        <v>110365.9825</v>
      </c>
      <c r="H9" s="39">
        <f>SUMIFS('DATA 2'!$AN$134:$AN$152,'DATA 2'!$A$134:$A$152,$A9)</f>
        <v>129407.15330000001</v>
      </c>
      <c r="I9" s="41"/>
      <c r="J9" s="36" t="s">
        <v>409</v>
      </c>
      <c r="K9" s="39">
        <f>SUMIFS('DATA 2'!$C$153:$C$171,'DATA 2'!$A$153:$A$171,$A9)</f>
        <v>37854.733</v>
      </c>
      <c r="L9" s="39">
        <f>SUMIFS('DATA 2'!$H$153:$H$171,'DATA 2'!$A$153:$A$171,$A9)</f>
        <v>51794.958319999998</v>
      </c>
      <c r="M9" s="39">
        <f>SUMIFS('DATA 2'!$J$153:$J$171,'DATA 2'!$A$153:$A$171,$A9)</f>
        <v>56707.151720000002</v>
      </c>
      <c r="N9" s="39">
        <f>SUMIFS('DATA 2'!$O$153:$O$171,'DATA 2'!$A$153:$A$171,$A9)</f>
        <v>70259.098079999996</v>
      </c>
      <c r="O9" s="39">
        <f>SUMIFS('DATA 2'!$T$153:$T$171,'DATA 2'!$A$153:$A$171,$A9)</f>
        <v>84110.075779999999</v>
      </c>
      <c r="P9" s="39">
        <f>SUMIFS('DATA 2'!$AD$153:$AD$171,'DATA 2'!$A$153:$A$171,$A9)</f>
        <v>100722.13959999999</v>
      </c>
      <c r="Q9" s="39">
        <f>SUMIFS('DATA 2'!$AN$153:$AN$171,'DATA 2'!$A$153:$A$171,$A9)</f>
        <v>115518.986</v>
      </c>
      <c r="R9" s="41"/>
      <c r="S9" s="36" t="s">
        <v>409</v>
      </c>
      <c r="T9" s="39">
        <f t="shared" si="2"/>
        <v>-1121.6171500000055</v>
      </c>
      <c r="U9" s="39">
        <f t="shared" si="3"/>
        <v>-2299.7010399999999</v>
      </c>
      <c r="V9" s="39">
        <f t="shared" si="4"/>
        <v>-4037.1588100000081</v>
      </c>
      <c r="W9" s="39">
        <f t="shared" si="5"/>
        <v>-5427.7627400000056</v>
      </c>
      <c r="X9" s="39">
        <f t="shared" si="6"/>
        <v>-9643.8429000000033</v>
      </c>
      <c r="Y9" s="39">
        <f t="shared" si="7"/>
        <v>-13888.167300000001</v>
      </c>
      <c r="Z9" s="41"/>
      <c r="AA9" s="36" t="s">
        <v>409</v>
      </c>
      <c r="AB9" s="44">
        <f t="shared" si="1"/>
        <v>-2.1195951174804994E-2</v>
      </c>
      <c r="AC9" s="44">
        <f t="shared" si="1"/>
        <v>-3.8973457021231561E-2</v>
      </c>
      <c r="AD9" s="44">
        <f t="shared" si="1"/>
        <v>-5.4338656871735225E-2</v>
      </c>
      <c r="AE9" s="44">
        <f t="shared" si="1"/>
        <v>-6.0619765115142998E-2</v>
      </c>
      <c r="AF9" s="44">
        <f t="shared" si="1"/>
        <v>-8.7380573991628241E-2</v>
      </c>
      <c r="AG9" s="44">
        <f t="shared" si="1"/>
        <v>-0.10732148065882852</v>
      </c>
      <c r="AH9" s="44"/>
      <c r="AI9" s="44"/>
    </row>
    <row r="10" spans="1:36" ht="13.5" customHeight="1" x14ac:dyDescent="0.2">
      <c r="A10" s="40" t="s">
        <v>225</v>
      </c>
      <c r="B10" s="39">
        <f>SUM(B4:B9)</f>
        <v>10880669.778999999</v>
      </c>
      <c r="C10" s="39">
        <f t="shared" ref="C10:H10" si="8">SUM(C4:C9)</f>
        <v>12600961.7735889</v>
      </c>
      <c r="D10" s="39">
        <f t="shared" si="8"/>
        <v>13282597.872262999</v>
      </c>
      <c r="E10" s="39">
        <f t="shared" si="8"/>
        <v>15034496.5790116</v>
      </c>
      <c r="F10" s="39">
        <f t="shared" si="8"/>
        <v>17121757.477101903</v>
      </c>
      <c r="G10" s="39">
        <f t="shared" si="8"/>
        <v>22817755.986967098</v>
      </c>
      <c r="H10" s="39">
        <f t="shared" si="8"/>
        <v>30488651.063728701</v>
      </c>
      <c r="I10" s="41"/>
      <c r="J10" s="40" t="s">
        <v>225</v>
      </c>
      <c r="K10" s="39">
        <f>SUM(K4:K9)</f>
        <v>10880669.778999999</v>
      </c>
      <c r="L10" s="39">
        <f t="shared" ref="L10:Q10" si="9">SUM(L4:L9)</f>
        <v>12609884.766829699</v>
      </c>
      <c r="M10" s="39">
        <f>SUM(M4:M9)</f>
        <v>13306397.5420563</v>
      </c>
      <c r="N10" s="39">
        <f t="shared" si="9"/>
        <v>15092674.308538001</v>
      </c>
      <c r="O10" s="39">
        <f t="shared" si="9"/>
        <v>17232836.783952501</v>
      </c>
      <c r="P10" s="39">
        <f t="shared" si="9"/>
        <v>22894982.75724319</v>
      </c>
      <c r="Q10" s="39">
        <f t="shared" si="9"/>
        <v>30463792.765057206</v>
      </c>
      <c r="R10" s="41"/>
      <c r="S10" s="40" t="s">
        <v>225</v>
      </c>
      <c r="T10" s="39">
        <f t="shared" si="2"/>
        <v>8922.9932407997549</v>
      </c>
      <c r="U10" s="39">
        <f t="shared" si="3"/>
        <v>23799.669793300331</v>
      </c>
      <c r="V10" s="39">
        <f t="shared" si="4"/>
        <v>58177.729526400566</v>
      </c>
      <c r="W10" s="39">
        <f t="shared" si="5"/>
        <v>111079.30685059726</v>
      </c>
      <c r="X10" s="39">
        <f t="shared" si="6"/>
        <v>77226.770276091993</v>
      </c>
      <c r="Y10" s="39">
        <f t="shared" si="7"/>
        <v>-24858.298671495169</v>
      </c>
      <c r="Z10" s="41"/>
      <c r="AA10" s="40" t="s">
        <v>225</v>
      </c>
      <c r="AB10" s="53">
        <f t="shared" si="1"/>
        <v>7.0812001505338174E-4</v>
      </c>
      <c r="AC10" s="53">
        <f t="shared" si="1"/>
        <v>1.7917932939157666E-3</v>
      </c>
      <c r="AD10" s="53">
        <f t="shared" si="1"/>
        <v>3.8696160673326041E-3</v>
      </c>
      <c r="AE10" s="53">
        <f t="shared" si="1"/>
        <v>6.487611274669236E-3</v>
      </c>
      <c r="AF10" s="53">
        <f t="shared" si="1"/>
        <v>3.3845032929706864E-3</v>
      </c>
      <c r="AG10" s="53">
        <f t="shared" si="1"/>
        <v>-8.1532956704233328E-4</v>
      </c>
      <c r="AH10" s="52"/>
      <c r="AI10" s="52"/>
    </row>
    <row r="11" spans="1:36" x14ac:dyDescent="0.2">
      <c r="A11" s="51"/>
      <c r="B11" s="41"/>
      <c r="C11" s="39"/>
      <c r="D11" s="39"/>
      <c r="E11" s="39"/>
      <c r="F11" s="39"/>
      <c r="G11" s="39"/>
      <c r="H11" s="39"/>
      <c r="I11" s="39"/>
      <c r="J11" s="41"/>
      <c r="K11" s="51"/>
      <c r="L11" s="41"/>
      <c r="M11" s="39"/>
      <c r="N11" s="39"/>
      <c r="O11" s="39"/>
      <c r="P11" s="39"/>
      <c r="Q11" s="39"/>
      <c r="R11" s="39"/>
      <c r="S11" s="39"/>
      <c r="T11" s="41"/>
      <c r="U11" s="51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</row>
    <row r="12" spans="1:36" x14ac:dyDescent="0.2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opLeftCell="B43" workbookViewId="0">
      <selection activeCell="F31" sqref="F31"/>
    </sheetView>
  </sheetViews>
  <sheetFormatPr baseColWidth="10" defaultColWidth="11.42578125" defaultRowHeight="15" x14ac:dyDescent="0.25"/>
  <cols>
    <col min="1" max="1" width="26.42578125" style="33" customWidth="1"/>
    <col min="2" max="9" width="11.42578125" style="33"/>
    <col min="10" max="10" width="26.42578125" style="33" customWidth="1"/>
    <col min="11" max="18" width="11.42578125" style="33"/>
    <col min="19" max="19" width="29.140625" style="33" customWidth="1"/>
    <col min="20" max="26" width="11.42578125" style="33"/>
    <col min="27" max="27" width="26.85546875" style="33" customWidth="1"/>
    <col min="28" max="16384" width="11.42578125" style="33"/>
  </cols>
  <sheetData>
    <row r="1" spans="1:33" s="34" customFormat="1" ht="18.75" x14ac:dyDescent="0.3">
      <c r="A1" s="11" t="s">
        <v>215</v>
      </c>
      <c r="J1" s="11" t="s">
        <v>216</v>
      </c>
      <c r="S1" s="11" t="s">
        <v>217</v>
      </c>
      <c r="AA1" s="11" t="s">
        <v>446</v>
      </c>
    </row>
    <row r="2" spans="1:33" s="41" customFormat="1" ht="13.5" customHeight="1" x14ac:dyDescent="0.2">
      <c r="A2" s="40" t="s">
        <v>212</v>
      </c>
      <c r="J2" s="40" t="s">
        <v>212</v>
      </c>
      <c r="S2" s="40" t="s">
        <v>212</v>
      </c>
      <c r="AA2" s="40" t="s">
        <v>212</v>
      </c>
    </row>
    <row r="3" spans="1:33" s="42" customFormat="1" ht="13.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9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</row>
    <row r="4" spans="1:33" s="42" customFormat="1" ht="13.5" customHeight="1" x14ac:dyDescent="0.2">
      <c r="A4" s="36" t="s">
        <v>219</v>
      </c>
      <c r="B4" s="39">
        <f>SUMIFS('DATA 2'!$C$68:$C$100,'DATA 2'!$A$68:$A$100,$A4)</f>
        <v>48872.667999999998</v>
      </c>
      <c r="C4" s="39">
        <f>SUMIFS('DATA 2'!$H$68:$H$100,'DATA 2'!$A$68:$A$100,$A4)</f>
        <v>56456.852794140003</v>
      </c>
      <c r="D4" s="39">
        <f>SUMIFS('DATA 2'!$J$68:$J$100,'DATA 2'!$A$68:$A$100,$A4)</f>
        <v>59642.887450040005</v>
      </c>
      <c r="E4" s="39">
        <f>SUMIFS('DATA 2'!$O$68:$O$100,'DATA 2'!$A$68:$A$100,$A4)</f>
        <v>67902.713961679998</v>
      </c>
      <c r="F4" s="39">
        <f>SUMIFS('DATA 2'!$T$68:$T$100,'DATA 2'!$A$68:$A$100,$A4)</f>
        <v>77210.62739929001</v>
      </c>
      <c r="G4" s="39">
        <f>SUMIFS('DATA 2'!$AD$68:$AD$100,'DATA 2'!$A$68:$A$100,$A4)</f>
        <v>101006.52863712001</v>
      </c>
      <c r="H4" s="39">
        <f>SUMIFS('DATA 2'!$AN$68:$AN$100,'DATA 2'!$A$68:$A$100,$A4)</f>
        <v>132218.99353636001</v>
      </c>
      <c r="I4" s="41"/>
      <c r="J4" s="36" t="s">
        <v>219</v>
      </c>
      <c r="K4" s="39">
        <f>SUMIFS('DATA 2'!$C$101:$C$133,'DATA 2'!$A$101:$A$133,$J4)</f>
        <v>48872.667999999998</v>
      </c>
      <c r="L4" s="39">
        <f>SUMIFS('DATA 2'!$H$101:$H$133,'DATA 2'!$A$101:$A$133,$J4)</f>
        <v>56521.491695369994</v>
      </c>
      <c r="M4" s="39">
        <f>SUMIFS('DATA 2'!$J$101:$J$133,'DATA 2'!$A$101:$A$133,$J4)</f>
        <v>59811.112208470004</v>
      </c>
      <c r="N4" s="39">
        <f>SUMIFS('DATA 2'!$O$101:$O$133,'DATA 2'!$A$101:$A$133,$J4)</f>
        <v>68391.797678289993</v>
      </c>
      <c r="O4" s="39">
        <f>SUMIFS('DATA 2'!$T$101:$T$133,'DATA 2'!$A$101:$A$133,$J4)</f>
        <v>78231.521581740002</v>
      </c>
      <c r="P4" s="39">
        <f>SUMIFS('DATA 2'!AD$101:$AD$133,'DATA 2'!$A$101:$A$133,$J4)</f>
        <v>103108.83527188</v>
      </c>
      <c r="Q4" s="39">
        <f>SUMIFS('DATA 2'!$AN$101:$AN$133,'DATA 2'!$A$101:$A$133,$J4)</f>
        <v>136511.32079005</v>
      </c>
      <c r="R4" s="41"/>
      <c r="S4" s="36" t="s">
        <v>219</v>
      </c>
      <c r="T4" s="43">
        <f t="shared" ref="T4:Y4" si="0">L4-C4</f>
        <v>64.638901229991461</v>
      </c>
      <c r="U4" s="43">
        <f t="shared" si="0"/>
        <v>168.22475842999847</v>
      </c>
      <c r="V4" s="43">
        <f t="shared" si="0"/>
        <v>489.08371660999546</v>
      </c>
      <c r="W4" s="43">
        <f t="shared" si="0"/>
        <v>1020.8941824499925</v>
      </c>
      <c r="X4" s="43">
        <f t="shared" si="0"/>
        <v>2102.3066347599961</v>
      </c>
      <c r="Y4" s="43">
        <f t="shared" si="0"/>
        <v>4292.3272536899894</v>
      </c>
      <c r="Z4" s="43"/>
      <c r="AA4" s="36" t="s">
        <v>219</v>
      </c>
      <c r="AB4" s="44">
        <f t="shared" ref="AB4:AB25" si="1">L4/C4-1</f>
        <v>1.1449256915840866E-3</v>
      </c>
      <c r="AC4" s="44">
        <f t="shared" ref="AC4:AC25" si="2">M4/D4-1</f>
        <v>2.82053343864197E-3</v>
      </c>
      <c r="AD4" s="44">
        <f t="shared" ref="AD4:AD25" si="3">N4/E4-1</f>
        <v>7.2027123523517034E-3</v>
      </c>
      <c r="AE4" s="44">
        <f t="shared" ref="AE4:AE25" si="4">O4/F4-1</f>
        <v>1.3222197731544094E-2</v>
      </c>
      <c r="AF4" s="44">
        <f t="shared" ref="AF4:AF25" si="5">P4/G4-1</f>
        <v>2.0813571787154705E-2</v>
      </c>
      <c r="AG4" s="44">
        <f t="shared" ref="AG4:AG25" si="6">Q4/H4-1</f>
        <v>3.2463771950507203E-2</v>
      </c>
    </row>
    <row r="5" spans="1:33" s="42" customFormat="1" ht="13.5" customHeight="1" x14ac:dyDescent="0.2">
      <c r="A5" s="36" t="s">
        <v>218</v>
      </c>
      <c r="B5" s="39">
        <f>SUMIFS('DATA 2'!$C$68:$C$100,'DATA 2'!$A$68:$A$100,$A5)</f>
        <v>788945.76410999999</v>
      </c>
      <c r="C5" s="39">
        <f>SUMIFS('DATA 2'!$H$68:$H$100,'DATA 2'!$A$68:$A$100,$A5)</f>
        <v>909627.29370899999</v>
      </c>
      <c r="D5" s="39">
        <f>SUMIFS('DATA 2'!$J$68:$J$100,'DATA 2'!$A$68:$A$100,$A5)</f>
        <v>963164.75416999997</v>
      </c>
      <c r="E5" s="39">
        <f>SUMIFS('DATA 2'!$O$68:$O$100,'DATA 2'!$A$68:$A$100,$A5)</f>
        <v>1109889.8898</v>
      </c>
      <c r="F5" s="39">
        <f>SUMIFS('DATA 2'!$T$68:$T$100,'DATA 2'!$A$68:$A$100,$A5)</f>
        <v>1280105.10402</v>
      </c>
      <c r="G5" s="39">
        <f>SUMIFS('DATA 2'!$AD$68:$AD$100,'DATA 2'!$A$68:$A$100,$A5)</f>
        <v>1666309.5477900002</v>
      </c>
      <c r="H5" s="39">
        <f>SUMIFS('DATA 2'!$AN$68:$AN$100,'DATA 2'!$A$68:$A$100,$A5)</f>
        <v>2119175.34889</v>
      </c>
      <c r="I5" s="41"/>
      <c r="J5" s="36" t="s">
        <v>218</v>
      </c>
      <c r="K5" s="39">
        <f>SUMIFS('DATA 2'!$C$101:$C$133,'DATA 2'!$A$101:$A$133,$J5)</f>
        <v>788945.76410999999</v>
      </c>
      <c r="L5" s="39">
        <f>SUMIFS('DATA 2'!$H$101:$H$133,'DATA 2'!$A$101:$A$133,$J5)</f>
        <v>910149.07060199999</v>
      </c>
      <c r="M5" s="39">
        <f>SUMIFS('DATA 2'!$J$101:$J$133,'DATA 2'!$A$101:$A$133,$J5)</f>
        <v>964617.00839999993</v>
      </c>
      <c r="N5" s="39">
        <f>SUMIFS('DATA 2'!$O$101:$O$133,'DATA 2'!$A$101:$A$133,$J5)</f>
        <v>1114994.2549699999</v>
      </c>
      <c r="O5" s="39">
        <f>SUMIFS('DATA 2'!$T$101:$T$133,'DATA 2'!$A$101:$A$133,$J5)</f>
        <v>1291452.4041899999</v>
      </c>
      <c r="P5" s="39">
        <f>SUMIFS('DATA 2'!AD$101:$AD$133,'DATA 2'!$A$101:$A$133,$J5)</f>
        <v>1692088.5045500002</v>
      </c>
      <c r="Q5" s="39">
        <f>SUMIFS('DATA 2'!$AN$101:$AN$133,'DATA 2'!$A$101:$A$133,$J5)</f>
        <v>2177813.9622999998</v>
      </c>
      <c r="R5" s="41"/>
      <c r="S5" s="36" t="s">
        <v>218</v>
      </c>
      <c r="T5" s="43">
        <f t="shared" ref="T5:T25" si="7">L5-C5</f>
        <v>521.77689300000202</v>
      </c>
      <c r="U5" s="43">
        <f t="shared" ref="U5:U25" si="8">M5-D5</f>
        <v>1452.2542299999623</v>
      </c>
      <c r="V5" s="43">
        <f t="shared" ref="V5:V25" si="9">N5-E5</f>
        <v>5104.3651699998882</v>
      </c>
      <c r="W5" s="43">
        <f t="shared" ref="W5:W25" si="10">O5-F5</f>
        <v>11347.300169999944</v>
      </c>
      <c r="X5" s="43">
        <f t="shared" ref="X5:X25" si="11">P5-G5</f>
        <v>25778.956759999972</v>
      </c>
      <c r="Y5" s="43">
        <f t="shared" ref="Y5:Y25" si="12">Q5-H5</f>
        <v>58638.613409999758</v>
      </c>
      <c r="Z5" s="43"/>
      <c r="AA5" s="36" t="s">
        <v>218</v>
      </c>
      <c r="AB5" s="44">
        <f t="shared" si="1"/>
        <v>5.7361613554096635E-4</v>
      </c>
      <c r="AC5" s="44">
        <f t="shared" si="2"/>
        <v>1.5077942000187861E-3</v>
      </c>
      <c r="AD5" s="44">
        <f t="shared" si="3"/>
        <v>4.5989833918747003E-3</v>
      </c>
      <c r="AE5" s="44">
        <f t="shared" si="4"/>
        <v>8.8643503837031457E-3</v>
      </c>
      <c r="AF5" s="44">
        <f t="shared" si="5"/>
        <v>1.5470688981042091E-2</v>
      </c>
      <c r="AG5" s="44">
        <f t="shared" si="6"/>
        <v>2.7670486748873291E-2</v>
      </c>
    </row>
    <row r="6" spans="1:33" s="42" customFormat="1" ht="13.5" customHeight="1" x14ac:dyDescent="0.2">
      <c r="A6" s="36" t="s">
        <v>220</v>
      </c>
      <c r="B6" s="39">
        <f>SUMIFS('DATA 2'!$C$68:$C$100,'DATA 2'!$A$68:$A$100,$A6)</f>
        <v>170296.54790999999</v>
      </c>
      <c r="C6" s="39">
        <f>SUMIFS('DATA 2'!$H$68:$H$100,'DATA 2'!$A$68:$A$100,$A6)</f>
        <v>196465.75156210002</v>
      </c>
      <c r="D6" s="39">
        <f>SUMIFS('DATA 2'!$J$68:$J$100,'DATA 2'!$A$68:$A$100,$A6)</f>
        <v>208761.3967065</v>
      </c>
      <c r="E6" s="39">
        <f>SUMIFS('DATA 2'!$O$68:$O$100,'DATA 2'!$A$68:$A$100,$A6)</f>
        <v>250345.99321799999</v>
      </c>
      <c r="F6" s="39">
        <f>SUMIFS('DATA 2'!$T$68:$T$100,'DATA 2'!$A$68:$A$100,$A6)</f>
        <v>320587.33097399998</v>
      </c>
      <c r="G6" s="39">
        <f>SUMIFS('DATA 2'!$AD$68:$AD$100,'DATA 2'!$A$68:$A$100,$A6)</f>
        <v>544030.08933499991</v>
      </c>
      <c r="H6" s="39">
        <f>SUMIFS('DATA 2'!$AN$68:$AN$100,'DATA 2'!$A$68:$A$100,$A6)</f>
        <v>789853.80949000001</v>
      </c>
      <c r="I6" s="41"/>
      <c r="J6" s="36" t="s">
        <v>220</v>
      </c>
      <c r="K6" s="39">
        <f>SUMIFS('DATA 2'!$C$101:$C$133,'DATA 2'!$A$101:$A$133,$J6)</f>
        <v>170296.54790999999</v>
      </c>
      <c r="L6" s="39">
        <f>SUMIFS('DATA 2'!$H$101:$H$133,'DATA 2'!$A$101:$A$133,$J6)</f>
        <v>196544.13858560001</v>
      </c>
      <c r="M6" s="39">
        <f>SUMIFS('DATA 2'!$J$101:$J$133,'DATA 2'!$A$101:$A$133,$J6)</f>
        <v>209154.92404000001</v>
      </c>
      <c r="N6" s="39">
        <f>SUMIFS('DATA 2'!$O$101:$O$133,'DATA 2'!$A$101:$A$133,$J6)</f>
        <v>254429.38260499996</v>
      </c>
      <c r="O6" s="39">
        <f>SUMIFS('DATA 2'!$T$101:$T$133,'DATA 2'!$A$101:$A$133,$J6)</f>
        <v>338787.99754199997</v>
      </c>
      <c r="P6" s="39">
        <f>SUMIFS('DATA 2'!AD$101:$AD$133,'DATA 2'!$A$101:$A$133,$J6)</f>
        <v>662854.16918899992</v>
      </c>
      <c r="Q6" s="39">
        <f>SUMIFS('DATA 2'!$AN$101:$AN$133,'DATA 2'!$A$101:$A$133,$J6)</f>
        <v>1196391.395064</v>
      </c>
      <c r="R6" s="41"/>
      <c r="S6" s="36" t="s">
        <v>220</v>
      </c>
      <c r="T6" s="43">
        <f t="shared" si="7"/>
        <v>78.38702349999221</v>
      </c>
      <c r="U6" s="43">
        <f t="shared" si="8"/>
        <v>393.52733350000926</v>
      </c>
      <c r="V6" s="43">
        <f t="shared" si="9"/>
        <v>4083.3893869999738</v>
      </c>
      <c r="W6" s="43">
        <f t="shared" si="10"/>
        <v>18200.666567999986</v>
      </c>
      <c r="X6" s="43">
        <f t="shared" si="11"/>
        <v>118824.07985400001</v>
      </c>
      <c r="Y6" s="43">
        <f t="shared" si="12"/>
        <v>406537.58557400003</v>
      </c>
      <c r="Z6" s="43"/>
      <c r="AA6" s="36" t="s">
        <v>220</v>
      </c>
      <c r="AB6" s="44">
        <f t="shared" si="1"/>
        <v>3.9898569026264319E-4</v>
      </c>
      <c r="AC6" s="44">
        <f t="shared" si="2"/>
        <v>1.885057964300163E-3</v>
      </c>
      <c r="AD6" s="44">
        <f t="shared" si="3"/>
        <v>1.6310983589196804E-2</v>
      </c>
      <c r="AE6" s="44">
        <f t="shared" si="4"/>
        <v>5.6772881550569032E-2</v>
      </c>
      <c r="AF6" s="44">
        <f t="shared" si="5"/>
        <v>0.21841453659161703</v>
      </c>
      <c r="AG6" s="44">
        <f t="shared" si="6"/>
        <v>0.51469978455443144</v>
      </c>
    </row>
    <row r="7" spans="1:33" s="42" customFormat="1" ht="13.5" customHeight="1" x14ac:dyDescent="0.2">
      <c r="A7" s="36" t="s">
        <v>221</v>
      </c>
      <c r="B7" s="39">
        <f>SUMIFS('DATA 2'!$C$68:$C$100,'DATA 2'!$A$68:$A$100,$A7)</f>
        <v>2039518.4877000002</v>
      </c>
      <c r="C7" s="39">
        <f>SUMIFS('DATA 2'!$H$68:$H$100,'DATA 2'!$A$68:$A$100,$A7)</f>
        <v>2352007.9526</v>
      </c>
      <c r="D7" s="39">
        <f>SUMIFS('DATA 2'!$J$68:$J$100,'DATA 2'!$A$68:$A$100,$A7)</f>
        <v>2487449.4238999998</v>
      </c>
      <c r="E7" s="39">
        <f>SUMIFS('DATA 2'!$O$68:$O$100,'DATA 2'!$A$68:$A$100,$A7)</f>
        <v>2852391.0769000002</v>
      </c>
      <c r="F7" s="39">
        <f>SUMIFS('DATA 2'!$T$68:$T$100,'DATA 2'!$A$68:$A$100,$A7)</f>
        <v>3286913.8238000004</v>
      </c>
      <c r="G7" s="39">
        <f>SUMIFS('DATA 2'!$AD$68:$AD$100,'DATA 2'!$A$68:$A$100,$A7)</f>
        <v>4368284.4107999997</v>
      </c>
      <c r="H7" s="39">
        <f>SUMIFS('DATA 2'!$AN$68:$AN$100,'DATA 2'!$A$68:$A$100,$A7)</f>
        <v>5703114.2570000002</v>
      </c>
      <c r="I7" s="41"/>
      <c r="J7" s="36" t="s">
        <v>221</v>
      </c>
      <c r="K7" s="39">
        <f>SUMIFS('DATA 2'!$C$101:$C$133,'DATA 2'!$A$101:$A$133,$J7)</f>
        <v>2039518.4877000002</v>
      </c>
      <c r="L7" s="39">
        <f>SUMIFS('DATA 2'!$H$101:$H$133,'DATA 2'!$A$101:$A$133,$J7)</f>
        <v>2352480.1879000003</v>
      </c>
      <c r="M7" s="39">
        <f>SUMIFS('DATA 2'!$J$101:$J$133,'DATA 2'!$A$101:$A$133,$J7)</f>
        <v>2488764.2357000001</v>
      </c>
      <c r="N7" s="39">
        <f>SUMIFS('DATA 2'!$O$101:$O$133,'DATA 2'!$A$101:$A$133,$J7)</f>
        <v>2856909.2963999999</v>
      </c>
      <c r="O7" s="39">
        <f>SUMIFS('DATA 2'!$T$101:$T$133,'DATA 2'!$A$101:$A$133,$J7)</f>
        <v>3297121.5049999999</v>
      </c>
      <c r="P7" s="39">
        <f>SUMIFS('DATA 2'!AD$101:$AD$133,'DATA 2'!$A$101:$A$133,$J7)</f>
        <v>4384964.4133000001</v>
      </c>
      <c r="Q7" s="39">
        <f>SUMIFS('DATA 2'!$AN$101:$AN$133,'DATA 2'!$A$101:$A$133,$J7)</f>
        <v>5708914.7379999999</v>
      </c>
      <c r="R7" s="41"/>
      <c r="S7" s="36" t="s">
        <v>221</v>
      </c>
      <c r="T7" s="43">
        <f t="shared" si="7"/>
        <v>472.23530000029132</v>
      </c>
      <c r="U7" s="43">
        <f t="shared" si="8"/>
        <v>1314.8118000002578</v>
      </c>
      <c r="V7" s="43">
        <f t="shared" si="9"/>
        <v>4518.2194999996573</v>
      </c>
      <c r="W7" s="43">
        <f t="shared" si="10"/>
        <v>10207.681199999526</v>
      </c>
      <c r="X7" s="43">
        <f t="shared" si="11"/>
        <v>16680.00250000041</v>
      </c>
      <c r="Y7" s="43">
        <f t="shared" si="12"/>
        <v>5800.4809999996796</v>
      </c>
      <c r="Z7" s="43"/>
      <c r="AA7" s="36" t="s">
        <v>221</v>
      </c>
      <c r="AB7" s="44">
        <f t="shared" si="1"/>
        <v>2.0077963574838265E-4</v>
      </c>
      <c r="AC7" s="44">
        <f t="shared" si="2"/>
        <v>5.2857830489627666E-4</v>
      </c>
      <c r="AD7" s="44">
        <f t="shared" si="3"/>
        <v>1.5840112306444443E-3</v>
      </c>
      <c r="AE7" s="44">
        <f t="shared" si="4"/>
        <v>3.1055518176617003E-3</v>
      </c>
      <c r="AF7" s="44">
        <f t="shared" si="5"/>
        <v>3.8184332638142582E-3</v>
      </c>
      <c r="AG7" s="44">
        <f t="shared" si="6"/>
        <v>1.0170725569595973E-3</v>
      </c>
    </row>
    <row r="8" spans="1:33" s="42" customFormat="1" ht="13.5" customHeight="1" x14ac:dyDescent="0.2">
      <c r="A8" s="37" t="s">
        <v>222</v>
      </c>
      <c r="B8" s="39">
        <f>SUMIFS('DATA 2'!$C$68:$C$100,'DATA 2'!$A$68:$A$100,$A8)</f>
        <v>375028.75852999999</v>
      </c>
      <c r="C8" s="39">
        <f>SUMIFS('DATA 2'!$H$68:$H$100,'DATA 2'!$A$68:$A$100,$A8)</f>
        <v>428955.26442999998</v>
      </c>
      <c r="D8" s="39">
        <f>SUMIFS('DATA 2'!$J$68:$J$100,'DATA 2'!$A$68:$A$100,$A8)</f>
        <v>456364.26838000002</v>
      </c>
      <c r="E8" s="39">
        <f>SUMIFS('DATA 2'!$O$68:$O$100,'DATA 2'!$A$68:$A$100,$A8)</f>
        <v>527625.45813000004</v>
      </c>
      <c r="F8" s="39">
        <f>SUMIFS('DATA 2'!$T$68:$T$100,'DATA 2'!$A$68:$A$100,$A8)</f>
        <v>606690.83978000004</v>
      </c>
      <c r="G8" s="39">
        <f>SUMIFS('DATA 2'!$AD$68:$AD$100,'DATA 2'!$A$68:$A$100,$A8)</f>
        <v>720968.08941999997</v>
      </c>
      <c r="H8" s="39">
        <f>SUMIFS('DATA 2'!$AN$68:$AN$100,'DATA 2'!$A$68:$A$100,$A8)</f>
        <v>797825.68478999985</v>
      </c>
      <c r="I8" s="41"/>
      <c r="J8" s="37" t="s">
        <v>222</v>
      </c>
      <c r="K8" s="39">
        <f>SUMIFS('DATA 2'!$C$101:$C$133,'DATA 2'!$A$101:$A$133,$J8)</f>
        <v>375028.75852999999</v>
      </c>
      <c r="L8" s="39">
        <f>SUMIFS('DATA 2'!$H$101:$H$133,'DATA 2'!$A$101:$A$133,$J8)</f>
        <v>423730.96046999999</v>
      </c>
      <c r="M8" s="39">
        <f>SUMIFS('DATA 2'!$J$101:$J$133,'DATA 2'!$A$101:$A$133,$J8)</f>
        <v>443023.74225999997</v>
      </c>
      <c r="N8" s="39">
        <f>SUMIFS('DATA 2'!$O$101:$O$133,'DATA 2'!$A$101:$A$133,$J8)</f>
        <v>495425.57459999999</v>
      </c>
      <c r="O8" s="39">
        <f>SUMIFS('DATA 2'!$T$101:$T$133,'DATA 2'!$A$101:$A$133,$J8)</f>
        <v>544900.65645999997</v>
      </c>
      <c r="P8" s="39">
        <f>SUMIFS('DATA 2'!AD$101:$AD$133,'DATA 2'!$A$101:$A$133,$J8)</f>
        <v>592822.57449999999</v>
      </c>
      <c r="Q8" s="39">
        <f>SUMIFS('DATA 2'!$AN$101:$AN$133,'DATA 2'!$A$101:$A$133,$J8)</f>
        <v>587973.23880000005</v>
      </c>
      <c r="R8" s="41"/>
      <c r="S8" s="37" t="s">
        <v>222</v>
      </c>
      <c r="T8" s="43">
        <f t="shared" si="7"/>
        <v>-5224.3039599999902</v>
      </c>
      <c r="U8" s="43">
        <f t="shared" si="8"/>
        <v>-13340.526120000053</v>
      </c>
      <c r="V8" s="43">
        <f t="shared" si="9"/>
        <v>-32199.88353000005</v>
      </c>
      <c r="W8" s="43">
        <f t="shared" si="10"/>
        <v>-61790.183320000069</v>
      </c>
      <c r="X8" s="43">
        <f t="shared" si="11"/>
        <v>-128145.51491999999</v>
      </c>
      <c r="Y8" s="43">
        <f t="shared" si="12"/>
        <v>-209852.4459899998</v>
      </c>
      <c r="Z8" s="43"/>
      <c r="AA8" s="37" t="s">
        <v>222</v>
      </c>
      <c r="AB8" s="44">
        <f t="shared" si="1"/>
        <v>-1.2179134733180441E-2</v>
      </c>
      <c r="AC8" s="44">
        <f t="shared" si="2"/>
        <v>-2.9232188066248499E-2</v>
      </c>
      <c r="AD8" s="44">
        <f t="shared" si="3"/>
        <v>-6.1027918637819867E-2</v>
      </c>
      <c r="AE8" s="44">
        <f t="shared" si="4"/>
        <v>-0.10184789231762026</v>
      </c>
      <c r="AF8" s="44">
        <f t="shared" si="5"/>
        <v>-0.17774089699738271</v>
      </c>
      <c r="AG8" s="44">
        <f t="shared" si="6"/>
        <v>-0.26303044636277439</v>
      </c>
    </row>
    <row r="9" spans="1:33" s="42" customFormat="1" ht="13.5" customHeight="1" x14ac:dyDescent="0.2">
      <c r="A9" s="36" t="s">
        <v>224</v>
      </c>
      <c r="B9" s="39">
        <f>SUM(B10:B21)</f>
        <v>36641.298950162702</v>
      </c>
      <c r="C9" s="39">
        <f t="shared" ref="C9:G9" si="13">SUM(C10:C21)</f>
        <v>47268.016883599994</v>
      </c>
      <c r="D9" s="39">
        <f t="shared" si="13"/>
        <v>53462.081495999992</v>
      </c>
      <c r="E9" s="39">
        <f t="shared" si="13"/>
        <v>84110.474306363001</v>
      </c>
      <c r="F9" s="39">
        <f t="shared" si="13"/>
        <v>121299.74516155399</v>
      </c>
      <c r="G9" s="39">
        <f t="shared" si="13"/>
        <v>232035.67988688403</v>
      </c>
      <c r="H9" s="39">
        <f>SUM(H10:H21)</f>
        <v>290711.80651310214</v>
      </c>
      <c r="I9" s="41"/>
      <c r="J9" s="36" t="s">
        <v>224</v>
      </c>
      <c r="K9" s="39">
        <f>SUM(K10:K21)</f>
        <v>36641.298950162702</v>
      </c>
      <c r="L9" s="39">
        <f t="shared" ref="L9:Q9" si="14">SUM(L10:L21)</f>
        <v>47955.050043999996</v>
      </c>
      <c r="M9" s="39">
        <f t="shared" si="14"/>
        <v>55229.810313199996</v>
      </c>
      <c r="N9" s="39">
        <f t="shared" si="14"/>
        <v>93285.165571329999</v>
      </c>
      <c r="O9" s="39">
        <f t="shared" si="14"/>
        <v>162049.59451397401</v>
      </c>
      <c r="P9" s="39">
        <f t="shared" si="14"/>
        <v>295856.26963257574</v>
      </c>
      <c r="Q9" s="39">
        <f t="shared" si="14"/>
        <v>388063.0059363246</v>
      </c>
      <c r="R9" s="39"/>
      <c r="S9" s="36" t="s">
        <v>224</v>
      </c>
      <c r="T9" s="43">
        <f t="shared" si="7"/>
        <v>687.03316040000209</v>
      </c>
      <c r="U9" s="43">
        <f t="shared" si="8"/>
        <v>1767.7288172000044</v>
      </c>
      <c r="V9" s="43">
        <f t="shared" si="9"/>
        <v>9174.6912649669976</v>
      </c>
      <c r="W9" s="43">
        <f t="shared" si="10"/>
        <v>40749.849352420017</v>
      </c>
      <c r="X9" s="43">
        <f t="shared" si="11"/>
        <v>63820.589745691716</v>
      </c>
      <c r="Y9" s="43">
        <f t="shared" si="12"/>
        <v>97351.199423222453</v>
      </c>
      <c r="Z9" s="43"/>
      <c r="AA9" s="36" t="s">
        <v>224</v>
      </c>
      <c r="AB9" s="44">
        <f t="shared" si="1"/>
        <v>1.4534842070735854E-2</v>
      </c>
      <c r="AC9" s="44">
        <f t="shared" si="2"/>
        <v>3.3065095255078392E-2</v>
      </c>
      <c r="AD9" s="44">
        <f t="shared" si="3"/>
        <v>0.10907905752081737</v>
      </c>
      <c r="AE9" s="44">
        <f t="shared" si="4"/>
        <v>0.33594340448240034</v>
      </c>
      <c r="AF9" s="44">
        <f t="shared" si="5"/>
        <v>0.2750464487909956</v>
      </c>
      <c r="AG9" s="44">
        <f t="shared" si="6"/>
        <v>0.33487184642029644</v>
      </c>
    </row>
    <row r="10" spans="1:33" s="42" customFormat="1" ht="13.5" customHeight="1" x14ac:dyDescent="0.2">
      <c r="A10" s="38" t="s">
        <v>425</v>
      </c>
      <c r="B10" s="39">
        <f>SUMIFS('DATA 2'!$C$68:$C$100,'DATA 2'!$A$68:$A$100,$A10)</f>
        <v>10768.83088</v>
      </c>
      <c r="C10" s="39">
        <f>SUMIFS('DATA 2'!$H$68:$H$100,'DATA 2'!$A$68:$A$100,$A10)</f>
        <v>14939.323</v>
      </c>
      <c r="D10" s="39">
        <f>SUMIFS('DATA 2'!$J$68:$J$100,'DATA 2'!$A$68:$A$100,$A10)</f>
        <v>17369.397819999998</v>
      </c>
      <c r="E10" s="39">
        <f>SUMIFS('DATA 2'!$O$68:$O$100,'DATA 2'!$A$68:$A$100,$A10)</f>
        <v>20119.454689999999</v>
      </c>
      <c r="F10" s="39">
        <f>SUMIFS('DATA 2'!$T$68:$T$100,'DATA 2'!$A$68:$A$100,$A10)</f>
        <v>25599.208269999999</v>
      </c>
      <c r="G10" s="39">
        <f>SUMIFS('DATA 2'!$AD$68:$AD$100,'DATA 2'!$A$68:$A$100,$A10)</f>
        <v>31915.672750000002</v>
      </c>
      <c r="H10" s="39">
        <f>SUMIFS('DATA 2'!$AN$68:$AN$100,'DATA 2'!$A$68:$A$100,$A10)</f>
        <v>34435.628140000001</v>
      </c>
      <c r="I10" s="41"/>
      <c r="J10" s="38" t="s">
        <v>425</v>
      </c>
      <c r="K10" s="39">
        <f>SUMIFS('DATA 2'!$C$101:$C$133,'DATA 2'!$A$101:$A$133,$J10)</f>
        <v>10768.83088</v>
      </c>
      <c r="L10" s="39">
        <f>SUMIFS('DATA 2'!$H$101:$H$133,'DATA 2'!$A$101:$A$133,$J10)</f>
        <v>15066.07589</v>
      </c>
      <c r="M10" s="39">
        <f>SUMIFS('DATA 2'!$J$101:$J$133,'DATA 2'!$A$101:$A$133,$J10)</f>
        <v>17851.237560000001</v>
      </c>
      <c r="N10" s="39">
        <f>SUMIFS('DATA 2'!$O$101:$O$133,'DATA 2'!$A$101:$A$133,$J10)</f>
        <v>19136.943670000001</v>
      </c>
      <c r="O10" s="39">
        <f>SUMIFS('DATA 2'!$T$101:$T$133,'DATA 2'!$A$101:$A$133,$J10)</f>
        <v>26424.59895</v>
      </c>
      <c r="P10" s="39">
        <f>SUMIFS('DATA 2'!AD$101:$AD$133,'DATA 2'!$A$101:$A$133,$J10)</f>
        <v>34778.395700000001</v>
      </c>
      <c r="Q10" s="39">
        <f>SUMIFS('DATA 2'!$AN$101:$AN$133,'DATA 2'!$A$101:$A$133,$J10)</f>
        <v>38896.373890000003</v>
      </c>
      <c r="R10" s="41"/>
      <c r="S10" s="38" t="s">
        <v>425</v>
      </c>
      <c r="T10" s="43">
        <f t="shared" si="7"/>
        <v>126.75288999999975</v>
      </c>
      <c r="U10" s="43">
        <f t="shared" si="8"/>
        <v>481.83974000000308</v>
      </c>
      <c r="V10" s="43">
        <f t="shared" si="9"/>
        <v>-982.5110199999981</v>
      </c>
      <c r="W10" s="43">
        <f t="shared" si="10"/>
        <v>825.39068000000043</v>
      </c>
      <c r="X10" s="43">
        <f t="shared" si="11"/>
        <v>2862.7229499999994</v>
      </c>
      <c r="Y10" s="43">
        <f t="shared" si="12"/>
        <v>4460.7457500000019</v>
      </c>
      <c r="Z10" s="43"/>
      <c r="AA10" s="38" t="s">
        <v>425</v>
      </c>
      <c r="AB10" s="44">
        <f t="shared" si="1"/>
        <v>8.4845136556723766E-3</v>
      </c>
      <c r="AC10" s="44">
        <f t="shared" si="2"/>
        <v>2.7740727974183921E-2</v>
      </c>
      <c r="AD10" s="44">
        <f t="shared" si="3"/>
        <v>-4.8833879204903896E-2</v>
      </c>
      <c r="AE10" s="44">
        <f t="shared" si="4"/>
        <v>3.2242820609701628E-2</v>
      </c>
      <c r="AF10" s="44">
        <f t="shared" si="5"/>
        <v>8.9696462688539036E-2</v>
      </c>
      <c r="AG10" s="44">
        <f t="shared" si="6"/>
        <v>0.12953867813488373</v>
      </c>
    </row>
    <row r="11" spans="1:33" s="42" customFormat="1" ht="13.5" customHeight="1" x14ac:dyDescent="0.2">
      <c r="A11" s="38" t="s">
        <v>426</v>
      </c>
      <c r="B11" s="39">
        <f>SUMIFS('DATA 2'!$C$68:$C$100,'DATA 2'!$A$68:$A$100,$A11)</f>
        <v>752.27429700000005</v>
      </c>
      <c r="C11" s="39">
        <f>SUMIFS('DATA 2'!$H$68:$H$100,'DATA 2'!$A$68:$A$100,$A11)</f>
        <v>2777.884274</v>
      </c>
      <c r="D11" s="39">
        <f>SUMIFS('DATA 2'!$J$68:$J$100,'DATA 2'!$A$68:$A$100,$A11)</f>
        <v>4322.0524169999999</v>
      </c>
      <c r="E11" s="39">
        <f>SUMIFS('DATA 2'!$O$68:$O$100,'DATA 2'!$A$68:$A$100,$A11)</f>
        <v>10902.172640000001</v>
      </c>
      <c r="F11" s="39">
        <f>SUMIFS('DATA 2'!$T$68:$T$100,'DATA 2'!$A$68:$A$100,$A11)</f>
        <v>22831.742109999999</v>
      </c>
      <c r="G11" s="39">
        <f>SUMIFS('DATA 2'!$AD$68:$AD$100,'DATA 2'!$A$68:$A$100,$A11)</f>
        <v>51587.082909999997</v>
      </c>
      <c r="H11" s="39">
        <f>SUMIFS('DATA 2'!$AN$68:$AN$100,'DATA 2'!$A$68:$A$100,$A11)</f>
        <v>67031.480280000003</v>
      </c>
      <c r="I11" s="41"/>
      <c r="J11" s="38" t="s">
        <v>426</v>
      </c>
      <c r="K11" s="39">
        <f>SUMIFS('DATA 2'!$C$101:$C$133,'DATA 2'!$A$101:$A$133,$J11)</f>
        <v>752.27429700000005</v>
      </c>
      <c r="L11" s="39">
        <f>SUMIFS('DATA 2'!$H$101:$H$133,'DATA 2'!$A$101:$A$133,$J11)</f>
        <v>2922.8713320000002</v>
      </c>
      <c r="M11" s="39">
        <f>SUMIFS('DATA 2'!$J$101:$J$133,'DATA 2'!$A$101:$A$133,$J11)</f>
        <v>4958.9662719999997</v>
      </c>
      <c r="N11" s="39">
        <f>SUMIFS('DATA 2'!$O$101:$O$133,'DATA 2'!$A$101:$A$133,$J11)</f>
        <v>13822.999750000001</v>
      </c>
      <c r="O11" s="39">
        <f>SUMIFS('DATA 2'!$T$101:$T$133,'DATA 2'!$A$101:$A$133,$J11)</f>
        <v>39834.193010000003</v>
      </c>
      <c r="P11" s="39">
        <f>SUMIFS('DATA 2'!AD$101:$AD$133,'DATA 2'!$A$101:$A$133,$J11)</f>
        <v>113135.1952</v>
      </c>
      <c r="Q11" s="39">
        <f>SUMIFS('DATA 2'!$AN$101:$AN$133,'DATA 2'!$A$101:$A$133,$J11)</f>
        <v>158421.27979999999</v>
      </c>
      <c r="R11" s="41"/>
      <c r="S11" s="38" t="s">
        <v>426</v>
      </c>
      <c r="T11" s="43">
        <f t="shared" si="7"/>
        <v>144.98705800000016</v>
      </c>
      <c r="U11" s="43">
        <f t="shared" si="8"/>
        <v>636.91385499999978</v>
      </c>
      <c r="V11" s="43">
        <f t="shared" si="9"/>
        <v>2920.8271100000002</v>
      </c>
      <c r="W11" s="43">
        <f t="shared" si="10"/>
        <v>17002.450900000003</v>
      </c>
      <c r="X11" s="43">
        <f t="shared" si="11"/>
        <v>61548.112290000005</v>
      </c>
      <c r="Y11" s="43">
        <f t="shared" si="12"/>
        <v>91389.799519999986</v>
      </c>
      <c r="Z11" s="43"/>
      <c r="AA11" s="38" t="s">
        <v>426</v>
      </c>
      <c r="AB11" s="44">
        <f t="shared" si="1"/>
        <v>5.2193339858332743E-2</v>
      </c>
      <c r="AC11" s="44">
        <f t="shared" si="2"/>
        <v>0.14736375072519148</v>
      </c>
      <c r="AD11" s="44">
        <f t="shared" si="3"/>
        <v>0.26791238833290021</v>
      </c>
      <c r="AE11" s="44">
        <f t="shared" si="4"/>
        <v>0.74468478218108269</v>
      </c>
      <c r="AF11" s="44">
        <f t="shared" si="5"/>
        <v>1.1930915418764472</v>
      </c>
      <c r="AG11" s="44">
        <f t="shared" si="6"/>
        <v>1.3633862647557806</v>
      </c>
    </row>
    <row r="12" spans="1:33" s="42" customFormat="1" ht="13.5" customHeight="1" x14ac:dyDescent="0.2">
      <c r="A12" s="38" t="s">
        <v>427</v>
      </c>
      <c r="B12" s="39">
        <f>SUMIFS('DATA 2'!$C$68:$C$100,'DATA 2'!$A$68:$A$100,$A12)</f>
        <v>638.72549079999999</v>
      </c>
      <c r="C12" s="39">
        <f>SUMIFS('DATA 2'!$H$68:$H$100,'DATA 2'!$A$68:$A$100,$A12)</f>
        <v>814.2137563</v>
      </c>
      <c r="D12" s="39">
        <f>SUMIFS('DATA 2'!$J$68:$J$100,'DATA 2'!$A$68:$A$100,$A12)</f>
        <v>1133.4604999999999</v>
      </c>
      <c r="E12" s="39">
        <f>SUMIFS('DATA 2'!$O$68:$O$100,'DATA 2'!$A$68:$A$100,$A12)</f>
        <v>2315.2840110000002</v>
      </c>
      <c r="F12" s="39">
        <f>SUMIFS('DATA 2'!$T$68:$T$100,'DATA 2'!$A$68:$A$100,$A12)</f>
        <v>3077.9424450000001</v>
      </c>
      <c r="G12" s="39">
        <f>SUMIFS('DATA 2'!$AD$68:$AD$100,'DATA 2'!$A$68:$A$100,$A12)</f>
        <v>4100.0008710000002</v>
      </c>
      <c r="H12" s="39">
        <f>SUMIFS('DATA 2'!$AN$68:$AN$100,'DATA 2'!$A$68:$A$100,$A12)</f>
        <v>4313.0304569999998</v>
      </c>
      <c r="I12" s="41"/>
      <c r="J12" s="38" t="s">
        <v>427</v>
      </c>
      <c r="K12" s="39">
        <f>SUMIFS('DATA 2'!$C$101:$C$133,'DATA 2'!$A$101:$A$133,$J12)</f>
        <v>638.72549079999999</v>
      </c>
      <c r="L12" s="39">
        <f>SUMIFS('DATA 2'!$H$101:$H$133,'DATA 2'!$A$101:$A$133,$J12)</f>
        <v>821.12899960000004</v>
      </c>
      <c r="M12" s="39">
        <f>SUMIFS('DATA 2'!$J$101:$J$133,'DATA 2'!$A$101:$A$133,$J12)</f>
        <v>1164.9376549999999</v>
      </c>
      <c r="N12" s="39">
        <f>SUMIFS('DATA 2'!$O$101:$O$133,'DATA 2'!$A$101:$A$133,$J12)</f>
        <v>2201.8822519999999</v>
      </c>
      <c r="O12" s="39">
        <f>SUMIFS('DATA 2'!$T$101:$T$133,'DATA 2'!$A$101:$A$133,$J12)</f>
        <v>2756.5805850000002</v>
      </c>
      <c r="P12" s="39">
        <f>SUMIFS('DATA 2'!AD$101:$AD$133,'DATA 2'!$A$101:$A$133,$J12)</f>
        <v>3019.5201179999999</v>
      </c>
      <c r="Q12" s="39">
        <f>SUMIFS('DATA 2'!$AN$101:$AN$133,'DATA 2'!$A$101:$A$133,$J12)</f>
        <v>2336.4378820000002</v>
      </c>
      <c r="R12" s="41"/>
      <c r="S12" s="38" t="s">
        <v>427</v>
      </c>
      <c r="T12" s="43">
        <f t="shared" si="7"/>
        <v>6.9152433000000428</v>
      </c>
      <c r="U12" s="43">
        <f t="shared" si="8"/>
        <v>31.477155000000039</v>
      </c>
      <c r="V12" s="43">
        <f t="shared" si="9"/>
        <v>-113.40175900000031</v>
      </c>
      <c r="W12" s="43">
        <f t="shared" si="10"/>
        <v>-321.36185999999998</v>
      </c>
      <c r="X12" s="43">
        <f t="shared" si="11"/>
        <v>-1080.4807530000003</v>
      </c>
      <c r="Y12" s="43">
        <f t="shared" si="12"/>
        <v>-1976.5925749999997</v>
      </c>
      <c r="Z12" s="43"/>
      <c r="AA12" s="38" t="s">
        <v>427</v>
      </c>
      <c r="AB12" s="44">
        <f t="shared" si="1"/>
        <v>8.4931545880835291E-3</v>
      </c>
      <c r="AC12" s="44">
        <f t="shared" si="2"/>
        <v>2.7770844242035908E-2</v>
      </c>
      <c r="AD12" s="44">
        <f t="shared" si="3"/>
        <v>-4.8979632071583623E-2</v>
      </c>
      <c r="AE12" s="44">
        <f t="shared" si="4"/>
        <v>-0.10440801468592764</v>
      </c>
      <c r="AF12" s="44">
        <f t="shared" si="5"/>
        <v>-0.26353183499116384</v>
      </c>
      <c r="AG12" s="44">
        <f t="shared" si="6"/>
        <v>-0.45828393624997765</v>
      </c>
    </row>
    <row r="13" spans="1:33" s="42" customFormat="1" ht="13.5" customHeight="1" x14ac:dyDescent="0.2">
      <c r="A13" s="38" t="s">
        <v>117</v>
      </c>
      <c r="B13" s="39">
        <f>SUMIFS('DATA 2'!$C$68:$C$100,'DATA 2'!$A$68:$A$100,$A13)</f>
        <v>4.3678165160000004</v>
      </c>
      <c r="C13" s="39">
        <f>SUMIFS('DATA 2'!$H$68:$H$100,'DATA 2'!$A$68:$A$100,$A13)</f>
        <v>173.71355560000001</v>
      </c>
      <c r="D13" s="39">
        <f>SUMIFS('DATA 2'!$J$68:$J$100,'DATA 2'!$A$68:$A$100,$A13)</f>
        <v>638.14756780000005</v>
      </c>
      <c r="E13" s="39">
        <f>SUMIFS('DATA 2'!$O$68:$O$100,'DATA 2'!$A$68:$A$100,$A13)</f>
        <v>13519.25419</v>
      </c>
      <c r="F13" s="39">
        <f>SUMIFS('DATA 2'!$T$68:$T$100,'DATA 2'!$A$68:$A$100,$A13)</f>
        <v>22627.597659999999</v>
      </c>
      <c r="G13" s="39">
        <f>SUMIFS('DATA 2'!$AD$68:$AD$100,'DATA 2'!$A$68:$A$100,$A13)</f>
        <v>96214.023929999996</v>
      </c>
      <c r="H13" s="39">
        <f>SUMIFS('DATA 2'!$AN$68:$AN$100,'DATA 2'!$A$68:$A$100,$A13)</f>
        <v>134082.432</v>
      </c>
      <c r="I13" s="41"/>
      <c r="J13" s="38" t="s">
        <v>117</v>
      </c>
      <c r="K13" s="39">
        <f>SUMIFS('DATA 2'!$C$101:$C$133,'DATA 2'!$A$101:$A$133,$J13)</f>
        <v>4.3678165160000004</v>
      </c>
      <c r="L13" s="39">
        <f>SUMIFS('DATA 2'!$H$101:$H$133,'DATA 2'!$A$101:$A$133,$J13)</f>
        <v>187.2830404</v>
      </c>
      <c r="M13" s="39">
        <f>SUMIFS('DATA 2'!$J$101:$J$133,'DATA 2'!$A$101:$A$133,$J13)</f>
        <v>787.58329379999998</v>
      </c>
      <c r="N13" s="39">
        <f>SUMIFS('DATA 2'!$O$101:$O$133,'DATA 2'!$A$101:$A$133,$J13)</f>
        <v>20682.377270000001</v>
      </c>
      <c r="O13" s="39">
        <f>SUMIFS('DATA 2'!$T$101:$T$133,'DATA 2'!$A$101:$A$133,$J13)</f>
        <v>47352.689899999998</v>
      </c>
      <c r="P13" s="39">
        <f>SUMIFS('DATA 2'!AD$101:$AD$133,'DATA 2'!$A$101:$A$133,$J13)</f>
        <v>86176.835099999997</v>
      </c>
      <c r="Q13" s="39">
        <f>SUMIFS('DATA 2'!$AN$101:$AN$133,'DATA 2'!$A$101:$A$133,$J13)</f>
        <v>90273.45336</v>
      </c>
      <c r="R13" s="41"/>
      <c r="S13" s="38" t="s">
        <v>117</v>
      </c>
      <c r="T13" s="43">
        <f t="shared" si="7"/>
        <v>13.569484799999998</v>
      </c>
      <c r="U13" s="43">
        <f t="shared" si="8"/>
        <v>149.43572599999993</v>
      </c>
      <c r="V13" s="43">
        <f t="shared" si="9"/>
        <v>7163.1230800000012</v>
      </c>
      <c r="W13" s="43">
        <f t="shared" si="10"/>
        <v>24725.092239999998</v>
      </c>
      <c r="X13" s="43">
        <f t="shared" si="11"/>
        <v>-10037.188829999999</v>
      </c>
      <c r="Y13" s="43">
        <f t="shared" si="12"/>
        <v>-43808.978640000001</v>
      </c>
      <c r="Z13" s="43"/>
      <c r="AA13" s="38" t="s">
        <v>117</v>
      </c>
      <c r="AB13" s="44">
        <f t="shared" si="1"/>
        <v>7.8114138836957947E-2</v>
      </c>
      <c r="AC13" s="44">
        <f t="shared" si="2"/>
        <v>0.23417111267097113</v>
      </c>
      <c r="AD13" s="44">
        <f t="shared" si="3"/>
        <v>0.52984602399875436</v>
      </c>
      <c r="AE13" s="44">
        <f t="shared" si="4"/>
        <v>1.0926962999571028</v>
      </c>
      <c r="AF13" s="44">
        <f t="shared" si="5"/>
        <v>-0.10432147435494954</v>
      </c>
      <c r="AG13" s="44">
        <f t="shared" si="6"/>
        <v>-0.32673168279047926</v>
      </c>
    </row>
    <row r="14" spans="1:33" s="42" customFormat="1" ht="13.5" customHeight="1" x14ac:dyDescent="0.2">
      <c r="A14" s="38" t="s">
        <v>428</v>
      </c>
      <c r="B14" s="39">
        <f>SUMIFS('DATA 2'!$C$68:$C$100,'DATA 2'!$A$68:$A$100,$A14)</f>
        <v>288.43088970000002</v>
      </c>
      <c r="C14" s="39">
        <f>SUMIFS('DATA 2'!$H$68:$H$100,'DATA 2'!$A$68:$A$100,$A14)</f>
        <v>1216.153947</v>
      </c>
      <c r="D14" s="39">
        <f>SUMIFS('DATA 2'!$J$68:$J$100,'DATA 2'!$A$68:$A$100,$A14)</f>
        <v>1774.2606149999999</v>
      </c>
      <c r="E14" s="39">
        <f>SUMIFS('DATA 2'!$O$68:$O$100,'DATA 2'!$A$68:$A$100,$A14)</f>
        <v>3407.4843489999998</v>
      </c>
      <c r="F14" s="39">
        <f>SUMIFS('DATA 2'!$T$68:$T$100,'DATA 2'!$A$68:$A$100,$A14)</f>
        <v>4529.8042670000004</v>
      </c>
      <c r="G14" s="39">
        <f>SUMIFS('DATA 2'!$AD$68:$AD$100,'DATA 2'!$A$68:$A$100,$A14)</f>
        <v>5532.2984740000002</v>
      </c>
      <c r="H14" s="39">
        <f>SUMIFS('DATA 2'!$AN$68:$AN$100,'DATA 2'!$A$68:$A$100,$A14)</f>
        <v>1.5343038680000001</v>
      </c>
      <c r="I14" s="41"/>
      <c r="J14" s="38" t="s">
        <v>428</v>
      </c>
      <c r="K14" s="39">
        <f>SUMIFS('DATA 2'!$C$101:$C$133,'DATA 2'!$A$101:$A$133,$J14)</f>
        <v>288.43088970000002</v>
      </c>
      <c r="L14" s="39">
        <f>SUMIFS('DATA 2'!$H$101:$H$133,'DATA 2'!$A$101:$A$133,$J14)</f>
        <v>1257.9935840000001</v>
      </c>
      <c r="M14" s="39">
        <f>SUMIFS('DATA 2'!$J$101:$J$133,'DATA 2'!$A$101:$A$133,$J14)</f>
        <v>1947.357438</v>
      </c>
      <c r="N14" s="39">
        <f>SUMIFS('DATA 2'!$O$101:$O$133,'DATA 2'!$A$101:$A$133,$J14)</f>
        <v>3917.2761919999998</v>
      </c>
      <c r="O14" s="39">
        <f>SUMIFS('DATA 2'!$T$101:$T$133,'DATA 2'!$A$101:$A$133,$J14)</f>
        <v>8448.1029849999995</v>
      </c>
      <c r="P14" s="39">
        <f>SUMIFS('DATA 2'!AD$101:$AD$133,'DATA 2'!$A$101:$A$133,$J14)</f>
        <v>18117.327109999998</v>
      </c>
      <c r="Q14" s="39">
        <f>SUMIFS('DATA 2'!$AN$101:$AN$133,'DATA 2'!$A$101:$A$133,$J14)</f>
        <v>19902.426719999999</v>
      </c>
      <c r="R14" s="41"/>
      <c r="S14" s="38" t="s">
        <v>428</v>
      </c>
      <c r="T14" s="43">
        <f t="shared" si="7"/>
        <v>41.839637000000039</v>
      </c>
      <c r="U14" s="43">
        <f t="shared" si="8"/>
        <v>173.09682300000009</v>
      </c>
      <c r="V14" s="43">
        <f t="shared" si="9"/>
        <v>509.79184299999997</v>
      </c>
      <c r="W14" s="43">
        <f t="shared" si="10"/>
        <v>3918.2987179999991</v>
      </c>
      <c r="X14" s="43">
        <f t="shared" si="11"/>
        <v>12585.028635999999</v>
      </c>
      <c r="Y14" s="43">
        <f t="shared" si="12"/>
        <v>19900.892416131999</v>
      </c>
      <c r="Z14" s="43"/>
      <c r="AA14" s="38" t="s">
        <v>428</v>
      </c>
      <c r="AB14" s="44">
        <f t="shared" si="1"/>
        <v>3.4403240727220341E-2</v>
      </c>
      <c r="AC14" s="44">
        <f t="shared" si="2"/>
        <v>9.7559975990336723E-2</v>
      </c>
      <c r="AD14" s="44">
        <f t="shared" si="3"/>
        <v>0.14960944520540775</v>
      </c>
      <c r="AE14" s="44">
        <f t="shared" si="4"/>
        <v>0.86500397965208564</v>
      </c>
      <c r="AF14" s="44">
        <f t="shared" si="5"/>
        <v>2.2748282102177839</v>
      </c>
      <c r="AG14" s="44">
        <f t="shared" si="6"/>
        <v>12970.633022044887</v>
      </c>
    </row>
    <row r="15" spans="1:33" s="42" customFormat="1" ht="13.5" customHeight="1" x14ac:dyDescent="0.2">
      <c r="A15" s="38" t="s">
        <v>429</v>
      </c>
      <c r="B15" s="39">
        <f>SUMIFS('DATA 2'!$C$68:$C$100,'DATA 2'!$A$68:$A$100,$A15)</f>
        <v>514.10128280000004</v>
      </c>
      <c r="C15" s="39">
        <f>SUMIFS('DATA 2'!$H$68:$H$100,'DATA 2'!$A$68:$A$100,$A15)</f>
        <v>892.15866770000002</v>
      </c>
      <c r="D15" s="39">
        <f>SUMIFS('DATA 2'!$J$68:$J$100,'DATA 2'!$A$68:$A$100,$A15)</f>
        <v>1081.5079490000001</v>
      </c>
      <c r="E15" s="39">
        <f>SUMIFS('DATA 2'!$O$68:$O$100,'DATA 2'!$A$68:$A$100,$A15)</f>
        <v>1392.937383</v>
      </c>
      <c r="F15" s="39">
        <f>SUMIFS('DATA 2'!$T$68:$T$100,'DATA 2'!$A$68:$A$100,$A15)</f>
        <v>1601.75874</v>
      </c>
      <c r="G15" s="39">
        <f>SUMIFS('DATA 2'!$AD$68:$AD$100,'DATA 2'!$A$68:$A$100,$A15)</f>
        <v>669.25179009999999</v>
      </c>
      <c r="H15" s="39">
        <f>SUMIFS('DATA 2'!$AN$68:$AN$100,'DATA 2'!$A$68:$A$100,$A15)</f>
        <v>49.595461319999998</v>
      </c>
      <c r="I15" s="41"/>
      <c r="J15" s="38" t="s">
        <v>429</v>
      </c>
      <c r="K15" s="39">
        <f>SUMIFS('DATA 2'!$C$101:$C$133,'DATA 2'!$A$101:$A$133,$J15)</f>
        <v>514.10128280000004</v>
      </c>
      <c r="L15" s="39">
        <f>SUMIFS('DATA 2'!$H$101:$H$133,'DATA 2'!$A$101:$A$133,$J15)</f>
        <v>911.87715309999999</v>
      </c>
      <c r="M15" s="39">
        <f>SUMIFS('DATA 2'!$J$101:$J$133,'DATA 2'!$A$101:$A$133,$J15)</f>
        <v>1163.3117119999999</v>
      </c>
      <c r="N15" s="39">
        <f>SUMIFS('DATA 2'!$O$101:$O$133,'DATA 2'!$A$101:$A$133,$J15)</f>
        <v>1530.1483009999999</v>
      </c>
      <c r="O15" s="39">
        <f>SUMIFS('DATA 2'!$T$101:$T$133,'DATA 2'!$A$101:$A$133,$J15)</f>
        <v>1732.1756600000001</v>
      </c>
      <c r="P15" s="39">
        <f>SUMIFS('DATA 2'!AD$101:$AD$133,'DATA 2'!$A$101:$A$133,$J15)</f>
        <v>1034.067301</v>
      </c>
      <c r="Q15" s="39">
        <f>SUMIFS('DATA 2'!$AN$101:$AN$133,'DATA 2'!$A$101:$A$133,$J15)</f>
        <v>3975.644538</v>
      </c>
      <c r="R15" s="41"/>
      <c r="S15" s="38" t="s">
        <v>429</v>
      </c>
      <c r="T15" s="43">
        <f t="shared" si="7"/>
        <v>19.718485399999963</v>
      </c>
      <c r="U15" s="43">
        <f t="shared" si="8"/>
        <v>81.80376299999989</v>
      </c>
      <c r="V15" s="43">
        <f t="shared" si="9"/>
        <v>137.21091799999999</v>
      </c>
      <c r="W15" s="43">
        <f t="shared" si="10"/>
        <v>130.41692000000012</v>
      </c>
      <c r="X15" s="43">
        <f t="shared" si="11"/>
        <v>364.81551090000005</v>
      </c>
      <c r="Y15" s="43">
        <f t="shared" si="12"/>
        <v>3926.0490766799999</v>
      </c>
      <c r="Z15" s="43"/>
      <c r="AA15" s="38" t="s">
        <v>429</v>
      </c>
      <c r="AB15" s="44">
        <f t="shared" si="1"/>
        <v>2.2101993864874547E-2</v>
      </c>
      <c r="AC15" s="44">
        <f t="shared" si="2"/>
        <v>7.5638614654324643E-2</v>
      </c>
      <c r="AD15" s="44">
        <f t="shared" si="3"/>
        <v>9.8504727975988304E-2</v>
      </c>
      <c r="AE15" s="44">
        <f t="shared" si="4"/>
        <v>8.1421075935568243E-2</v>
      </c>
      <c r="AF15" s="44">
        <f t="shared" si="5"/>
        <v>0.54510950332383734</v>
      </c>
      <c r="AG15" s="44">
        <f t="shared" si="6"/>
        <v>79.161458976020668</v>
      </c>
    </row>
    <row r="16" spans="1:33" s="42" customFormat="1" ht="13.5" customHeight="1" x14ac:dyDescent="0.2">
      <c r="A16" s="38" t="s">
        <v>430</v>
      </c>
      <c r="B16" s="84">
        <f>SUMIFS('DATA 2'!$C$68:$C$100,'DATA 2'!$A$68:$A$100,$A16)</f>
        <v>0.22515454670000001</v>
      </c>
      <c r="C16" s="39">
        <f>SUMIFS('DATA 2'!$H$68:$H$100,'DATA 2'!$A$68:$A$100,$A16)</f>
        <v>632.42920930000002</v>
      </c>
      <c r="D16" s="39">
        <f>SUMIFS('DATA 2'!$J$68:$J$100,'DATA 2'!$A$68:$A$100,$A16)</f>
        <v>1409.7348260000001</v>
      </c>
      <c r="E16" s="39">
        <f>SUMIFS('DATA 2'!$O$68:$O$100,'DATA 2'!$A$68:$A$100,$A16)</f>
        <v>3901.9997760000001</v>
      </c>
      <c r="F16" s="39">
        <f>SUMIFS('DATA 2'!$T$68:$T$100,'DATA 2'!$A$68:$A$100,$A16)</f>
        <v>4984.2002789999997</v>
      </c>
      <c r="G16" s="39">
        <f>SUMIFS('DATA 2'!$AD$68:$AD$100,'DATA 2'!$A$68:$A$100,$A16)</f>
        <v>2125.6208120000001</v>
      </c>
      <c r="H16" s="39">
        <f>SUMIFS('DATA 2'!$AN$68:$AN$100,'DATA 2'!$A$68:$A$100,$A16)</f>
        <v>937.65071509999996</v>
      </c>
      <c r="I16" s="41"/>
      <c r="J16" s="38" t="s">
        <v>430</v>
      </c>
      <c r="K16" s="39">
        <f>SUMIFS('DATA 2'!$C$101:$C$133,'DATA 2'!$A$101:$A$133,$J16)</f>
        <v>0.22515454670000001</v>
      </c>
      <c r="L16" s="39">
        <f>SUMIFS('DATA 2'!$H$101:$H$133,'DATA 2'!$A$101:$A$133,$J16)</f>
        <v>638.1067875</v>
      </c>
      <c r="M16" s="39">
        <f>SUMIFS('DATA 2'!$J$101:$J$133,'DATA 2'!$A$101:$A$133,$J16)</f>
        <v>1448.48251</v>
      </c>
      <c r="N16" s="39">
        <f>SUMIFS('DATA 2'!$O$101:$O$133,'DATA 2'!$A$101:$A$133,$J16)</f>
        <v>3698.1728859999998</v>
      </c>
      <c r="O16" s="39">
        <f>SUMIFS('DATA 2'!$T$101:$T$133,'DATA 2'!$A$101:$A$133,$J16)</f>
        <v>4526.7859429999999</v>
      </c>
      <c r="P16" s="39">
        <f>SUMIFS('DATA 2'!AD$101:$AD$133,'DATA 2'!$A$101:$A$133,$J16)</f>
        <v>1604.6404729999999</v>
      </c>
      <c r="Q16" s="39">
        <f>SUMIFS('DATA 2'!$AN$101:$AN$133,'DATA 2'!$A$101:$A$133,$J16)</f>
        <v>548.08308709999994</v>
      </c>
      <c r="R16" s="41"/>
      <c r="S16" s="38" t="s">
        <v>430</v>
      </c>
      <c r="T16" s="43">
        <f t="shared" si="7"/>
        <v>5.6775781999999708</v>
      </c>
      <c r="U16" s="43">
        <f t="shared" si="8"/>
        <v>38.747683999999936</v>
      </c>
      <c r="V16" s="43">
        <f t="shared" si="9"/>
        <v>-203.82689000000028</v>
      </c>
      <c r="W16" s="43">
        <f t="shared" si="10"/>
        <v>-457.41433599999982</v>
      </c>
      <c r="X16" s="43">
        <f t="shared" si="11"/>
        <v>-520.98033900000019</v>
      </c>
      <c r="Y16" s="43">
        <f t="shared" si="12"/>
        <v>-389.56762800000001</v>
      </c>
      <c r="Z16" s="43"/>
      <c r="AA16" s="38" t="s">
        <v>430</v>
      </c>
      <c r="AB16" s="44">
        <f t="shared" si="1"/>
        <v>8.9774129918573919E-3</v>
      </c>
      <c r="AC16" s="44">
        <f t="shared" si="2"/>
        <v>2.7485796112410199E-2</v>
      </c>
      <c r="AD16" s="44">
        <f t="shared" si="3"/>
        <v>-5.2236520169395395E-2</v>
      </c>
      <c r="AE16" s="44">
        <f t="shared" si="4"/>
        <v>-9.1772864330358028E-2</v>
      </c>
      <c r="AF16" s="44">
        <f t="shared" si="5"/>
        <v>-0.24509561444771932</v>
      </c>
      <c r="AG16" s="44">
        <f t="shared" si="6"/>
        <v>-0.41547201076730667</v>
      </c>
    </row>
    <row r="17" spans="1:34" s="42" customFormat="1" ht="13.5" customHeight="1" x14ac:dyDescent="0.2">
      <c r="A17" s="38" t="s">
        <v>431</v>
      </c>
      <c r="B17" s="39">
        <f>SUMIFS('DATA 2'!$C$68:$C$100,'DATA 2'!$A$68:$A$100,$A17)</f>
        <v>2605.7253879999998</v>
      </c>
      <c r="C17" s="39">
        <f>SUMIFS('DATA 2'!$H$68:$H$100,'DATA 2'!$A$68:$A$100,$A17)</f>
        <v>2891.5868059999998</v>
      </c>
      <c r="D17" s="39">
        <f>SUMIFS('DATA 2'!$J$68:$J$100,'DATA 2'!$A$68:$A$100,$A17)</f>
        <v>3244.783124</v>
      </c>
      <c r="E17" s="39">
        <f>SUMIFS('DATA 2'!$O$68:$O$100,'DATA 2'!$A$68:$A$100,$A17)</f>
        <v>3478.3848840000001</v>
      </c>
      <c r="F17" s="39">
        <f>SUMIFS('DATA 2'!$T$68:$T$100,'DATA 2'!$A$68:$A$100,$A17)</f>
        <v>3764.6824379999998</v>
      </c>
      <c r="G17" s="39">
        <f>SUMIFS('DATA 2'!$AD$68:$AD$100,'DATA 2'!$A$68:$A$100,$A17)</f>
        <v>4230.4904109999998</v>
      </c>
      <c r="H17" s="39">
        <f>SUMIFS('DATA 2'!$AN$68:$AN$100,'DATA 2'!$A$68:$A$100,$A17)</f>
        <v>4394.2001920000002</v>
      </c>
      <c r="I17" s="41"/>
      <c r="J17" s="38" t="s">
        <v>431</v>
      </c>
      <c r="K17" s="39">
        <f>SUMIFS('DATA 2'!$C$101:$C$133,'DATA 2'!$A$101:$A$133,$J17)</f>
        <v>2605.7253879999998</v>
      </c>
      <c r="L17" s="39">
        <f>SUMIFS('DATA 2'!$H$101:$H$133,'DATA 2'!$A$101:$A$133,$J17)</f>
        <v>2916.259693</v>
      </c>
      <c r="M17" s="39">
        <f>SUMIFS('DATA 2'!$J$101:$J$133,'DATA 2'!$A$101:$A$133,$J17)</f>
        <v>3335.1377389999998</v>
      </c>
      <c r="N17" s="39">
        <f>SUMIFS('DATA 2'!$O$101:$O$133,'DATA 2'!$A$101:$A$133,$J17)</f>
        <v>3309.5822090000001</v>
      </c>
      <c r="O17" s="39">
        <f>SUMIFS('DATA 2'!$T$101:$T$133,'DATA 2'!$A$101:$A$133,$J17)</f>
        <v>3425.890449</v>
      </c>
      <c r="P17" s="39">
        <f>SUMIFS('DATA 2'!AD$101:$AD$133,'DATA 2'!$A$101:$A$133,$J17)</f>
        <v>3378.3722079999998</v>
      </c>
      <c r="Q17" s="39">
        <f>SUMIFS('DATA 2'!$AN$101:$AN$133,'DATA 2'!$A$101:$A$133,$J17)</f>
        <v>31390.977999999999</v>
      </c>
      <c r="R17" s="41"/>
      <c r="S17" s="38" t="s">
        <v>431</v>
      </c>
      <c r="T17" s="43">
        <f t="shared" si="7"/>
        <v>24.672887000000173</v>
      </c>
      <c r="U17" s="43">
        <f t="shared" si="8"/>
        <v>90.35461499999974</v>
      </c>
      <c r="V17" s="43">
        <f t="shared" si="9"/>
        <v>-168.80267499999991</v>
      </c>
      <c r="W17" s="43">
        <f t="shared" si="10"/>
        <v>-338.79198899999983</v>
      </c>
      <c r="X17" s="43">
        <f t="shared" si="11"/>
        <v>-852.11820299999999</v>
      </c>
      <c r="Y17" s="43">
        <f t="shared" si="12"/>
        <v>26996.777807999999</v>
      </c>
      <c r="Z17" s="43"/>
      <c r="AA17" s="38" t="s">
        <v>431</v>
      </c>
      <c r="AB17" s="44">
        <f t="shared" si="1"/>
        <v>8.5326461404529041E-3</v>
      </c>
      <c r="AC17" s="44">
        <f t="shared" si="2"/>
        <v>2.7846118383596297E-2</v>
      </c>
      <c r="AD17" s="44">
        <f t="shared" si="3"/>
        <v>-4.8529038800871227E-2</v>
      </c>
      <c r="AE17" s="44">
        <f t="shared" si="4"/>
        <v>-8.9992182496004713E-2</v>
      </c>
      <c r="AF17" s="44">
        <f t="shared" si="5"/>
        <v>-0.20142303142546947</v>
      </c>
      <c r="AG17" s="44">
        <f t="shared" si="6"/>
        <v>6.1437296045705505</v>
      </c>
    </row>
    <row r="18" spans="1:34" s="42" customFormat="1" ht="13.5" customHeight="1" x14ac:dyDescent="0.2">
      <c r="A18" s="38" t="s">
        <v>434</v>
      </c>
      <c r="B18" s="39">
        <f>SUMIFS('DATA 2'!$C$68:$C$100,'DATA 2'!$A$68:$A$100,$A18)</f>
        <v>2831.6670730000001</v>
      </c>
      <c r="C18" s="39">
        <f>SUMIFS('DATA 2'!$H$68:$H$100,'DATA 2'!$A$68:$A$100,$A18)</f>
        <v>3120.5123309999999</v>
      </c>
      <c r="D18" s="39">
        <f>SUMIFS('DATA 2'!$J$68:$J$100,'DATA 2'!$A$68:$A$100,$A18)</f>
        <v>3496.5249010000002</v>
      </c>
      <c r="E18" s="39">
        <f>SUMIFS('DATA 2'!$O$68:$O$100,'DATA 2'!$A$68:$A$100,$A18)</f>
        <v>3891.040191</v>
      </c>
      <c r="F18" s="39">
        <f>SUMIFS('DATA 2'!$T$68:$T$100,'DATA 2'!$A$68:$A$100,$A18)</f>
        <v>3490.770657</v>
      </c>
      <c r="G18" s="39">
        <f>SUMIFS('DATA 2'!$AD$68:$AD$100,'DATA 2'!$A$68:$A$100,$A18)</f>
        <v>2702.5042229999999</v>
      </c>
      <c r="H18" s="39">
        <f>SUMIFS('DATA 2'!$AN$68:$AN$100,'DATA 2'!$A$68:$A$100,$A18)</f>
        <v>43.735705379999999</v>
      </c>
      <c r="I18" s="41"/>
      <c r="J18" s="38" t="s">
        <v>434</v>
      </c>
      <c r="K18" s="39">
        <f>SUMIFS('DATA 2'!$C$101:$C$133,'DATA 2'!$A$101:$A$133,$J18)</f>
        <v>2831.6670730000001</v>
      </c>
      <c r="L18" s="39">
        <f>SUMIFS('DATA 2'!$H$101:$H$133,'DATA 2'!$A$101:$A$133,$J18)</f>
        <v>2488.8771590000001</v>
      </c>
      <c r="M18" s="39">
        <f>SUMIFS('DATA 2'!$J$101:$J$133,'DATA 2'!$A$101:$A$133,$J18)</f>
        <v>1388.8909900000001</v>
      </c>
      <c r="N18" s="39">
        <f>SUMIFS('DATA 2'!$O$101:$O$133,'DATA 2'!$A$101:$A$133,$J18)</f>
        <v>161.27067779999999</v>
      </c>
      <c r="O18" s="39">
        <f>SUMIFS('DATA 2'!$T$101:$T$133,'DATA 2'!$A$101:$A$133,$J18)</f>
        <v>45.891209310000001</v>
      </c>
      <c r="P18" s="39">
        <f>SUMIFS('DATA 2'!AD$101:$AD$133,'DATA 2'!$A$101:$A$133,$J18)</f>
        <v>0.70011619140000003</v>
      </c>
      <c r="Q18" s="39">
        <f>SUMIFS('DATA 2'!$AN$101:$AN$133,'DATA 2'!$A$101:$A$133,$J18)</f>
        <v>8.9989494599999997E-2</v>
      </c>
      <c r="R18" s="41"/>
      <c r="S18" s="38" t="s">
        <v>434</v>
      </c>
      <c r="T18" s="43">
        <f t="shared" si="7"/>
        <v>-631.63517199999978</v>
      </c>
      <c r="U18" s="43">
        <f t="shared" si="8"/>
        <v>-2107.6339109999999</v>
      </c>
      <c r="V18" s="43">
        <f t="shared" si="9"/>
        <v>-3729.7695131999999</v>
      </c>
      <c r="W18" s="43">
        <f t="shared" si="10"/>
        <v>-3444.8794476900002</v>
      </c>
      <c r="X18" s="43">
        <f t="shared" si="11"/>
        <v>-2701.8041068086</v>
      </c>
      <c r="Y18" s="43">
        <f t="shared" si="12"/>
        <v>-43.645715885400001</v>
      </c>
      <c r="Z18" s="43"/>
      <c r="AA18" s="38" t="s">
        <v>434</v>
      </c>
      <c r="AB18" s="44">
        <f t="shared" si="1"/>
        <v>-0.20241393239346239</v>
      </c>
      <c r="AC18" s="44">
        <f t="shared" si="2"/>
        <v>-0.60277960851850942</v>
      </c>
      <c r="AD18" s="44">
        <f t="shared" si="3"/>
        <v>-0.95855332510493718</v>
      </c>
      <c r="AE18" s="44">
        <f t="shared" si="4"/>
        <v>-0.98685355933711227</v>
      </c>
      <c r="AF18" s="44">
        <f t="shared" si="5"/>
        <v>-0.99974093798431785</v>
      </c>
      <c r="AG18" s="44">
        <f t="shared" si="6"/>
        <v>-0.99794242498621843</v>
      </c>
    </row>
    <row r="19" spans="1:34" s="42" customFormat="1" ht="13.5" customHeight="1" x14ac:dyDescent="0.2">
      <c r="A19" s="38" t="s">
        <v>435</v>
      </c>
      <c r="B19" s="39">
        <f>SUMIFS('DATA 2'!$C$68:$C$100,'DATA 2'!$A$68:$A$100,$A19)</f>
        <v>11781.592780000001</v>
      </c>
      <c r="C19" s="39">
        <f>SUMIFS('DATA 2'!$H$68:$H$100,'DATA 2'!$A$68:$A$100,$A19)</f>
        <v>15636.11068</v>
      </c>
      <c r="D19" s="39">
        <f>SUMIFS('DATA 2'!$J$68:$J$100,'DATA 2'!$A$68:$A$100,$A19)</f>
        <v>17835.812699999999</v>
      </c>
      <c r="E19" s="39">
        <f>SUMIFS('DATA 2'!$O$68:$O$100,'DATA 2'!$A$68:$A$100,$A19)</f>
        <v>21148.240300000001</v>
      </c>
      <c r="F19" s="39">
        <f>SUMIFS('DATA 2'!$T$68:$T$100,'DATA 2'!$A$68:$A$100,$A19)</f>
        <v>28781.839189999999</v>
      </c>
      <c r="G19" s="39">
        <f>SUMIFS('DATA 2'!$AD$68:$AD$100,'DATA 2'!$A$68:$A$100,$A19)</f>
        <v>32949.845350000003</v>
      </c>
      <c r="H19" s="39">
        <f>SUMIFS('DATA 2'!$AN$68:$AN$100,'DATA 2'!$A$68:$A$100,$A19)</f>
        <v>45409.973480000001</v>
      </c>
      <c r="I19" s="41"/>
      <c r="J19" s="38" t="s">
        <v>435</v>
      </c>
      <c r="K19" s="39">
        <f>SUMIFS('DATA 2'!$C$101:$C$133,'DATA 2'!$A$101:$A$133,$J19)</f>
        <v>11781.592780000001</v>
      </c>
      <c r="L19" s="39">
        <f>SUMIFS('DATA 2'!$H$101:$H$133,'DATA 2'!$A$101:$A$133,$J19)</f>
        <v>16409.37444</v>
      </c>
      <c r="M19" s="39">
        <f>SUMIFS('DATA 2'!$J$101:$J$133,'DATA 2'!$A$101:$A$133,$J19)</f>
        <v>19917.40681</v>
      </c>
      <c r="N19" s="39">
        <f>SUMIFS('DATA 2'!$O$101:$O$133,'DATA 2'!$A$101:$A$133,$J19)</f>
        <v>24787.543239999999</v>
      </c>
      <c r="O19" s="39">
        <f>SUMIFS('DATA 2'!$T$101:$T$133,'DATA 2'!$A$101:$A$133,$J19)</f>
        <v>27491.738669999999</v>
      </c>
      <c r="P19" s="39">
        <f>SUMIFS('DATA 2'!AD$101:$AD$133,'DATA 2'!$A$101:$A$133,$J19)</f>
        <v>34601.337140000003</v>
      </c>
      <c r="Q19" s="39">
        <f>SUMIFS('DATA 2'!$AN$101:$AN$133,'DATA 2'!$A$101:$A$133,$J19)</f>
        <v>42303.455349999997</v>
      </c>
      <c r="R19" s="41"/>
      <c r="S19" s="38" t="s">
        <v>435</v>
      </c>
      <c r="T19" s="43">
        <f t="shared" si="7"/>
        <v>773.26375999999982</v>
      </c>
      <c r="U19" s="43">
        <f t="shared" si="8"/>
        <v>2081.5941100000018</v>
      </c>
      <c r="V19" s="43">
        <f t="shared" si="9"/>
        <v>3639.3029399999978</v>
      </c>
      <c r="W19" s="43">
        <f t="shared" si="10"/>
        <v>-1290.10052</v>
      </c>
      <c r="X19" s="43">
        <f t="shared" si="11"/>
        <v>1651.49179</v>
      </c>
      <c r="Y19" s="43">
        <f t="shared" si="12"/>
        <v>-3106.518130000004</v>
      </c>
      <c r="Z19" s="43"/>
      <c r="AA19" s="38" t="s">
        <v>435</v>
      </c>
      <c r="AB19" s="44">
        <f t="shared" si="1"/>
        <v>4.9453714918318736E-2</v>
      </c>
      <c r="AC19" s="44">
        <f t="shared" si="2"/>
        <v>0.11670867736797907</v>
      </c>
      <c r="AD19" s="44">
        <f t="shared" si="3"/>
        <v>0.17208537865914053</v>
      </c>
      <c r="AE19" s="44">
        <f t="shared" si="4"/>
        <v>-4.4823421862777768E-2</v>
      </c>
      <c r="AF19" s="44">
        <f t="shared" si="5"/>
        <v>5.0121382132678249E-2</v>
      </c>
      <c r="AG19" s="44">
        <f t="shared" si="6"/>
        <v>-6.8410481044835048E-2</v>
      </c>
    </row>
    <row r="20" spans="1:34" s="42" customFormat="1" ht="13.5" customHeight="1" x14ac:dyDescent="0.2">
      <c r="A20" s="38" t="s">
        <v>432</v>
      </c>
      <c r="B20" s="39">
        <f>SUMIFS('DATA 2'!$C$68:$C$100,'DATA 2'!$A$68:$A$100,$A20)</f>
        <v>474.12527679999999</v>
      </c>
      <c r="C20" s="39">
        <f>SUMIFS('DATA 2'!$H$68:$H$100,'DATA 2'!$A$68:$A$100,$A20)</f>
        <v>768.33876069999997</v>
      </c>
      <c r="D20" s="39">
        <f>SUMIFS('DATA 2'!$J$68:$J$100,'DATA 2'!$A$68:$A$100,$A20)</f>
        <v>359.06857209999998</v>
      </c>
      <c r="E20" s="39">
        <f>SUMIFS('DATA 2'!$O$68:$O$100,'DATA 2'!$A$68:$A$100,$A20)</f>
        <v>25.044549740000001</v>
      </c>
      <c r="F20" s="39">
        <f>SUMIFS('DATA 2'!$T$68:$T$100,'DATA 2'!$A$68:$A$100,$A20)</f>
        <v>8.3046672810000004</v>
      </c>
      <c r="G20" s="39">
        <f>SUMIFS('DATA 2'!$AD$68:$AD$100,'DATA 2'!$A$68:$A$100,$A20)</f>
        <v>8.7245946389999904</v>
      </c>
      <c r="H20" s="39">
        <f>SUMIFS('DATA 2'!$AN$68:$AN$100,'DATA 2'!$A$68:$A$100,$A20)</f>
        <v>12.528746399999999</v>
      </c>
      <c r="I20" s="41"/>
      <c r="J20" s="38" t="s">
        <v>432</v>
      </c>
      <c r="K20" s="39">
        <f>SUMIFS('DATA 2'!$C$101:$C$133,'DATA 2'!$A$101:$A$133,$J20)</f>
        <v>474.12527679999999</v>
      </c>
      <c r="L20" s="39">
        <f>SUMIFS('DATA 2'!$H$101:$H$133,'DATA 2'!$A$101:$A$133,$J20)</f>
        <v>789.87765139999999</v>
      </c>
      <c r="M20" s="39">
        <f>SUMIFS('DATA 2'!$J$101:$J$133,'DATA 2'!$A$101:$A$133,$J20)</f>
        <v>386.92018280000002</v>
      </c>
      <c r="N20" s="39">
        <f>SUMIFS('DATA 2'!$O$101:$O$133,'DATA 2'!$A$101:$A$133,$J20)</f>
        <v>26.730869590000001</v>
      </c>
      <c r="O20" s="39">
        <f>SUMIFS('DATA 2'!$T$101:$T$133,'DATA 2'!$A$101:$A$133,$J20)</f>
        <v>8.7751702730000005</v>
      </c>
      <c r="P20" s="39">
        <f>SUMIFS('DATA 2'!AD$101:$AD$133,'DATA 2'!$A$101:$A$133,$J20)</f>
        <v>9.6845226120000003</v>
      </c>
      <c r="Q20" s="39">
        <f>SUMIFS('DATA 2'!$AN$101:$AN$133,'DATA 2'!$A$101:$A$133,$J20)</f>
        <v>14.762252159999999</v>
      </c>
      <c r="R20" s="41"/>
      <c r="S20" s="38" t="s">
        <v>432</v>
      </c>
      <c r="T20" s="43">
        <f t="shared" si="7"/>
        <v>21.538890700000024</v>
      </c>
      <c r="U20" s="43">
        <f t="shared" si="8"/>
        <v>27.851610700000037</v>
      </c>
      <c r="V20" s="43">
        <f t="shared" si="9"/>
        <v>1.6863198500000003</v>
      </c>
      <c r="W20" s="43">
        <f t="shared" si="10"/>
        <v>0.47050299200000012</v>
      </c>
      <c r="X20" s="43">
        <f t="shared" si="11"/>
        <v>0.95992797300000987</v>
      </c>
      <c r="Y20" s="43">
        <f t="shared" si="12"/>
        <v>2.2335057599999999</v>
      </c>
      <c r="Z20" s="43"/>
      <c r="AA20" s="38" t="s">
        <v>432</v>
      </c>
      <c r="AB20" s="44">
        <f t="shared" si="1"/>
        <v>2.8033065363482157E-2</v>
      </c>
      <c r="AC20" s="44">
        <f t="shared" si="2"/>
        <v>7.7566272473001074E-2</v>
      </c>
      <c r="AD20" s="44">
        <f t="shared" si="3"/>
        <v>6.7332807637052072E-2</v>
      </c>
      <c r="AE20" s="44">
        <f t="shared" si="4"/>
        <v>5.6655248919658785E-2</v>
      </c>
      <c r="AF20" s="44">
        <f t="shared" si="5"/>
        <v>0.11002550980523673</v>
      </c>
      <c r="AG20" s="44">
        <f t="shared" si="6"/>
        <v>0.17827049001486683</v>
      </c>
    </row>
    <row r="21" spans="1:34" s="42" customFormat="1" ht="13.5" customHeight="1" x14ac:dyDescent="0.2">
      <c r="A21" s="38" t="s">
        <v>433</v>
      </c>
      <c r="B21" s="39">
        <f>SUMIFS('DATA 2'!$C$68:$C$100,'DATA 2'!$A$68:$A$100,$A21)</f>
        <v>5981.2326210000001</v>
      </c>
      <c r="C21" s="39">
        <f>SUMIFS('DATA 2'!$H$68:$H$100,'DATA 2'!$A$68:$A$100,$A21)</f>
        <v>3405.5918959999999</v>
      </c>
      <c r="D21" s="39">
        <f>SUMIFS('DATA 2'!$J$68:$J$100,'DATA 2'!$A$68:$A$100,$A21)</f>
        <v>797.33050409999998</v>
      </c>
      <c r="E21" s="39">
        <f>SUMIFS('DATA 2'!$O$68:$O$100,'DATA 2'!$A$68:$A$100,$A21)</f>
        <v>9.1773426229999995</v>
      </c>
      <c r="F21" s="39">
        <f>SUMIFS('DATA 2'!$T$68:$T$100,'DATA 2'!$A$68:$A$100,$A21)</f>
        <v>1.894438273</v>
      </c>
      <c r="G21" s="39">
        <f>SUMIFS('DATA 2'!$AD$68:$AD$100,'DATA 2'!$A$68:$A$100,$A21)</f>
        <v>0.16377114500000001</v>
      </c>
      <c r="H21" s="39">
        <f>SUMIFS('DATA 2'!$AN$68:$AN$100,'DATA 2'!$A$68:$A$100,$A21)</f>
        <v>1.7032034200000001E-2</v>
      </c>
      <c r="I21" s="41"/>
      <c r="J21" s="38" t="s">
        <v>433</v>
      </c>
      <c r="K21" s="39">
        <f>SUMIFS('DATA 2'!$C$101:$C$133,'DATA 2'!$A$101:$A$133,$J21)</f>
        <v>5981.2326210000001</v>
      </c>
      <c r="L21" s="39">
        <f>SUMIFS('DATA 2'!$H$101:$H$133,'DATA 2'!$A$101:$A$133,$J21)</f>
        <v>3545.324314</v>
      </c>
      <c r="M21" s="39">
        <f>SUMIFS('DATA 2'!$J$101:$J$133,'DATA 2'!$A$101:$A$133,$J21)</f>
        <v>879.57815059999996</v>
      </c>
      <c r="N21" s="39">
        <f>SUMIFS('DATA 2'!$O$101:$O$133,'DATA 2'!$A$101:$A$133,$J21)</f>
        <v>10.23825394</v>
      </c>
      <c r="O21" s="39">
        <f>SUMIFS('DATA 2'!$T$101:$T$133,'DATA 2'!$A$101:$A$133,$J21)</f>
        <v>2.1719823909999998</v>
      </c>
      <c r="P21" s="39">
        <f>SUMIFS('DATA 2'!AD$101:$AD$133,'DATA 2'!$A$101:$A$133,$J21)</f>
        <v>0.19464377229999999</v>
      </c>
      <c r="Q21" s="39">
        <f>SUMIFS('DATA 2'!$AN$101:$AN$133,'DATA 2'!$A$101:$A$133,$J21)</f>
        <v>2.1067570000000001E-2</v>
      </c>
      <c r="R21" s="41"/>
      <c r="S21" s="38" t="s">
        <v>433</v>
      </c>
      <c r="T21" s="43">
        <f t="shared" si="7"/>
        <v>139.73241800000005</v>
      </c>
      <c r="U21" s="43">
        <f t="shared" si="8"/>
        <v>82.247646499999973</v>
      </c>
      <c r="V21" s="43">
        <f t="shared" si="9"/>
        <v>1.0609113170000004</v>
      </c>
      <c r="W21" s="43">
        <f t="shared" si="10"/>
        <v>0.27754411799999978</v>
      </c>
      <c r="X21" s="43">
        <f t="shared" si="11"/>
        <v>3.0872627299999983E-2</v>
      </c>
      <c r="Y21" s="43">
        <f t="shared" si="12"/>
        <v>4.0355358000000001E-3</v>
      </c>
      <c r="Z21" s="43"/>
      <c r="AA21" s="38" t="s">
        <v>433</v>
      </c>
      <c r="AB21" s="44">
        <f t="shared" si="1"/>
        <v>4.1030288498196565E-2</v>
      </c>
      <c r="AC21" s="44">
        <f t="shared" si="2"/>
        <v>0.1031537688286972</v>
      </c>
      <c r="AD21" s="44">
        <f t="shared" si="3"/>
        <v>0.1156011451878427</v>
      </c>
      <c r="AE21" s="44">
        <f t="shared" si="4"/>
        <v>0.14650470377189206</v>
      </c>
      <c r="AF21" s="44">
        <f t="shared" si="5"/>
        <v>0.18851078619496731</v>
      </c>
      <c r="AG21" s="44">
        <f t="shared" si="6"/>
        <v>0.23693798125417098</v>
      </c>
    </row>
    <row r="22" spans="1:34" s="42" customFormat="1" ht="13.5" customHeight="1" x14ac:dyDescent="0.2">
      <c r="A22" s="40" t="s">
        <v>225</v>
      </c>
      <c r="B22" s="39">
        <f>SUM(B4:B8,B10:B21)</f>
        <v>3459303.525200163</v>
      </c>
      <c r="C22" s="39">
        <f t="shared" ref="C22:H22" si="15">SUM(C4:C8,C10:C21)</f>
        <v>3990781.1319788396</v>
      </c>
      <c r="D22" s="39">
        <f t="shared" si="15"/>
        <v>4228844.8121025404</v>
      </c>
      <c r="E22" s="39">
        <f t="shared" si="15"/>
        <v>4892265.6063160421</v>
      </c>
      <c r="F22" s="39">
        <f t="shared" si="15"/>
        <v>5692807.4711348461</v>
      </c>
      <c r="G22" s="39">
        <f t="shared" si="15"/>
        <v>7632634.3458690038</v>
      </c>
      <c r="H22" s="39">
        <f t="shared" si="15"/>
        <v>9832899.9002194628</v>
      </c>
      <c r="I22" s="41"/>
      <c r="J22" s="40" t="s">
        <v>225</v>
      </c>
      <c r="K22" s="39">
        <f t="shared" ref="K22:Q22" si="16">SUM(K4:K8,K10:K21)</f>
        <v>3459303.525200163</v>
      </c>
      <c r="L22" s="39">
        <f t="shared" si="16"/>
        <v>3987380.8992969701</v>
      </c>
      <c r="M22" s="39">
        <f t="shared" si="16"/>
        <v>4220600.8329216698</v>
      </c>
      <c r="N22" s="39">
        <f t="shared" si="16"/>
        <v>4883435.4718246209</v>
      </c>
      <c r="O22" s="39">
        <f t="shared" si="16"/>
        <v>5712543.6792877121</v>
      </c>
      <c r="P22" s="39">
        <f t="shared" si="16"/>
        <v>7731694.7664434556</v>
      </c>
      <c r="Q22" s="39">
        <f t="shared" si="16"/>
        <v>10195667.660890376</v>
      </c>
      <c r="R22" s="41"/>
      <c r="S22" s="40" t="s">
        <v>225</v>
      </c>
      <c r="T22" s="43">
        <f t="shared" si="7"/>
        <v>-3400.2326818695292</v>
      </c>
      <c r="U22" s="43">
        <f t="shared" si="8"/>
        <v>-8243.9791808705777</v>
      </c>
      <c r="V22" s="43">
        <f t="shared" si="9"/>
        <v>-8830.1344914212823</v>
      </c>
      <c r="W22" s="43">
        <f t="shared" si="10"/>
        <v>19736.208152865991</v>
      </c>
      <c r="X22" s="43">
        <f t="shared" si="11"/>
        <v>99060.420574451797</v>
      </c>
      <c r="Y22" s="43">
        <f t="shared" si="12"/>
        <v>362767.76067091338</v>
      </c>
      <c r="Z22" s="43"/>
      <c r="AA22" s="40" t="s">
        <v>225</v>
      </c>
      <c r="AB22" s="44">
        <f t="shared" si="1"/>
        <v>-8.5202183969024237E-4</v>
      </c>
      <c r="AC22" s="44">
        <f t="shared" si="2"/>
        <v>-1.94946363538262E-3</v>
      </c>
      <c r="AD22" s="44">
        <f t="shared" si="3"/>
        <v>-1.8049172309902994E-3</v>
      </c>
      <c r="AE22" s="44">
        <f t="shared" si="4"/>
        <v>3.4668673151054819E-3</v>
      </c>
      <c r="AF22" s="44">
        <f t="shared" si="5"/>
        <v>1.2978536123385176E-2</v>
      </c>
      <c r="AG22" s="44">
        <f t="shared" si="6"/>
        <v>3.6893262857564224E-2</v>
      </c>
    </row>
    <row r="23" spans="1:34" s="42" customFormat="1" ht="13.5" customHeight="1" x14ac:dyDescent="0.2">
      <c r="A23" s="40" t="s">
        <v>436</v>
      </c>
      <c r="B23" s="39">
        <f>SUM(B10:B17)</f>
        <v>15572.681199362698</v>
      </c>
      <c r="C23" s="39">
        <f t="shared" ref="C23:G23" si="17">SUM(C10:C17)</f>
        <v>24337.463215899999</v>
      </c>
      <c r="D23" s="39">
        <f t="shared" si="17"/>
        <v>30973.344818799997</v>
      </c>
      <c r="E23" s="39">
        <f t="shared" si="17"/>
        <v>59036.97192299999</v>
      </c>
      <c r="F23" s="39">
        <f t="shared" si="17"/>
        <v>89016.936208999992</v>
      </c>
      <c r="G23" s="39">
        <f t="shared" si="17"/>
        <v>196374.44194810002</v>
      </c>
      <c r="H23" s="39">
        <f>SUM(H10:H17)</f>
        <v>245245.55154928795</v>
      </c>
      <c r="I23" s="41"/>
      <c r="J23" s="40" t="s">
        <v>436</v>
      </c>
      <c r="K23" s="39">
        <f>SUM(K10:K17)</f>
        <v>15572.681199362698</v>
      </c>
      <c r="L23" s="39">
        <f t="shared" ref="L23:Q23" si="18">SUM(L10:L17)</f>
        <v>24721.596479600001</v>
      </c>
      <c r="M23" s="39">
        <f t="shared" si="18"/>
        <v>32657.014179799997</v>
      </c>
      <c r="N23" s="39">
        <f t="shared" si="18"/>
        <v>68299.382530000003</v>
      </c>
      <c r="O23" s="39">
        <f t="shared" si="18"/>
        <v>134501.017482</v>
      </c>
      <c r="P23" s="39">
        <f t="shared" si="18"/>
        <v>261244.35320999997</v>
      </c>
      <c r="Q23" s="39">
        <f t="shared" si="18"/>
        <v>345744.67727709998</v>
      </c>
      <c r="R23" s="41"/>
      <c r="S23" s="40" t="s">
        <v>436</v>
      </c>
      <c r="T23" s="43">
        <f t="shared" si="7"/>
        <v>384.13326370000141</v>
      </c>
      <c r="U23" s="43">
        <f t="shared" si="8"/>
        <v>1683.6693610000002</v>
      </c>
      <c r="V23" s="43">
        <f t="shared" si="9"/>
        <v>9262.4106070000125</v>
      </c>
      <c r="W23" s="43">
        <f t="shared" si="10"/>
        <v>45484.081273000003</v>
      </c>
      <c r="X23" s="43">
        <f t="shared" si="11"/>
        <v>64869.91126189995</v>
      </c>
      <c r="Y23" s="43">
        <f t="shared" si="12"/>
        <v>100499.12572781203</v>
      </c>
      <c r="Z23" s="43"/>
      <c r="AA23" s="40" t="s">
        <v>436</v>
      </c>
      <c r="AB23" s="44">
        <f t="shared" si="1"/>
        <v>1.5783619693322981E-2</v>
      </c>
      <c r="AC23" s="44">
        <f t="shared" si="2"/>
        <v>5.4358654864361311E-2</v>
      </c>
      <c r="AD23" s="44">
        <f t="shared" si="3"/>
        <v>0.15689169524278235</v>
      </c>
      <c r="AE23" s="44">
        <f t="shared" si="4"/>
        <v>0.51095986011256778</v>
      </c>
      <c r="AF23" s="44">
        <f t="shared" si="5"/>
        <v>0.33033785159804285</v>
      </c>
      <c r="AG23" s="44">
        <f t="shared" si="6"/>
        <v>0.40978980084625238</v>
      </c>
    </row>
    <row r="24" spans="1:34" s="42" customFormat="1" ht="13.5" customHeight="1" x14ac:dyDescent="0.2">
      <c r="A24" s="50" t="s">
        <v>439</v>
      </c>
      <c r="B24" s="39">
        <f>SUM(B10:B16)</f>
        <v>12966.955811362699</v>
      </c>
      <c r="C24" s="39">
        <f t="shared" ref="C24:G24" si="19">SUM(C10:C16)</f>
        <v>21445.8764099</v>
      </c>
      <c r="D24" s="39">
        <f t="shared" si="19"/>
        <v>27728.561694799995</v>
      </c>
      <c r="E24" s="39">
        <f t="shared" si="19"/>
        <v>55558.587038999991</v>
      </c>
      <c r="F24" s="39">
        <f t="shared" si="19"/>
        <v>85252.253770999989</v>
      </c>
      <c r="G24" s="39">
        <f t="shared" si="19"/>
        <v>192143.95153710002</v>
      </c>
      <c r="H24" s="39">
        <f>SUM(H10:H16)</f>
        <v>240851.35135728796</v>
      </c>
      <c r="I24" s="41"/>
      <c r="J24" s="50" t="s">
        <v>439</v>
      </c>
      <c r="K24" s="39">
        <f>SUM(K10:K16)</f>
        <v>12966.955811362699</v>
      </c>
      <c r="L24" s="39">
        <f t="shared" ref="L24:Q24" si="20">SUM(L10:L16)</f>
        <v>21805.336786600001</v>
      </c>
      <c r="M24" s="39">
        <f t="shared" si="20"/>
        <v>29321.876440799999</v>
      </c>
      <c r="N24" s="39">
        <f t="shared" si="20"/>
        <v>64989.800321000002</v>
      </c>
      <c r="O24" s="39">
        <f t="shared" si="20"/>
        <v>131075.127033</v>
      </c>
      <c r="P24" s="39">
        <f t="shared" si="20"/>
        <v>257865.98100199999</v>
      </c>
      <c r="Q24" s="39">
        <f t="shared" si="20"/>
        <v>314353.69927709998</v>
      </c>
      <c r="R24" s="41"/>
      <c r="S24" s="50" t="s">
        <v>439</v>
      </c>
      <c r="T24" s="43">
        <f t="shared" si="7"/>
        <v>359.46037670000078</v>
      </c>
      <c r="U24" s="43">
        <f t="shared" si="8"/>
        <v>1593.3147460000037</v>
      </c>
      <c r="V24" s="43">
        <f t="shared" si="9"/>
        <v>9431.2132820000115</v>
      </c>
      <c r="W24" s="43">
        <f t="shared" si="10"/>
        <v>45822.873262000008</v>
      </c>
      <c r="X24" s="43">
        <f t="shared" si="11"/>
        <v>65722.02946489997</v>
      </c>
      <c r="Y24" s="43">
        <f t="shared" si="12"/>
        <v>73502.347919812019</v>
      </c>
      <c r="Z24" s="43"/>
      <c r="AA24" s="50" t="s">
        <v>439</v>
      </c>
      <c r="AB24" s="44">
        <f t="shared" si="1"/>
        <v>1.6761281741513034E-2</v>
      </c>
      <c r="AC24" s="44">
        <f t="shared" si="2"/>
        <v>5.7461139295183816E-2</v>
      </c>
      <c r="AD24" s="44">
        <f t="shared" si="3"/>
        <v>0.16975257623775897</v>
      </c>
      <c r="AE24" s="44">
        <f t="shared" si="4"/>
        <v>0.53749749989116924</v>
      </c>
      <c r="AF24" s="44">
        <f t="shared" si="5"/>
        <v>0.34204578879085901</v>
      </c>
      <c r="AG24" s="44">
        <f t="shared" si="6"/>
        <v>0.30517722863334029</v>
      </c>
    </row>
    <row r="25" spans="1:34" s="42" customFormat="1" ht="13.5" customHeight="1" x14ac:dyDescent="0.2">
      <c r="A25" s="40" t="s">
        <v>226</v>
      </c>
      <c r="B25" s="39">
        <f>SUM(B18:B21)</f>
        <v>21068.6177508</v>
      </c>
      <c r="C25" s="39">
        <f t="shared" ref="C25:H25" si="21">SUM(C18:C21)</f>
        <v>22930.553667699998</v>
      </c>
      <c r="D25" s="39">
        <f t="shared" si="21"/>
        <v>22488.736677199999</v>
      </c>
      <c r="E25" s="39">
        <f t="shared" si="21"/>
        <v>25073.502383363</v>
      </c>
      <c r="F25" s="39">
        <f t="shared" si="21"/>
        <v>32282.808952554002</v>
      </c>
      <c r="G25" s="39">
        <f t="shared" si="21"/>
        <v>35661.237938784005</v>
      </c>
      <c r="H25" s="39">
        <f t="shared" si="21"/>
        <v>45466.254963814201</v>
      </c>
      <c r="I25" s="41"/>
      <c r="J25" s="40" t="s">
        <v>226</v>
      </c>
      <c r="K25" s="39">
        <f t="shared" ref="K25:Q25" si="22">SUM(K18:K21)</f>
        <v>21068.6177508</v>
      </c>
      <c r="L25" s="39">
        <f t="shared" si="22"/>
        <v>23233.453564399999</v>
      </c>
      <c r="M25" s="39">
        <f t="shared" si="22"/>
        <v>22572.796133399999</v>
      </c>
      <c r="N25" s="39">
        <f t="shared" si="22"/>
        <v>24985.783041329996</v>
      </c>
      <c r="O25" s="39">
        <f t="shared" si="22"/>
        <v>27548.577031973997</v>
      </c>
      <c r="P25" s="39">
        <f t="shared" si="22"/>
        <v>34611.916422575705</v>
      </c>
      <c r="Q25" s="39">
        <f t="shared" si="22"/>
        <v>42318.328659224593</v>
      </c>
      <c r="R25" s="41"/>
      <c r="S25" s="40" t="s">
        <v>226</v>
      </c>
      <c r="T25" s="43">
        <f t="shared" si="7"/>
        <v>302.89989670000068</v>
      </c>
      <c r="U25" s="43">
        <f t="shared" si="8"/>
        <v>84.059456200000568</v>
      </c>
      <c r="V25" s="43">
        <f t="shared" si="9"/>
        <v>-87.719342033004068</v>
      </c>
      <c r="W25" s="43">
        <f t="shared" si="10"/>
        <v>-4734.231920580005</v>
      </c>
      <c r="X25" s="43">
        <f t="shared" si="11"/>
        <v>-1049.3215162082997</v>
      </c>
      <c r="Y25" s="43">
        <f t="shared" si="12"/>
        <v>-3147.9263045896078</v>
      </c>
      <c r="Z25" s="41"/>
      <c r="AA25" s="40" t="s">
        <v>226</v>
      </c>
      <c r="AB25" s="44">
        <f t="shared" si="1"/>
        <v>1.3209445401515252E-2</v>
      </c>
      <c r="AC25" s="44">
        <f t="shared" si="2"/>
        <v>3.7378469678657211E-3</v>
      </c>
      <c r="AD25" s="44">
        <f t="shared" si="3"/>
        <v>-3.4984877936801162E-3</v>
      </c>
      <c r="AE25" s="44">
        <f t="shared" si="4"/>
        <v>-0.1466486986165888</v>
      </c>
      <c r="AF25" s="44">
        <f t="shared" si="5"/>
        <v>-2.9424708082472106E-2</v>
      </c>
      <c r="AG25" s="44">
        <f t="shared" si="6"/>
        <v>-6.9236542730316986E-2</v>
      </c>
    </row>
    <row r="26" spans="1:34" ht="15.75" customHeight="1" x14ac:dyDescent="0.25">
      <c r="A26" s="20"/>
      <c r="B26" s="35"/>
      <c r="C26" s="35"/>
      <c r="D26" s="35"/>
      <c r="E26" s="35"/>
      <c r="F26" s="35"/>
      <c r="G26" s="35"/>
      <c r="H26" s="35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</row>
    <row r="27" spans="1:34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</row>
    <row r="28" spans="1:34" s="42" customFormat="1" ht="12.75" x14ac:dyDescent="0.2">
      <c r="A28" s="40" t="s">
        <v>444</v>
      </c>
      <c r="B28" s="41"/>
      <c r="C28" s="41"/>
      <c r="D28" s="41"/>
      <c r="E28" s="41"/>
      <c r="F28" s="41"/>
      <c r="G28" s="41"/>
      <c r="H28" s="41"/>
      <c r="I28" s="41"/>
      <c r="J28" s="40" t="s">
        <v>444</v>
      </c>
      <c r="L28" s="41"/>
      <c r="M28" s="41"/>
      <c r="N28" s="41"/>
      <c r="O28" s="41"/>
      <c r="P28" s="41"/>
      <c r="Q28" s="41"/>
      <c r="R28" s="41"/>
      <c r="S28" s="40" t="s">
        <v>444</v>
      </c>
      <c r="U28" s="41"/>
      <c r="V28" s="41"/>
      <c r="W28" s="41"/>
      <c r="X28" s="41"/>
      <c r="Y28" s="41"/>
      <c r="Z28" s="41"/>
      <c r="AA28" s="40" t="s">
        <v>444</v>
      </c>
      <c r="AC28" s="41"/>
      <c r="AD28" s="41"/>
      <c r="AE28" s="41"/>
      <c r="AF28" s="41"/>
      <c r="AG28" s="41"/>
      <c r="AH28" s="41"/>
    </row>
    <row r="29" spans="1:34" s="42" customFormat="1" ht="12.75" x14ac:dyDescent="0.2">
      <c r="A29" s="45"/>
      <c r="B29" s="46" t="s">
        <v>437</v>
      </c>
      <c r="C29" s="46" t="s">
        <v>445</v>
      </c>
      <c r="D29" s="46" t="s">
        <v>442</v>
      </c>
      <c r="E29" s="49"/>
      <c r="F29" s="49"/>
      <c r="G29" s="49"/>
      <c r="H29" s="49"/>
      <c r="J29" s="45"/>
      <c r="K29" s="46" t="s">
        <v>437</v>
      </c>
      <c r="L29" s="46" t="s">
        <v>445</v>
      </c>
      <c r="M29" s="46" t="s">
        <v>442</v>
      </c>
      <c r="N29" s="49"/>
      <c r="O29" s="49"/>
      <c r="P29" s="49"/>
      <c r="Q29" s="49"/>
      <c r="R29" s="41"/>
      <c r="S29" s="45"/>
      <c r="T29" s="46" t="s">
        <v>437</v>
      </c>
      <c r="U29" s="46" t="s">
        <v>445</v>
      </c>
      <c r="V29" s="46" t="s">
        <v>442</v>
      </c>
      <c r="W29" s="41"/>
      <c r="X29" s="41"/>
      <c r="Y29" s="41"/>
      <c r="Z29" s="41"/>
      <c r="AA29" s="45"/>
      <c r="AB29" s="46" t="s">
        <v>437</v>
      </c>
      <c r="AC29" s="46" t="s">
        <v>445</v>
      </c>
      <c r="AD29" s="46" t="s">
        <v>442</v>
      </c>
      <c r="AE29" s="41"/>
      <c r="AF29" s="41"/>
      <c r="AG29" s="41"/>
    </row>
    <row r="30" spans="1:34" s="42" customFormat="1" ht="12.75" x14ac:dyDescent="0.2">
      <c r="A30" s="36" t="s">
        <v>219</v>
      </c>
      <c r="B30" s="39">
        <f>AVERAGE(Inversion!H2:T2)</f>
        <v>66443.048450371542</v>
      </c>
      <c r="C30" s="39">
        <f>AVERAGE(Inversion!U2:AD2)</f>
        <v>89751.102760643</v>
      </c>
      <c r="D30" s="39">
        <f>AVERAGE(Inversion!AE2:AN2)</f>
        <v>117456.35090207399</v>
      </c>
      <c r="E30" s="39"/>
      <c r="F30" s="39"/>
      <c r="G30" s="39"/>
      <c r="H30" s="39"/>
      <c r="I30" s="41"/>
      <c r="J30" s="36" t="s">
        <v>219</v>
      </c>
      <c r="K30" s="39">
        <f>AVERAGE(Inversion!H26:T26)</f>
        <v>66908.430563667673</v>
      </c>
      <c r="L30" s="39">
        <f>AVERAGE(Inversion!U26:AD26)</f>
        <v>91377.877527279008</v>
      </c>
      <c r="M30" s="39">
        <f>AVERAGE(Inversion!AE26:AN26)</f>
        <v>120584.181152177</v>
      </c>
      <c r="N30" s="39"/>
      <c r="O30" s="39"/>
      <c r="P30" s="39"/>
      <c r="Q30" s="41"/>
      <c r="R30" s="41"/>
      <c r="S30" s="36" t="s">
        <v>219</v>
      </c>
      <c r="T30" s="39">
        <f t="shared" ref="T30:T51" si="23">K30-B30</f>
        <v>465.38211329613114</v>
      </c>
      <c r="U30" s="39">
        <f t="shared" ref="U30:U51" si="24">L30-C30</f>
        <v>1626.7747666360083</v>
      </c>
      <c r="V30" s="39">
        <f t="shared" ref="V30:V51" si="25">M30-D30</f>
        <v>3127.8302501030121</v>
      </c>
      <c r="W30" s="41"/>
      <c r="X30" s="41"/>
      <c r="Y30" s="41"/>
      <c r="Z30" s="41"/>
      <c r="AA30" s="36" t="s">
        <v>219</v>
      </c>
      <c r="AB30" s="44">
        <f t="shared" ref="AB30:AB51" si="26">K30/B30-1</f>
        <v>7.0042257865958746E-3</v>
      </c>
      <c r="AC30" s="44">
        <f t="shared" ref="AC30:AC51" si="27">L30/C30-1</f>
        <v>1.8125401433500388E-2</v>
      </c>
      <c r="AD30" s="44">
        <f t="shared" ref="AD30:AD51" si="28">M30/D30-1</f>
        <v>2.6629724370636598E-2</v>
      </c>
      <c r="AE30" s="41"/>
      <c r="AF30" s="41"/>
      <c r="AG30" s="41"/>
    </row>
    <row r="31" spans="1:34" s="42" customFormat="1" ht="12.75" x14ac:dyDescent="0.2">
      <c r="A31" s="36" t="s">
        <v>218</v>
      </c>
      <c r="B31" s="39">
        <f>AVERAGE(Inversion!H3:T3)</f>
        <v>1085111.3671542306</v>
      </c>
      <c r="C31" s="39">
        <f>AVERAGE(Inversion!U3:AD3)</f>
        <v>1487948.661393</v>
      </c>
      <c r="D31" s="39">
        <f>AVERAGE(Inversion!AE3:AN3)</f>
        <v>1908644.7678969998</v>
      </c>
      <c r="E31" s="39"/>
      <c r="F31" s="39"/>
      <c r="G31" s="39"/>
      <c r="H31" s="39"/>
      <c r="I31" s="41"/>
      <c r="J31" s="36" t="s">
        <v>218</v>
      </c>
      <c r="K31" s="39">
        <f>AVERAGE(Inversion!H27:T27)</f>
        <v>1089986.7688934617</v>
      </c>
      <c r="L31" s="39">
        <f>AVERAGE(Inversion!U27:AD27)</f>
        <v>1507070.2643200001</v>
      </c>
      <c r="M31" s="39">
        <f>AVERAGE(Inversion!AE27:AN27)</f>
        <v>1949892.2890459995</v>
      </c>
      <c r="N31" s="39"/>
      <c r="O31" s="39"/>
      <c r="P31" s="39"/>
      <c r="Q31" s="41"/>
      <c r="R31" s="41"/>
      <c r="S31" s="36" t="s">
        <v>218</v>
      </c>
      <c r="T31" s="39">
        <f t="shared" si="23"/>
        <v>4875.401739231078</v>
      </c>
      <c r="U31" s="39">
        <f t="shared" si="24"/>
        <v>19121.602927000029</v>
      </c>
      <c r="V31" s="39">
        <f t="shared" si="25"/>
        <v>41247.521148999687</v>
      </c>
      <c r="W31" s="41"/>
      <c r="X31" s="41"/>
      <c r="Y31" s="41"/>
      <c r="Z31" s="41"/>
      <c r="AA31" s="36" t="s">
        <v>218</v>
      </c>
      <c r="AB31" s="44">
        <f t="shared" si="26"/>
        <v>4.4929966515945274E-3</v>
      </c>
      <c r="AC31" s="44">
        <f t="shared" si="27"/>
        <v>1.2850982982906656E-2</v>
      </c>
      <c r="AD31" s="44">
        <f t="shared" si="28"/>
        <v>2.1610894726338925E-2</v>
      </c>
      <c r="AE31" s="41"/>
      <c r="AF31" s="41"/>
      <c r="AG31" s="41"/>
    </row>
    <row r="32" spans="1:34" s="42" customFormat="1" ht="12.75" x14ac:dyDescent="0.2">
      <c r="A32" s="36" t="s">
        <v>220</v>
      </c>
      <c r="B32" s="39">
        <f>AVERAGE(Inversion!H4:T4)</f>
        <v>247396.8807849077</v>
      </c>
      <c r="C32" s="39">
        <f>AVERAGE(Inversion!U4:AD4)</f>
        <v>435628.03197040001</v>
      </c>
      <c r="D32" s="39">
        <f>AVERAGE(Inversion!AE4:AN4)</f>
        <v>685491.23395589995</v>
      </c>
      <c r="E32" s="39"/>
      <c r="F32" s="39"/>
      <c r="G32" s="39"/>
      <c r="H32" s="39"/>
      <c r="I32" s="41"/>
      <c r="J32" s="36" t="s">
        <v>220</v>
      </c>
      <c r="K32" s="39">
        <f>AVERAGE(Inversion!H28:T28)</f>
        <v>252606.66136350768</v>
      </c>
      <c r="L32" s="39">
        <f>AVERAGE(Inversion!U28:AD28)</f>
        <v>498372.44388649997</v>
      </c>
      <c r="M32" s="39">
        <f>AVERAGE(Inversion!AE28:AN28)</f>
        <v>945613.05596500007</v>
      </c>
      <c r="N32" s="39"/>
      <c r="O32" s="39"/>
      <c r="P32" s="39"/>
      <c r="Q32" s="41"/>
      <c r="R32" s="41"/>
      <c r="S32" s="36" t="s">
        <v>220</v>
      </c>
      <c r="T32" s="39">
        <f t="shared" si="23"/>
        <v>5209.7805785999808</v>
      </c>
      <c r="U32" s="39">
        <f t="shared" si="24"/>
        <v>62744.411916099954</v>
      </c>
      <c r="V32" s="39">
        <f t="shared" si="25"/>
        <v>260121.82200910011</v>
      </c>
      <c r="W32" s="41"/>
      <c r="X32" s="41"/>
      <c r="Y32" s="41"/>
      <c r="Z32" s="41"/>
      <c r="AA32" s="36" t="s">
        <v>220</v>
      </c>
      <c r="AB32" s="44">
        <f t="shared" si="26"/>
        <v>2.1058392337328868E-2</v>
      </c>
      <c r="AC32" s="44">
        <f t="shared" si="27"/>
        <v>0.14403208083809282</v>
      </c>
      <c r="AD32" s="44">
        <f t="shared" si="28"/>
        <v>0.37946775848315895</v>
      </c>
      <c r="AE32" s="41"/>
      <c r="AF32" s="41"/>
      <c r="AG32" s="41"/>
    </row>
    <row r="33" spans="1:33" s="42" customFormat="1" ht="12.75" x14ac:dyDescent="0.2">
      <c r="A33" s="36" t="s">
        <v>221</v>
      </c>
      <c r="B33" s="39">
        <f>AVERAGE(Inversion!H5:T5)</f>
        <v>2792511.2449538466</v>
      </c>
      <c r="C33" s="39">
        <f>AVERAGE(Inversion!U5:AD5)</f>
        <v>3861770.6217300007</v>
      </c>
      <c r="D33" s="39">
        <f>AVERAGE(Inversion!AE5:AN5)</f>
        <v>5079271.4221300008</v>
      </c>
      <c r="E33" s="39"/>
      <c r="F33" s="39"/>
      <c r="G33" s="39"/>
      <c r="H33" s="39"/>
      <c r="I33" s="41"/>
      <c r="J33" s="36" t="s">
        <v>221</v>
      </c>
      <c r="K33" s="39">
        <f>AVERAGE(Inversion!H29:T29)</f>
        <v>2796882.2448230768</v>
      </c>
      <c r="L33" s="39">
        <f>AVERAGE(Inversion!U29:AD29)</f>
        <v>3877212.9699299997</v>
      </c>
      <c r="M33" s="39">
        <f>AVERAGE(Inversion!AE29:AN29)</f>
        <v>5091694.3304099999</v>
      </c>
      <c r="N33" s="39"/>
      <c r="O33" s="39"/>
      <c r="P33" s="39"/>
      <c r="Q33" s="41"/>
      <c r="R33" s="41"/>
      <c r="S33" s="36" t="s">
        <v>221</v>
      </c>
      <c r="T33" s="39">
        <f t="shared" si="23"/>
        <v>4370.9998692302033</v>
      </c>
      <c r="U33" s="39">
        <f t="shared" si="24"/>
        <v>15442.34819999896</v>
      </c>
      <c r="V33" s="39">
        <f t="shared" si="25"/>
        <v>12422.908279999159</v>
      </c>
      <c r="W33" s="41"/>
      <c r="X33" s="41"/>
      <c r="Y33" s="41"/>
      <c r="Z33" s="41"/>
      <c r="AA33" s="36" t="s">
        <v>221</v>
      </c>
      <c r="AB33" s="44">
        <f t="shared" si="26"/>
        <v>1.565257750395288E-3</v>
      </c>
      <c r="AC33" s="44">
        <f t="shared" si="27"/>
        <v>3.9987740631475255E-3</v>
      </c>
      <c r="AD33" s="44">
        <f t="shared" si="28"/>
        <v>2.4458051652591628E-3</v>
      </c>
      <c r="AE33" s="41"/>
      <c r="AF33" s="41"/>
      <c r="AG33" s="41"/>
    </row>
    <row r="34" spans="1:33" s="42" customFormat="1" ht="12.75" x14ac:dyDescent="0.2">
      <c r="A34" s="37" t="s">
        <v>222</v>
      </c>
      <c r="B34" s="39">
        <f>AVERAGE(Inversion!H6:T6)</f>
        <v>514900.9658669231</v>
      </c>
      <c r="C34" s="39">
        <f>AVERAGE(Inversion!U6:AD6)</f>
        <v>673835.65052899998</v>
      </c>
      <c r="D34" s="39">
        <f>AVERAGE(Inversion!AE6:AN6)</f>
        <v>764580.33752199984</v>
      </c>
      <c r="E34" s="39"/>
      <c r="F34" s="39"/>
      <c r="G34" s="39"/>
      <c r="H34" s="39"/>
      <c r="I34" s="41"/>
      <c r="J34" s="37" t="s">
        <v>222</v>
      </c>
      <c r="K34" s="39">
        <f>AVERAGE(Inversion!H30:T30)</f>
        <v>484605.91762230766</v>
      </c>
      <c r="L34" s="39">
        <f>AVERAGE(Inversion!U30:AD30)</f>
        <v>575617.40488399996</v>
      </c>
      <c r="M34" s="39">
        <f>AVERAGE(Inversion!AE30:AN30)</f>
        <v>593053.68765400001</v>
      </c>
      <c r="N34" s="39"/>
      <c r="O34" s="39"/>
      <c r="P34" s="39"/>
      <c r="Q34" s="41"/>
      <c r="R34" s="41"/>
      <c r="S34" s="37" t="s">
        <v>222</v>
      </c>
      <c r="T34" s="39">
        <f t="shared" si="23"/>
        <v>-30295.048244615435</v>
      </c>
      <c r="U34" s="39">
        <f t="shared" si="24"/>
        <v>-98218.245645000017</v>
      </c>
      <c r="V34" s="39">
        <f t="shared" si="25"/>
        <v>-171526.64986799983</v>
      </c>
      <c r="W34" s="41"/>
      <c r="X34" s="41"/>
      <c r="Y34" s="41"/>
      <c r="Z34" s="41"/>
      <c r="AA34" s="37" t="s">
        <v>222</v>
      </c>
      <c r="AB34" s="44">
        <f t="shared" si="26"/>
        <v>-5.8836650643310784E-2</v>
      </c>
      <c r="AC34" s="44">
        <f t="shared" si="27"/>
        <v>-0.14575994245465196</v>
      </c>
      <c r="AD34" s="44">
        <f t="shared" si="28"/>
        <v>-0.22434091154360136</v>
      </c>
      <c r="AE34" s="41"/>
      <c r="AF34" s="41"/>
      <c r="AG34" s="41"/>
    </row>
    <row r="35" spans="1:33" s="42" customFormat="1" ht="12.75" x14ac:dyDescent="0.2">
      <c r="A35" s="36" t="s">
        <v>224</v>
      </c>
      <c r="B35" s="39">
        <f>AVERAGE(Inversion!H7:T7)</f>
        <v>78685.063804344914</v>
      </c>
      <c r="C35" s="39">
        <f>AVERAGE(Inversion!U7:AD7)</f>
        <v>179291.93897510087</v>
      </c>
      <c r="D35" s="39">
        <f>AVERAGE(Inversion!AE7:AN7)</f>
        <v>267825.45990403398</v>
      </c>
      <c r="E35" s="39"/>
      <c r="F35" s="39"/>
      <c r="G35" s="39"/>
      <c r="H35" s="39"/>
      <c r="I35" s="41"/>
      <c r="J35" s="36" t="s">
        <v>224</v>
      </c>
      <c r="K35" s="39">
        <f>AVERAGE(Inversion!H31:T31)</f>
        <v>90923.073486460067</v>
      </c>
      <c r="L35" s="39">
        <f>AVERAGE(Inversion!U31:AD31)</f>
        <v>238053.0249794159</v>
      </c>
      <c r="M35" s="39">
        <f>AVERAGE(Inversion!AE31:AN31)</f>
        <v>350054.12754132022</v>
      </c>
      <c r="N35" s="39"/>
      <c r="O35" s="39"/>
      <c r="P35" s="39"/>
      <c r="Q35" s="41"/>
      <c r="R35" s="41"/>
      <c r="S35" s="36" t="s">
        <v>224</v>
      </c>
      <c r="T35" s="39">
        <f t="shared" si="23"/>
        <v>12238.009682115153</v>
      </c>
      <c r="U35" s="39">
        <f t="shared" si="24"/>
        <v>58761.086004315031</v>
      </c>
      <c r="V35" s="39">
        <f t="shared" si="25"/>
        <v>82228.667637286242</v>
      </c>
      <c r="W35" s="41"/>
      <c r="X35" s="41"/>
      <c r="Y35" s="41"/>
      <c r="Z35" s="41"/>
      <c r="AA35" s="36" t="s">
        <v>224</v>
      </c>
      <c r="AB35" s="44">
        <f t="shared" si="26"/>
        <v>0.15553154678180969</v>
      </c>
      <c r="AC35" s="44">
        <f t="shared" si="27"/>
        <v>0.3277396983947809</v>
      </c>
      <c r="AD35" s="44">
        <f t="shared" si="28"/>
        <v>0.30702334149542776</v>
      </c>
      <c r="AE35" s="41"/>
      <c r="AF35" s="41"/>
      <c r="AG35" s="41"/>
    </row>
    <row r="36" spans="1:33" s="42" customFormat="1" ht="12.75" x14ac:dyDescent="0.2">
      <c r="A36" s="38" t="s">
        <v>425</v>
      </c>
      <c r="B36" s="39">
        <f>AVERAGE(Inversion!H8:T8)</f>
        <v>20085.554625384615</v>
      </c>
      <c r="C36" s="39">
        <f>AVERAGE(Inversion!U8:AD8)</f>
        <v>30284.254191000004</v>
      </c>
      <c r="D36" s="39">
        <f>AVERAGE(Inversion!AE8:AN8)</f>
        <v>34046.151646999999</v>
      </c>
      <c r="E36" s="39"/>
      <c r="F36" s="39"/>
      <c r="G36" s="39"/>
      <c r="H36" s="39"/>
      <c r="I36" s="41"/>
      <c r="J36" s="38" t="s">
        <v>425</v>
      </c>
      <c r="K36" s="39">
        <f>AVERAGE(Inversion!H32:T32)</f>
        <v>20132.915611538461</v>
      </c>
      <c r="L36" s="39">
        <f>AVERAGE(Inversion!U32:AD32)</f>
        <v>32378.191201999998</v>
      </c>
      <c r="M36" s="39">
        <f>AVERAGE(Inversion!AE32:AN32)</f>
        <v>37984.924806999996</v>
      </c>
      <c r="N36" s="39"/>
      <c r="O36" s="39"/>
      <c r="P36" s="39"/>
      <c r="Q36" s="41"/>
      <c r="R36" s="41"/>
      <c r="S36" s="38" t="s">
        <v>425</v>
      </c>
      <c r="T36" s="39">
        <f t="shared" si="23"/>
        <v>47.36098615384617</v>
      </c>
      <c r="U36" s="39">
        <f t="shared" si="24"/>
        <v>2093.9370109999945</v>
      </c>
      <c r="V36" s="39">
        <f t="shared" si="25"/>
        <v>3938.773159999997</v>
      </c>
      <c r="W36" s="41"/>
      <c r="X36" s="41"/>
      <c r="Y36" s="41"/>
      <c r="Z36" s="41"/>
      <c r="AA36" s="38" t="s">
        <v>425</v>
      </c>
      <c r="AB36" s="44">
        <f t="shared" si="26"/>
        <v>2.3579625774430291E-3</v>
      </c>
      <c r="AC36" s="44">
        <f t="shared" si="27"/>
        <v>6.9142763027734588E-2</v>
      </c>
      <c r="AD36" s="44">
        <f t="shared" si="28"/>
        <v>0.11568923268739151</v>
      </c>
      <c r="AE36" s="41"/>
      <c r="AF36" s="41"/>
      <c r="AG36" s="41"/>
    </row>
    <row r="37" spans="1:33" s="42" customFormat="1" ht="12.75" x14ac:dyDescent="0.2">
      <c r="A37" s="38" t="s">
        <v>426</v>
      </c>
      <c r="B37" s="39">
        <f>AVERAGE(Inversion!H9:T9)</f>
        <v>10542.326351923075</v>
      </c>
      <c r="C37" s="39">
        <f>AVERAGE(Inversion!U9:AD9)</f>
        <v>38537.68793</v>
      </c>
      <c r="D37" s="39">
        <f>AVERAGE(Inversion!AE9:AN9)</f>
        <v>61629.194306000005</v>
      </c>
      <c r="E37" s="39"/>
      <c r="F37" s="39"/>
      <c r="G37" s="39"/>
      <c r="H37" s="39"/>
      <c r="I37" s="41"/>
      <c r="J37" s="38" t="s">
        <v>426</v>
      </c>
      <c r="K37" s="39">
        <f>AVERAGE(Inversion!H33:T33)</f>
        <v>15275.093387769231</v>
      </c>
      <c r="L37" s="39">
        <f>AVERAGE(Inversion!U33:AD33)</f>
        <v>77904.183567999993</v>
      </c>
      <c r="M37" s="39">
        <f>AVERAGE(Inversion!AE33:AN33)</f>
        <v>142060.17999</v>
      </c>
      <c r="N37" s="39"/>
      <c r="O37" s="39"/>
      <c r="P37" s="39"/>
      <c r="Q37" s="41"/>
      <c r="R37" s="41"/>
      <c r="S37" s="38" t="s">
        <v>426</v>
      </c>
      <c r="T37" s="39">
        <f t="shared" si="23"/>
        <v>4732.7670358461564</v>
      </c>
      <c r="U37" s="39">
        <f t="shared" si="24"/>
        <v>39366.495637999993</v>
      </c>
      <c r="V37" s="39">
        <f t="shared" si="25"/>
        <v>80430.985683999999</v>
      </c>
      <c r="W37" s="41"/>
      <c r="X37" s="41"/>
      <c r="Y37" s="41"/>
      <c r="Z37" s="41"/>
      <c r="AA37" s="38" t="s">
        <v>426</v>
      </c>
      <c r="AB37" s="44">
        <f t="shared" si="26"/>
        <v>0.4489300442670161</v>
      </c>
      <c r="AC37" s="44">
        <f t="shared" si="27"/>
        <v>1.0215064201439756</v>
      </c>
      <c r="AD37" s="44">
        <f t="shared" si="28"/>
        <v>1.3050792986947992</v>
      </c>
      <c r="AE37" s="41"/>
      <c r="AF37" s="41"/>
      <c r="AG37" s="41"/>
    </row>
    <row r="38" spans="1:33" s="42" customFormat="1" ht="12.75" x14ac:dyDescent="0.2">
      <c r="A38" s="38" t="s">
        <v>427</v>
      </c>
      <c r="B38" s="39">
        <f>AVERAGE(Inversion!H10:T10)</f>
        <v>1988.7344402769231</v>
      </c>
      <c r="C38" s="39">
        <f>AVERAGE(Inversion!U10:AD10)</f>
        <v>3804.3818634000008</v>
      </c>
      <c r="D38" s="39">
        <f>AVERAGE(Inversion!AE10:AN10)</f>
        <v>4334.6537146999999</v>
      </c>
      <c r="E38" s="39"/>
      <c r="F38" s="39"/>
      <c r="G38" s="39"/>
      <c r="H38" s="39"/>
      <c r="I38" s="41"/>
      <c r="J38" s="38" t="s">
        <v>427</v>
      </c>
      <c r="K38" s="39">
        <f>AVERAGE(Inversion!H34:T34)</f>
        <v>1902.7940773461537</v>
      </c>
      <c r="L38" s="39">
        <f>AVERAGE(Inversion!U34:AD34)</f>
        <v>3066.6752375999999</v>
      </c>
      <c r="M38" s="39">
        <f>AVERAGE(Inversion!AE34:AN34)</f>
        <v>2725.3704926000005</v>
      </c>
      <c r="N38" s="39"/>
      <c r="O38" s="39"/>
      <c r="P38" s="39"/>
      <c r="Q38" s="41"/>
      <c r="R38" s="41"/>
      <c r="S38" s="38" t="s">
        <v>427</v>
      </c>
      <c r="T38" s="39">
        <f t="shared" si="23"/>
        <v>-85.940362930769425</v>
      </c>
      <c r="U38" s="39">
        <f t="shared" si="24"/>
        <v>-737.70662580000089</v>
      </c>
      <c r="V38" s="39">
        <f t="shared" si="25"/>
        <v>-1609.2832220999994</v>
      </c>
      <c r="W38" s="41"/>
      <c r="X38" s="41"/>
      <c r="Y38" s="41"/>
      <c r="Z38" s="41"/>
      <c r="AA38" s="38" t="s">
        <v>427</v>
      </c>
      <c r="AB38" s="44">
        <f t="shared" si="26"/>
        <v>-4.3213594128134414E-2</v>
      </c>
      <c r="AC38" s="44">
        <f t="shared" si="27"/>
        <v>-0.19390972102382686</v>
      </c>
      <c r="AD38" s="44">
        <f t="shared" si="28"/>
        <v>-0.3712599270946324</v>
      </c>
      <c r="AE38" s="41"/>
      <c r="AF38" s="41"/>
      <c r="AG38" s="41"/>
    </row>
    <row r="39" spans="1:33" s="42" customFormat="1" ht="12.75" x14ac:dyDescent="0.2">
      <c r="A39" s="38" t="s">
        <v>117</v>
      </c>
      <c r="B39" s="39">
        <f>AVERAGE(Inversion!H11:T11)</f>
        <v>9527.9658382692305</v>
      </c>
      <c r="C39" s="39">
        <f>AVERAGE(Inversion!U11:AD11)</f>
        <v>56916.440004000011</v>
      </c>
      <c r="D39" s="39">
        <f>AVERAGE(Inversion!AE11:AN11)</f>
        <v>120121.17157999999</v>
      </c>
      <c r="E39" s="39"/>
      <c r="F39" s="39"/>
      <c r="G39" s="39"/>
      <c r="H39" s="39"/>
      <c r="I39" s="41"/>
      <c r="J39" s="38" t="s">
        <v>117</v>
      </c>
      <c r="K39" s="39">
        <f>AVERAGE(Inversion!H35:T35)</f>
        <v>17072.479088915381</v>
      </c>
      <c r="L39" s="39">
        <f>AVERAGE(Inversion!U35:AD35)</f>
        <v>70900.202653999993</v>
      </c>
      <c r="M39" s="39">
        <f>AVERAGE(Inversion!AE35:AN35)</f>
        <v>91763.831281000021</v>
      </c>
      <c r="N39" s="39"/>
      <c r="O39" s="39"/>
      <c r="P39" s="39"/>
      <c r="Q39" s="41"/>
      <c r="R39" s="41"/>
      <c r="S39" s="38" t="s">
        <v>117</v>
      </c>
      <c r="T39" s="39">
        <f t="shared" si="23"/>
        <v>7544.5132506461505</v>
      </c>
      <c r="U39" s="39">
        <f t="shared" si="24"/>
        <v>13983.762649999982</v>
      </c>
      <c r="V39" s="39">
        <f t="shared" si="25"/>
        <v>-28357.340298999974</v>
      </c>
      <c r="W39" s="41"/>
      <c r="X39" s="41"/>
      <c r="Y39" s="41"/>
      <c r="Z39" s="41"/>
      <c r="AA39" s="38" t="s">
        <v>117</v>
      </c>
      <c r="AB39" s="44">
        <f t="shared" si="26"/>
        <v>0.79182832712765294</v>
      </c>
      <c r="AC39" s="44">
        <f t="shared" si="27"/>
        <v>0.24568934123457509</v>
      </c>
      <c r="AD39" s="44">
        <f t="shared" si="28"/>
        <v>-0.23607279154877503</v>
      </c>
      <c r="AE39" s="41"/>
      <c r="AF39" s="41"/>
      <c r="AG39" s="41"/>
    </row>
    <row r="40" spans="1:33" s="42" customFormat="1" ht="12.75" x14ac:dyDescent="0.2">
      <c r="A40" s="38" t="s">
        <v>428</v>
      </c>
      <c r="B40" s="39">
        <f>AVERAGE(Inversion!H12:T12)</f>
        <v>2974.6302908461539</v>
      </c>
      <c r="C40" s="39">
        <f>AVERAGE(Inversion!U12:AD12)</f>
        <v>5369.5230613000003</v>
      </c>
      <c r="D40" s="39">
        <f>AVERAGE(Inversion!AE12:AN12)</f>
        <v>655.69732641900009</v>
      </c>
      <c r="E40" s="39"/>
      <c r="F40" s="39"/>
      <c r="G40" s="39"/>
      <c r="H40" s="39"/>
      <c r="I40" s="41"/>
      <c r="J40" s="38" t="s">
        <v>428</v>
      </c>
      <c r="K40" s="39">
        <f>AVERAGE(Inversion!H36:T36)</f>
        <v>4008.6392060000003</v>
      </c>
      <c r="L40" s="39">
        <f>AVERAGE(Inversion!U36:AD36)</f>
        <v>13994.732814599998</v>
      </c>
      <c r="M40" s="39">
        <f>AVERAGE(Inversion!AE36:AN36)</f>
        <v>20183.723403</v>
      </c>
      <c r="N40" s="39"/>
      <c r="O40" s="39"/>
      <c r="P40" s="39"/>
      <c r="Q40" s="41"/>
      <c r="R40" s="41"/>
      <c r="S40" s="38" t="s">
        <v>428</v>
      </c>
      <c r="T40" s="39">
        <f t="shared" si="23"/>
        <v>1034.0089151538464</v>
      </c>
      <c r="U40" s="39">
        <f t="shared" si="24"/>
        <v>8625.2097532999978</v>
      </c>
      <c r="V40" s="39">
        <f t="shared" si="25"/>
        <v>19528.026076581002</v>
      </c>
      <c r="W40" s="41"/>
      <c r="X40" s="41"/>
      <c r="Y40" s="41"/>
      <c r="Z40" s="41"/>
      <c r="AA40" s="38" t="s">
        <v>428</v>
      </c>
      <c r="AB40" s="44">
        <f t="shared" si="26"/>
        <v>0.34760921998804606</v>
      </c>
      <c r="AC40" s="44">
        <f t="shared" si="27"/>
        <v>1.606326978175185</v>
      </c>
      <c r="AD40" s="44">
        <f t="shared" si="28"/>
        <v>29.782073663820778</v>
      </c>
      <c r="AE40" s="41"/>
      <c r="AF40" s="41"/>
      <c r="AG40" s="41"/>
    </row>
    <row r="41" spans="1:33" s="42" customFormat="1" ht="12.75" x14ac:dyDescent="0.2">
      <c r="A41" s="38" t="s">
        <v>429</v>
      </c>
      <c r="B41" s="39">
        <f>AVERAGE(Inversion!H13:T13)</f>
        <v>1307.0946513769231</v>
      </c>
      <c r="C41" s="39">
        <f>AVERAGE(Inversion!U13:AD13)</f>
        <v>1122.4443700699999</v>
      </c>
      <c r="D41" s="39">
        <f>AVERAGE(Inversion!AE13:AN13)</f>
        <v>233.57810648499998</v>
      </c>
      <c r="E41" s="39"/>
      <c r="F41" s="39"/>
      <c r="G41" s="39"/>
      <c r="H41" s="39"/>
      <c r="I41" s="41"/>
      <c r="J41" s="38" t="s">
        <v>429</v>
      </c>
      <c r="K41" s="39">
        <f>AVERAGE(Inversion!H37:T37)</f>
        <v>1426.0060860076924</v>
      </c>
      <c r="L41" s="39">
        <f>AVERAGE(Inversion!U37:AD37)</f>
        <v>1417.5550319999998</v>
      </c>
      <c r="M41" s="39">
        <f>AVERAGE(Inversion!AE37:AN37)</f>
        <v>2213.0058151000003</v>
      </c>
      <c r="N41" s="39"/>
      <c r="O41" s="39"/>
      <c r="P41" s="39"/>
      <c r="Q41" s="41"/>
      <c r="R41" s="41"/>
      <c r="S41" s="38" t="s">
        <v>429</v>
      </c>
      <c r="T41" s="39">
        <f t="shared" si="23"/>
        <v>118.91143463076924</v>
      </c>
      <c r="U41" s="39">
        <f t="shared" si="24"/>
        <v>295.11066192999988</v>
      </c>
      <c r="V41" s="39">
        <f t="shared" si="25"/>
        <v>1979.4277086150003</v>
      </c>
      <c r="W41" s="41"/>
      <c r="X41" s="41"/>
      <c r="Y41" s="41"/>
      <c r="Z41" s="41"/>
      <c r="AA41" s="38" t="s">
        <v>429</v>
      </c>
      <c r="AB41" s="44">
        <f t="shared" si="26"/>
        <v>9.0973851438765463E-2</v>
      </c>
      <c r="AC41" s="44">
        <f t="shared" si="27"/>
        <v>0.26291785125315004</v>
      </c>
      <c r="AD41" s="44">
        <f t="shared" si="28"/>
        <v>8.4743717568500632</v>
      </c>
      <c r="AE41" s="41"/>
      <c r="AF41" s="41"/>
      <c r="AG41" s="41"/>
    </row>
    <row r="42" spans="1:33" s="42" customFormat="1" ht="12.75" x14ac:dyDescent="0.2">
      <c r="A42" s="38" t="s">
        <v>430</v>
      </c>
      <c r="B42" s="39">
        <f>AVERAGE(Inversion!H14:T14)</f>
        <v>3110.5047229461538</v>
      </c>
      <c r="C42" s="39">
        <f>AVERAGE(Inversion!U14:AD14)</f>
        <v>3551.2684751000002</v>
      </c>
      <c r="D42" s="39">
        <f>AVERAGE(Inversion!AE14:AN14)</f>
        <v>1415.3087052100002</v>
      </c>
      <c r="E42" s="39"/>
      <c r="F42" s="39"/>
      <c r="G42" s="39"/>
      <c r="H42" s="39"/>
      <c r="I42" s="41"/>
      <c r="J42" s="38" t="s">
        <v>430</v>
      </c>
      <c r="K42" s="39">
        <f>AVERAGE(Inversion!H38:T38)</f>
        <v>2971.4520966538466</v>
      </c>
      <c r="L42" s="39">
        <f>AVERAGE(Inversion!U38:AD38)</f>
        <v>2978.3451003999994</v>
      </c>
      <c r="M42" s="39">
        <f>AVERAGE(Inversion!AE38:AN38)</f>
        <v>952.81427279999991</v>
      </c>
      <c r="N42" s="39"/>
      <c r="O42" s="39"/>
      <c r="P42" s="39"/>
      <c r="Q42" s="41"/>
      <c r="R42" s="41"/>
      <c r="S42" s="38" t="s">
        <v>430</v>
      </c>
      <c r="T42" s="39">
        <f t="shared" si="23"/>
        <v>-139.0526262923072</v>
      </c>
      <c r="U42" s="39">
        <f t="shared" si="24"/>
        <v>-572.92337470000075</v>
      </c>
      <c r="V42" s="39">
        <f t="shared" si="25"/>
        <v>-462.49443241000029</v>
      </c>
      <c r="W42" s="41"/>
      <c r="X42" s="41"/>
      <c r="Y42" s="41"/>
      <c r="Z42" s="41"/>
      <c r="AA42" s="38" t="s">
        <v>430</v>
      </c>
      <c r="AB42" s="44">
        <f t="shared" si="26"/>
        <v>-4.470420033974476E-2</v>
      </c>
      <c r="AC42" s="44">
        <f t="shared" si="27"/>
        <v>-0.16132922045097364</v>
      </c>
      <c r="AD42" s="44">
        <f t="shared" si="28"/>
        <v>-0.3267798966455</v>
      </c>
      <c r="AE42" s="41"/>
      <c r="AF42" s="41"/>
      <c r="AG42" s="41"/>
    </row>
    <row r="43" spans="1:33" s="42" customFormat="1" ht="12.75" x14ac:dyDescent="0.2">
      <c r="A43" s="38" t="s">
        <v>431</v>
      </c>
      <c r="B43" s="39">
        <f>AVERAGE(Inversion!H15:T15)</f>
        <v>3435.7332404615377</v>
      </c>
      <c r="C43" s="39">
        <f>AVERAGE(Inversion!U15:AD15)</f>
        <v>4162.927831</v>
      </c>
      <c r="D43" s="39">
        <f>AVERAGE(Inversion!AE15:AN15)</f>
        <v>4400.7336091000006</v>
      </c>
      <c r="E43" s="39"/>
      <c r="F43" s="39"/>
      <c r="G43" s="39"/>
      <c r="H43" s="39"/>
      <c r="I43" s="41"/>
      <c r="J43" s="38" t="s">
        <v>431</v>
      </c>
      <c r="K43" s="39">
        <f>AVERAGE(Inversion!H39:T39)</f>
        <v>3348.913378384615</v>
      </c>
      <c r="L43" s="39">
        <f>AVERAGE(Inversion!U39:AD39)</f>
        <v>3539.3907840999991</v>
      </c>
      <c r="M43" s="39">
        <f>AVERAGE(Inversion!AE39:AN39)</f>
        <v>13242.746845799998</v>
      </c>
      <c r="N43" s="39"/>
      <c r="O43" s="39"/>
      <c r="P43" s="39"/>
      <c r="Q43" s="41"/>
      <c r="R43" s="41"/>
      <c r="S43" s="38" t="s">
        <v>431</v>
      </c>
      <c r="T43" s="39">
        <f t="shared" si="23"/>
        <v>-86.819862076922618</v>
      </c>
      <c r="U43" s="39">
        <f t="shared" si="24"/>
        <v>-623.53704690000086</v>
      </c>
      <c r="V43" s="39">
        <f t="shared" si="25"/>
        <v>8842.0132366999969</v>
      </c>
      <c r="W43" s="41"/>
      <c r="X43" s="41"/>
      <c r="Y43" s="41"/>
      <c r="Z43" s="41"/>
      <c r="AA43" s="38" t="s">
        <v>431</v>
      </c>
      <c r="AB43" s="44">
        <f t="shared" si="26"/>
        <v>-2.5269674913777518E-2</v>
      </c>
      <c r="AC43" s="44">
        <f t="shared" si="27"/>
        <v>-0.14978329488604603</v>
      </c>
      <c r="AD43" s="44">
        <f t="shared" si="28"/>
        <v>2.0092134680490892</v>
      </c>
      <c r="AE43" s="41"/>
      <c r="AF43" s="41"/>
      <c r="AG43" s="41"/>
    </row>
    <row r="44" spans="1:33" s="42" customFormat="1" ht="12.75" x14ac:dyDescent="0.2">
      <c r="A44" s="38" t="s">
        <v>434</v>
      </c>
      <c r="B44" s="39">
        <f>AVERAGE(Inversion!H16:T16)</f>
        <v>3636.2036556923076</v>
      </c>
      <c r="C44" s="39">
        <f>AVERAGE(Inversion!U16:AD16)</f>
        <v>3166.7223248</v>
      </c>
      <c r="D44" s="39">
        <f>AVERAGE(Inversion!AE16:AN16)</f>
        <v>650.69721779200006</v>
      </c>
      <c r="E44" s="39"/>
      <c r="F44" s="39"/>
      <c r="G44" s="39"/>
      <c r="H44" s="39"/>
      <c r="I44" s="41"/>
      <c r="J44" s="38" t="s">
        <v>434</v>
      </c>
      <c r="K44" s="39">
        <f>AVERAGE(Inversion!H40:T40)</f>
        <v>665.28439625615385</v>
      </c>
      <c r="L44" s="39">
        <f>AVERAGE(Inversion!U40:AD40)</f>
        <v>9.700972823239999</v>
      </c>
      <c r="M44" s="39">
        <f>AVERAGE(Inversion!AE40:AN40)</f>
        <v>0.25119235152000002</v>
      </c>
      <c r="N44" s="39"/>
      <c r="O44" s="39"/>
      <c r="P44" s="39"/>
      <c r="Q44" s="41"/>
      <c r="R44" s="41"/>
      <c r="S44" s="38" t="s">
        <v>434</v>
      </c>
      <c r="T44" s="39">
        <f t="shared" si="23"/>
        <v>-2970.9192594361539</v>
      </c>
      <c r="U44" s="39">
        <f t="shared" si="24"/>
        <v>-3157.0213519767599</v>
      </c>
      <c r="V44" s="39">
        <f t="shared" si="25"/>
        <v>-650.44602544048007</v>
      </c>
      <c r="W44" s="41"/>
      <c r="X44" s="41"/>
      <c r="Y44" s="41"/>
      <c r="Z44" s="41"/>
      <c r="AA44" s="38" t="s">
        <v>434</v>
      </c>
      <c r="AB44" s="44">
        <f t="shared" si="26"/>
        <v>-0.81703874170670221</v>
      </c>
      <c r="AC44" s="44">
        <f t="shared" si="27"/>
        <v>-0.99693658874121438</v>
      </c>
      <c r="AD44" s="44">
        <f t="shared" si="28"/>
        <v>-0.99961396430682092</v>
      </c>
      <c r="AE44" s="41"/>
      <c r="AF44" s="41"/>
      <c r="AG44" s="41"/>
    </row>
    <row r="45" spans="1:33" s="42" customFormat="1" ht="12.75" x14ac:dyDescent="0.2">
      <c r="A45" s="38" t="s">
        <v>435</v>
      </c>
      <c r="B45" s="39">
        <f>AVERAGE(Inversion!H17:T17)</f>
        <v>21401.095122307692</v>
      </c>
      <c r="C45" s="39">
        <f>AVERAGE(Inversion!U17:AD17)</f>
        <v>32367.625997000003</v>
      </c>
      <c r="D45" s="39">
        <f>AVERAGE(Inversion!AE17:AN17)</f>
        <v>40327.750843000002</v>
      </c>
      <c r="E45" s="39"/>
      <c r="F45" s="39"/>
      <c r="G45" s="39"/>
      <c r="H45" s="39"/>
      <c r="I45" s="41"/>
      <c r="J45" s="38" t="s">
        <v>435</v>
      </c>
      <c r="K45" s="39">
        <f>AVERAGE(Inversion!H41:T41)</f>
        <v>23401.005225384615</v>
      </c>
      <c r="L45" s="39">
        <f>AVERAGE(Inversion!U41:AD41)</f>
        <v>31854.608216000004</v>
      </c>
      <c r="M45" s="39">
        <f>AVERAGE(Inversion!AE41:AN41)</f>
        <v>38915.169761000012</v>
      </c>
      <c r="N45" s="39"/>
      <c r="O45" s="39"/>
      <c r="P45" s="39"/>
      <c r="Q45" s="41"/>
      <c r="R45" s="41"/>
      <c r="S45" s="38" t="s">
        <v>435</v>
      </c>
      <c r="T45" s="39">
        <f t="shared" si="23"/>
        <v>1999.9101030769234</v>
      </c>
      <c r="U45" s="39">
        <f t="shared" si="24"/>
        <v>-513.01778099999865</v>
      </c>
      <c r="V45" s="39">
        <f t="shared" si="25"/>
        <v>-1412.5810819999897</v>
      </c>
      <c r="W45" s="41"/>
      <c r="X45" s="41"/>
      <c r="Y45" s="41"/>
      <c r="Z45" s="41"/>
      <c r="AA45" s="38" t="s">
        <v>435</v>
      </c>
      <c r="AB45" s="44">
        <f t="shared" si="26"/>
        <v>9.3448960982949636E-2</v>
      </c>
      <c r="AC45" s="44">
        <f t="shared" si="27"/>
        <v>-1.5849719131318052E-2</v>
      </c>
      <c r="AD45" s="44">
        <f t="shared" si="28"/>
        <v>-3.5027519573291088E-2</v>
      </c>
      <c r="AE45" s="41"/>
      <c r="AF45" s="41"/>
      <c r="AG45" s="41"/>
    </row>
    <row r="46" spans="1:33" s="42" customFormat="1" ht="12.75" x14ac:dyDescent="0.2">
      <c r="A46" s="38" t="s">
        <v>432</v>
      </c>
      <c r="B46" s="39">
        <f>AVERAGE(Inversion!H18:T18)</f>
        <v>172.9719565319231</v>
      </c>
      <c r="C46" s="39">
        <f>AVERAGE(Inversion!U18:AD18)</f>
        <v>8.0349105706999993</v>
      </c>
      <c r="D46" s="39">
        <f>AVERAGE(Inversion!AE18:AN18)</f>
        <v>10.465461015299997</v>
      </c>
      <c r="E46" s="39"/>
      <c r="F46" s="39"/>
      <c r="G46" s="39"/>
      <c r="H46" s="39"/>
      <c r="I46" s="41"/>
      <c r="J46" s="38" t="s">
        <v>432</v>
      </c>
      <c r="K46" s="39">
        <f>AVERAGE(Inversion!H42:T42)</f>
        <v>183.17593427792315</v>
      </c>
      <c r="L46" s="39">
        <f>AVERAGE(Inversion!U42:AD42)</f>
        <v>8.7083709780999978</v>
      </c>
      <c r="M46" s="39">
        <f>AVERAGE(Inversion!AE42:AN42)</f>
        <v>12.040472188200001</v>
      </c>
      <c r="N46" s="39"/>
      <c r="O46" s="39"/>
      <c r="P46" s="39"/>
      <c r="Q46" s="41"/>
      <c r="R46" s="41"/>
      <c r="S46" s="38" t="s">
        <v>432</v>
      </c>
      <c r="T46" s="39">
        <f t="shared" si="23"/>
        <v>10.203977746000049</v>
      </c>
      <c r="U46" s="39">
        <f t="shared" si="24"/>
        <v>0.67346040739999857</v>
      </c>
      <c r="V46" s="39">
        <f t="shared" si="25"/>
        <v>1.5750111729000036</v>
      </c>
      <c r="W46" s="41"/>
      <c r="X46" s="41"/>
      <c r="Y46" s="41"/>
      <c r="Z46" s="41"/>
      <c r="AA46" s="38" t="s">
        <v>432</v>
      </c>
      <c r="AB46" s="44">
        <f t="shared" si="26"/>
        <v>5.8992092999288204E-2</v>
      </c>
      <c r="AC46" s="44">
        <f t="shared" si="27"/>
        <v>8.381678943084081E-2</v>
      </c>
      <c r="AD46" s="44">
        <f t="shared" si="28"/>
        <v>0.15049611007077601</v>
      </c>
      <c r="AE46" s="41"/>
      <c r="AF46" s="41"/>
      <c r="AG46" s="41"/>
    </row>
    <row r="47" spans="1:33" s="42" customFormat="1" ht="12.75" x14ac:dyDescent="0.2">
      <c r="A47" s="38" t="s">
        <v>433</v>
      </c>
      <c r="B47" s="39">
        <f>AVERAGE(Inversion!H19:T19)</f>
        <v>502.24890832838452</v>
      </c>
      <c r="C47" s="39">
        <f>AVERAGE(Inversion!U19:AD19)</f>
        <v>0.62801686017999991</v>
      </c>
      <c r="D47" s="39">
        <f>AVERAGE(Inversion!AE19:AN19)</f>
        <v>5.7387312670000003E-2</v>
      </c>
      <c r="E47" s="39"/>
      <c r="F47" s="39"/>
      <c r="G47" s="39"/>
      <c r="H47" s="39"/>
      <c r="I47" s="41"/>
      <c r="J47" s="38" t="s">
        <v>433</v>
      </c>
      <c r="K47" s="39">
        <f>AVERAGE(Inversion!H43:T43)</f>
        <v>535.31499792599993</v>
      </c>
      <c r="L47" s="39">
        <f>AVERAGE(Inversion!U43:AD43)</f>
        <v>0.73102691459999991</v>
      </c>
      <c r="M47" s="39">
        <f>AVERAGE(Inversion!AE43:AN43)</f>
        <v>6.9208480440000011E-2</v>
      </c>
      <c r="N47" s="39"/>
      <c r="O47" s="39"/>
      <c r="P47" s="39"/>
      <c r="Q47" s="41"/>
      <c r="R47" s="41"/>
      <c r="S47" s="38" t="s">
        <v>433</v>
      </c>
      <c r="T47" s="39">
        <f t="shared" si="23"/>
        <v>33.066089597615417</v>
      </c>
      <c r="U47" s="39">
        <f t="shared" si="24"/>
        <v>0.10301005442</v>
      </c>
      <c r="V47" s="39">
        <f t="shared" si="25"/>
        <v>1.1821167770000009E-2</v>
      </c>
      <c r="W47" s="41"/>
      <c r="X47" s="41"/>
      <c r="Y47" s="41"/>
      <c r="Z47" s="41"/>
      <c r="AA47" s="38" t="s">
        <v>433</v>
      </c>
      <c r="AB47" s="44">
        <f t="shared" si="26"/>
        <v>6.5836060664955953E-2</v>
      </c>
      <c r="AC47" s="44">
        <f t="shared" si="27"/>
        <v>0.16402434544587807</v>
      </c>
      <c r="AD47" s="44">
        <f t="shared" si="28"/>
        <v>0.20598921991654229</v>
      </c>
      <c r="AE47" s="41"/>
      <c r="AF47" s="41"/>
      <c r="AG47" s="41"/>
    </row>
    <row r="48" spans="1:33" s="42" customFormat="1" ht="12.75" x14ac:dyDescent="0.2">
      <c r="A48" s="40" t="s">
        <v>225</v>
      </c>
      <c r="B48" s="39">
        <f>AVERAGE(Inversion!H20:T20)</f>
        <v>4785048.5710146241</v>
      </c>
      <c r="C48" s="39">
        <f>AVERAGE(Inversion!U20:AD20)</f>
        <v>6728226.007358144</v>
      </c>
      <c r="D48" s="39">
        <f>AVERAGE(Inversion!AE20:AN20)</f>
        <v>8823269.5723110083</v>
      </c>
      <c r="E48" s="39"/>
      <c r="F48" s="39"/>
      <c r="G48" s="39"/>
      <c r="H48" s="39"/>
      <c r="I48" s="41"/>
      <c r="J48" s="40" t="s">
        <v>225</v>
      </c>
      <c r="K48" s="39">
        <f>AVERAGE(Inversion!H44:T44)</f>
        <v>4781913.0967524815</v>
      </c>
      <c r="L48" s="39">
        <f>AVERAGE(Inversion!U44:AD44)</f>
        <v>6787703.985527195</v>
      </c>
      <c r="M48" s="39">
        <f>AVERAGE(Inversion!AE44:AN44)</f>
        <v>9050891.6717684977</v>
      </c>
      <c r="N48" s="39"/>
      <c r="O48" s="39"/>
      <c r="P48" s="39"/>
      <c r="Q48" s="41"/>
      <c r="R48" s="41"/>
      <c r="S48" s="40" t="s">
        <v>225</v>
      </c>
      <c r="T48" s="39">
        <f t="shared" si="23"/>
        <v>-3135.4742621425539</v>
      </c>
      <c r="U48" s="39">
        <f t="shared" si="24"/>
        <v>59477.978169050999</v>
      </c>
      <c r="V48" s="39">
        <f t="shared" si="25"/>
        <v>227622.09945748933</v>
      </c>
      <c r="W48" s="41"/>
      <c r="X48" s="41"/>
      <c r="Y48" s="41"/>
      <c r="Z48" s="41"/>
      <c r="AA48" s="40" t="s">
        <v>225</v>
      </c>
      <c r="AB48" s="44">
        <f t="shared" si="26"/>
        <v>-6.5526487675293676E-4</v>
      </c>
      <c r="AC48" s="44">
        <f t="shared" si="27"/>
        <v>8.840068407928614E-3</v>
      </c>
      <c r="AD48" s="44">
        <f t="shared" si="28"/>
        <v>2.5797930981481976E-2</v>
      </c>
      <c r="AE48" s="41"/>
      <c r="AF48" s="41"/>
      <c r="AG48" s="41"/>
    </row>
    <row r="49" spans="1:33" s="42" customFormat="1" ht="12.75" x14ac:dyDescent="0.2">
      <c r="A49" s="40" t="s">
        <v>438</v>
      </c>
      <c r="B49" s="39">
        <f>AVERAGE(Inversion!H21:T21)</f>
        <v>49536.810921023069</v>
      </c>
      <c r="C49" s="39">
        <f>AVERAGE(Inversion!U21:AD21)</f>
        <v>139585.99989487004</v>
      </c>
      <c r="D49" s="39">
        <f>AVERAGE(Inversion!AE21:AN21)</f>
        <v>222435.755385814</v>
      </c>
      <c r="E49" s="39"/>
      <c r="F49" s="39"/>
      <c r="G49" s="39"/>
      <c r="H49" s="39"/>
      <c r="I49" s="41"/>
      <c r="J49" s="40" t="s">
        <v>438</v>
      </c>
      <c r="K49" s="39">
        <f>AVERAGE(Inversion!H45:T45)</f>
        <v>62789.379554230763</v>
      </c>
      <c r="L49" s="39">
        <f>AVERAGE(Inversion!U45:AD45)</f>
        <v>202639.88560859996</v>
      </c>
      <c r="M49" s="39">
        <f>AVERAGE(Inversion!AE45:AN45)</f>
        <v>297883.85006150004</v>
      </c>
      <c r="N49" s="39"/>
      <c r="O49" s="39"/>
      <c r="P49" s="39"/>
      <c r="Q49" s="41"/>
      <c r="R49" s="41"/>
      <c r="S49" s="40" t="s">
        <v>438</v>
      </c>
      <c r="T49" s="39">
        <f t="shared" si="23"/>
        <v>13252.568633207695</v>
      </c>
      <c r="U49" s="39">
        <f t="shared" si="24"/>
        <v>63053.88571372992</v>
      </c>
      <c r="V49" s="39">
        <f t="shared" si="25"/>
        <v>75448.094675686036</v>
      </c>
      <c r="W49" s="41"/>
      <c r="X49" s="41"/>
      <c r="Y49" s="41"/>
      <c r="Z49" s="41"/>
      <c r="AA49" s="40" t="s">
        <v>438</v>
      </c>
      <c r="AB49" s="44">
        <f t="shared" si="26"/>
        <v>0.26752970945861598</v>
      </c>
      <c r="AC49" s="44">
        <f t="shared" si="27"/>
        <v>0.45172070093862771</v>
      </c>
      <c r="AD49" s="44">
        <f t="shared" si="28"/>
        <v>0.33919049815000113</v>
      </c>
      <c r="AE49" s="41"/>
      <c r="AF49" s="41"/>
      <c r="AG49" s="41"/>
    </row>
    <row r="50" spans="1:33" s="42" customFormat="1" ht="12.75" x14ac:dyDescent="0.2">
      <c r="A50" s="40" t="s">
        <v>431</v>
      </c>
      <c r="B50" s="39">
        <f>AVERAGE(Inversion!H22:T22)</f>
        <v>3435.7332404615377</v>
      </c>
      <c r="C50" s="39">
        <f>AVERAGE(Inversion!U22:AD22)</f>
        <v>4162.927831</v>
      </c>
      <c r="D50" s="39">
        <f>AVERAGE(Inversion!AE22:AN22)</f>
        <v>4400.7336091000006</v>
      </c>
      <c r="E50" s="39"/>
      <c r="F50" s="39"/>
      <c r="G50" s="39"/>
      <c r="H50" s="39"/>
      <c r="I50" s="41"/>
      <c r="J50" s="40" t="s">
        <v>431</v>
      </c>
      <c r="K50" s="39">
        <f>AVERAGE(Inversion!H46:T46)</f>
        <v>3348.913378384615</v>
      </c>
      <c r="L50" s="39">
        <f>AVERAGE(Inversion!U46:AD46)</f>
        <v>3539.3907840999991</v>
      </c>
      <c r="M50" s="39">
        <f>AVERAGE(Inversion!AE46:AN46)</f>
        <v>13242.746845799998</v>
      </c>
      <c r="N50" s="39"/>
      <c r="O50" s="39"/>
      <c r="P50" s="39"/>
      <c r="Q50" s="41"/>
      <c r="R50" s="41"/>
      <c r="S50" s="40" t="s">
        <v>431</v>
      </c>
      <c r="T50" s="39">
        <f t="shared" si="23"/>
        <v>-86.819862076922618</v>
      </c>
      <c r="U50" s="39">
        <f t="shared" si="24"/>
        <v>-623.53704690000086</v>
      </c>
      <c r="V50" s="39">
        <f t="shared" si="25"/>
        <v>8842.0132366999969</v>
      </c>
      <c r="W50" s="41"/>
      <c r="X50" s="41"/>
      <c r="Y50" s="41"/>
      <c r="Z50" s="41"/>
      <c r="AA50" s="40" t="s">
        <v>431</v>
      </c>
      <c r="AB50" s="44">
        <f t="shared" si="26"/>
        <v>-2.5269674913777518E-2</v>
      </c>
      <c r="AC50" s="44">
        <f t="shared" si="27"/>
        <v>-0.14978329488604603</v>
      </c>
      <c r="AD50" s="44">
        <f t="shared" si="28"/>
        <v>2.0092134680490892</v>
      </c>
      <c r="AE50" s="41"/>
      <c r="AF50" s="41"/>
      <c r="AG50" s="41"/>
    </row>
    <row r="51" spans="1:33" s="42" customFormat="1" ht="12.75" x14ac:dyDescent="0.2">
      <c r="A51" s="40" t="s">
        <v>226</v>
      </c>
      <c r="B51" s="39">
        <f>AVERAGE(Inversion!H23:T23)</f>
        <v>25712.519642860305</v>
      </c>
      <c r="C51" s="39">
        <f>AVERAGE(Inversion!U23:AD23)</f>
        <v>35543.011249230869</v>
      </c>
      <c r="D51" s="39">
        <f>AVERAGE(Inversion!AE23:AN23)</f>
        <v>40988.970909119977</v>
      </c>
      <c r="E51" s="41"/>
      <c r="F51" s="41"/>
      <c r="G51" s="41"/>
      <c r="H51" s="41"/>
      <c r="I51" s="41"/>
      <c r="J51" s="40" t="s">
        <v>226</v>
      </c>
      <c r="K51" s="39">
        <f>AVERAGE(Inversion!H47:T47)</f>
        <v>24784.780553844692</v>
      </c>
      <c r="L51" s="39">
        <f>AVERAGE(Inversion!U47:AD47)</f>
        <v>31873.748586715938</v>
      </c>
      <c r="M51" s="39">
        <f>AVERAGE(Inversion!AE47:AN47)</f>
        <v>38927.530634020157</v>
      </c>
      <c r="N51" s="41"/>
      <c r="O51" s="41"/>
      <c r="P51" s="41"/>
      <c r="Q51" s="41"/>
      <c r="R51" s="41"/>
      <c r="S51" s="40" t="s">
        <v>226</v>
      </c>
      <c r="T51" s="39">
        <f t="shared" si="23"/>
        <v>-927.73908901561299</v>
      </c>
      <c r="U51" s="39">
        <f t="shared" si="24"/>
        <v>-3669.2626625149314</v>
      </c>
      <c r="V51" s="39">
        <f t="shared" si="25"/>
        <v>-2061.4402750998197</v>
      </c>
      <c r="W51" s="41"/>
      <c r="X51" s="41"/>
      <c r="Y51" s="41"/>
      <c r="Z51" s="41"/>
      <c r="AA51" s="40" t="s">
        <v>226</v>
      </c>
      <c r="AB51" s="44">
        <f t="shared" si="26"/>
        <v>-3.6081220428866967E-2</v>
      </c>
      <c r="AC51" s="44">
        <f t="shared" si="27"/>
        <v>-0.10323443438108615</v>
      </c>
      <c r="AD51" s="44">
        <f t="shared" si="28"/>
        <v>-5.0292559910089185E-2</v>
      </c>
      <c r="AE51" s="41"/>
      <c r="AF51" s="41"/>
      <c r="AG51" s="41"/>
    </row>
    <row r="52" spans="1:33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</row>
    <row r="53" spans="1:33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opLeftCell="A13" workbookViewId="0">
      <selection activeCell="E46" sqref="E46"/>
    </sheetView>
  </sheetViews>
  <sheetFormatPr baseColWidth="10" defaultColWidth="11.42578125" defaultRowHeight="15" x14ac:dyDescent="0.25"/>
  <cols>
    <col min="1" max="1" width="26.42578125" style="33" customWidth="1"/>
    <col min="2" max="9" width="11.42578125" style="33"/>
    <col min="10" max="10" width="23.7109375" style="33" customWidth="1"/>
    <col min="11" max="18" width="11.42578125" style="33"/>
    <col min="19" max="19" width="23.42578125" style="33" customWidth="1"/>
    <col min="20" max="25" width="11.42578125" style="33"/>
    <col min="26" max="26" width="11.42578125" style="47"/>
    <col min="27" max="27" width="25.85546875" style="33" customWidth="1"/>
    <col min="28" max="16384" width="11.42578125" style="33"/>
  </cols>
  <sheetData>
    <row r="1" spans="1:34" ht="18.75" x14ac:dyDescent="0.3">
      <c r="A1" s="11" t="s">
        <v>215</v>
      </c>
      <c r="B1" s="34"/>
      <c r="C1" s="34"/>
      <c r="D1" s="34"/>
      <c r="E1" s="34"/>
      <c r="F1" s="34"/>
      <c r="G1" s="34"/>
      <c r="H1" s="34"/>
      <c r="I1" s="34"/>
      <c r="J1" s="11" t="s">
        <v>216</v>
      </c>
      <c r="K1" s="34"/>
      <c r="L1" s="34"/>
      <c r="M1" s="34"/>
      <c r="N1" s="34"/>
      <c r="O1" s="34"/>
      <c r="P1" s="34"/>
      <c r="Q1" s="34"/>
      <c r="R1" s="34"/>
      <c r="S1" s="11" t="s">
        <v>217</v>
      </c>
      <c r="T1" s="34"/>
      <c r="U1" s="34"/>
      <c r="V1" s="34"/>
      <c r="W1" s="34"/>
      <c r="X1" s="34"/>
      <c r="Y1" s="34"/>
      <c r="Z1" s="34"/>
      <c r="AA1" s="11" t="s">
        <v>446</v>
      </c>
      <c r="AB1" s="34"/>
      <c r="AC1" s="34"/>
      <c r="AD1" s="34"/>
      <c r="AE1" s="34"/>
      <c r="AF1" s="34"/>
      <c r="AG1" s="34"/>
      <c r="AH1" s="34"/>
    </row>
    <row r="2" spans="1:34" s="42" customFormat="1" ht="12.75" x14ac:dyDescent="0.2">
      <c r="A2" s="40" t="s">
        <v>188</v>
      </c>
      <c r="B2" s="41"/>
      <c r="C2" s="41"/>
      <c r="D2" s="41"/>
      <c r="E2" s="41"/>
      <c r="F2" s="41"/>
      <c r="G2" s="41"/>
      <c r="H2" s="41"/>
      <c r="I2" s="41"/>
      <c r="J2" s="40" t="s">
        <v>188</v>
      </c>
      <c r="K2" s="41"/>
      <c r="L2" s="41"/>
      <c r="M2" s="41"/>
      <c r="N2" s="41"/>
      <c r="O2" s="41"/>
      <c r="P2" s="41"/>
      <c r="Q2" s="41"/>
      <c r="R2" s="41"/>
      <c r="S2" s="40" t="s">
        <v>188</v>
      </c>
      <c r="T2" s="41"/>
      <c r="U2" s="41"/>
      <c r="V2" s="41"/>
      <c r="W2" s="41"/>
      <c r="X2" s="41"/>
      <c r="Y2" s="41"/>
      <c r="Z2" s="41"/>
      <c r="AA2" s="40" t="s">
        <v>188</v>
      </c>
      <c r="AB2" s="41"/>
      <c r="AC2" s="41"/>
      <c r="AD2" s="41"/>
      <c r="AE2" s="41"/>
      <c r="AF2" s="41"/>
      <c r="AG2" s="41"/>
      <c r="AH2" s="41"/>
    </row>
    <row r="3" spans="1:34" s="42" customFormat="1" ht="1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9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  <c r="AH3" s="49"/>
    </row>
    <row r="4" spans="1:34" s="42" customFormat="1" ht="15" customHeight="1" x14ac:dyDescent="0.2">
      <c r="A4" s="36" t="s">
        <v>219</v>
      </c>
      <c r="B4" s="39">
        <f>SUMIFS('DATA 2'!C$2:C$34,'DATA 2'!$A$2:$A$34,$A4)</f>
        <v>7350209.9989999998</v>
      </c>
      <c r="C4" s="39">
        <f>SUMIFS('DATA 2'!H$2:H$34,'DATA 2'!$A$2:$A$34,$A4)</f>
        <v>7766662.2845000001</v>
      </c>
      <c r="D4" s="39">
        <f>SUMIFS('DATA 2'!J$2:J$34,'DATA 2'!$A$2:$A$34,$A4)</f>
        <v>7921393.4778999994</v>
      </c>
      <c r="E4" s="39">
        <f>SUMIFS('DATA 2'!O$2:O$34,'DATA 2'!$A$2:$A$34,$A4)</f>
        <v>8261349.0839</v>
      </c>
      <c r="F4" s="39">
        <f>SUMIFS('DATA 2'!T$2:T$34,'DATA 2'!$A$2:$A$34,$A4)</f>
        <v>8595199.1682000011</v>
      </c>
      <c r="G4" s="39">
        <f>SUMIFS('DATA 2'!AD$2:AD$34,'DATA 2'!$A$2:$A$34,$A4)</f>
        <v>9341032.3107999992</v>
      </c>
      <c r="H4" s="39">
        <f>SUMIFS('DATA 2'!AN$2:AN$34,'DATA 2'!$A$2:$A$34,$A4)</f>
        <v>10057838.784500001</v>
      </c>
      <c r="I4" s="41"/>
      <c r="J4" s="36" t="s">
        <v>219</v>
      </c>
      <c r="K4" s="39">
        <f>SUMIFS('DATA 2'!$C$35:$C$67,'DATA 2'!$A$35:$A$67,$J4)</f>
        <v>7350209.9989999998</v>
      </c>
      <c r="L4" s="39">
        <f>SUMIFS('DATA 2'!$H$35:$H$67,'DATA 2'!$A$35:$A$67,$J4)</f>
        <v>7775325.5425000004</v>
      </c>
      <c r="M4" s="39">
        <f>SUMIFS('DATA 2'!$J$35:$J$67,'DATA 2'!$A$35:$A$67,$J4)</f>
        <v>7942497.9110000003</v>
      </c>
      <c r="N4" s="39">
        <f>SUMIFS('DATA 2'!$O$35:$O$67,'DATA 2'!$A$35:$A$67,$J4)</f>
        <v>8310957.426</v>
      </c>
      <c r="O4" s="39">
        <f>SUMIFS('DATA 2'!$T$35:$T$67,'DATA 2'!$A$35:$A$67,$J4)</f>
        <v>8676156.3956000004</v>
      </c>
      <c r="P4" s="39">
        <f>SUMIFS('DATA 2'!$AD$35:$AD$67,'DATA 2'!$A$35:$A$67,$J4)</f>
        <v>9406238.7281999998</v>
      </c>
      <c r="Q4" s="39">
        <f>SUMIFS('DATA 2'!$AN$35:$AN$67,'DATA 2'!$A$35:$A$67,$J4)</f>
        <v>10061492.228</v>
      </c>
      <c r="R4" s="41"/>
      <c r="S4" s="36" t="s">
        <v>219</v>
      </c>
      <c r="T4" s="43">
        <f t="shared" ref="T4:T24" si="0">L4-C4</f>
        <v>8663.25800000038</v>
      </c>
      <c r="U4" s="43">
        <f t="shared" ref="U4:U24" si="1">M4-D4</f>
        <v>21104.433100000955</v>
      </c>
      <c r="V4" s="43">
        <f t="shared" ref="V4:V24" si="2">N4-E4</f>
        <v>49608.342100000009</v>
      </c>
      <c r="W4" s="43">
        <f t="shared" ref="W4:W24" si="3">O4-F4</f>
        <v>80957.227399999276</v>
      </c>
      <c r="X4" s="43">
        <f t="shared" ref="X4:X24" si="4">P4-G4</f>
        <v>65206.417400000617</v>
      </c>
      <c r="Y4" s="43">
        <f t="shared" ref="Y4:Y24" si="5">Q4-H4</f>
        <v>3653.4434999991208</v>
      </c>
      <c r="Z4" s="43"/>
      <c r="AA4" s="36" t="s">
        <v>219</v>
      </c>
      <c r="AB4" s="44">
        <f t="shared" ref="AB4:AB22" si="6">L4/C4-1</f>
        <v>1.1154415735687984E-3</v>
      </c>
      <c r="AC4" s="44">
        <f t="shared" ref="AC4:AC22" si="7">M4/D4-1</f>
        <v>2.66423239280833E-3</v>
      </c>
      <c r="AD4" s="44">
        <f t="shared" ref="AD4:AD22" si="8">N4/E4-1</f>
        <v>6.0048717946901142E-3</v>
      </c>
      <c r="AE4" s="44">
        <f t="shared" ref="AE4:AE22" si="9">O4/F4-1</f>
        <v>9.4188890583850604E-3</v>
      </c>
      <c r="AF4" s="44">
        <f t="shared" ref="AF4:AF22" si="10">P4/G4-1</f>
        <v>6.9806435980968029E-3</v>
      </c>
      <c r="AG4" s="44">
        <f t="shared" ref="AG4:AG22" si="11">Q4/H4-1</f>
        <v>3.6324339435922504E-4</v>
      </c>
      <c r="AH4" s="43"/>
    </row>
    <row r="5" spans="1:34" s="42" customFormat="1" ht="15" customHeight="1" x14ac:dyDescent="0.2">
      <c r="A5" s="36" t="s">
        <v>218</v>
      </c>
      <c r="B5" s="39">
        <f>SUMIFS('DATA 2'!C$2:C$34,'DATA 2'!$A$2:$A$34,$A5)</f>
        <v>14196442.501010001</v>
      </c>
      <c r="C5" s="39">
        <f>SUMIFS('DATA 2'!H$2:H$34,'DATA 2'!$A$2:$A$34,$A5)</f>
        <v>14985229.77224</v>
      </c>
      <c r="D5" s="39">
        <f>SUMIFS('DATA 2'!J$2:J$34,'DATA 2'!$A$2:$A$34,$A5)</f>
        <v>15307351.83068</v>
      </c>
      <c r="E5" s="39">
        <f>SUMIFS('DATA 2'!O$2:O$34,'DATA 2'!$A$2:$A$34,$A5)</f>
        <v>16117616.135089999</v>
      </c>
      <c r="F5" s="39">
        <f>SUMIFS('DATA 2'!T$2:T$34,'DATA 2'!$A$2:$A$34,$A5)</f>
        <v>16980407.882289998</v>
      </c>
      <c r="G5" s="39">
        <f>SUMIFS('DATA 2'!AD$2:AD$34,'DATA 2'!$A$2:$A$34,$A5)</f>
        <v>18591602.106250003</v>
      </c>
      <c r="H5" s="39">
        <f>SUMIFS('DATA 2'!AN$2:AN$34,'DATA 2'!$A$2:$A$34,$A5)</f>
        <v>19795238.693379998</v>
      </c>
      <c r="I5" s="41"/>
      <c r="J5" s="36" t="s">
        <v>218</v>
      </c>
      <c r="K5" s="39">
        <f>SUMIFS('DATA 2'!$C$35:$C$67,'DATA 2'!$A$35:$A$67,$J5)</f>
        <v>14196442.501010001</v>
      </c>
      <c r="L5" s="39">
        <f>SUMIFS('DATA 2'!$H$35:$H$67,'DATA 2'!$A$35:$A$67,$J5)</f>
        <v>14990584.133310001</v>
      </c>
      <c r="M5" s="39">
        <f>SUMIFS('DATA 2'!$J$35:$J$67,'DATA 2'!$A$35:$A$67,$J5)</f>
        <v>15319101.070420001</v>
      </c>
      <c r="N5" s="39">
        <f>SUMIFS('DATA 2'!$O$35:$O$67,'DATA 2'!$A$35:$A$67,$J5)</f>
        <v>16151928.66123</v>
      </c>
      <c r="O5" s="39">
        <f>SUMIFS('DATA 2'!$T$35:$T$67,'DATA 2'!$A$35:$A$67,$J5)</f>
        <v>17077934.490570001</v>
      </c>
      <c r="P5" s="39">
        <f>SUMIFS('DATA 2'!$AD$35:$AD$67,'DATA 2'!$A$35:$A$67,$J5)</f>
        <v>18683976.886319999</v>
      </c>
      <c r="Q5" s="39">
        <f>SUMIFS('DATA 2'!$AN$35:$AN$67,'DATA 2'!$A$35:$A$67,$J5)</f>
        <v>19840861.274269998</v>
      </c>
      <c r="R5" s="41"/>
      <c r="S5" s="36" t="s">
        <v>218</v>
      </c>
      <c r="T5" s="43">
        <f t="shared" si="0"/>
        <v>5354.3610700014979</v>
      </c>
      <c r="U5" s="43">
        <f t="shared" si="1"/>
        <v>11749.239740001038</v>
      </c>
      <c r="V5" s="43">
        <f t="shared" si="2"/>
        <v>34312.526140000671</v>
      </c>
      <c r="W5" s="43">
        <f t="shared" si="3"/>
        <v>97526.608280003071</v>
      </c>
      <c r="X5" s="43">
        <f t="shared" si="4"/>
        <v>92374.780069995672</v>
      </c>
      <c r="Y5" s="43">
        <f t="shared" si="5"/>
        <v>45622.580889999866</v>
      </c>
      <c r="Z5" s="43"/>
      <c r="AA5" s="36" t="s">
        <v>218</v>
      </c>
      <c r="AB5" s="44">
        <f t="shared" si="6"/>
        <v>3.5730924059107494E-4</v>
      </c>
      <c r="AC5" s="44">
        <f t="shared" si="7"/>
        <v>7.6755534660488678E-4</v>
      </c>
      <c r="AD5" s="44">
        <f t="shared" si="8"/>
        <v>2.1288834435817527E-3</v>
      </c>
      <c r="AE5" s="44">
        <f t="shared" si="9"/>
        <v>5.7434785404488764E-3</v>
      </c>
      <c r="AF5" s="44">
        <f t="shared" si="10"/>
        <v>4.9686293597548392E-3</v>
      </c>
      <c r="AG5" s="44">
        <f t="shared" si="11"/>
        <v>2.3047249693057825E-3</v>
      </c>
      <c r="AH5" s="43"/>
    </row>
    <row r="6" spans="1:34" s="42" customFormat="1" ht="15" customHeight="1" x14ac:dyDescent="0.2">
      <c r="A6" s="36" t="s">
        <v>220</v>
      </c>
      <c r="B6" s="39">
        <f>SUMIFS('DATA 2'!C$2:C$34,'DATA 2'!$A$2:$A$34,$A6)</f>
        <v>2280098</v>
      </c>
      <c r="C6" s="39">
        <f>SUMIFS('DATA 2'!H$2:H$34,'DATA 2'!$A$2:$A$34,$A6)</f>
        <v>2414777.4464599998</v>
      </c>
      <c r="D6" s="39">
        <f>SUMIFS('DATA 2'!J$2:J$34,'DATA 2'!$A$2:$A$34,$A6)</f>
        <v>2467363.50978</v>
      </c>
      <c r="E6" s="39">
        <f>SUMIFS('DATA 2'!O$2:O$34,'DATA 2'!$A$2:$A$34,$A6)</f>
        <v>2597880.6524199997</v>
      </c>
      <c r="F6" s="39">
        <f>SUMIFS('DATA 2'!T$2:T$34,'DATA 2'!$A$2:$A$34,$A6)</f>
        <v>2752933.9272699999</v>
      </c>
      <c r="G6" s="39">
        <f>SUMIFS('DATA 2'!AD$2:AD$34,'DATA 2'!$A$2:$A$34,$A6)</f>
        <v>3066238.5878900001</v>
      </c>
      <c r="H6" s="39">
        <f>SUMIFS('DATA 2'!AN$2:AN$34,'DATA 2'!$A$2:$A$34,$A6)</f>
        <v>3325131.63063</v>
      </c>
      <c r="I6" s="41"/>
      <c r="J6" s="36" t="s">
        <v>220</v>
      </c>
      <c r="K6" s="39">
        <f>SUMIFS('DATA 2'!$C$35:$C$67,'DATA 2'!$A$35:$A$67,$J6)</f>
        <v>2280098</v>
      </c>
      <c r="L6" s="39">
        <f>SUMIFS('DATA 2'!$H$35:$H$67,'DATA 2'!$A$35:$A$67,$J6)</f>
        <v>2421462.8222500002</v>
      </c>
      <c r="M6" s="39">
        <f>SUMIFS('DATA 2'!$J$35:$J$67,'DATA 2'!$A$35:$A$67,$J6)</f>
        <v>2484098.3369999998</v>
      </c>
      <c r="N6" s="39">
        <f>SUMIFS('DATA 2'!$O$35:$O$67,'DATA 2'!$A$35:$A$67,$J6)</f>
        <v>2644246.2008600002</v>
      </c>
      <c r="O6" s="39">
        <f>SUMIFS('DATA 2'!$T$35:$T$67,'DATA 2'!$A$35:$A$67,$J6)</f>
        <v>2837942.1520000002</v>
      </c>
      <c r="P6" s="39">
        <f>SUMIFS('DATA 2'!$AD$35:$AD$67,'DATA 2'!$A$35:$A$67,$J6)</f>
        <v>3214728.1222300003</v>
      </c>
      <c r="Q6" s="39">
        <f>SUMIFS('DATA 2'!$AN$35:$AN$67,'DATA 2'!$A$35:$A$67,$J6)</f>
        <v>3514556.0517600002</v>
      </c>
      <c r="R6" s="41"/>
      <c r="S6" s="36" t="s">
        <v>220</v>
      </c>
      <c r="T6" s="43">
        <f t="shared" si="0"/>
        <v>6685.3757900004275</v>
      </c>
      <c r="U6" s="43">
        <f t="shared" si="1"/>
        <v>16734.827219999861</v>
      </c>
      <c r="V6" s="43">
        <f t="shared" si="2"/>
        <v>46365.548440000508</v>
      </c>
      <c r="W6" s="43">
        <f t="shared" si="3"/>
        <v>85008.224730000366</v>
      </c>
      <c r="X6" s="43">
        <f t="shared" si="4"/>
        <v>148489.53434000025</v>
      </c>
      <c r="Y6" s="43">
        <f t="shared" si="5"/>
        <v>189424.42113000015</v>
      </c>
      <c r="Z6" s="43"/>
      <c r="AA6" s="36" t="s">
        <v>220</v>
      </c>
      <c r="AB6" s="44">
        <f t="shared" si="6"/>
        <v>2.768526681330874E-3</v>
      </c>
      <c r="AC6" s="44">
        <f t="shared" si="7"/>
        <v>6.7824733379038271E-3</v>
      </c>
      <c r="AD6" s="44">
        <f t="shared" si="8"/>
        <v>1.7847451304897177E-2</v>
      </c>
      <c r="AE6" s="44">
        <f t="shared" si="9"/>
        <v>3.0879137304359539E-2</v>
      </c>
      <c r="AF6" s="44">
        <f t="shared" si="10"/>
        <v>4.842726033337863E-2</v>
      </c>
      <c r="AG6" s="44">
        <f t="shared" si="11"/>
        <v>5.6967495477498131E-2</v>
      </c>
      <c r="AH6" s="43"/>
    </row>
    <row r="7" spans="1:34" s="42" customFormat="1" ht="15" customHeight="1" x14ac:dyDescent="0.2">
      <c r="A7" s="36" t="s">
        <v>221</v>
      </c>
      <c r="B7" s="39">
        <f>SUMIFS('DATA 2'!C$2:C$34,'DATA 2'!$A$2:$A$34,$A7)</f>
        <v>33422475</v>
      </c>
      <c r="C7" s="39">
        <f>SUMIFS('DATA 2'!H$2:H$34,'DATA 2'!$A$2:$A$34,$A7)</f>
        <v>35292177.369000003</v>
      </c>
      <c r="D7" s="39">
        <f>SUMIFS('DATA 2'!J$2:J$34,'DATA 2'!$A$2:$A$34,$A7)</f>
        <v>36021230.361000001</v>
      </c>
      <c r="E7" s="39">
        <f>SUMIFS('DATA 2'!O$2:O$34,'DATA 2'!$A$2:$A$34,$A7)</f>
        <v>37740578.761</v>
      </c>
      <c r="F7" s="39">
        <f>SUMIFS('DATA 2'!T$2:T$34,'DATA 2'!$A$2:$A$34,$A7)</f>
        <v>39587280.188000001</v>
      </c>
      <c r="G7" s="39">
        <f>SUMIFS('DATA 2'!AD$2:AD$34,'DATA 2'!$A$2:$A$34,$A7)</f>
        <v>43275287.835000001</v>
      </c>
      <c r="H7" s="39">
        <f>SUMIFS('DATA 2'!AN$2:AN$34,'DATA 2'!$A$2:$A$34,$A7)</f>
        <v>46469145.215000004</v>
      </c>
      <c r="I7" s="41"/>
      <c r="J7" s="36" t="s">
        <v>221</v>
      </c>
      <c r="K7" s="39">
        <f>SUMIFS('DATA 2'!$C$35:$C$67,'DATA 2'!$A$35:$A$67,$J7)</f>
        <v>33422475</v>
      </c>
      <c r="L7" s="39">
        <f>SUMIFS('DATA 2'!$H$35:$H$67,'DATA 2'!$A$35:$A$67,$J7)</f>
        <v>35318376.327</v>
      </c>
      <c r="M7" s="39">
        <f>SUMIFS('DATA 2'!$J$35:$J$67,'DATA 2'!$A$35:$A$67,$J7)</f>
        <v>36076885.957000002</v>
      </c>
      <c r="N7" s="39">
        <f>SUMIFS('DATA 2'!$O$35:$O$67,'DATA 2'!$A$35:$A$67,$J7)</f>
        <v>37849937.582000002</v>
      </c>
      <c r="O7" s="39">
        <f>SUMIFS('DATA 2'!$T$35:$T$67,'DATA 2'!$A$35:$A$67,$J7)</f>
        <v>39737285.034000002</v>
      </c>
      <c r="P7" s="39">
        <f>SUMIFS('DATA 2'!$AD$35:$AD$67,'DATA 2'!$A$35:$A$67,$J7)</f>
        <v>43267204.364</v>
      </c>
      <c r="Q7" s="39">
        <f>SUMIFS('DATA 2'!$AN$35:$AN$67,'DATA 2'!$A$35:$A$67,$J7)</f>
        <v>46195225.989999995</v>
      </c>
      <c r="R7" s="41"/>
      <c r="S7" s="36" t="s">
        <v>221</v>
      </c>
      <c r="T7" s="43">
        <f t="shared" si="0"/>
        <v>26198.957999996841</v>
      </c>
      <c r="U7" s="43">
        <f t="shared" si="1"/>
        <v>55655.596000000834</v>
      </c>
      <c r="V7" s="43">
        <f t="shared" si="2"/>
        <v>109358.82100000232</v>
      </c>
      <c r="W7" s="43">
        <f t="shared" si="3"/>
        <v>150004.84600000083</v>
      </c>
      <c r="X7" s="43">
        <f t="shared" si="4"/>
        <v>-8083.4710000008345</v>
      </c>
      <c r="Y7" s="43">
        <f t="shared" si="5"/>
        <v>-273919.22500000894</v>
      </c>
      <c r="Z7" s="43"/>
      <c r="AA7" s="36" t="s">
        <v>221</v>
      </c>
      <c r="AB7" s="44">
        <f t="shared" si="6"/>
        <v>7.4234462005762225E-4</v>
      </c>
      <c r="AC7" s="44">
        <f t="shared" si="7"/>
        <v>1.5450775956908913E-3</v>
      </c>
      <c r="AD7" s="44">
        <f t="shared" si="8"/>
        <v>2.8976455738143336E-3</v>
      </c>
      <c r="AE7" s="44">
        <f t="shared" si="9"/>
        <v>3.7892182864704971E-3</v>
      </c>
      <c r="AF7" s="44">
        <f t="shared" si="10"/>
        <v>-1.8679184829040185E-4</v>
      </c>
      <c r="AG7" s="44">
        <f t="shared" si="11"/>
        <v>-5.894647378010931E-3</v>
      </c>
      <c r="AH7" s="43"/>
    </row>
    <row r="8" spans="1:34" s="42" customFormat="1" ht="15" customHeight="1" x14ac:dyDescent="0.2">
      <c r="A8" s="37" t="s">
        <v>222</v>
      </c>
      <c r="B8" s="39">
        <f>SUMIFS('DATA 2'!C$2:C$34,'DATA 2'!$A$2:$A$34,$A8)</f>
        <v>118026.5</v>
      </c>
      <c r="C8" s="39">
        <f>SUMIFS('DATA 2'!D$2:D$34,'DATA 2'!$A$2:$A$34,$A8)</f>
        <v>119245.20253000001</v>
      </c>
      <c r="D8" s="39">
        <f>SUMIFS('DATA 2'!E$2:E$34,'DATA 2'!$A$2:$A$34,$A8)</f>
        <v>120259.15115000001</v>
      </c>
      <c r="E8" s="39">
        <f>SUMIFS('DATA 2'!F$2:F$34,'DATA 2'!$A$2:$A$34,$A8)</f>
        <v>121229.08778999999</v>
      </c>
      <c r="F8" s="39">
        <f>SUMIFS('DATA 2'!G$2:G$34,'DATA 2'!$A$2:$A$34,$A8)</f>
        <v>122384.36099999999</v>
      </c>
      <c r="G8" s="39">
        <f>SUMIFS('DATA 2'!H$2:H$34,'DATA 2'!$A$2:$A$34,$A8)</f>
        <v>123923.78861</v>
      </c>
      <c r="H8" s="39">
        <f>SUMIFS('DATA 2'!I$2:I$34,'DATA 2'!$A$2:$A$34,$A8)</f>
        <v>125632.14492999999</v>
      </c>
      <c r="I8" s="41"/>
      <c r="J8" s="37" t="s">
        <v>222</v>
      </c>
      <c r="K8" s="39">
        <f>SUMIFS('DATA 2'!$C$35:$C$67,'DATA 2'!$A$35:$A$67,$J8)</f>
        <v>118026.5</v>
      </c>
      <c r="L8" s="39">
        <f>SUMIFS('DATA 2'!$H$35:$H$67,'DATA 2'!$A$35:$A$67,$J8)</f>
        <v>122121.2384</v>
      </c>
      <c r="M8" s="39">
        <f>SUMIFS('DATA 2'!$J$35:$J$67,'DATA 2'!$A$35:$A$67,$J8)</f>
        <v>122778.49039999998</v>
      </c>
      <c r="N8" s="39">
        <f>SUMIFS('DATA 2'!$O$35:$O$67,'DATA 2'!$A$35:$A$67,$J8)</f>
        <v>123422.09475</v>
      </c>
      <c r="O8" s="39">
        <f>SUMIFS('DATA 2'!$T$35:$T$67,'DATA 2'!$A$35:$A$67,$J8)</f>
        <v>121225.51852999999</v>
      </c>
      <c r="P8" s="39">
        <f>SUMIFS('DATA 2'!$AD$35:$AD$67,'DATA 2'!$A$35:$A$67,$J8)</f>
        <v>104329.82662000001</v>
      </c>
      <c r="Q8" s="39">
        <f>SUMIFS('DATA 2'!$AN$35:$AN$67,'DATA 2'!$A$35:$A$67,$J8)</f>
        <v>82516.199179999996</v>
      </c>
      <c r="R8" s="41"/>
      <c r="S8" s="37" t="s">
        <v>222</v>
      </c>
      <c r="T8" s="43">
        <f t="shared" si="0"/>
        <v>2876.0358699999924</v>
      </c>
      <c r="U8" s="43">
        <f t="shared" si="1"/>
        <v>2519.3392499999754</v>
      </c>
      <c r="V8" s="43">
        <f t="shared" si="2"/>
        <v>2193.0069600000134</v>
      </c>
      <c r="W8" s="43">
        <f t="shared" si="3"/>
        <v>-1158.8424700000032</v>
      </c>
      <c r="X8" s="43">
        <f t="shared" si="4"/>
        <v>-19593.961989999996</v>
      </c>
      <c r="Y8" s="43">
        <f t="shared" si="5"/>
        <v>-43115.945749999999</v>
      </c>
      <c r="Z8" s="43"/>
      <c r="AA8" s="37" t="s">
        <v>222</v>
      </c>
      <c r="AB8" s="44">
        <f t="shared" si="6"/>
        <v>2.4118671518683854E-2</v>
      </c>
      <c r="AC8" s="44">
        <f t="shared" si="7"/>
        <v>2.0949251893999987E-2</v>
      </c>
      <c r="AD8" s="44">
        <f t="shared" si="8"/>
        <v>1.8089775316950885E-2</v>
      </c>
      <c r="AE8" s="44">
        <f t="shared" si="9"/>
        <v>-9.4688770732724858E-3</v>
      </c>
      <c r="AF8" s="44">
        <f t="shared" si="10"/>
        <v>-0.15811300001216122</v>
      </c>
      <c r="AG8" s="44">
        <f t="shared" si="11"/>
        <v>-0.34319198939111828</v>
      </c>
      <c r="AH8" s="43"/>
    </row>
    <row r="9" spans="1:34" s="42" customFormat="1" ht="15" customHeight="1" x14ac:dyDescent="0.2">
      <c r="A9" s="36" t="s">
        <v>224</v>
      </c>
      <c r="B9" s="39">
        <f>SUM(B10:B21)</f>
        <v>98310.999914312692</v>
      </c>
      <c r="C9" s="39">
        <f>SUM(C10:C21)</f>
        <v>130540.01099430001</v>
      </c>
      <c r="D9" s="39">
        <f t="shared" ref="D9:H9" si="12">SUM(D10:D21)</f>
        <v>153801.27731260002</v>
      </c>
      <c r="E9" s="39">
        <f t="shared" si="12"/>
        <v>275937.63834152999</v>
      </c>
      <c r="F9" s="39">
        <f t="shared" si="12"/>
        <v>374252.14218000008</v>
      </c>
      <c r="G9" s="39">
        <f t="shared" si="12"/>
        <v>595043.3810828001</v>
      </c>
      <c r="H9" s="39">
        <f t="shared" si="12"/>
        <v>588119.91868597397</v>
      </c>
      <c r="I9" s="41"/>
      <c r="J9" s="36" t="s">
        <v>224</v>
      </c>
      <c r="K9" s="39">
        <f>SUM(K10:K21)</f>
        <v>98310.999914312692</v>
      </c>
      <c r="L9" s="39">
        <f t="shared" ref="L9:Q9" si="13">SUM(L10:L21)</f>
        <v>129096.20170799998</v>
      </c>
      <c r="M9" s="39">
        <f t="shared" si="13"/>
        <v>151083.63000930002</v>
      </c>
      <c r="N9" s="39">
        <f t="shared" si="13"/>
        <v>317112.87764714984</v>
      </c>
      <c r="O9" s="39">
        <f t="shared" si="13"/>
        <v>550489.47130755999</v>
      </c>
      <c r="P9" s="39">
        <f t="shared" si="13"/>
        <v>588859.38569246989</v>
      </c>
      <c r="Q9" s="39">
        <f t="shared" si="13"/>
        <v>499350.84061897994</v>
      </c>
      <c r="R9" s="41"/>
      <c r="S9" s="36" t="s">
        <v>224</v>
      </c>
      <c r="T9" s="43">
        <f t="shared" si="0"/>
        <v>-1443.8092863000347</v>
      </c>
      <c r="U9" s="43">
        <f t="shared" si="1"/>
        <v>-2717.6473033000075</v>
      </c>
      <c r="V9" s="43">
        <f t="shared" si="2"/>
        <v>41175.239305619849</v>
      </c>
      <c r="W9" s="43">
        <f t="shared" si="3"/>
        <v>176237.3291275599</v>
      </c>
      <c r="X9" s="43">
        <f t="shared" si="4"/>
        <v>-6183.9953903302085</v>
      </c>
      <c r="Y9" s="43">
        <f t="shared" si="5"/>
        <v>-88769.078066994029</v>
      </c>
      <c r="Z9" s="43"/>
      <c r="AA9" s="36" t="s">
        <v>224</v>
      </c>
      <c r="AB9" s="44">
        <f t="shared" si="6"/>
        <v>-1.1060281635513869E-2</v>
      </c>
      <c r="AC9" s="44">
        <f t="shared" si="7"/>
        <v>-1.766986172537699E-2</v>
      </c>
      <c r="AD9" s="44">
        <f t="shared" si="8"/>
        <v>0.14921936548089532</v>
      </c>
      <c r="AE9" s="44">
        <f t="shared" si="9"/>
        <v>0.47090533163280313</v>
      </c>
      <c r="AF9" s="44">
        <f t="shared" si="10"/>
        <v>-1.0392511851954667E-2</v>
      </c>
      <c r="AG9" s="44">
        <f t="shared" si="11"/>
        <v>-0.15093703723779539</v>
      </c>
      <c r="AH9" s="43"/>
    </row>
    <row r="10" spans="1:34" s="42" customFormat="1" ht="15" customHeight="1" x14ac:dyDescent="0.2">
      <c r="A10" s="38" t="s">
        <v>425</v>
      </c>
      <c r="B10" s="39">
        <f>SUMIFS('DATA 2'!C$2:C$34,'DATA 2'!$A$2:$A$34,$A10)</f>
        <v>22745.332849999999</v>
      </c>
      <c r="C10" s="39">
        <f>SUMIFS('DATA 2'!H$2:H$34,'DATA 2'!$A$2:$A$34,$A10)</f>
        <v>30895.566989999999</v>
      </c>
      <c r="D10" s="39">
        <f>SUMIFS('DATA 2'!J$2:J$34,'DATA 2'!$A$2:$A$34,$A10)</f>
        <v>35364.211459999999</v>
      </c>
      <c r="E10" s="39">
        <f>SUMIFS('DATA 2'!O$2:O$34,'DATA 2'!$A$2:$A$34,$A10)</f>
        <v>36664.089749999999</v>
      </c>
      <c r="F10" s="39">
        <f>SUMIFS('DATA 2'!T$2:T$34,'DATA 2'!$A$2:$A$34,$A10)</f>
        <v>38550.91461</v>
      </c>
      <c r="G10" s="39">
        <f>SUMIFS('DATA 2'!AD$2:AD$34,'DATA 2'!$A$2:$A$34,$A10)</f>
        <v>34098.489800000003</v>
      </c>
      <c r="H10" s="39">
        <f>SUMIFS('DATA 2'!AN$2:AN$34,'DATA 2'!$A$2:$A$34,$A10)</f>
        <v>27992.7255</v>
      </c>
      <c r="I10" s="41"/>
      <c r="J10" s="38" t="s">
        <v>425</v>
      </c>
      <c r="K10" s="39">
        <f>SUMIFS('DATA 2'!$C$35:$C$67,'DATA 2'!$A$35:$A$67,$J10)</f>
        <v>22745.332849999999</v>
      </c>
      <c r="L10" s="39">
        <f>SUMIFS('DATA 2'!$H$35:$H$67,'DATA 2'!$A$35:$A$67,$J10)</f>
        <v>31078.83268</v>
      </c>
      <c r="M10" s="39">
        <f>SUMIFS('DATA 2'!$J$35:$J$67,'DATA 2'!$A$35:$A$67,$J10)</f>
        <v>36233.856690000001</v>
      </c>
      <c r="N10" s="39">
        <f>SUMIFS('DATA 2'!$O$35:$O$67,'DATA 2'!$A$35:$A$67,$J10)</f>
        <v>35214.85714</v>
      </c>
      <c r="O10" s="39">
        <f>SUMIFS('DATA 2'!$T$35:$T$67,'DATA 2'!$A$35:$A$67,$J10)</f>
        <v>39607.494259999999</v>
      </c>
      <c r="P10" s="39">
        <f>SUMIFS('DATA 2'!$AD$35:$AD$67,'DATA 2'!$A$35:$A$67,$J10)</f>
        <v>36423.524210000003</v>
      </c>
      <c r="Q10" s="39">
        <f>SUMIFS('DATA 2'!$AN$35:$AN$67,'DATA 2'!$A$35:$A$67,$J10)</f>
        <v>30384.544259999999</v>
      </c>
      <c r="R10" s="41"/>
      <c r="S10" s="38" t="s">
        <v>425</v>
      </c>
      <c r="T10" s="43">
        <f t="shared" si="0"/>
        <v>183.26569000000018</v>
      </c>
      <c r="U10" s="43">
        <f t="shared" si="1"/>
        <v>869.6452300000019</v>
      </c>
      <c r="V10" s="43">
        <f t="shared" si="2"/>
        <v>-1449.2326099999991</v>
      </c>
      <c r="W10" s="43">
        <f t="shared" si="3"/>
        <v>1056.5796499999997</v>
      </c>
      <c r="X10" s="43">
        <f t="shared" si="4"/>
        <v>2325.0344100000002</v>
      </c>
      <c r="Y10" s="43">
        <f t="shared" si="5"/>
        <v>2391.8187599999983</v>
      </c>
      <c r="Z10" s="43"/>
      <c r="AA10" s="38" t="s">
        <v>425</v>
      </c>
      <c r="AB10" s="44">
        <f t="shared" si="6"/>
        <v>5.9317794704760729E-3</v>
      </c>
      <c r="AC10" s="44">
        <f t="shared" si="7"/>
        <v>2.4591110450282283E-2</v>
      </c>
      <c r="AD10" s="44">
        <f t="shared" si="8"/>
        <v>-3.9527303688209003E-2</v>
      </c>
      <c r="AE10" s="44">
        <f t="shared" si="9"/>
        <v>2.7407382177281114E-2</v>
      </c>
      <c r="AF10" s="44">
        <f t="shared" si="10"/>
        <v>6.8185847045929782E-2</v>
      </c>
      <c r="AG10" s="44">
        <f t="shared" si="11"/>
        <v>8.5444297305026451E-2</v>
      </c>
      <c r="AH10" s="43"/>
    </row>
    <row r="11" spans="1:34" s="42" customFormat="1" ht="15" customHeight="1" x14ac:dyDescent="0.2">
      <c r="A11" s="38" t="s">
        <v>426</v>
      </c>
      <c r="B11" s="39">
        <f>SUMIFS('DATA 2'!C$2:C$34,'DATA 2'!$A$2:$A$34,$A11)</f>
        <v>2038.2376609999999</v>
      </c>
      <c r="C11" s="39">
        <f>SUMIFS('DATA 2'!H$2:H$34,'DATA 2'!$A$2:$A$34,$A11)</f>
        <v>6302.6007159999999</v>
      </c>
      <c r="D11" s="39">
        <f>SUMIFS('DATA 2'!J$2:J$34,'DATA 2'!$A$2:$A$34,$A11)</f>
        <v>9844.3195300000007</v>
      </c>
      <c r="E11" s="39">
        <f>SUMIFS('DATA 2'!O$2:O$34,'DATA 2'!$A$2:$A$34,$A11)</f>
        <v>21043.464049999999</v>
      </c>
      <c r="F11" s="39">
        <f>SUMIFS('DATA 2'!T$2:T$34,'DATA 2'!$A$2:$A$34,$A11)</f>
        <v>33904.484880000004</v>
      </c>
      <c r="G11" s="39">
        <f>SUMIFS('DATA 2'!AD$2:AD$34,'DATA 2'!$A$2:$A$34,$A11)</f>
        <v>49434.475570000002</v>
      </c>
      <c r="H11" s="39">
        <f>SUMIFS('DATA 2'!AN$2:AN$34,'DATA 2'!$A$2:$A$34,$A11)</f>
        <v>46714.373079999998</v>
      </c>
      <c r="I11" s="41"/>
      <c r="J11" s="38" t="s">
        <v>426</v>
      </c>
      <c r="K11" s="39">
        <f>SUMIFS('DATA 2'!$C$35:$C$67,'DATA 2'!$A$35:$A$67,$J11)</f>
        <v>2038.2376609999999</v>
      </c>
      <c r="L11" s="39">
        <f>SUMIFS('DATA 2'!$H$35:$H$67,'DATA 2'!$A$35:$A$67,$J11)</f>
        <v>6458.2451849999998</v>
      </c>
      <c r="M11" s="39">
        <f>SUMIFS('DATA 2'!$J$35:$J$67,'DATA 2'!$A$35:$A$67,$J11)</f>
        <v>10924.750910000001</v>
      </c>
      <c r="N11" s="39">
        <f>SUMIFS('DATA 2'!$O$35:$O$67,'DATA 2'!$A$35:$A$67,$J11)</f>
        <v>26329.31277</v>
      </c>
      <c r="O11" s="39">
        <f>SUMIFS('DATA 2'!$T$35:$T$67,'DATA 2'!$A$35:$A$67,$J11)</f>
        <v>55460.480009999999</v>
      </c>
      <c r="P11" s="39">
        <f>SUMIFS('DATA 2'!$AD$35:$AD$67,'DATA 2'!$A$35:$A$67,$J11)</f>
        <v>101303.4618</v>
      </c>
      <c r="Q11" s="39">
        <f>SUMIFS('DATA 2'!$AN$35:$AN$67,'DATA 2'!$A$35:$A$67,$J11)</f>
        <v>102613.46279999999</v>
      </c>
      <c r="R11" s="41"/>
      <c r="S11" s="38" t="s">
        <v>426</v>
      </c>
      <c r="T11" s="43">
        <f t="shared" si="0"/>
        <v>155.64446899999984</v>
      </c>
      <c r="U11" s="43">
        <f t="shared" si="1"/>
        <v>1080.43138</v>
      </c>
      <c r="V11" s="43">
        <f t="shared" si="2"/>
        <v>5285.8487200000018</v>
      </c>
      <c r="W11" s="43">
        <f t="shared" si="3"/>
        <v>21555.995129999996</v>
      </c>
      <c r="X11" s="43">
        <f t="shared" si="4"/>
        <v>51868.986230000002</v>
      </c>
      <c r="Y11" s="43">
        <f t="shared" si="5"/>
        <v>55899.089719999996</v>
      </c>
      <c r="Z11" s="43"/>
      <c r="AA11" s="38" t="s">
        <v>426</v>
      </c>
      <c r="AB11" s="44">
        <f t="shared" si="6"/>
        <v>2.4695276761682816E-2</v>
      </c>
      <c r="AC11" s="44">
        <f t="shared" si="7"/>
        <v>0.1097517585352088</v>
      </c>
      <c r="AD11" s="44">
        <f t="shared" si="8"/>
        <v>0.25118719557961766</v>
      </c>
      <c r="AE11" s="44">
        <f t="shared" si="9"/>
        <v>0.63578595003859539</v>
      </c>
      <c r="AF11" s="44">
        <f t="shared" si="10"/>
        <v>1.0492472233583765</v>
      </c>
      <c r="AG11" s="44">
        <f t="shared" si="11"/>
        <v>1.196614361585691</v>
      </c>
      <c r="AH11" s="43"/>
    </row>
    <row r="12" spans="1:34" s="42" customFormat="1" ht="15" customHeight="1" x14ac:dyDescent="0.2">
      <c r="A12" s="38" t="s">
        <v>427</v>
      </c>
      <c r="B12" s="39">
        <f>SUMIFS('DATA 2'!C$2:C$34,'DATA 2'!$A$2:$A$34,$A12)</f>
        <v>3008.1718510000001</v>
      </c>
      <c r="C12" s="39">
        <f>SUMIFS('DATA 2'!H$2:H$34,'DATA 2'!$A$2:$A$34,$A12)</f>
        <v>3664.9226789999998</v>
      </c>
      <c r="D12" s="39">
        <f>SUMIFS('DATA 2'!J$2:J$34,'DATA 2'!$A$2:$A$34,$A12)</f>
        <v>4841.9058329999998</v>
      </c>
      <c r="E12" s="39">
        <f>SUMIFS('DATA 2'!O$2:O$34,'DATA 2'!$A$2:$A$34,$A12)</f>
        <v>8221.9247169999999</v>
      </c>
      <c r="F12" s="39">
        <f>SUMIFS('DATA 2'!T$2:T$34,'DATA 2'!$A$2:$A$34,$A12)</f>
        <v>8553.3658209999994</v>
      </c>
      <c r="G12" s="39">
        <f>SUMIFS('DATA 2'!AD$2:AD$34,'DATA 2'!$A$2:$A$34,$A12)</f>
        <v>7299.9572239999998</v>
      </c>
      <c r="H12" s="39">
        <f>SUMIFS('DATA 2'!AN$2:AN$34,'DATA 2'!$A$2:$A$34,$A12)</f>
        <v>5926.5757620000004</v>
      </c>
      <c r="I12" s="41"/>
      <c r="J12" s="38" t="s">
        <v>427</v>
      </c>
      <c r="K12" s="39">
        <f>SUMIFS('DATA 2'!$C$35:$C$67,'DATA 2'!$A$35:$A$67,$J12)</f>
        <v>3008.1718510000001</v>
      </c>
      <c r="L12" s="39">
        <f>SUMIFS('DATA 2'!$H$35:$H$67,'DATA 2'!$A$35:$A$67,$J12)</f>
        <v>3686.0168429999999</v>
      </c>
      <c r="M12" s="39">
        <f>SUMIFS('DATA 2'!$J$35:$J$67,'DATA 2'!$A$35:$A$67,$J12)</f>
        <v>4959.3510310000001</v>
      </c>
      <c r="N12" s="39">
        <f>SUMIFS('DATA 2'!$O$35:$O$67,'DATA 2'!$A$35:$A$67,$J12)</f>
        <v>7893.3717029999998</v>
      </c>
      <c r="O12" s="39">
        <f>SUMIFS('DATA 2'!$T$35:$T$67,'DATA 2'!$A$35:$A$67,$J12)</f>
        <v>7768.4877770000003</v>
      </c>
      <c r="P12" s="39">
        <f>SUMIFS('DATA 2'!$AD$35:$AD$67,'DATA 2'!$A$35:$A$67,$J12)</f>
        <v>5686.6576759999998</v>
      </c>
      <c r="Q12" s="39">
        <f>SUMIFS('DATA 2'!$AN$35:$AN$67,'DATA 2'!$A$35:$A$67,$J12)</f>
        <v>3670.3026060000002</v>
      </c>
      <c r="R12" s="41"/>
      <c r="S12" s="38" t="s">
        <v>427</v>
      </c>
      <c r="T12" s="43">
        <f t="shared" si="0"/>
        <v>21.094164000000092</v>
      </c>
      <c r="U12" s="43">
        <f t="shared" si="1"/>
        <v>117.44519800000035</v>
      </c>
      <c r="V12" s="43">
        <f t="shared" si="2"/>
        <v>-328.55301400000008</v>
      </c>
      <c r="W12" s="43">
        <f t="shared" si="3"/>
        <v>-784.87804399999914</v>
      </c>
      <c r="X12" s="43">
        <f t="shared" si="4"/>
        <v>-1613.299548</v>
      </c>
      <c r="Y12" s="43">
        <f t="shared" si="5"/>
        <v>-2256.2731560000002</v>
      </c>
      <c r="Z12" s="43"/>
      <c r="AA12" s="38" t="s">
        <v>427</v>
      </c>
      <c r="AB12" s="44">
        <f t="shared" si="6"/>
        <v>5.7556914149565763E-3</v>
      </c>
      <c r="AC12" s="44">
        <f t="shared" si="7"/>
        <v>2.4255985566582705E-2</v>
      </c>
      <c r="AD12" s="44">
        <f t="shared" si="8"/>
        <v>-3.9960596248305502E-2</v>
      </c>
      <c r="AE12" s="44">
        <f t="shared" si="9"/>
        <v>-9.1762478119781443E-2</v>
      </c>
      <c r="AF12" s="44">
        <f t="shared" si="10"/>
        <v>-0.22100123308886943</v>
      </c>
      <c r="AG12" s="44">
        <f t="shared" si="11"/>
        <v>-0.3807043470981617</v>
      </c>
      <c r="AH12" s="43"/>
    </row>
    <row r="13" spans="1:34" s="42" customFormat="1" ht="15" customHeight="1" x14ac:dyDescent="0.2">
      <c r="A13" s="38" t="s">
        <v>117</v>
      </c>
      <c r="B13" s="39">
        <f>SUMIFS('DATA 2'!C$2:C$34,'DATA 2'!$A$2:$A$34,$A13)</f>
        <v>74.414284050000006</v>
      </c>
      <c r="C13" s="39">
        <f>SUMIFS('DATA 2'!H$2:H$34,'DATA 2'!$A$2:$A$34,$A13)</f>
        <v>1689.612828</v>
      </c>
      <c r="D13" s="39">
        <f>SUMIFS('DATA 2'!J$2:J$34,'DATA 2'!$A$2:$A$34,$A13)</f>
        <v>6195.0701170000002</v>
      </c>
      <c r="E13" s="39">
        <f>SUMIFS('DATA 2'!O$2:O$34,'DATA 2'!$A$2:$A$34,$A13)</f>
        <v>105060.1778</v>
      </c>
      <c r="F13" s="39">
        <f>SUMIFS('DATA 2'!T$2:T$34,'DATA 2'!$A$2:$A$34,$A13)</f>
        <v>185651.18840000001</v>
      </c>
      <c r="G13" s="39">
        <f>SUMIFS('DATA 2'!AD$2:AD$34,'DATA 2'!$A$2:$A$34,$A13)</f>
        <v>420725.23489999998</v>
      </c>
      <c r="H13" s="39">
        <f>SUMIFS('DATA 2'!AN$2:AN$34,'DATA 2'!$A$2:$A$34,$A13)</f>
        <v>436521.12270000001</v>
      </c>
      <c r="I13" s="41"/>
      <c r="J13" s="38" t="s">
        <v>117</v>
      </c>
      <c r="K13" s="39">
        <f>SUMIFS('DATA 2'!$C$35:$C$67,'DATA 2'!$A$35:$A$67,$J13)</f>
        <v>74.414284050000006</v>
      </c>
      <c r="L13" s="39">
        <f>SUMIFS('DATA 2'!$H$35:$H$67,'DATA 2'!$A$35:$A$67,$J13)</f>
        <v>1753.622292</v>
      </c>
      <c r="M13" s="39">
        <f>SUMIFS('DATA 2'!$J$35:$J$67,'DATA 2'!$A$35:$A$67,$J13)</f>
        <v>7267.8426589999999</v>
      </c>
      <c r="N13" s="39">
        <f>SUMIFS('DATA 2'!$O$35:$O$67,'DATA 2'!$A$35:$A$67,$J13)</f>
        <v>158065.25760000001</v>
      </c>
      <c r="O13" s="39">
        <f>SUMIFS('DATA 2'!$T$35:$T$67,'DATA 2'!$A$35:$A$67,$J13)</f>
        <v>374334.34789999999</v>
      </c>
      <c r="P13" s="39">
        <f>SUMIFS('DATA 2'!$AD$35:$AD$67,'DATA 2'!$A$35:$A$67,$J13)</f>
        <v>405311.58789999998</v>
      </c>
      <c r="Q13" s="39">
        <f>SUMIFS('DATA 2'!$AN$35:$AN$67,'DATA 2'!$A$35:$A$67,$J13)</f>
        <v>322656.03820000001</v>
      </c>
      <c r="R13" s="41"/>
      <c r="S13" s="38" t="s">
        <v>117</v>
      </c>
      <c r="T13" s="43">
        <f t="shared" si="0"/>
        <v>64.00946399999998</v>
      </c>
      <c r="U13" s="43">
        <f t="shared" si="1"/>
        <v>1072.7725419999997</v>
      </c>
      <c r="V13" s="43">
        <f t="shared" si="2"/>
        <v>53005.079800000007</v>
      </c>
      <c r="W13" s="43">
        <f t="shared" si="3"/>
        <v>188683.15949999998</v>
      </c>
      <c r="X13" s="43">
        <f t="shared" si="4"/>
        <v>-15413.646999999997</v>
      </c>
      <c r="Y13" s="43">
        <f t="shared" si="5"/>
        <v>-113865.0845</v>
      </c>
      <c r="Z13" s="43"/>
      <c r="AA13" s="38" t="s">
        <v>117</v>
      </c>
      <c r="AB13" s="44">
        <f t="shared" si="6"/>
        <v>3.7884101575961671E-2</v>
      </c>
      <c r="AC13" s="44">
        <f t="shared" si="7"/>
        <v>0.173165520605842</v>
      </c>
      <c r="AD13" s="44">
        <f t="shared" si="8"/>
        <v>0.50452113169753265</v>
      </c>
      <c r="AE13" s="44">
        <f t="shared" si="9"/>
        <v>1.0163315469517347</v>
      </c>
      <c r="AF13" s="44">
        <f t="shared" si="10"/>
        <v>-3.6635898494806418E-2</v>
      </c>
      <c r="AG13" s="44">
        <f t="shared" si="11"/>
        <v>-0.26084667746594703</v>
      </c>
      <c r="AH13" s="43"/>
    </row>
    <row r="14" spans="1:34" s="42" customFormat="1" ht="15" customHeight="1" x14ac:dyDescent="0.2">
      <c r="A14" s="38" t="s">
        <v>428</v>
      </c>
      <c r="B14" s="39">
        <f>SUMIFS('DATA 2'!C$2:C$34,'DATA 2'!$A$2:$A$34,$A14)</f>
        <v>439.5071974</v>
      </c>
      <c r="C14" s="39">
        <f>SUMIFS('DATA 2'!H$2:H$34,'DATA 2'!$A$2:$A$34,$A14)</f>
        <v>1554.2039890000001</v>
      </c>
      <c r="D14" s="39">
        <f>SUMIFS('DATA 2'!J$2:J$34,'DATA 2'!$A$2:$A$34,$A14)</f>
        <v>2148.2029419999999</v>
      </c>
      <c r="E14" s="39">
        <f>SUMIFS('DATA 2'!O$2:O$34,'DATA 2'!$A$2:$A$34,$A14)</f>
        <v>3053.5823559999999</v>
      </c>
      <c r="F14" s="39">
        <f>SUMIFS('DATA 2'!T$2:T$34,'DATA 2'!$A$2:$A$34,$A14)</f>
        <v>3008.6294600000001</v>
      </c>
      <c r="G14" s="39">
        <f>SUMIFS('DATA 2'!AD$2:AD$34,'DATA 2'!$A$2:$A$34,$A14)</f>
        <v>2504.562414</v>
      </c>
      <c r="H14" s="39">
        <f>SUMIFS('DATA 2'!AN$2:AN$34,'DATA 2'!$A$2:$A$34,$A14)</f>
        <v>2.6460564240000002</v>
      </c>
      <c r="I14" s="41"/>
      <c r="J14" s="38" t="s">
        <v>428</v>
      </c>
      <c r="K14" s="39">
        <f>SUMIFS('DATA 2'!$C$35:$C$67,'DATA 2'!$A$35:$A$67,$J14)</f>
        <v>439.5071974</v>
      </c>
      <c r="L14" s="39">
        <f>SUMIFS('DATA 2'!$H$35:$H$67,'DATA 2'!$A$35:$A$67,$J14)</f>
        <v>1562.3904299999999</v>
      </c>
      <c r="M14" s="39">
        <f>SUMIFS('DATA 2'!$J$35:$J$67,'DATA 2'!$A$35:$A$67,$J14)</f>
        <v>2198.3862899999999</v>
      </c>
      <c r="N14" s="39">
        <f>SUMIFS('DATA 2'!$O$35:$O$67,'DATA 2'!$A$35:$A$67,$J14)</f>
        <v>2927.8479130000001</v>
      </c>
      <c r="O14" s="39">
        <f>SUMIFS('DATA 2'!$T$35:$T$67,'DATA 2'!$A$35:$A$67,$J14)</f>
        <v>3686.1634060000001</v>
      </c>
      <c r="P14" s="39">
        <f>SUMIFS('DATA 2'!$AD$35:$AD$67,'DATA 2'!$A$35:$A$67,$J14)</f>
        <v>2997.531277</v>
      </c>
      <c r="Q14" s="39">
        <f>SUMIFS('DATA 2'!$AN$35:$AN$67,'DATA 2'!$A$35:$A$67,$J14)</f>
        <v>1591.1165800000001</v>
      </c>
      <c r="R14" s="41"/>
      <c r="S14" s="38" t="s">
        <v>428</v>
      </c>
      <c r="T14" s="43">
        <f t="shared" si="0"/>
        <v>8.1864409999998315</v>
      </c>
      <c r="U14" s="43">
        <f t="shared" si="1"/>
        <v>50.183348000000024</v>
      </c>
      <c r="V14" s="43">
        <f t="shared" si="2"/>
        <v>-125.73444299999983</v>
      </c>
      <c r="W14" s="43">
        <f t="shared" si="3"/>
        <v>677.53394600000001</v>
      </c>
      <c r="X14" s="43">
        <f t="shared" si="4"/>
        <v>492.96886300000006</v>
      </c>
      <c r="Y14" s="43">
        <f t="shared" si="5"/>
        <v>1588.470523576</v>
      </c>
      <c r="Z14" s="43"/>
      <c r="AA14" s="38" t="s">
        <v>428</v>
      </c>
      <c r="AB14" s="44">
        <f t="shared" si="6"/>
        <v>5.2672886300253463E-3</v>
      </c>
      <c r="AC14" s="44">
        <f t="shared" si="7"/>
        <v>2.336061785358079E-2</v>
      </c>
      <c r="AD14" s="44">
        <f t="shared" si="8"/>
        <v>-4.1176044508163812E-2</v>
      </c>
      <c r="AE14" s="44">
        <f t="shared" si="9"/>
        <v>0.22519687286449686</v>
      </c>
      <c r="AF14" s="44">
        <f t="shared" si="10"/>
        <v>0.19682834024993889</v>
      </c>
      <c r="AG14" s="44">
        <f t="shared" si="11"/>
        <v>600.31619476002527</v>
      </c>
      <c r="AH14" s="43"/>
    </row>
    <row r="15" spans="1:34" s="42" customFormat="1" ht="15" customHeight="1" x14ac:dyDescent="0.2">
      <c r="A15" s="38" t="s">
        <v>429</v>
      </c>
      <c r="B15" s="39">
        <f>SUMIFS('DATA 2'!C$2:C$34,'DATA 2'!$A$2:$A$34,$A15)</f>
        <v>4581.1430389999996</v>
      </c>
      <c r="C15" s="39">
        <f>SUMIFS('DATA 2'!H$2:H$34,'DATA 2'!$A$2:$A$34,$A15)</f>
        <v>7525.4118850000004</v>
      </c>
      <c r="D15" s="39">
        <f>SUMIFS('DATA 2'!J$2:J$34,'DATA 2'!$A$2:$A$34,$A15)</f>
        <v>8879.0733980000005</v>
      </c>
      <c r="E15" s="39">
        <f>SUMIFS('DATA 2'!O$2:O$34,'DATA 2'!$A$2:$A$34,$A15)</f>
        <v>9753.9588019999901</v>
      </c>
      <c r="F15" s="39">
        <f>SUMIFS('DATA 2'!T$2:T$34,'DATA 2'!$A$2:$A$34,$A15)</f>
        <v>9119.8479860000007</v>
      </c>
      <c r="G15" s="39">
        <f>SUMIFS('DATA 2'!AD$2:AD$34,'DATA 2'!$A$2:$A$34,$A15)</f>
        <v>3214.9899869999999</v>
      </c>
      <c r="H15" s="39">
        <f>SUMIFS('DATA 2'!AN$2:AN$34,'DATA 2'!$A$2:$A$34,$A15)</f>
        <v>367.94232820000002</v>
      </c>
      <c r="I15" s="41"/>
      <c r="J15" s="38" t="s">
        <v>429</v>
      </c>
      <c r="K15" s="39">
        <f>SUMIFS('DATA 2'!$C$35:$C$67,'DATA 2'!$A$35:$A$67,$J15)</f>
        <v>4581.1430389999996</v>
      </c>
      <c r="L15" s="39">
        <f>SUMIFS('DATA 2'!$H$35:$H$67,'DATA 2'!$A$35:$A$67,$J15)</f>
        <v>7614.0587679999999</v>
      </c>
      <c r="M15" s="39">
        <f>SUMIFS('DATA 2'!$J$35:$J$67,'DATA 2'!$A$35:$A$67,$J15)</f>
        <v>9334.3518270000004</v>
      </c>
      <c r="N15" s="39">
        <f>SUMIFS('DATA 2'!$O$35:$O$67,'DATA 2'!$A$35:$A$67,$J15)</f>
        <v>10210.71256</v>
      </c>
      <c r="O15" s="39">
        <f>SUMIFS('DATA 2'!$T$35:$T$67,'DATA 2'!$A$35:$A$67,$J15)</f>
        <v>8944.5855549999997</v>
      </c>
      <c r="P15" s="39">
        <f>SUMIFS('DATA 2'!$AD$35:$AD$67,'DATA 2'!$A$35:$A$67,$J15)</f>
        <v>3723.5274089999998</v>
      </c>
      <c r="Q15" s="39">
        <f>SUMIFS('DATA 2'!$AN$35:$AN$67,'DATA 2'!$A$35:$A$67,$J15)</f>
        <v>8580.9693260000004</v>
      </c>
      <c r="R15" s="41"/>
      <c r="S15" s="38" t="s">
        <v>429</v>
      </c>
      <c r="T15" s="43">
        <f t="shared" si="0"/>
        <v>88.646882999999434</v>
      </c>
      <c r="U15" s="43">
        <f t="shared" si="1"/>
        <v>455.27842899999996</v>
      </c>
      <c r="V15" s="43">
        <f t="shared" si="2"/>
        <v>456.75375800000984</v>
      </c>
      <c r="W15" s="43">
        <f t="shared" si="3"/>
        <v>-175.26243100000102</v>
      </c>
      <c r="X15" s="43">
        <f t="shared" si="4"/>
        <v>508.53742199999988</v>
      </c>
      <c r="Y15" s="43">
        <f t="shared" si="5"/>
        <v>8213.0269977999997</v>
      </c>
      <c r="Z15" s="43"/>
      <c r="AA15" s="38" t="s">
        <v>429</v>
      </c>
      <c r="AB15" s="44">
        <f t="shared" si="6"/>
        <v>1.1779671910941536E-2</v>
      </c>
      <c r="AC15" s="44">
        <f t="shared" si="7"/>
        <v>5.1275443798285414E-2</v>
      </c>
      <c r="AD15" s="44">
        <f t="shared" si="8"/>
        <v>4.682752585610217E-2</v>
      </c>
      <c r="AE15" s="44">
        <f t="shared" si="9"/>
        <v>-1.9217692144545495E-2</v>
      </c>
      <c r="AF15" s="44">
        <f t="shared" si="10"/>
        <v>0.15817698470486707</v>
      </c>
      <c r="AG15" s="44">
        <f t="shared" si="11"/>
        <v>22.32150630230208</v>
      </c>
      <c r="AH15" s="43"/>
    </row>
    <row r="16" spans="1:34" s="42" customFormat="1" ht="15" customHeight="1" x14ac:dyDescent="0.2">
      <c r="A16" s="38" t="s">
        <v>430</v>
      </c>
      <c r="B16" s="39">
        <f>SUMIFS('DATA 2'!C$2:C$34,'DATA 2'!$A$2:$A$34,$A16)</f>
        <v>0.34929036270000002</v>
      </c>
      <c r="C16" s="39">
        <f>SUMIFS('DATA 2'!H$2:H$34,'DATA 2'!$A$2:$A$34,$A16)</f>
        <v>390.72687100000002</v>
      </c>
      <c r="D16" s="39">
        <f>SUMIFS('DATA 2'!J$2:J$34,'DATA 2'!$A$2:$A$34,$A16)</f>
        <v>1051.541956</v>
      </c>
      <c r="E16" s="39">
        <f>SUMIFS('DATA 2'!O$2:O$34,'DATA 2'!$A$2:$A$34,$A16)</f>
        <v>2068.6078950000001</v>
      </c>
      <c r="F16" s="39">
        <f>SUMIFS('DATA 2'!T$2:T$34,'DATA 2'!$A$2:$A$34,$A16)</f>
        <v>1906.499495</v>
      </c>
      <c r="G16" s="39">
        <f>SUMIFS('DATA 2'!AD$2:AD$34,'DATA 2'!$A$2:$A$34,$A16)</f>
        <v>688.87559060000001</v>
      </c>
      <c r="H16" s="39">
        <f>SUMIFS('DATA 2'!AN$2:AN$34,'DATA 2'!$A$2:$A$34,$A16)</f>
        <v>381.79610289999999</v>
      </c>
      <c r="I16" s="41"/>
      <c r="J16" s="38" t="s">
        <v>430</v>
      </c>
      <c r="K16" s="39">
        <f>SUMIFS('DATA 2'!$C$35:$C$67,'DATA 2'!$A$35:$A$67,$J16)</f>
        <v>0.34929036270000002</v>
      </c>
      <c r="L16" s="39">
        <f>SUMIFS('DATA 2'!$H$35:$H$67,'DATA 2'!$A$35:$A$67,$J16)</f>
        <v>393.10441049999997</v>
      </c>
      <c r="M16" s="39">
        <f>SUMIFS('DATA 2'!$J$35:$J$67,'DATA 2'!$A$35:$A$67,$J16)</f>
        <v>1077.3012209999999</v>
      </c>
      <c r="N16" s="39">
        <f>SUMIFS('DATA 2'!$O$35:$O$67,'DATA 2'!$A$35:$A$67,$J16)</f>
        <v>1986.109923</v>
      </c>
      <c r="O16" s="39">
        <f>SUMIFS('DATA 2'!$T$35:$T$67,'DATA 2'!$A$35:$A$67,$J16)</f>
        <v>1751.547245</v>
      </c>
      <c r="P16" s="39">
        <f>SUMIFS('DATA 2'!$AD$35:$AD$67,'DATA 2'!$A$35:$A$67,$J16)</f>
        <v>542.45279530000005</v>
      </c>
      <c r="Q16" s="39">
        <f>SUMIFS('DATA 2'!$AN$35:$AN$67,'DATA 2'!$A$35:$A$67,$J16)</f>
        <v>252.6548727</v>
      </c>
      <c r="R16" s="41"/>
      <c r="S16" s="38" t="s">
        <v>430</v>
      </c>
      <c r="T16" s="43">
        <f t="shared" si="0"/>
        <v>2.3775394999999548</v>
      </c>
      <c r="U16" s="43">
        <f t="shared" si="1"/>
        <v>25.759264999999914</v>
      </c>
      <c r="V16" s="43">
        <f t="shared" si="2"/>
        <v>-82.497972000000118</v>
      </c>
      <c r="W16" s="43">
        <f t="shared" si="3"/>
        <v>-154.95225000000005</v>
      </c>
      <c r="X16" s="43">
        <f t="shared" si="4"/>
        <v>-146.42279529999996</v>
      </c>
      <c r="Y16" s="43">
        <f t="shared" si="5"/>
        <v>-129.1412302</v>
      </c>
      <c r="Z16" s="43"/>
      <c r="AA16" s="38" t="s">
        <v>430</v>
      </c>
      <c r="AB16" s="44">
        <f t="shared" si="6"/>
        <v>6.0849142366765641E-3</v>
      </c>
      <c r="AC16" s="44">
        <f t="shared" si="7"/>
        <v>2.4496659265966558E-2</v>
      </c>
      <c r="AD16" s="44">
        <f t="shared" si="8"/>
        <v>-3.9880913245765259E-2</v>
      </c>
      <c r="AE16" s="44">
        <f t="shared" si="9"/>
        <v>-8.1275788641108515E-2</v>
      </c>
      <c r="AF16" s="44">
        <f t="shared" si="10"/>
        <v>-0.21255332210634426</v>
      </c>
      <c r="AG16" s="44">
        <f t="shared" si="11"/>
        <v>-0.33824659083496367</v>
      </c>
      <c r="AH16" s="43"/>
    </row>
    <row r="17" spans="1:34" s="42" customFormat="1" ht="15" customHeight="1" x14ac:dyDescent="0.2">
      <c r="A17" s="38" t="s">
        <v>431</v>
      </c>
      <c r="B17" s="39">
        <f>SUMIFS('DATA 2'!C$2:C$34,'DATA 2'!$A$2:$A$34,$A17)</f>
        <v>3813.5502799999999</v>
      </c>
      <c r="C17" s="39">
        <f>SUMIFS('DATA 2'!H$2:H$34,'DATA 2'!$A$2:$A$34,$A17)</f>
        <v>4209.0797910000001</v>
      </c>
      <c r="D17" s="39">
        <f>SUMIFS('DATA 2'!J$2:J$34,'DATA 2'!$A$2:$A$34,$A17)</f>
        <v>4661.1548990000001</v>
      </c>
      <c r="E17" s="39">
        <f>SUMIFS('DATA 2'!O$2:O$34,'DATA 2'!$A$2:$A$34,$A17)</f>
        <v>4654.8320510000003</v>
      </c>
      <c r="F17" s="39">
        <f>SUMIFS('DATA 2'!T$2:T$34,'DATA 2'!$A$2:$A$34,$A17)</f>
        <v>4412.3135249999996</v>
      </c>
      <c r="G17" s="39">
        <f>SUMIFS('DATA 2'!AD$2:AD$34,'DATA 2'!$A$2:$A$34,$A17)</f>
        <v>3844.70451</v>
      </c>
      <c r="H17" s="39">
        <f>SUMIFS('DATA 2'!AN$2:AN$34,'DATA 2'!$A$2:$A$34,$A17)</f>
        <v>3170.0807220000002</v>
      </c>
      <c r="I17" s="41"/>
      <c r="J17" s="38" t="s">
        <v>431</v>
      </c>
      <c r="K17" s="39">
        <f>SUMIFS('DATA 2'!$C$35:$C$67,'DATA 2'!$A$35:$A$67,$J17)</f>
        <v>3813.5502799999999</v>
      </c>
      <c r="L17" s="39">
        <f>SUMIFS('DATA 2'!$H$35:$H$67,'DATA 2'!$A$35:$A$67,$J17)</f>
        <v>4233.9382850000002</v>
      </c>
      <c r="M17" s="39">
        <f>SUMIFS('DATA 2'!$J$35:$J$67,'DATA 2'!$A$35:$A$67,$J17)</f>
        <v>4775.5758420000002</v>
      </c>
      <c r="N17" s="39">
        <f>SUMIFS('DATA 2'!$O$35:$O$67,'DATA 2'!$A$35:$A$67,$J17)</f>
        <v>4470.6285070000004</v>
      </c>
      <c r="O17" s="39">
        <f>SUMIFS('DATA 2'!$T$35:$T$67,'DATA 2'!$A$35:$A$67,$J17)</f>
        <v>4069.9143429999999</v>
      </c>
      <c r="P17" s="39">
        <f>SUMIFS('DATA 2'!$AD$35:$AD$67,'DATA 2'!$A$35:$A$67,$J17)</f>
        <v>3252.3702360000002</v>
      </c>
      <c r="Q17" s="39">
        <f>SUMIFS('DATA 2'!$AN$35:$AN$67,'DATA 2'!$A$35:$A$67,$J17)</f>
        <v>17252.939559999999</v>
      </c>
      <c r="R17" s="41"/>
      <c r="S17" s="38" t="s">
        <v>431</v>
      </c>
      <c r="T17" s="43">
        <f t="shared" si="0"/>
        <v>24.858494000000064</v>
      </c>
      <c r="U17" s="43">
        <f t="shared" si="1"/>
        <v>114.42094300000008</v>
      </c>
      <c r="V17" s="43">
        <f t="shared" si="2"/>
        <v>-184.20354399999997</v>
      </c>
      <c r="W17" s="43">
        <f t="shared" si="3"/>
        <v>-342.39918199999966</v>
      </c>
      <c r="X17" s="43">
        <f t="shared" si="4"/>
        <v>-592.33427399999982</v>
      </c>
      <c r="Y17" s="43">
        <f t="shared" si="5"/>
        <v>14082.858837999998</v>
      </c>
      <c r="Z17" s="43"/>
      <c r="AA17" s="38" t="s">
        <v>431</v>
      </c>
      <c r="AB17" s="44">
        <f t="shared" si="6"/>
        <v>5.9059213021224188E-3</v>
      </c>
      <c r="AC17" s="44">
        <f t="shared" si="7"/>
        <v>2.4547766697165185E-2</v>
      </c>
      <c r="AD17" s="44">
        <f t="shared" si="8"/>
        <v>-3.9572543537940819E-2</v>
      </c>
      <c r="AE17" s="44">
        <f t="shared" si="9"/>
        <v>-7.7600827787957294E-2</v>
      </c>
      <c r="AF17" s="44">
        <f t="shared" si="10"/>
        <v>-0.15406496714099882</v>
      </c>
      <c r="AG17" s="44">
        <f t="shared" si="11"/>
        <v>4.4424290966051929</v>
      </c>
      <c r="AH17" s="43"/>
    </row>
    <row r="18" spans="1:34" s="42" customFormat="1" ht="15" customHeight="1" x14ac:dyDescent="0.2">
      <c r="A18" s="38" t="s">
        <v>434</v>
      </c>
      <c r="B18" s="39">
        <f>SUMIFS('DATA 2'!C$2:C$34,'DATA 2'!$A$2:$A$34,$A18)</f>
        <v>13033.75303</v>
      </c>
      <c r="C18" s="39">
        <f>SUMIFS('DATA 2'!H$2:H$34,'DATA 2'!$A$2:$A$34,$A18)</f>
        <v>14276.018480000001</v>
      </c>
      <c r="D18" s="39">
        <f>SUMIFS('DATA 2'!J$2:J$34,'DATA 2'!$A$2:$A$34,$A18)</f>
        <v>15697.33603</v>
      </c>
      <c r="E18" s="39">
        <f>SUMIFS('DATA 2'!O$2:O$34,'DATA 2'!$A$2:$A$34,$A18)</f>
        <v>15865.584210000001</v>
      </c>
      <c r="F18" s="39">
        <f>SUMIFS('DATA 2'!T$2:T$34,'DATA 2'!$A$2:$A$34,$A18)</f>
        <v>12546.636469999999</v>
      </c>
      <c r="G18" s="39">
        <f>SUMIFS('DATA 2'!AD$2:AD$34,'DATA 2'!$A$2:$A$34,$A18)</f>
        <v>8174.3241239999998</v>
      </c>
      <c r="H18" s="39">
        <f>SUMIFS('DATA 2'!AN$2:AN$34,'DATA 2'!$A$2:$A$34,$A18)</f>
        <v>252.2659597</v>
      </c>
      <c r="I18" s="41"/>
      <c r="J18" s="38" t="s">
        <v>434</v>
      </c>
      <c r="K18" s="39">
        <f>SUMIFS('DATA 2'!$C$35:$C$67,'DATA 2'!$A$35:$A$67,$J18)</f>
        <v>13033.75303</v>
      </c>
      <c r="L18" s="39">
        <f>SUMIFS('DATA 2'!$H$35:$H$67,'DATA 2'!$A$35:$A$67,$J18)</f>
        <v>11823.10411</v>
      </c>
      <c r="M18" s="39">
        <f>SUMIFS('DATA 2'!$J$35:$J$67,'DATA 2'!$A$35:$A$67,$J18)</f>
        <v>6971.4256400000004</v>
      </c>
      <c r="N18" s="39">
        <f>SUMIFS('DATA 2'!$O$35:$O$67,'DATA 2'!$A$35:$A$67,$J18)</f>
        <v>968.38068869999995</v>
      </c>
      <c r="O18" s="39">
        <f>SUMIFS('DATA 2'!$T$35:$T$67,'DATA 2'!$A$35:$A$67,$J18)</f>
        <v>383.28359519999998</v>
      </c>
      <c r="P18" s="39">
        <f>SUMIFS('DATA 2'!$AD$35:$AD$67,'DATA 2'!$A$35:$A$67,$J18)</f>
        <v>29.674137779999999</v>
      </c>
      <c r="Q18" s="39">
        <f>SUMIFS('DATA 2'!$AN$35:$AN$67,'DATA 2'!$A$35:$A$67,$J18)</f>
        <v>29.541828939999998</v>
      </c>
      <c r="R18" s="41"/>
      <c r="S18" s="38" t="s">
        <v>434</v>
      </c>
      <c r="T18" s="43">
        <f t="shared" si="0"/>
        <v>-2452.9143700000004</v>
      </c>
      <c r="U18" s="43">
        <f t="shared" si="1"/>
        <v>-8725.9103900000009</v>
      </c>
      <c r="V18" s="43">
        <f t="shared" si="2"/>
        <v>-14897.203521300002</v>
      </c>
      <c r="W18" s="43">
        <f t="shared" si="3"/>
        <v>-12163.352874799999</v>
      </c>
      <c r="X18" s="43">
        <f t="shared" si="4"/>
        <v>-8144.6499862199998</v>
      </c>
      <c r="Y18" s="43">
        <f t="shared" si="5"/>
        <v>-222.72413076000001</v>
      </c>
      <c r="Z18" s="43"/>
      <c r="AA18" s="38" t="s">
        <v>434</v>
      </c>
      <c r="AB18" s="44">
        <f t="shared" si="6"/>
        <v>-0.17182062165556966</v>
      </c>
      <c r="AC18" s="44">
        <f t="shared" si="7"/>
        <v>-0.55588479301987648</v>
      </c>
      <c r="AD18" s="44">
        <f t="shared" si="8"/>
        <v>-0.93896343961354822</v>
      </c>
      <c r="AE18" s="44">
        <f t="shared" si="9"/>
        <v>-0.96945128711456163</v>
      </c>
      <c r="AF18" s="44">
        <f t="shared" si="10"/>
        <v>-0.99636983592406425</v>
      </c>
      <c r="AG18" s="44">
        <f t="shared" si="11"/>
        <v>-0.88289411312120047</v>
      </c>
      <c r="AH18" s="43"/>
    </row>
    <row r="19" spans="1:34" s="42" customFormat="1" ht="15" customHeight="1" x14ac:dyDescent="0.2">
      <c r="A19" s="38" t="s">
        <v>435</v>
      </c>
      <c r="B19" s="39">
        <f>SUMIFS('DATA 2'!C$2:C$34,'DATA 2'!$A$2:$A$34,$A19)</f>
        <v>42001.407169999999</v>
      </c>
      <c r="C19" s="39">
        <f>SUMIFS('DATA 2'!H$2:H$34,'DATA 2'!$A$2:$A$34,$A19)</f>
        <v>55346.716370000002</v>
      </c>
      <c r="D19" s="39">
        <f>SUMIFS('DATA 2'!J$2:J$34,'DATA 2'!$A$2:$A$34,$A19)</f>
        <v>63615.225769999997</v>
      </c>
      <c r="E19" s="39">
        <f>SUMIFS('DATA 2'!O$2:O$34,'DATA 2'!$A$2:$A$34,$A19)</f>
        <v>69496.287490000002</v>
      </c>
      <c r="F19" s="39">
        <f>SUMIFS('DATA 2'!T$2:T$34,'DATA 2'!$A$2:$A$34,$A19)</f>
        <v>76570.5628</v>
      </c>
      <c r="G19" s="39">
        <f>SUMIFS('DATA 2'!AD$2:AD$34,'DATA 2'!$A$2:$A$34,$A19)</f>
        <v>65005.728210000001</v>
      </c>
      <c r="H19" s="39">
        <f>SUMIFS('DATA 2'!AN$2:AN$34,'DATA 2'!$A$2:$A$34,$A19)</f>
        <v>66708.265180000002</v>
      </c>
      <c r="I19" s="41"/>
      <c r="J19" s="38" t="s">
        <v>435</v>
      </c>
      <c r="K19" s="39">
        <f>SUMIFS('DATA 2'!$C$35:$C$67,'DATA 2'!$A$35:$A$67,$J19)</f>
        <v>42001.407169999999</v>
      </c>
      <c r="L19" s="39">
        <f>SUMIFS('DATA 2'!$H$35:$H$67,'DATA 2'!$A$35:$A$67,$J19)</f>
        <v>55783.631829999998</v>
      </c>
      <c r="M19" s="39">
        <f>SUMIFS('DATA 2'!$J$35:$J$67,'DATA 2'!$A$35:$A$67,$J19)</f>
        <v>65802.700500000006</v>
      </c>
      <c r="N19" s="39">
        <f>SUMIFS('DATA 2'!$O$35:$O$67,'DATA 2'!$A$35:$A$67,$J19)</f>
        <v>68993.499849999906</v>
      </c>
      <c r="O19" s="39">
        <f>SUMIFS('DATA 2'!$T$35:$T$67,'DATA 2'!$A$35:$A$67,$J19)</f>
        <v>54457.819049999998</v>
      </c>
      <c r="P19" s="39">
        <f>SUMIFS('DATA 2'!$AD$35:$AD$67,'DATA 2'!$A$35:$A$67,$J19)</f>
        <v>29542.73489</v>
      </c>
      <c r="Q19" s="39">
        <f>SUMIFS('DATA 2'!$AN$35:$AN$67,'DATA 2'!$A$35:$A$67,$J19)</f>
        <v>12250.284970000001</v>
      </c>
      <c r="R19" s="41"/>
      <c r="S19" s="38" t="s">
        <v>435</v>
      </c>
      <c r="T19" s="43">
        <f t="shared" si="0"/>
        <v>436.91545999999653</v>
      </c>
      <c r="U19" s="43">
        <f t="shared" si="1"/>
        <v>2187.474730000009</v>
      </c>
      <c r="V19" s="43">
        <f t="shared" si="2"/>
        <v>-502.78764000009687</v>
      </c>
      <c r="W19" s="43">
        <f t="shared" si="3"/>
        <v>-22112.743750000001</v>
      </c>
      <c r="X19" s="43">
        <f t="shared" si="4"/>
        <v>-35462.993320000001</v>
      </c>
      <c r="Y19" s="43">
        <f t="shared" si="5"/>
        <v>-54457.980210000002</v>
      </c>
      <c r="Z19" s="43"/>
      <c r="AA19" s="38" t="s">
        <v>435</v>
      </c>
      <c r="AB19" s="44">
        <f t="shared" si="6"/>
        <v>7.8941532335750075E-3</v>
      </c>
      <c r="AC19" s="44">
        <f t="shared" si="7"/>
        <v>3.4386024784519353E-2</v>
      </c>
      <c r="AD19" s="44">
        <f t="shared" si="8"/>
        <v>-7.2347409935018536E-3</v>
      </c>
      <c r="AE19" s="44">
        <f t="shared" si="9"/>
        <v>-0.28878909781240369</v>
      </c>
      <c r="AF19" s="44">
        <f t="shared" si="10"/>
        <v>-0.54553643650352401</v>
      </c>
      <c r="AG19" s="44">
        <f t="shared" si="11"/>
        <v>-0.81636031251982266</v>
      </c>
      <c r="AH19" s="43"/>
    </row>
    <row r="20" spans="1:34" s="42" customFormat="1" ht="15" customHeight="1" x14ac:dyDescent="0.2">
      <c r="A20" s="38" t="s">
        <v>432</v>
      </c>
      <c r="B20" s="39">
        <f>SUMIFS('DATA 2'!C$2:C$34,'DATA 2'!$A$2:$A$34,$A20)</f>
        <v>404.96020850000002</v>
      </c>
      <c r="C20" s="39">
        <f>SUMIFS('DATA 2'!H$2:H$34,'DATA 2'!$A$2:$A$34,$A20)</f>
        <v>647.51919929999997</v>
      </c>
      <c r="D20" s="39">
        <f>SUMIFS('DATA 2'!J$2:J$34,'DATA 2'!$A$2:$A$34,$A20)</f>
        <v>336.12143359999999</v>
      </c>
      <c r="E20" s="39">
        <f>SUMIFS('DATA 2'!O$2:O$34,'DATA 2'!$A$2:$A$34,$A20)</f>
        <v>29.31325155</v>
      </c>
      <c r="F20" s="39">
        <f>SUMIFS('DATA 2'!T$2:T$34,'DATA 2'!$A$2:$A$34,$A20)</f>
        <v>14.050421829999999</v>
      </c>
      <c r="G20" s="39">
        <f>SUMIFS('DATA 2'!AD$2:AD$34,'DATA 2'!$A$2:$A$34,$A20)</f>
        <v>37.09907879</v>
      </c>
      <c r="H20" s="39">
        <f>SUMIFS('DATA 2'!AN$2:AN$34,'DATA 2'!$A$2:$A$34,$A20)</f>
        <v>68.081256740000001</v>
      </c>
      <c r="I20" s="41"/>
      <c r="J20" s="38" t="s">
        <v>432</v>
      </c>
      <c r="K20" s="39">
        <f>SUMIFS('DATA 2'!$C$35:$C$67,'DATA 2'!$A$35:$A$67,$J20)</f>
        <v>404.96020850000002</v>
      </c>
      <c r="L20" s="39">
        <f>SUMIFS('DATA 2'!$H$35:$H$67,'DATA 2'!$A$35:$A$67,$J20)</f>
        <v>650.96851049999998</v>
      </c>
      <c r="M20" s="39">
        <f>SUMIFS('DATA 2'!$J$35:$J$67,'DATA 2'!$A$35:$A$67,$J20)</f>
        <v>344.0571923</v>
      </c>
      <c r="N20" s="39">
        <f>SUMIFS('DATA 2'!$O$35:$O$67,'DATA 2'!$A$35:$A$67,$J20)</f>
        <v>28.19508815</v>
      </c>
      <c r="O20" s="39">
        <f>SUMIFS('DATA 2'!$T$35:$T$67,'DATA 2'!$A$35:$A$67,$J20)</f>
        <v>12.72715221</v>
      </c>
      <c r="P20" s="39">
        <f>SUMIFS('DATA 2'!$AD$35:$AD$67,'DATA 2'!$A$35:$A$67,$J20)</f>
        <v>32.583617830000001</v>
      </c>
      <c r="Q20" s="39">
        <f>SUMIFS('DATA 2'!$AN$35:$AN$67,'DATA 2'!$A$35:$A$67,$J20)</f>
        <v>56.725332299999998</v>
      </c>
      <c r="R20" s="41"/>
      <c r="S20" s="38" t="s">
        <v>432</v>
      </c>
      <c r="T20" s="43">
        <f t="shared" si="0"/>
        <v>3.449311200000011</v>
      </c>
      <c r="U20" s="43">
        <f t="shared" si="1"/>
        <v>7.935758700000008</v>
      </c>
      <c r="V20" s="43">
        <f t="shared" si="2"/>
        <v>-1.1181634000000003</v>
      </c>
      <c r="W20" s="43">
        <f t="shared" si="3"/>
        <v>-1.3232696199999996</v>
      </c>
      <c r="X20" s="43">
        <f t="shared" si="4"/>
        <v>-4.5154609599999986</v>
      </c>
      <c r="Y20" s="43">
        <f t="shared" si="5"/>
        <v>-11.355924440000003</v>
      </c>
      <c r="Z20" s="43"/>
      <c r="AA20" s="38" t="s">
        <v>432</v>
      </c>
      <c r="AB20" s="44">
        <f t="shared" si="6"/>
        <v>5.32696359232121E-3</v>
      </c>
      <c r="AC20" s="44">
        <f t="shared" si="7"/>
        <v>2.3609796658917936E-2</v>
      </c>
      <c r="AD20" s="44">
        <f t="shared" si="8"/>
        <v>-3.814532134358195E-2</v>
      </c>
      <c r="AE20" s="44">
        <f t="shared" si="9"/>
        <v>-9.4180063489239685E-2</v>
      </c>
      <c r="AF20" s="44">
        <f t="shared" si="10"/>
        <v>-0.12171356020886248</v>
      </c>
      <c r="AG20" s="44">
        <f t="shared" si="11"/>
        <v>-0.16679957133235501</v>
      </c>
      <c r="AH20" s="43"/>
    </row>
    <row r="21" spans="1:34" s="42" customFormat="1" ht="15" customHeight="1" x14ac:dyDescent="0.2">
      <c r="A21" s="38" t="s">
        <v>433</v>
      </c>
      <c r="B21" s="39">
        <f>SUMIFS('DATA 2'!C$2:C$34,'DATA 2'!$A$2:$A$34,$A21)</f>
        <v>6170.1730530000004</v>
      </c>
      <c r="C21" s="39">
        <f>SUMIFS('DATA 2'!H$2:H$34,'DATA 2'!$A$2:$A$34,$A21)</f>
        <v>4037.6311959999998</v>
      </c>
      <c r="D21" s="39">
        <f>SUMIFS('DATA 2'!J$2:J$34,'DATA 2'!$A$2:$A$34,$A21)</f>
        <v>1167.1139439999999</v>
      </c>
      <c r="E21" s="39">
        <f>SUMIFS('DATA 2'!O$2:O$34,'DATA 2'!$A$2:$A$34,$A21)</f>
        <v>25.815968980000001</v>
      </c>
      <c r="F21" s="39">
        <f>SUMIFS('DATA 2'!T$2:T$34,'DATA 2'!$A$2:$A$34,$A21)</f>
        <v>13.648311169999999</v>
      </c>
      <c r="G21" s="39">
        <f>SUMIFS('DATA 2'!AD$2:AD$34,'DATA 2'!$A$2:$A$34,$A21)</f>
        <v>14.93967441</v>
      </c>
      <c r="H21" s="39">
        <f>SUMIFS('DATA 2'!AN$2:AN$34,'DATA 2'!$A$2:$A$34,$A21)</f>
        <v>14.04403801</v>
      </c>
      <c r="I21" s="41"/>
      <c r="J21" s="38" t="s">
        <v>433</v>
      </c>
      <c r="K21" s="39">
        <f>SUMIFS('DATA 2'!$C$35:$C$67,'DATA 2'!$A$35:$A$67,$J21)</f>
        <v>6170.1730530000004</v>
      </c>
      <c r="L21" s="39">
        <f>SUMIFS('DATA 2'!$H$35:$H$67,'DATA 2'!$A$35:$A$67,$J21)</f>
        <v>4058.288364</v>
      </c>
      <c r="M21" s="39">
        <f>SUMIFS('DATA 2'!$J$35:$J$67,'DATA 2'!$A$35:$A$67,$J21)</f>
        <v>1194.030207</v>
      </c>
      <c r="N21" s="39">
        <f>SUMIFS('DATA 2'!$O$35:$O$67,'DATA 2'!$A$35:$A$67,$J21)</f>
        <v>24.703904300000001</v>
      </c>
      <c r="O21" s="39">
        <f>SUMIFS('DATA 2'!$T$35:$T$67,'DATA 2'!$A$35:$A$67,$J21)</f>
        <v>12.621014150000001</v>
      </c>
      <c r="P21" s="39">
        <f>SUMIFS('DATA 2'!$AD$35:$AD$67,'DATA 2'!$A$35:$A$67,$J21)</f>
        <v>13.27974356</v>
      </c>
      <c r="Q21" s="39">
        <f>SUMIFS('DATA 2'!$AN$35:$AN$67,'DATA 2'!$A$35:$A$67,$J21)</f>
        <v>12.260283039999999</v>
      </c>
      <c r="R21" s="41"/>
      <c r="S21" s="38" t="s">
        <v>433</v>
      </c>
      <c r="T21" s="43">
        <f t="shared" si="0"/>
        <v>20.657168000000183</v>
      </c>
      <c r="U21" s="43">
        <f t="shared" si="1"/>
        <v>26.916263000000072</v>
      </c>
      <c r="V21" s="43">
        <f t="shared" si="2"/>
        <v>-1.1120646799999996</v>
      </c>
      <c r="W21" s="43">
        <f t="shared" si="3"/>
        <v>-1.0272970199999989</v>
      </c>
      <c r="X21" s="43">
        <f t="shared" si="4"/>
        <v>-1.6599308500000003</v>
      </c>
      <c r="Y21" s="43">
        <f t="shared" si="5"/>
        <v>-1.7837549700000004</v>
      </c>
      <c r="Z21" s="43"/>
      <c r="AA21" s="38" t="s">
        <v>433</v>
      </c>
      <c r="AB21" s="44">
        <f t="shared" si="6"/>
        <v>5.1161601932501188E-3</v>
      </c>
      <c r="AC21" s="44">
        <f t="shared" si="7"/>
        <v>2.3062240956312374E-2</v>
      </c>
      <c r="AD21" s="44">
        <f t="shared" si="8"/>
        <v>-4.307661977985533E-2</v>
      </c>
      <c r="AE21" s="44">
        <f t="shared" si="9"/>
        <v>-7.5269167533201786E-2</v>
      </c>
      <c r="AF21" s="44">
        <f t="shared" si="10"/>
        <v>-0.11110890401258755</v>
      </c>
      <c r="AG21" s="44">
        <f t="shared" si="11"/>
        <v>-0.12701154530697545</v>
      </c>
      <c r="AH21" s="43"/>
    </row>
    <row r="22" spans="1:34" s="42" customFormat="1" ht="15" customHeight="1" x14ac:dyDescent="0.2">
      <c r="A22" s="40" t="s">
        <v>225</v>
      </c>
      <c r="B22" s="39">
        <f>SUM(B4:B8,B10:B21)</f>
        <v>57465562.99992431</v>
      </c>
      <c r="C22" s="39">
        <f t="shared" ref="C22:G22" si="14">SUM(C4:C8,C10:C21)</f>
        <v>60708632.085724309</v>
      </c>
      <c r="D22" s="39">
        <f t="shared" si="14"/>
        <v>61991399.607822604</v>
      </c>
      <c r="E22" s="39">
        <f t="shared" si="14"/>
        <v>65114591.358541533</v>
      </c>
      <c r="F22" s="39">
        <f t="shared" si="14"/>
        <v>68412457.668940023</v>
      </c>
      <c r="G22" s="39">
        <f t="shared" si="14"/>
        <v>74993128.009632796</v>
      </c>
      <c r="H22" s="39">
        <f>SUM(H4:H8,H10:H21)</f>
        <v>80361106.387126014</v>
      </c>
      <c r="I22" s="41"/>
      <c r="J22" s="40" t="s">
        <v>225</v>
      </c>
      <c r="K22" s="39">
        <f>SUM(K4:K8,K10:K21)</f>
        <v>57465562.99992431</v>
      </c>
      <c r="L22" s="39">
        <f t="shared" ref="L22:Q22" si="15">SUM(L4:L8,L10:L21)</f>
        <v>60756966.265168004</v>
      </c>
      <c r="M22" s="39">
        <f t="shared" si="15"/>
        <v>62096445.395829305</v>
      </c>
      <c r="N22" s="39">
        <f t="shared" si="15"/>
        <v>65397604.842487149</v>
      </c>
      <c r="O22" s="39">
        <f t="shared" si="15"/>
        <v>69001033.062007561</v>
      </c>
      <c r="P22" s="39">
        <f t="shared" si="15"/>
        <v>75265337.313062474</v>
      </c>
      <c r="Q22" s="39">
        <f t="shared" si="15"/>
        <v>80194002.583828986</v>
      </c>
      <c r="R22" s="41"/>
      <c r="S22" s="40" t="s">
        <v>225</v>
      </c>
      <c r="T22" s="43">
        <f t="shared" si="0"/>
        <v>48334.179443694651</v>
      </c>
      <c r="U22" s="43">
        <f t="shared" si="1"/>
        <v>105045.78800670058</v>
      </c>
      <c r="V22" s="43">
        <f t="shared" si="2"/>
        <v>283013.48394561559</v>
      </c>
      <c r="W22" s="43">
        <f t="shared" si="3"/>
        <v>588575.39306753874</v>
      </c>
      <c r="X22" s="43">
        <f t="shared" si="4"/>
        <v>272209.30342967808</v>
      </c>
      <c r="Y22" s="43">
        <f t="shared" si="5"/>
        <v>-167103.80329702795</v>
      </c>
      <c r="Z22" s="43"/>
      <c r="AA22" s="40" t="s">
        <v>225</v>
      </c>
      <c r="AB22" s="44">
        <f t="shared" si="6"/>
        <v>7.9616650520875076E-4</v>
      </c>
      <c r="AC22" s="44">
        <f t="shared" si="7"/>
        <v>1.6945219606470108E-3</v>
      </c>
      <c r="AD22" s="44">
        <f t="shared" si="8"/>
        <v>4.3463911550523093E-3</v>
      </c>
      <c r="AE22" s="44">
        <f t="shared" si="9"/>
        <v>8.6033364846467286E-3</v>
      </c>
      <c r="AF22" s="44">
        <f t="shared" si="10"/>
        <v>3.6297899641513087E-3</v>
      </c>
      <c r="AG22" s="44">
        <f t="shared" si="11"/>
        <v>-2.0794114318440915E-3</v>
      </c>
      <c r="AH22" s="43"/>
    </row>
    <row r="23" spans="1:34" s="42" customFormat="1" ht="15" customHeight="1" x14ac:dyDescent="0.2">
      <c r="A23" s="40" t="s">
        <v>436</v>
      </c>
      <c r="B23" s="39">
        <f>SUM(B10:B17)</f>
        <v>36700.706452812694</v>
      </c>
      <c r="C23" s="39">
        <f t="shared" ref="C23:H23" si="16">SUM(C10:C17)</f>
        <v>56232.125748999999</v>
      </c>
      <c r="D23" s="39">
        <f t="shared" si="16"/>
        <v>72985.480135000005</v>
      </c>
      <c r="E23" s="39">
        <f t="shared" si="16"/>
        <v>190520.63742099996</v>
      </c>
      <c r="F23" s="39">
        <f t="shared" si="16"/>
        <v>285107.24417700007</v>
      </c>
      <c r="G23" s="39">
        <f t="shared" si="16"/>
        <v>521811.2899956</v>
      </c>
      <c r="H23" s="39">
        <f t="shared" si="16"/>
        <v>521077.26225152396</v>
      </c>
      <c r="I23" s="41"/>
      <c r="J23" s="40" t="s">
        <v>436</v>
      </c>
      <c r="K23" s="39">
        <f>SUM(K10:K17)</f>
        <v>36700.706452812694</v>
      </c>
      <c r="L23" s="39">
        <f t="shared" ref="L23:Q23" si="17">SUM(L10:L17)</f>
        <v>56780.208893499992</v>
      </c>
      <c r="M23" s="39">
        <f t="shared" si="17"/>
        <v>76771.416470000011</v>
      </c>
      <c r="N23" s="39">
        <f t="shared" si="17"/>
        <v>247098.09811599998</v>
      </c>
      <c r="O23" s="39">
        <f t="shared" si="17"/>
        <v>495623.02049600001</v>
      </c>
      <c r="P23" s="39">
        <f t="shared" si="17"/>
        <v>559241.11330329999</v>
      </c>
      <c r="Q23" s="39">
        <f t="shared" si="17"/>
        <v>487002.02820469998</v>
      </c>
      <c r="R23" s="41"/>
      <c r="S23" s="40" t="s">
        <v>436</v>
      </c>
      <c r="T23" s="43">
        <f t="shared" si="0"/>
        <v>548.08314449999307</v>
      </c>
      <c r="U23" s="43">
        <f t="shared" si="1"/>
        <v>3785.9363350000058</v>
      </c>
      <c r="V23" s="43">
        <f t="shared" si="2"/>
        <v>56577.460695000016</v>
      </c>
      <c r="W23" s="43">
        <f t="shared" si="3"/>
        <v>210515.77631899994</v>
      </c>
      <c r="X23" s="43">
        <f t="shared" si="4"/>
        <v>37429.82330769999</v>
      </c>
      <c r="Y23" s="43">
        <f t="shared" si="5"/>
        <v>-34075.234046823985</v>
      </c>
      <c r="Z23" s="43"/>
      <c r="AA23" s="43"/>
      <c r="AB23" s="43"/>
      <c r="AC23" s="43"/>
      <c r="AD23" s="43"/>
      <c r="AE23" s="43"/>
      <c r="AF23" s="43"/>
      <c r="AG23" s="43"/>
      <c r="AH23" s="43"/>
    </row>
    <row r="24" spans="1:34" s="42" customFormat="1" ht="15" customHeight="1" x14ac:dyDescent="0.2">
      <c r="A24" s="40" t="s">
        <v>226</v>
      </c>
      <c r="B24" s="39">
        <f>SUM(B18:B21)</f>
        <v>61610.293461499998</v>
      </c>
      <c r="C24" s="39">
        <f t="shared" ref="C24:H24" si="18">SUM(C18:C21)</f>
        <v>74307.885245300015</v>
      </c>
      <c r="D24" s="39">
        <f t="shared" si="18"/>
        <v>80815.79717759999</v>
      </c>
      <c r="E24" s="39">
        <f t="shared" si="18"/>
        <v>85417.000920530001</v>
      </c>
      <c r="F24" s="39">
        <f t="shared" si="18"/>
        <v>89144.898003000009</v>
      </c>
      <c r="G24" s="39">
        <f t="shared" si="18"/>
        <v>73232.091087199995</v>
      </c>
      <c r="H24" s="39">
        <f t="shared" si="18"/>
        <v>67042.656434450008</v>
      </c>
      <c r="I24" s="41"/>
      <c r="J24" s="40" t="s">
        <v>226</v>
      </c>
      <c r="K24" s="39">
        <f>SUM(K18:K21)</f>
        <v>61610.293461499998</v>
      </c>
      <c r="L24" s="39">
        <f t="shared" ref="L24:Q24" si="19">SUM(L18:L21)</f>
        <v>72315.992814500001</v>
      </c>
      <c r="M24" s="39">
        <f t="shared" si="19"/>
        <v>74312.213539300006</v>
      </c>
      <c r="N24" s="39">
        <f t="shared" si="19"/>
        <v>70014.779531149892</v>
      </c>
      <c r="O24" s="39">
        <f t="shared" si="19"/>
        <v>54866.450811559997</v>
      </c>
      <c r="P24" s="39">
        <f t="shared" si="19"/>
        <v>29618.272389170001</v>
      </c>
      <c r="Q24" s="39">
        <f t="shared" si="19"/>
        <v>12348.812414280001</v>
      </c>
      <c r="R24" s="41"/>
      <c r="S24" s="40" t="s">
        <v>226</v>
      </c>
      <c r="T24" s="43">
        <f t="shared" si="0"/>
        <v>-1991.8924308000132</v>
      </c>
      <c r="U24" s="43">
        <f t="shared" si="1"/>
        <v>-6503.5836382999842</v>
      </c>
      <c r="V24" s="43">
        <f t="shared" si="2"/>
        <v>-15402.221389380109</v>
      </c>
      <c r="W24" s="43">
        <f t="shared" si="3"/>
        <v>-34278.447191440013</v>
      </c>
      <c r="X24" s="43">
        <f t="shared" si="4"/>
        <v>-43613.818698029994</v>
      </c>
      <c r="Y24" s="43">
        <f t="shared" si="5"/>
        <v>-54693.844020170007</v>
      </c>
      <c r="Z24" s="43"/>
      <c r="AA24" s="43"/>
      <c r="AB24" s="43"/>
      <c r="AC24" s="43"/>
      <c r="AD24" s="43"/>
      <c r="AE24" s="43"/>
      <c r="AF24" s="43"/>
      <c r="AG24" s="43"/>
      <c r="AH24" s="43"/>
    </row>
    <row r="25" spans="1:34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</row>
    <row r="26" spans="1:34" x14ac:dyDescent="0.25">
      <c r="R26" s="34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C13" workbookViewId="0">
      <selection activeCell="M38" sqref="M38"/>
    </sheetView>
  </sheetViews>
  <sheetFormatPr baseColWidth="10" defaultRowHeight="15" x14ac:dyDescent="0.25"/>
  <cols>
    <col min="1" max="1" width="26.85546875" customWidth="1"/>
    <col min="2" max="4" width="14.85546875" customWidth="1"/>
    <col min="5" max="5" width="10.42578125" customWidth="1"/>
    <col min="8" max="8" width="13" customWidth="1"/>
  </cols>
  <sheetData>
    <row r="1" spans="1:11" ht="21" x14ac:dyDescent="0.35">
      <c r="A1" s="94" t="s">
        <v>459</v>
      </c>
    </row>
    <row r="2" spans="1:11" x14ac:dyDescent="0.25">
      <c r="B2" s="1" t="s">
        <v>456</v>
      </c>
      <c r="C2" s="1" t="s">
        <v>455</v>
      </c>
      <c r="D2" s="1" t="s">
        <v>456</v>
      </c>
      <c r="E2" s="1" t="s">
        <v>455</v>
      </c>
      <c r="F2" s="1" t="s">
        <v>456</v>
      </c>
      <c r="G2" s="1" t="s">
        <v>455</v>
      </c>
      <c r="H2" s="1" t="s">
        <v>456</v>
      </c>
      <c r="I2" s="1" t="s">
        <v>455</v>
      </c>
      <c r="J2" s="1" t="s">
        <v>456</v>
      </c>
      <c r="K2" s="1" t="s">
        <v>455</v>
      </c>
    </row>
    <row r="3" spans="1:11" x14ac:dyDescent="0.25">
      <c r="A3" s="92"/>
      <c r="B3" s="139">
        <v>2014</v>
      </c>
      <c r="C3" s="140"/>
      <c r="D3" s="137">
        <v>2025</v>
      </c>
      <c r="E3" s="138"/>
      <c r="F3" s="137">
        <v>2030</v>
      </c>
      <c r="G3" s="138"/>
      <c r="H3" s="137">
        <v>2040</v>
      </c>
      <c r="I3" s="138"/>
      <c r="J3" s="137">
        <v>2050</v>
      </c>
      <c r="K3" s="138"/>
    </row>
    <row r="4" spans="1:11" ht="12.75" customHeight="1" x14ac:dyDescent="0.25">
      <c r="A4" s="93" t="s">
        <v>114</v>
      </c>
      <c r="B4" s="96">
        <f>'[1]Main - Capital trajectory'!C96</f>
        <v>10189.077111289465</v>
      </c>
      <c r="C4" s="97">
        <f>'DATA 2'!D89</f>
        <v>11372.89523</v>
      </c>
      <c r="D4" s="100">
        <f>'[1]Main - Capital trajectory'!N96</f>
        <v>13774.074344116949</v>
      </c>
      <c r="E4" s="101">
        <f>'Inversiones por sectores'!E10</f>
        <v>20119.454689999999</v>
      </c>
      <c r="F4" s="100">
        <f>'[1]Main - Capital trajectory'!S96</f>
        <v>20896.520345735102</v>
      </c>
      <c r="G4" s="101">
        <f>'Inversiones por sectores'!F10</f>
        <v>25599.208269999999</v>
      </c>
      <c r="H4" s="100">
        <f>'[1]Main - Capital trajectory'!AC96</f>
        <v>21902.730995219823</v>
      </c>
      <c r="I4" s="101">
        <f>'Inversiones por sectores'!G10</f>
        <v>31915.672750000002</v>
      </c>
      <c r="J4" s="100">
        <f>'[1]Main - Capital trajectory'!AM96</f>
        <v>32210.921248774015</v>
      </c>
      <c r="K4" s="101">
        <f>'Inversiones por sectores'!H10</f>
        <v>34435.628140000001</v>
      </c>
    </row>
    <row r="5" spans="1:11" ht="12.75" customHeight="1" x14ac:dyDescent="0.25">
      <c r="A5" s="93" t="s">
        <v>151</v>
      </c>
      <c r="B5" s="96">
        <f>'[1]Main - Capital trajectory'!C97</f>
        <v>2040.3642928502904</v>
      </c>
      <c r="C5" s="97">
        <f>'DATA 2'!D90</f>
        <v>978.20334119999995</v>
      </c>
      <c r="D5" s="100">
        <f>'[1]Main - Capital trajectory'!N97</f>
        <v>20940.472167261898</v>
      </c>
      <c r="E5" s="101">
        <f>'Inversiones por sectores'!E11</f>
        <v>10902.172640000001</v>
      </c>
      <c r="F5" s="100">
        <f>'[1]Main - Capital trajectory'!S97</f>
        <v>48439.498974079273</v>
      </c>
      <c r="G5" s="101">
        <f>'Inversiones por sectores'!F11</f>
        <v>22831.742109999999</v>
      </c>
      <c r="H5" s="100">
        <f>'[1]Main - Capital trajectory'!AC97</f>
        <v>85199.912016860166</v>
      </c>
      <c r="I5" s="101">
        <f>'Inversiones por sectores'!G11</f>
        <v>51587.082909999997</v>
      </c>
      <c r="J5" s="100">
        <f>'[1]Main - Capital trajectory'!AM97</f>
        <v>90594.249095126725</v>
      </c>
      <c r="K5" s="101">
        <f>'Inversiones por sectores'!H11</f>
        <v>67031.480280000003</v>
      </c>
    </row>
    <row r="6" spans="1:11" ht="12.75" customHeight="1" x14ac:dyDescent="0.25">
      <c r="A6" s="93" t="s">
        <v>152</v>
      </c>
      <c r="B6" s="96">
        <f>'[1]Main - Capital trajectory'!C98</f>
        <v>814.7413307691088</v>
      </c>
      <c r="C6" s="97">
        <f>'DATA 2'!D91</f>
        <v>658.32153059999996</v>
      </c>
      <c r="D6" s="100">
        <f>'[1]Main - Capital trajectory'!N98</f>
        <v>4115.9383293566925</v>
      </c>
      <c r="E6" s="101">
        <f>'Inversiones por sectores'!E12</f>
        <v>2315.2840110000002</v>
      </c>
      <c r="F6" s="100">
        <f>'[1]Main - Capital trajectory'!S98</f>
        <v>2334.794906230848</v>
      </c>
      <c r="G6" s="101">
        <f>'Inversiones por sectores'!F12</f>
        <v>3077.9424450000001</v>
      </c>
      <c r="H6" s="100">
        <f>'[1]Main - Capital trajectory'!AC98</f>
        <v>3492.033459329753</v>
      </c>
      <c r="I6" s="101">
        <f>'Inversiones por sectores'!G12</f>
        <v>4100.0008710000002</v>
      </c>
      <c r="J6" s="100">
        <f>'[1]Main - Capital trajectory'!AM98</f>
        <v>4836.060048243603</v>
      </c>
      <c r="K6" s="101">
        <f>'Inversiones por sectores'!H12</f>
        <v>4313.0304569999998</v>
      </c>
    </row>
    <row r="7" spans="1:11" ht="12.75" customHeight="1" x14ac:dyDescent="0.25">
      <c r="A7" s="93" t="s">
        <v>153</v>
      </c>
      <c r="B7" s="96">
        <f>'[1]Main - Capital trajectory'!C99</f>
        <v>1405.179232978458</v>
      </c>
      <c r="C7" s="97">
        <f>'DATA 2'!D92</f>
        <v>9.1352848180000006</v>
      </c>
      <c r="D7" s="100">
        <f>'[1]Main - Capital trajectory'!N99</f>
        <v>19302.643761081323</v>
      </c>
      <c r="E7" s="101">
        <f>'Inversiones por sectores'!E13</f>
        <v>13519.25419</v>
      </c>
      <c r="F7" s="100">
        <f>'[1]Main - Capital trajectory'!S99</f>
        <v>17686.933719671288</v>
      </c>
      <c r="G7" s="101">
        <f>'Inversiones por sectores'!F13</f>
        <v>22627.597659999999</v>
      </c>
      <c r="H7" s="100">
        <f>'[1]Main - Capital trajectory'!AC99</f>
        <v>108832.30459387641</v>
      </c>
      <c r="I7" s="101">
        <f>'Inversiones por sectores'!G13</f>
        <v>96214.023929999996</v>
      </c>
      <c r="J7" s="100">
        <f>'[1]Main - Capital trajectory'!AM99</f>
        <v>96433.151328563312</v>
      </c>
      <c r="K7" s="101">
        <f>'Inversiones por sectores'!H13</f>
        <v>134082.432</v>
      </c>
    </row>
    <row r="8" spans="1:11" ht="12.75" customHeight="1" x14ac:dyDescent="0.25">
      <c r="A8" s="93" t="s">
        <v>118</v>
      </c>
      <c r="B8" s="96">
        <f>'[1]Main - Capital trajectory'!C100</f>
        <v>648.7235100742073</v>
      </c>
      <c r="C8" s="97">
        <f>'DATA 2'!D93</f>
        <v>363.70704799999999</v>
      </c>
      <c r="D8" s="100">
        <f>'[1]Main - Capital trajectory'!N100</f>
        <v>6344.0447024477053</v>
      </c>
      <c r="E8" s="101">
        <f>'Inversiones por sectores'!E14</f>
        <v>3407.4843489999998</v>
      </c>
      <c r="F8" s="100">
        <f>'[1]Main - Capital trajectory'!S100</f>
        <v>2694.110346778215</v>
      </c>
      <c r="G8" s="101">
        <f>'Inversiones por sectores'!F14</f>
        <v>4529.8042670000004</v>
      </c>
      <c r="H8" s="100">
        <f>'[1]Main - Capital trajectory'!AC100</f>
        <v>4731.9067431094345</v>
      </c>
      <c r="I8" s="101">
        <f>'Inversiones por sectores'!G14</f>
        <v>5532.2984740000002</v>
      </c>
      <c r="J8" s="100">
        <f>'[1]Main - Capital trajectory'!AM100</f>
        <v>-20042.719274630032</v>
      </c>
      <c r="K8" s="101">
        <f>'Inversiones por sectores'!H14</f>
        <v>1.5343038680000001</v>
      </c>
    </row>
    <row r="9" spans="1:11" ht="12.75" customHeight="1" x14ac:dyDescent="0.25">
      <c r="A9" s="93" t="s">
        <v>119</v>
      </c>
      <c r="B9" s="96">
        <f>'[1]Main - Capital trajectory'!C101</f>
        <v>493.62032444974244</v>
      </c>
      <c r="C9" s="97">
        <f>'DATA 2'!D94</f>
        <v>563.49475580000001</v>
      </c>
      <c r="D9" s="100">
        <f>'[1]Main - Capital trajectory'!N101</f>
        <v>736.06374663342501</v>
      </c>
      <c r="E9" s="101">
        <f>'Inversiones por sectores'!E15</f>
        <v>1392.937383</v>
      </c>
      <c r="F9" s="100">
        <f>'[1]Main - Capital trajectory'!S101</f>
        <v>-1091.7770366230416</v>
      </c>
      <c r="G9" s="101">
        <f>'Inversiones por sectores'!F15</f>
        <v>1601.75874</v>
      </c>
      <c r="H9" s="100">
        <f>'[1]Main - Capital trajectory'!AC101</f>
        <v>-1232.0571234255149</v>
      </c>
      <c r="I9" s="101">
        <f>'Inversiones por sectores'!G15</f>
        <v>669.25179009999999</v>
      </c>
      <c r="J9" s="100">
        <f>'[1]Main - Capital trajectory'!AM101</f>
        <v>-1181.0827380392293</v>
      </c>
      <c r="K9" s="101">
        <f>'Inversiones por sectores'!H15</f>
        <v>49.595461319999998</v>
      </c>
    </row>
    <row r="10" spans="1:11" ht="12.75" customHeight="1" x14ac:dyDescent="0.25">
      <c r="A10" s="93" t="s">
        <v>154</v>
      </c>
      <c r="B10" s="96">
        <f>'[1]Main - Capital trajectory'!C102</f>
        <v>78.005630830326211</v>
      </c>
      <c r="C10" s="97">
        <f>'DATA 2'!D95</f>
        <v>0.83331546239999998</v>
      </c>
      <c r="D10" s="100">
        <f>'[1]Main - Capital trajectory'!N102</f>
        <v>1245.9900862514453</v>
      </c>
      <c r="E10" s="101">
        <f>'Inversiones por sectores'!E16</f>
        <v>3901.9997760000001</v>
      </c>
      <c r="F10" s="100">
        <f>'[1]Main - Capital trajectory'!S102</f>
        <v>550.33131309882958</v>
      </c>
      <c r="G10" s="101">
        <f>'Inversiones por sectores'!F16</f>
        <v>4984.2002789999997</v>
      </c>
      <c r="H10" s="100">
        <f>'[1]Main - Capital trajectory'!AC102</f>
        <v>-816.76819902244688</v>
      </c>
      <c r="I10" s="101">
        <f>'Inversiones por sectores'!G16</f>
        <v>2125.6208120000001</v>
      </c>
      <c r="J10" s="100">
        <f>'[1]Main - Capital trajectory'!AM102</f>
        <v>29.277483244289609</v>
      </c>
      <c r="K10" s="101">
        <f>'Inversiones por sectores'!H16</f>
        <v>937.65071509999996</v>
      </c>
    </row>
    <row r="11" spans="1:11" ht="12.75" customHeight="1" x14ac:dyDescent="0.25">
      <c r="A11" s="93" t="s">
        <v>155</v>
      </c>
      <c r="B11" s="96">
        <f>'[1]Main - Capital trajectory'!C103</f>
        <v>2447.9623107119269</v>
      </c>
      <c r="C11" s="97">
        <f>'DATA 2'!D96</f>
        <v>2655.7691949999999</v>
      </c>
      <c r="D11" s="100">
        <f>'[1]Main - Capital trajectory'!N103</f>
        <v>3099.1669724876429</v>
      </c>
      <c r="E11" s="101">
        <f>'Inversiones por sectores'!E17</f>
        <v>3478.3848840000001</v>
      </c>
      <c r="F11" s="100">
        <f>'[1]Main - Capital trajectory'!S103</f>
        <v>2679.2827331037151</v>
      </c>
      <c r="G11" s="101">
        <f>'Inversiones por sectores'!F17</f>
        <v>3764.6824379999998</v>
      </c>
      <c r="H11" s="100">
        <f>'[1]Main - Capital trajectory'!AC103</f>
        <v>4261.9556552387212</v>
      </c>
      <c r="I11" s="101">
        <f>'Inversiones por sectores'!G17</f>
        <v>4230.4904109999998</v>
      </c>
      <c r="J11" s="100">
        <f>'[1]Main - Capital trajectory'!AM103</f>
        <v>6267.7808537493611</v>
      </c>
      <c r="K11" s="101">
        <f>'Inversiones por sectores'!H17</f>
        <v>4394.2001920000002</v>
      </c>
    </row>
    <row r="12" spans="1:11" ht="12.75" customHeight="1" x14ac:dyDescent="0.25">
      <c r="A12" s="93" t="s">
        <v>147</v>
      </c>
      <c r="B12" s="96">
        <f>'[1]Main - Capital trajectory'!C104</f>
        <v>2668.0454066812522</v>
      </c>
      <c r="C12" s="97">
        <f>'DATA 2'!D97</f>
        <v>2901.667218</v>
      </c>
      <c r="D12" s="100">
        <f>'[1]Main - Capital trajectory'!N104</f>
        <v>3406.7093550491418</v>
      </c>
      <c r="E12" s="101">
        <f>'Inversiones por sectores'!E18</f>
        <v>3891.040191</v>
      </c>
      <c r="F12" s="100">
        <f>'[1]Main - Capital trajectory'!S104</f>
        <v>-4383.3931426428016</v>
      </c>
      <c r="G12" s="101">
        <f>'Inversiones por sectores'!F18</f>
        <v>3490.770657</v>
      </c>
      <c r="H12" s="100">
        <f>'[1]Main - Capital trajectory'!AC104</f>
        <v>-1635.4486981422242</v>
      </c>
      <c r="I12" s="101">
        <f>'Inversiones por sectores'!G18</f>
        <v>2702.5042229999999</v>
      </c>
      <c r="J12" s="100">
        <f>'[1]Main - Capital trajectory'!AM104</f>
        <v>-21557.458477755496</v>
      </c>
      <c r="K12" s="101">
        <f>'Inversiones por sectores'!H18</f>
        <v>43.735705379999999</v>
      </c>
    </row>
    <row r="13" spans="1:11" ht="12.75" customHeight="1" x14ac:dyDescent="0.25">
      <c r="A13" s="93" t="s">
        <v>156</v>
      </c>
      <c r="B13" s="96">
        <f>'[1]Main - Capital trajectory'!C105</f>
        <v>11854.069208773803</v>
      </c>
      <c r="C13" s="97">
        <f>'DATA 2'!D98</f>
        <v>12563.74941</v>
      </c>
      <c r="D13" s="100">
        <f>'[1]Main - Capital trajectory'!N105</f>
        <v>26502.992342538993</v>
      </c>
      <c r="E13" s="101">
        <f>'Inversiones por sectores'!E19</f>
        <v>21148.240300000001</v>
      </c>
      <c r="F13" s="100">
        <f>'[1]Main - Capital trajectory'!S105</f>
        <v>80023.840536042029</v>
      </c>
      <c r="G13" s="101">
        <f>'Inversiones por sectores'!F19</f>
        <v>28781.839189999999</v>
      </c>
      <c r="H13" s="100">
        <f>'[1]Main - Capital trajectory'!AC105</f>
        <v>27058.101418748181</v>
      </c>
      <c r="I13" s="101">
        <f>'Inversiones por sectores'!G19</f>
        <v>32949.845350000003</v>
      </c>
      <c r="J13" s="100">
        <f>'[1]Main - Capital trajectory'!AM105</f>
        <v>122396.60438751582</v>
      </c>
      <c r="K13" s="101">
        <f>'Inversiones por sectores'!H19</f>
        <v>45409.973480000001</v>
      </c>
    </row>
    <row r="14" spans="1:11" ht="12.75" customHeight="1" x14ac:dyDescent="0.25">
      <c r="A14" s="93" t="s">
        <v>124</v>
      </c>
      <c r="B14" s="96">
        <f>'[1]Main - Capital trajectory'!C106</f>
        <v>734.58343324654834</v>
      </c>
      <c r="C14" s="97">
        <f>'DATA 2'!D99</f>
        <v>543.50777819999996</v>
      </c>
      <c r="D14" s="100">
        <f>'[1]Main - Capital trajectory'!N106</f>
        <v>5051.5453798655635</v>
      </c>
      <c r="E14" s="101">
        <f>'Inversiones por sectores'!E20</f>
        <v>25.044549740000001</v>
      </c>
      <c r="F14" s="100">
        <f>'[1]Main - Capital trajectory'!S106</f>
        <v>-18141.366354265283</v>
      </c>
      <c r="G14" s="101">
        <f>'Inversiones por sectores'!F20</f>
        <v>8.3046672810000004</v>
      </c>
      <c r="H14" s="100">
        <f>'[1]Main - Capital trajectory'!AC106</f>
        <v>832.22950773850903</v>
      </c>
      <c r="I14" s="101">
        <f>'Inversiones por sectores'!G20</f>
        <v>8.7245946389999904</v>
      </c>
      <c r="J14" s="100">
        <f>'[1]Main - Capital trajectory'!AM106</f>
        <v>930.66042348853796</v>
      </c>
      <c r="K14" s="101">
        <f>'Inversiones por sectores'!H20</f>
        <v>12.528746399999999</v>
      </c>
    </row>
    <row r="15" spans="1:11" ht="12.75" customHeight="1" x14ac:dyDescent="0.25">
      <c r="A15" s="93" t="s">
        <v>150</v>
      </c>
      <c r="B15" s="96">
        <f>'[1]Main - Capital trajectory'!C107</f>
        <v>3741.0605829012488</v>
      </c>
      <c r="C15" s="97">
        <f>'DATA 2'!D100</f>
        <v>6004.752958</v>
      </c>
      <c r="D15" s="100">
        <f>'[1]Main - Capital trajectory'!N107</f>
        <v>-23417.852851394906</v>
      </c>
      <c r="E15" s="101">
        <f>'Inversiones por sectores'!E21</f>
        <v>9.1773426229999995</v>
      </c>
      <c r="F15" s="100">
        <f>'[1]Main - Capital trajectory'!S107</f>
        <v>-97.75472099416217</v>
      </c>
      <c r="G15" s="101">
        <f>'Inversiones por sectores'!F21</f>
        <v>1.894438273</v>
      </c>
      <c r="H15" s="100">
        <f>'[1]Main - Capital trajectory'!AC107</f>
        <v>-313.40160418146991</v>
      </c>
      <c r="I15" s="101">
        <f>'Inversiones por sectores'!G21</f>
        <v>0.16377114500000001</v>
      </c>
      <c r="J15" s="100">
        <f>'[1]Main - Capital trajectory'!AM107</f>
        <v>-191.41833283177886</v>
      </c>
      <c r="K15" s="101">
        <f>'Inversiones por sectores'!H21</f>
        <v>1.7032034200000001E-2</v>
      </c>
    </row>
    <row r="16" spans="1:11" ht="12.75" customHeight="1" x14ac:dyDescent="0.25">
      <c r="A16" s="93" t="s">
        <v>225</v>
      </c>
      <c r="B16" s="98">
        <f>SUM(B4:B15)</f>
        <v>37115.432375556382</v>
      </c>
      <c r="C16" s="99">
        <f>SUM(C4:C15)</f>
        <v>38616.037065080396</v>
      </c>
      <c r="D16" s="102">
        <f t="shared" ref="D16:E16" si="0">SUM(D4:D15)</f>
        <v>81101.788335695863</v>
      </c>
      <c r="E16" s="99">
        <f t="shared" si="0"/>
        <v>84110.474306363001</v>
      </c>
      <c r="F16" s="102">
        <f t="shared" ref="F16:K16" si="1">SUM(F4:F15)</f>
        <v>151591.02162021401</v>
      </c>
      <c r="G16" s="99">
        <f t="shared" si="1"/>
        <v>121299.74516155399</v>
      </c>
      <c r="H16" s="102">
        <f t="shared" si="1"/>
        <v>252313.49876534933</v>
      </c>
      <c r="I16" s="99">
        <f t="shared" si="1"/>
        <v>232035.67988688403</v>
      </c>
      <c r="J16" s="102">
        <f t="shared" si="1"/>
        <v>310726.02604544914</v>
      </c>
      <c r="K16" s="99">
        <f t="shared" si="1"/>
        <v>290711.80651310214</v>
      </c>
    </row>
    <row r="17" spans="1:20" ht="12.75" customHeight="1" x14ac:dyDescent="0.25"/>
    <row r="18" spans="1:20" ht="12.75" customHeight="1" x14ac:dyDescent="0.25"/>
    <row r="19" spans="1:20" ht="12.75" customHeight="1" x14ac:dyDescent="0.25"/>
    <row r="21" spans="1:20" x14ac:dyDescent="0.25">
      <c r="A21" s="1" t="s">
        <v>447</v>
      </c>
      <c r="B21" s="1"/>
      <c r="C21" s="1"/>
      <c r="H21">
        <v>17</v>
      </c>
    </row>
    <row r="22" spans="1:20" ht="30" x14ac:dyDescent="0.25">
      <c r="B22" s="87" t="s">
        <v>448</v>
      </c>
      <c r="C22" s="87" t="s">
        <v>449</v>
      </c>
      <c r="D22" s="87" t="s">
        <v>450</v>
      </c>
      <c r="E22" s="87" t="s">
        <v>457</v>
      </c>
      <c r="H22" s="90" t="s">
        <v>456</v>
      </c>
      <c r="I22" s="1" t="s">
        <v>455</v>
      </c>
      <c r="J22" s="1" t="s">
        <v>458</v>
      </c>
      <c r="L22" s="90" t="s">
        <v>454</v>
      </c>
      <c r="M22" s="1" t="s">
        <v>455</v>
      </c>
      <c r="N22" s="1" t="s">
        <v>458</v>
      </c>
      <c r="P22" s="90"/>
      <c r="Q22" s="90" t="s">
        <v>456</v>
      </c>
      <c r="R22" s="90" t="s">
        <v>455</v>
      </c>
    </row>
    <row r="23" spans="1:20" x14ac:dyDescent="0.25">
      <c r="A23">
        <v>2025</v>
      </c>
      <c r="B23" s="85">
        <v>4770.6934315115213</v>
      </c>
      <c r="C23" s="85">
        <v>6357.6342924237251</v>
      </c>
      <c r="D23" s="85">
        <v>1586.9408609122038</v>
      </c>
      <c r="E23" s="88">
        <f t="shared" ref="E23:E26" si="2">D23/B23</f>
        <v>0.33264364681874053</v>
      </c>
      <c r="G23">
        <v>2025</v>
      </c>
      <c r="H23" s="85">
        <f>B23*$H$21</f>
        <v>81101.788335695863</v>
      </c>
      <c r="I23" s="85">
        <f t="array" ref="I23:I26">TRANSPOSE('Inversiones por sectores'!E9:H9)</f>
        <v>84110.474306363001</v>
      </c>
      <c r="J23" s="91">
        <f>I23/DATA!S$19</f>
        <v>3.2174352706420902E-3</v>
      </c>
      <c r="L23" s="85">
        <f>C23*$H$21</f>
        <v>108079.78297120333</v>
      </c>
      <c r="M23" s="85">
        <f t="array" ref="M23:M26">TRANSPOSE('Inversiones por sectores'!N9:Q9)</f>
        <v>93285.165571329999</v>
      </c>
      <c r="N23" s="91">
        <f>I23/DATA!N$20</f>
        <v>3.6813611628103088E-3</v>
      </c>
      <c r="P23">
        <v>2025</v>
      </c>
      <c r="Q23" s="89">
        <f t="shared" ref="Q23:R26" si="3">L23/H23-1</f>
        <v>0.33264364681874059</v>
      </c>
      <c r="R23" s="88">
        <f t="shared" si="3"/>
        <v>0.10907905752081737</v>
      </c>
      <c r="T23" s="85">
        <f>M23-I23</f>
        <v>9174.6912649669976</v>
      </c>
    </row>
    <row r="24" spans="1:20" x14ac:dyDescent="0.25">
      <c r="A24">
        <v>2030</v>
      </c>
      <c r="B24" s="85">
        <v>8917.1189188361168</v>
      </c>
      <c r="C24" s="85">
        <v>13465.50769919157</v>
      </c>
      <c r="D24" s="85">
        <v>4548.3887803554535</v>
      </c>
      <c r="E24" s="88">
        <f t="shared" si="2"/>
        <v>0.51007380542471448</v>
      </c>
      <c r="G24">
        <v>2030</v>
      </c>
      <c r="H24" s="85">
        <f>B24*$H$21</f>
        <v>151591.02162021399</v>
      </c>
      <c r="I24" s="85">
        <v>121299.74516155399</v>
      </c>
      <c r="J24" s="91">
        <f>I24/DATA!S$19</f>
        <v>4.6400175676236388E-3</v>
      </c>
      <c r="L24" s="85">
        <f>C24*$H$21</f>
        <v>228913.63088625669</v>
      </c>
      <c r="M24" s="85">
        <v>162049.59451397401</v>
      </c>
      <c r="N24" s="91">
        <f>I24/DATA!S$20</f>
        <v>4.6095893841145499E-3</v>
      </c>
      <c r="P24">
        <v>2030</v>
      </c>
      <c r="Q24" s="89">
        <f t="shared" si="3"/>
        <v>0.51007380542471448</v>
      </c>
      <c r="R24" s="88">
        <f t="shared" si="3"/>
        <v>0.33594340448240034</v>
      </c>
      <c r="T24" s="85">
        <f>M24-I24</f>
        <v>40749.849352420017</v>
      </c>
    </row>
    <row r="25" spans="1:20" x14ac:dyDescent="0.25">
      <c r="A25">
        <v>2040</v>
      </c>
      <c r="B25" s="85">
        <v>14841.970515608788</v>
      </c>
      <c r="C25" s="85">
        <v>21661.303845517337</v>
      </c>
      <c r="D25" s="85">
        <v>6819.3333299085498</v>
      </c>
      <c r="E25" s="88">
        <f t="shared" si="2"/>
        <v>0.45946279995212852</v>
      </c>
      <c r="G25">
        <v>2040</v>
      </c>
      <c r="H25" s="85">
        <f>B25*$H$21</f>
        <v>252313.49876534939</v>
      </c>
      <c r="I25" s="85">
        <v>232035.67988688403</v>
      </c>
      <c r="J25" s="91">
        <f>I25/DATA!AC$19</f>
        <v>6.7553379926093768E-3</v>
      </c>
      <c r="L25" s="85">
        <f>C25*$H$21</f>
        <v>368242.16537379473</v>
      </c>
      <c r="M25" s="85">
        <v>295856.26963257574</v>
      </c>
      <c r="N25" s="91">
        <f>I25/DATA!AC$20</f>
        <v>6.7356017645628938E-3</v>
      </c>
      <c r="P25">
        <v>2040</v>
      </c>
      <c r="Q25" s="89">
        <f t="shared" si="3"/>
        <v>0.45946279995212858</v>
      </c>
      <c r="R25" s="88">
        <f t="shared" si="3"/>
        <v>0.2750464487909956</v>
      </c>
      <c r="T25" s="85">
        <f>M25-I25</f>
        <v>63820.589745691716</v>
      </c>
    </row>
    <row r="26" spans="1:20" x14ac:dyDescent="0.25">
      <c r="A26">
        <v>2050</v>
      </c>
      <c r="B26" s="85">
        <v>18278.00153208524</v>
      </c>
      <c r="C26" s="85">
        <v>33383.207308873534</v>
      </c>
      <c r="D26" s="85">
        <v>15105.205776788294</v>
      </c>
      <c r="E26" s="88">
        <f t="shared" si="2"/>
        <v>0.82641451529985843</v>
      </c>
      <c r="G26">
        <v>2050</v>
      </c>
      <c r="H26" s="85">
        <f>B26*$H$21</f>
        <v>310726.02604544908</v>
      </c>
      <c r="I26" s="85">
        <v>290711.80651310214</v>
      </c>
      <c r="J26" s="91">
        <f>I26/DATA!AM$19</f>
        <v>6.5366230786508264E-3</v>
      </c>
      <c r="L26" s="85">
        <f>C26*$H$21</f>
        <v>567514.52425085008</v>
      </c>
      <c r="M26" s="85">
        <v>388063.0059363246</v>
      </c>
      <c r="N26" s="91">
        <f>M26/DATA!AM$19</f>
        <v>8.7255541183521509E-3</v>
      </c>
      <c r="P26">
        <v>2050</v>
      </c>
      <c r="Q26" s="89">
        <f t="shared" si="3"/>
        <v>0.82641451529985854</v>
      </c>
      <c r="R26" s="88">
        <f t="shared" si="3"/>
        <v>0.33487184642029644</v>
      </c>
      <c r="T26" s="85">
        <f>M26-I26</f>
        <v>97351.199423222453</v>
      </c>
    </row>
    <row r="28" spans="1:20" ht="29.25" customHeight="1" x14ac:dyDescent="0.25">
      <c r="B28" s="87" t="s">
        <v>451</v>
      </c>
      <c r="C28" s="87" t="s">
        <v>452</v>
      </c>
      <c r="D28" s="87" t="s">
        <v>453</v>
      </c>
      <c r="E28" s="87"/>
      <c r="F28" s="1"/>
    </row>
    <row r="29" spans="1:20" x14ac:dyDescent="0.25">
      <c r="A29">
        <v>2025</v>
      </c>
      <c r="B29" s="86">
        <v>404.58306298746828</v>
      </c>
      <c r="C29" s="85">
        <f t="shared" ref="C29:D32" si="4">B23/$B29</f>
        <v>11.791629131195961</v>
      </c>
      <c r="D29" s="85">
        <f t="shared" si="4"/>
        <v>15.714039647331083</v>
      </c>
      <c r="E29" s="85"/>
      <c r="F29" s="85"/>
    </row>
    <row r="30" spans="1:20" x14ac:dyDescent="0.25">
      <c r="A30">
        <v>2030</v>
      </c>
      <c r="B30" s="86">
        <v>468.88566690639658</v>
      </c>
      <c r="C30" s="85">
        <f t="shared" si="4"/>
        <v>19.017682877084482</v>
      </c>
      <c r="D30" s="85">
        <f t="shared" si="4"/>
        <v>28.718104752559398</v>
      </c>
      <c r="E30" s="85"/>
      <c r="F30" s="85"/>
    </row>
    <row r="31" spans="1:20" x14ac:dyDescent="0.25">
      <c r="A31">
        <v>2040</v>
      </c>
      <c r="B31" s="86">
        <v>556.92179576947342</v>
      </c>
      <c r="C31" s="85">
        <f t="shared" si="4"/>
        <v>26.650008364464018</v>
      </c>
      <c r="D31" s="85">
        <f t="shared" si="4"/>
        <v>38.894695826348297</v>
      </c>
      <c r="E31" s="85"/>
      <c r="F31" s="85"/>
    </row>
    <row r="32" spans="1:20" x14ac:dyDescent="0.25">
      <c r="A32">
        <v>2050</v>
      </c>
      <c r="B32" s="86">
        <v>623.04013401265797</v>
      </c>
      <c r="C32" s="85">
        <f t="shared" si="4"/>
        <v>29.33679635430018</v>
      </c>
      <c r="D32" s="85">
        <f t="shared" si="4"/>
        <v>53.581150693889818</v>
      </c>
      <c r="E32" s="85"/>
      <c r="F32" s="85"/>
    </row>
    <row r="33" spans="5:6" x14ac:dyDescent="0.25">
      <c r="E33" s="85"/>
      <c r="F33" s="85"/>
    </row>
  </sheetData>
  <mergeCells count="5">
    <mergeCell ref="D3:E3"/>
    <mergeCell ref="F3:G3"/>
    <mergeCell ref="H3:I3"/>
    <mergeCell ref="J3:K3"/>
    <mergeCell ref="B3:C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opLeftCell="A7" zoomScale="80" zoomScaleNormal="80" workbookViewId="0">
      <selection activeCell="G40" sqref="G40"/>
    </sheetView>
  </sheetViews>
  <sheetFormatPr baseColWidth="10" defaultColWidth="11.42578125" defaultRowHeight="12.75" x14ac:dyDescent="0.2"/>
  <cols>
    <col min="1" max="1" width="31.7109375" style="42" bestFit="1" customWidth="1"/>
    <col min="2" max="3" width="8.85546875" style="42" bestFit="1" customWidth="1"/>
    <col min="4" max="4" width="9.85546875" style="42" bestFit="1" customWidth="1"/>
    <col min="5" max="7" width="8.85546875" style="42" bestFit="1" customWidth="1"/>
    <col min="8" max="8" width="8" style="42" customWidth="1"/>
    <col min="9" max="9" width="11.42578125" style="42"/>
    <col min="10" max="10" width="24.42578125" style="42" customWidth="1"/>
    <col min="11" max="12" width="8.85546875" style="42" bestFit="1" customWidth="1"/>
    <col min="13" max="13" width="9.85546875" style="42" bestFit="1" customWidth="1"/>
    <col min="14" max="16" width="8.85546875" style="42" bestFit="1" customWidth="1"/>
    <col min="17" max="16384" width="11.42578125" style="42"/>
  </cols>
  <sheetData>
    <row r="1" spans="1:24" ht="21" x14ac:dyDescent="0.35">
      <c r="A1" s="94" t="s">
        <v>466</v>
      </c>
      <c r="J1" s="112" t="s">
        <v>79</v>
      </c>
      <c r="K1" s="112"/>
      <c r="L1" s="112"/>
      <c r="M1" s="112"/>
      <c r="N1" s="113"/>
      <c r="O1" s="113"/>
      <c r="P1" s="113"/>
    </row>
    <row r="2" spans="1:24" ht="15" x14ac:dyDescent="0.25">
      <c r="A2" s="111" t="s">
        <v>455</v>
      </c>
      <c r="B2" s="54">
        <v>2013</v>
      </c>
      <c r="C2" s="54">
        <v>2020</v>
      </c>
      <c r="D2" s="54">
        <v>2025</v>
      </c>
      <c r="E2" s="54">
        <v>2030</v>
      </c>
      <c r="F2" s="54">
        <v>2040</v>
      </c>
      <c r="G2" s="54">
        <v>2050</v>
      </c>
      <c r="J2" s="104" t="s">
        <v>460</v>
      </c>
      <c r="K2" s="1">
        <v>2014</v>
      </c>
      <c r="L2" s="1">
        <v>2020</v>
      </c>
      <c r="M2" s="1">
        <v>2025</v>
      </c>
      <c r="N2" s="1">
        <v>2030</v>
      </c>
      <c r="O2" s="1">
        <v>2040</v>
      </c>
      <c r="P2" s="1">
        <v>2050</v>
      </c>
      <c r="S2" s="54" t="s">
        <v>465</v>
      </c>
      <c r="T2" s="54"/>
    </row>
    <row r="3" spans="1:24" ht="15" x14ac:dyDescent="0.25">
      <c r="A3" s="129" t="s">
        <v>51</v>
      </c>
      <c r="B3" s="55">
        <f>VLOOKUP($S5,DATA!$A$1:$AM$533,S$3,FALSE)</f>
        <v>158.6805803</v>
      </c>
      <c r="C3" s="55">
        <f>VLOOKUP($S5,DATA!$A$1:$AM$533,T$3,FALSE)</f>
        <v>188.08397299999999</v>
      </c>
      <c r="D3" s="55">
        <f>VLOOKUP($S5,DATA!$A$1:$AM$533,U$3,FALSE)</f>
        <v>203.80505959999999</v>
      </c>
      <c r="E3" s="55">
        <f>VLOOKUP($S5,DATA!$A$1:$AM$533,V$3,FALSE)</f>
        <v>224.5312811</v>
      </c>
      <c r="F3" s="55">
        <f>VLOOKUP($S5,DATA!$A$1:$AM$533,W$3,FALSE)</f>
        <v>266.6415093</v>
      </c>
      <c r="G3" s="55">
        <f>VLOOKUP($S5,DATA!$A$1:$AM$533,X$3,FALSE)</f>
        <v>306.87746720000001</v>
      </c>
      <c r="J3" s="105" t="s">
        <v>51</v>
      </c>
      <c r="K3" s="85">
        <v>159.4835896387691</v>
      </c>
      <c r="L3" s="85">
        <v>156.77090670295695</v>
      </c>
      <c r="M3" s="85">
        <v>165.89317032631428</v>
      </c>
      <c r="N3" s="85">
        <v>168.10134467458678</v>
      </c>
      <c r="O3" s="85">
        <v>165.21163507777163</v>
      </c>
      <c r="P3" s="85">
        <v>179.9794444129509</v>
      </c>
      <c r="S3" s="121">
        <v>2</v>
      </c>
      <c r="T3" s="122">
        <v>9</v>
      </c>
      <c r="U3" s="122">
        <v>14</v>
      </c>
      <c r="V3" s="122">
        <v>19</v>
      </c>
      <c r="W3" s="122">
        <v>29</v>
      </c>
      <c r="X3" s="123">
        <v>39</v>
      </c>
    </row>
    <row r="4" spans="1:24" ht="15" x14ac:dyDescent="0.25">
      <c r="A4" s="129" t="s">
        <v>52</v>
      </c>
      <c r="B4" s="55">
        <f>VLOOKUP($S6,DATA!$A$1:$AM$533,S$3,FALSE)</f>
        <v>1535.2176030000001</v>
      </c>
      <c r="C4" s="55">
        <f>VLOOKUP($S6,DATA!$A$1:$AM$533,T$3,FALSE)</f>
        <v>1938.525596</v>
      </c>
      <c r="D4" s="55">
        <f>VLOOKUP($S6,DATA!$A$1:$AM$533,U$3,FALSE)</f>
        <v>2229.619498</v>
      </c>
      <c r="E4" s="55">
        <f>VLOOKUP($S6,DATA!$A$1:$AM$533,V$3,FALSE)</f>
        <v>2527.8518039999999</v>
      </c>
      <c r="F4" s="55">
        <f>VLOOKUP($S6,DATA!$A$1:$AM$533,W$3,FALSE)</f>
        <v>3021.7494350000002</v>
      </c>
      <c r="G4" s="55">
        <f>VLOOKUP($S6,DATA!$A$1:$AM$533,X$3,FALSE)</f>
        <v>3472.1024510000002</v>
      </c>
      <c r="J4" s="105" t="s">
        <v>52</v>
      </c>
      <c r="K4" s="85">
        <v>1551.7732285865659</v>
      </c>
      <c r="L4" s="85">
        <v>1781.1172185078683</v>
      </c>
      <c r="M4" s="85">
        <v>2256.1957476577304</v>
      </c>
      <c r="N4" s="85">
        <v>2520.4136461956173</v>
      </c>
      <c r="O4" s="85">
        <v>2802.7620070934922</v>
      </c>
      <c r="P4" s="85">
        <v>3456.2999892578664</v>
      </c>
      <c r="S4" s="124">
        <v>20</v>
      </c>
      <c r="T4" s="64">
        <v>21</v>
      </c>
      <c r="U4" s="64">
        <v>22</v>
      </c>
      <c r="V4" s="64"/>
      <c r="W4" s="64"/>
      <c r="X4" s="125"/>
    </row>
    <row r="5" spans="1:24" ht="15" x14ac:dyDescent="0.25">
      <c r="A5" s="129" t="s">
        <v>53</v>
      </c>
      <c r="B5" s="55">
        <f>VLOOKUP($S7,DATA!$A$1:$AM$533,S$3,FALSE)</f>
        <v>806.7662934</v>
      </c>
      <c r="C5" s="55">
        <f>VLOOKUP($S7,DATA!$A$1:$AM$533,T$3,FALSE)</f>
        <v>1116.5701260000001</v>
      </c>
      <c r="D5" s="55">
        <f>VLOOKUP($S7,DATA!$A$1:$AM$533,U$3,FALSE)</f>
        <v>1337.1475370000001</v>
      </c>
      <c r="E5" s="55">
        <f>VLOOKUP($S7,DATA!$A$1:$AM$533,V$3,FALSE)</f>
        <v>1557.65931</v>
      </c>
      <c r="F5" s="55">
        <f>VLOOKUP($S7,DATA!$A$1:$AM$533,W$3,FALSE)</f>
        <v>1732.6897039999999</v>
      </c>
      <c r="G5" s="55">
        <f>VLOOKUP($S7,DATA!$A$1:$AM$533,X$3,FALSE)</f>
        <v>1909.043357</v>
      </c>
      <c r="J5" s="105" t="s">
        <v>53</v>
      </c>
      <c r="K5" s="85">
        <v>1239.6847650019492</v>
      </c>
      <c r="L5" s="85">
        <v>1302.7412460939199</v>
      </c>
      <c r="M5" s="85">
        <v>1456.0968607043219</v>
      </c>
      <c r="N5" s="85">
        <v>1559.1267383251004</v>
      </c>
      <c r="O5" s="85">
        <v>1660.2392630362103</v>
      </c>
      <c r="P5" s="85">
        <v>1917.573917246491</v>
      </c>
      <c r="S5" s="124" t="s">
        <v>69</v>
      </c>
      <c r="T5" s="64"/>
      <c r="U5" s="64"/>
      <c r="V5" s="64"/>
      <c r="W5" s="64"/>
      <c r="X5" s="125"/>
    </row>
    <row r="6" spans="1:24" ht="15" x14ac:dyDescent="0.25">
      <c r="A6" s="129" t="s">
        <v>54</v>
      </c>
      <c r="B6" s="55">
        <f>VLOOKUP($S8,DATA!$A$1:$AM$533,S$3,FALSE)</f>
        <v>191.8611679</v>
      </c>
      <c r="C6" s="55">
        <f>VLOOKUP($S8,DATA!$A$1:$AM$533,T$3,FALSE)</f>
        <v>218.61919330000001</v>
      </c>
      <c r="D6" s="55">
        <f>VLOOKUP($S8,DATA!$A$1:$AM$533,U$3,FALSE)</f>
        <v>244.57138499999999</v>
      </c>
      <c r="E6" s="55">
        <f>VLOOKUP($S8,DATA!$A$1:$AM$533,V$3,FALSE)</f>
        <v>291.7892693</v>
      </c>
      <c r="F6" s="55">
        <f>VLOOKUP($S8,DATA!$A$1:$AM$533,W$3,FALSE)</f>
        <v>335.7310147</v>
      </c>
      <c r="G6" s="55">
        <f>VLOOKUP($S8,DATA!$A$1:$AM$533,X$3,FALSE)</f>
        <v>357.98694860000001</v>
      </c>
      <c r="J6" s="105" t="s">
        <v>54</v>
      </c>
      <c r="K6" s="85">
        <v>181.29774040344574</v>
      </c>
      <c r="L6" s="85">
        <v>201.50834786193687</v>
      </c>
      <c r="M6" s="85">
        <v>233.94262410529063</v>
      </c>
      <c r="N6" s="85">
        <v>246.10575132382539</v>
      </c>
      <c r="O6" s="85">
        <v>259.5622757509646</v>
      </c>
      <c r="P6" s="85">
        <v>284.51515620752696</v>
      </c>
      <c r="S6" s="124" t="s">
        <v>70</v>
      </c>
      <c r="T6" s="64"/>
      <c r="U6" s="64"/>
      <c r="V6" s="64"/>
      <c r="W6" s="64"/>
      <c r="X6" s="125"/>
    </row>
    <row r="7" spans="1:24" ht="15" x14ac:dyDescent="0.25">
      <c r="A7" s="129" t="s">
        <v>55</v>
      </c>
      <c r="B7" s="55">
        <f>VLOOKUP($S9,DATA!$A$1:$AM$533,S$3,FALSE)</f>
        <v>1941.100091</v>
      </c>
      <c r="C7" s="55">
        <f>VLOOKUP($S9,DATA!$A$1:$AM$533,T$3,FALSE)</f>
        <v>2451.4860309999999</v>
      </c>
      <c r="D7" s="55">
        <f>VLOOKUP($S9,DATA!$A$1:$AM$533,U$3,FALSE)</f>
        <v>2811.5373789999999</v>
      </c>
      <c r="E7" s="55">
        <f>VLOOKUP($S9,DATA!$A$1:$AM$533,V$3,FALSE)</f>
        <v>3172.5859249999999</v>
      </c>
      <c r="F7" s="55">
        <f>VLOOKUP($S9,DATA!$A$1:$AM$533,W$3,FALSE)</f>
        <v>3390.2507420000002</v>
      </c>
      <c r="G7" s="55">
        <f>VLOOKUP($S9,DATA!$A$1:$AM$533,X$3,FALSE)</f>
        <v>3578.5095540000002</v>
      </c>
      <c r="J7" s="105" t="s">
        <v>461</v>
      </c>
      <c r="K7" s="85">
        <v>1704.9895267772054</v>
      </c>
      <c r="L7" s="85">
        <v>2114.0051456267129</v>
      </c>
      <c r="M7" s="85">
        <v>3007.4706066934632</v>
      </c>
      <c r="N7" s="85">
        <v>3349.2893994836445</v>
      </c>
      <c r="O7" s="85">
        <v>3581.8126423958238</v>
      </c>
      <c r="P7" s="85">
        <v>3782.845643387971</v>
      </c>
      <c r="S7" s="124" t="s">
        <v>71</v>
      </c>
      <c r="T7" s="64"/>
      <c r="U7" s="64"/>
      <c r="V7" s="64"/>
      <c r="W7" s="64"/>
      <c r="X7" s="125"/>
    </row>
    <row r="8" spans="1:24" ht="15" x14ac:dyDescent="0.25">
      <c r="A8" s="129" t="s">
        <v>56</v>
      </c>
      <c r="B8" s="61">
        <f t="shared" ref="B8:G8" si="0">SUM(B3:B7)</f>
        <v>4633.6257355999996</v>
      </c>
      <c r="C8" s="61">
        <f t="shared" si="0"/>
        <v>5913.2849193000002</v>
      </c>
      <c r="D8" s="61">
        <f t="shared" si="0"/>
        <v>6826.6808586000006</v>
      </c>
      <c r="E8" s="61">
        <f t="shared" si="0"/>
        <v>7774.4175894</v>
      </c>
      <c r="F8" s="61">
        <f t="shared" si="0"/>
        <v>8747.0624050000006</v>
      </c>
      <c r="G8" s="61">
        <f t="shared" si="0"/>
        <v>9624.5197778000002</v>
      </c>
      <c r="J8" s="106" t="s">
        <v>145</v>
      </c>
      <c r="K8" s="103">
        <f>SUM(K3:K7)</f>
        <v>4837.2288504079352</v>
      </c>
      <c r="L8" s="103">
        <f t="shared" ref="L8:P8" si="1">SUM(L3:L7)</f>
        <v>5556.1428647933953</v>
      </c>
      <c r="M8" s="103">
        <f t="shared" si="1"/>
        <v>7119.5990094871204</v>
      </c>
      <c r="N8" s="103">
        <f t="shared" si="1"/>
        <v>7843.0368800027754</v>
      </c>
      <c r="O8" s="103">
        <f t="shared" si="1"/>
        <v>8469.5878233542626</v>
      </c>
      <c r="P8" s="103">
        <f t="shared" si="1"/>
        <v>9621.2141505128056</v>
      </c>
      <c r="S8" s="124" t="s">
        <v>72</v>
      </c>
      <c r="T8" s="64"/>
      <c r="U8" s="64"/>
      <c r="V8" s="64"/>
      <c r="W8" s="64"/>
      <c r="X8" s="125"/>
    </row>
    <row r="9" spans="1:24" x14ac:dyDescent="0.2">
      <c r="A9" s="3"/>
      <c r="B9" s="57"/>
      <c r="C9" s="57"/>
      <c r="D9" s="57"/>
      <c r="E9" s="57"/>
      <c r="F9" s="57"/>
      <c r="G9" s="57"/>
      <c r="J9" s="3"/>
      <c r="K9" s="109"/>
      <c r="L9" s="109"/>
      <c r="M9" s="109"/>
      <c r="N9" s="109"/>
      <c r="O9" s="109"/>
      <c r="P9" s="109"/>
      <c r="Q9" s="48"/>
      <c r="S9" s="124" t="s">
        <v>73</v>
      </c>
      <c r="T9" s="64"/>
      <c r="U9" s="64"/>
      <c r="V9" s="64"/>
      <c r="W9" s="64"/>
      <c r="X9" s="125"/>
    </row>
    <row r="10" spans="1:24" x14ac:dyDescent="0.2">
      <c r="J10" s="3"/>
      <c r="K10" s="110"/>
      <c r="L10" s="110"/>
      <c r="M10" s="110"/>
      <c r="N10" s="110"/>
      <c r="O10" s="110"/>
      <c r="P10" s="110"/>
      <c r="Q10" s="48"/>
      <c r="S10" s="124" t="s">
        <v>49</v>
      </c>
      <c r="T10" s="64"/>
      <c r="U10" s="64"/>
      <c r="V10" s="64"/>
      <c r="W10" s="64"/>
      <c r="X10" s="125"/>
    </row>
    <row r="11" spans="1:24" x14ac:dyDescent="0.2">
      <c r="J11" s="3"/>
      <c r="K11" s="107"/>
      <c r="L11" s="107"/>
      <c r="M11" s="107"/>
      <c r="N11" s="107"/>
      <c r="O11" s="107"/>
      <c r="P11" s="107"/>
      <c r="Q11" s="48"/>
      <c r="S11" s="124" t="s">
        <v>50</v>
      </c>
      <c r="T11" s="64"/>
      <c r="U11" s="64"/>
      <c r="V11" s="64"/>
      <c r="W11" s="64"/>
      <c r="X11" s="125"/>
    </row>
    <row r="12" spans="1:24" x14ac:dyDescent="0.2">
      <c r="A12" s="3" t="s">
        <v>129</v>
      </c>
      <c r="B12" s="54">
        <v>2013</v>
      </c>
      <c r="C12" s="54">
        <v>2020</v>
      </c>
      <c r="D12" s="54">
        <v>2025</v>
      </c>
      <c r="E12" s="54">
        <v>2030</v>
      </c>
      <c r="F12" s="54">
        <v>2040</v>
      </c>
      <c r="G12" s="54">
        <v>2050</v>
      </c>
      <c r="J12" s="3" t="s">
        <v>129</v>
      </c>
      <c r="K12" s="54">
        <v>2013</v>
      </c>
      <c r="L12" s="54">
        <v>2020</v>
      </c>
      <c r="M12" s="54">
        <v>2025</v>
      </c>
      <c r="N12" s="54">
        <v>2030</v>
      </c>
      <c r="O12" s="54">
        <v>2040</v>
      </c>
      <c r="P12" s="54">
        <v>2050</v>
      </c>
      <c r="Q12" s="48"/>
      <c r="S12" s="124" t="s">
        <v>63</v>
      </c>
      <c r="T12" s="64"/>
      <c r="U12" s="64"/>
      <c r="V12" s="64"/>
      <c r="W12" s="64"/>
      <c r="X12" s="125"/>
    </row>
    <row r="13" spans="1:24" ht="15" x14ac:dyDescent="0.25">
      <c r="A13" s="129" t="s">
        <v>467</v>
      </c>
      <c r="B13" s="59">
        <f>VLOOKUP($S10,DATA!$A$1:$AM$533,S$3,FALSE)</f>
        <v>237150.27770000001</v>
      </c>
      <c r="C13" s="59">
        <f>VLOOKUP($S10,DATA!$A$1:$AM$533,T$3,FALSE)</f>
        <v>350385.53539999999</v>
      </c>
      <c r="D13" s="59">
        <f>VLOOKUP($S10,DATA!$A$1:$AM$533,U$3,FALSE)</f>
        <v>434229.11619999999</v>
      </c>
      <c r="E13" s="59">
        <f>VLOOKUP($S10,DATA!$A$1:$AM$533,V$3,FALSE)</f>
        <v>525101.66099999996</v>
      </c>
      <c r="F13" s="59">
        <f>VLOOKUP($S10,DATA!$A$1:$AM$533,W$3,FALSE)</f>
        <v>651477.86970000004</v>
      </c>
      <c r="G13" s="59">
        <f>VLOOKUP($S10,DATA!$A$1:$AM$533,X$3,FALSE)</f>
        <v>759998.46950000001</v>
      </c>
      <c r="J13" s="106" t="s">
        <v>475</v>
      </c>
      <c r="K13" s="59">
        <f>K41/0.0036</f>
        <v>242193.76427332519</v>
      </c>
      <c r="L13" s="59">
        <f t="shared" ref="L13:P13" si="2">L41/0.0036</f>
        <v>304028.217096148</v>
      </c>
      <c r="M13" s="59">
        <f t="shared" si="2"/>
        <v>431538.36768609163</v>
      </c>
      <c r="N13" s="59">
        <f t="shared" si="2"/>
        <v>496816.80325571058</v>
      </c>
      <c r="O13" s="59">
        <f t="shared" si="2"/>
        <v>568784.46889227803</v>
      </c>
      <c r="P13" s="59">
        <f t="shared" si="2"/>
        <v>733401.18692292215</v>
      </c>
      <c r="Q13" s="48"/>
      <c r="S13" s="124" t="s">
        <v>64</v>
      </c>
      <c r="T13" s="64"/>
      <c r="U13" s="64"/>
      <c r="V13" s="64"/>
      <c r="W13" s="64"/>
      <c r="X13" s="125"/>
    </row>
    <row r="14" spans="1:24" x14ac:dyDescent="0.2">
      <c r="A14" s="3"/>
      <c r="B14" s="59"/>
      <c r="C14" s="59"/>
      <c r="D14" s="59"/>
      <c r="E14" s="59"/>
      <c r="F14" s="59"/>
      <c r="G14" s="59"/>
      <c r="J14" s="3"/>
      <c r="K14" s="107"/>
      <c r="L14" s="108"/>
      <c r="M14" s="108"/>
      <c r="N14" s="108"/>
      <c r="O14" s="108"/>
      <c r="P14" s="108"/>
      <c r="Q14" s="48"/>
      <c r="S14" s="124" t="s">
        <v>65</v>
      </c>
      <c r="T14" s="64"/>
      <c r="U14" s="64"/>
      <c r="V14" s="64"/>
      <c r="W14" s="64"/>
      <c r="X14" s="125"/>
    </row>
    <row r="15" spans="1:24" x14ac:dyDescent="0.2">
      <c r="A15" s="3"/>
      <c r="B15" s="55"/>
      <c r="C15" s="55"/>
      <c r="D15" s="55"/>
      <c r="E15" s="55"/>
      <c r="F15" s="55"/>
      <c r="G15" s="55"/>
      <c r="J15" s="3"/>
      <c r="K15" s="107"/>
      <c r="L15" s="107"/>
      <c r="M15" s="107"/>
      <c r="N15" s="107"/>
      <c r="O15" s="107"/>
      <c r="P15" s="107"/>
      <c r="Q15" s="48"/>
      <c r="S15" s="124" t="s">
        <v>66</v>
      </c>
      <c r="T15" s="64"/>
      <c r="U15" s="64"/>
      <c r="V15" s="64"/>
      <c r="W15" s="64"/>
      <c r="X15" s="125"/>
    </row>
    <row r="16" spans="1:24" x14ac:dyDescent="0.2">
      <c r="A16" s="3"/>
      <c r="J16" s="3" t="s">
        <v>463</v>
      </c>
      <c r="K16" s="107"/>
      <c r="L16" s="107"/>
      <c r="M16" s="107"/>
      <c r="N16" s="107"/>
      <c r="O16" s="107"/>
      <c r="P16" s="107"/>
      <c r="Q16" s="48"/>
      <c r="S16" s="126" t="s">
        <v>67</v>
      </c>
      <c r="T16" s="127"/>
      <c r="U16" s="127"/>
      <c r="V16" s="127"/>
      <c r="W16" s="127"/>
      <c r="X16" s="128"/>
    </row>
    <row r="17" spans="1:17" ht="15" x14ac:dyDescent="0.25">
      <c r="A17" s="3" t="s">
        <v>469</v>
      </c>
      <c r="B17" s="54">
        <v>2013</v>
      </c>
      <c r="C17" s="54">
        <v>2020</v>
      </c>
      <c r="D17" s="54">
        <v>2025</v>
      </c>
      <c r="E17" s="54">
        <v>2030</v>
      </c>
      <c r="F17" s="54">
        <v>2040</v>
      </c>
      <c r="G17" s="54">
        <v>2050</v>
      </c>
      <c r="H17" s="6"/>
      <c r="J17" s="104" t="s">
        <v>460</v>
      </c>
      <c r="K17" s="1">
        <v>2014</v>
      </c>
      <c r="L17" s="1">
        <v>2020</v>
      </c>
      <c r="M17" s="1">
        <v>2025</v>
      </c>
      <c r="N17" s="1">
        <v>2030</v>
      </c>
      <c r="O17" s="1">
        <v>2040</v>
      </c>
      <c r="P17" s="1">
        <v>2050</v>
      </c>
      <c r="Q17" s="48"/>
    </row>
    <row r="18" spans="1:17" ht="15" x14ac:dyDescent="0.25">
      <c r="A18" s="129" t="s">
        <v>51</v>
      </c>
      <c r="B18" s="55">
        <f>VLOOKUP(CONCATENATE($S12,$S$4,"_0"),DATA!$A$1:$AM$533,S$3,FALSE)</f>
        <v>121.58713299999999</v>
      </c>
      <c r="C18" s="55">
        <f>VLOOKUP(CONCATENATE($S12,$S$4,"_0"),DATA!$A$1:$AM$533,T$3,FALSE)</f>
        <v>147.66008189999999</v>
      </c>
      <c r="D18" s="55">
        <f>VLOOKUP(CONCATENATE($S12,$S$4,"_0"),DATA!$A$1:$AM$533,U$3,FALSE)</f>
        <v>158.91779059999999</v>
      </c>
      <c r="E18" s="55">
        <f>VLOOKUP(CONCATENATE($S12,$S$4,"_0"),DATA!$A$1:$AM$533,V$3,FALSE)</f>
        <v>173.59035420000001</v>
      </c>
      <c r="F18" s="55">
        <f>VLOOKUP(CONCATENATE($S12,$S$4,"_0"),DATA!$A$1:$AM$533,W$3,FALSE)</f>
        <v>204.89085600000001</v>
      </c>
      <c r="G18" s="55">
        <f>VLOOKUP(CONCATENATE($S12,$S$4,"_0"),DATA!$A$1:$AM$533,X$3,FALSE)</f>
        <v>238.00267260000001</v>
      </c>
      <c r="H18" s="116"/>
      <c r="J18" s="105" t="s">
        <v>51</v>
      </c>
      <c r="K18" s="114">
        <v>123.35148719296878</v>
      </c>
      <c r="L18" s="114">
        <v>120.62627782854373</v>
      </c>
      <c r="M18" s="114">
        <v>129.74190384811783</v>
      </c>
      <c r="N18" s="114">
        <v>131.9460293311146</v>
      </c>
      <c r="O18" s="114">
        <v>129.05185402451053</v>
      </c>
      <c r="P18" s="114">
        <v>143.80902935273241</v>
      </c>
    </row>
    <row r="19" spans="1:17" ht="15" x14ac:dyDescent="0.25">
      <c r="A19" s="129" t="s">
        <v>52</v>
      </c>
      <c r="B19" s="55">
        <f>VLOOKUP(CONCATENATE($S13,$S$4,"_0"),DATA!$A$1:$AM$533,S$3,FALSE)</f>
        <v>411.05060300000002</v>
      </c>
      <c r="C19" s="55">
        <f>VLOOKUP(CONCATENATE($S13,$S$4,"_0"),DATA!$A$1:$AM$533,T$3,FALSE)</f>
        <v>414.78077839999997</v>
      </c>
      <c r="D19" s="55">
        <f>VLOOKUP(CONCATENATE($S13,$S$4,"_0"),DATA!$A$1:$AM$533,U$3,FALSE)</f>
        <v>417.46800400000001</v>
      </c>
      <c r="E19" s="55">
        <f>VLOOKUP(CONCATENATE($S13,$S$4,"_0"),DATA!$A$1:$AM$533,V$3,FALSE)</f>
        <v>420.1550153</v>
      </c>
      <c r="F19" s="55">
        <f>VLOOKUP(CONCATENATE($S13,$S$4,"_0"),DATA!$A$1:$AM$533,W$3,FALSE)</f>
        <v>489.87918280000002</v>
      </c>
      <c r="G19" s="55">
        <f>VLOOKUP(CONCATENATE($S13,$S$4,"_0"),DATA!$A$1:$AM$533,X$3,FALSE)</f>
        <v>559.30300969999996</v>
      </c>
      <c r="H19" s="116"/>
      <c r="J19" s="105" t="s">
        <v>52</v>
      </c>
      <c r="K19" s="114">
        <v>385.45498639315804</v>
      </c>
      <c r="L19" s="114">
        <v>387.39791508643202</v>
      </c>
      <c r="M19" s="114">
        <v>397.26597655310439</v>
      </c>
      <c r="N19" s="114">
        <v>420.00030118933608</v>
      </c>
      <c r="O19" s="114">
        <v>462.13052970283331</v>
      </c>
      <c r="P19" s="114">
        <v>559.59112663145822</v>
      </c>
    </row>
    <row r="20" spans="1:17" ht="15" x14ac:dyDescent="0.25">
      <c r="A20" s="129" t="s">
        <v>53</v>
      </c>
      <c r="B20" s="55">
        <f>VLOOKUP(CONCATENATE($S14,$S$4,"_0"),DATA!$A$1:$AM$533,S$3,FALSE)</f>
        <v>801.19622289999995</v>
      </c>
      <c r="C20" s="55">
        <f>VLOOKUP(CONCATENATE($S14,$S$4,"_0"),DATA!$A$1:$AM$533,T$3,FALSE)</f>
        <v>1105.778922</v>
      </c>
      <c r="D20" s="55">
        <f>VLOOKUP(CONCATENATE($S14,$S$4,"_0"),DATA!$A$1:$AM$533,U$3,FALSE)</f>
        <v>1323.3657229999999</v>
      </c>
      <c r="E20" s="55">
        <f>VLOOKUP(CONCATENATE($S14,$S$4,"_0"),DATA!$A$1:$AM$533,V$3,FALSE)</f>
        <v>1541.0449639999999</v>
      </c>
      <c r="F20" s="55">
        <f>VLOOKUP(CONCATENATE($S14,$S$4,"_0"),DATA!$A$1:$AM$533,W$3,FALSE)</f>
        <v>1708.916101</v>
      </c>
      <c r="G20" s="55">
        <f>VLOOKUP(CONCATENATE($S14,$S$4,"_0"),DATA!$A$1:$AM$533,X$3,FALSE)</f>
        <v>1877.3566350000001</v>
      </c>
      <c r="H20" s="116"/>
      <c r="J20" s="105" t="s">
        <v>53</v>
      </c>
      <c r="K20" s="114">
        <v>1235.6654370019494</v>
      </c>
      <c r="L20" s="114">
        <v>1296.6245642393123</v>
      </c>
      <c r="M20" s="114">
        <v>1441.974353055311</v>
      </c>
      <c r="N20" s="114">
        <v>1540.4224512342651</v>
      </c>
      <c r="O20" s="114">
        <v>1635.8740173338842</v>
      </c>
      <c r="P20" s="114">
        <v>1876.3700805076637</v>
      </c>
    </row>
    <row r="21" spans="1:17" ht="15" x14ac:dyDescent="0.25">
      <c r="A21" s="129" t="s">
        <v>54</v>
      </c>
      <c r="B21" s="55">
        <f>VLOOKUP(CONCATENATE($S15,$S$4,"_0"),DATA!$A$1:$AM$533,S$3,FALSE)</f>
        <v>94.437168279999995</v>
      </c>
      <c r="C21" s="55">
        <f>VLOOKUP(CONCATENATE($S15,$S$4,"_0"),DATA!$A$1:$AM$533,T$3,FALSE)</f>
        <v>82.615747380000002</v>
      </c>
      <c r="D21" s="55">
        <f>VLOOKUP(CONCATENATE($S15,$S$4,"_0"),DATA!$A$1:$AM$533,U$3,FALSE)</f>
        <v>74.167222120000005</v>
      </c>
      <c r="E21" s="55">
        <f>VLOOKUP(CONCATENATE($S15,$S$4,"_0"),DATA!$A$1:$AM$533,V$3,FALSE)</f>
        <v>65.715623120000004</v>
      </c>
      <c r="F21" s="55">
        <f>VLOOKUP(CONCATENATE($S15,$S$4,"_0"),DATA!$A$1:$AM$533,W$3,FALSE)</f>
        <v>63.007144799999999</v>
      </c>
      <c r="G21" s="55">
        <f>VLOOKUP(CONCATENATE($S15,$S$4,"_0"),DATA!$A$1:$AM$533,X$3,FALSE)</f>
        <v>60.294423379999998</v>
      </c>
      <c r="H21" s="116"/>
      <c r="J21" s="105" t="s">
        <v>54</v>
      </c>
      <c r="K21" s="114">
        <v>67.826159999999987</v>
      </c>
      <c r="L21" s="114">
        <v>68.095142074627162</v>
      </c>
      <c r="M21" s="114">
        <v>66.981464787524956</v>
      </c>
      <c r="N21" s="114">
        <v>65.696987649244576</v>
      </c>
      <c r="O21" s="114">
        <v>64.077169128285348</v>
      </c>
      <c r="P21" s="114">
        <v>60.277623624157478</v>
      </c>
    </row>
    <row r="22" spans="1:17" ht="15" x14ac:dyDescent="0.25">
      <c r="A22" s="129" t="s">
        <v>55</v>
      </c>
      <c r="B22" s="55">
        <f>VLOOKUP(CONCATENATE($S16,$S$4,"_0"),DATA!$A$1:$AM$533,S$3,FALSE)</f>
        <v>1712.076548</v>
      </c>
      <c r="C22" s="55">
        <f>VLOOKUP(CONCATENATE($S16,$S$4,"_0"),DATA!$A$1:$AM$533,T$3,FALSE)</f>
        <v>2106.0516069999999</v>
      </c>
      <c r="D22" s="55">
        <f>VLOOKUP(CONCATENATE($S16,$S$4,"_0"),DATA!$A$1:$AM$533,U$3,FALSE)</f>
        <v>2382.2927890000001</v>
      </c>
      <c r="E22" s="55">
        <f>VLOOKUP(CONCATENATE($S16,$S$4,"_0"),DATA!$A$1:$AM$533,V$3,FALSE)</f>
        <v>2658.7898839999998</v>
      </c>
      <c r="F22" s="55">
        <f>VLOOKUP(CONCATENATE($S16,$S$4,"_0"),DATA!$A$1:$AM$533,W$3,FALSE)</f>
        <v>2752.0136870000001</v>
      </c>
      <c r="G22" s="55">
        <f>VLOOKUP(CONCATENATE($S16,$S$4,"_0"),DATA!$A$1:$AM$533,X$3,FALSE)</f>
        <v>2817.923589</v>
      </c>
      <c r="H22" s="116"/>
      <c r="J22" s="105" t="s">
        <v>461</v>
      </c>
      <c r="K22" s="114">
        <v>1290.9725966159783</v>
      </c>
      <c r="L22" s="114">
        <v>1639.6414378028394</v>
      </c>
      <c r="M22" s="114">
        <v>2393.7412623956493</v>
      </c>
      <c r="N22" s="114">
        <v>2668.1357036434924</v>
      </c>
      <c r="O22" s="114">
        <v>2829.691710791365</v>
      </c>
      <c r="P22" s="114">
        <v>2879.8200120001902</v>
      </c>
    </row>
    <row r="23" spans="1:17" ht="15" x14ac:dyDescent="0.25">
      <c r="A23" s="129" t="s">
        <v>56</v>
      </c>
      <c r="B23" s="61">
        <f>SUM(B18:B22)</f>
        <v>3140.3476751799999</v>
      </c>
      <c r="C23" s="61">
        <f t="shared" ref="C23:G23" si="3">SUM(C18:C22)</f>
        <v>3856.8871366799995</v>
      </c>
      <c r="D23" s="61">
        <f t="shared" si="3"/>
        <v>4356.2115287199995</v>
      </c>
      <c r="E23" s="61">
        <f t="shared" si="3"/>
        <v>4859.2958406199996</v>
      </c>
      <c r="F23" s="61">
        <f t="shared" si="3"/>
        <v>5218.7069716000005</v>
      </c>
      <c r="G23" s="61">
        <f t="shared" si="3"/>
        <v>5552.8803296799997</v>
      </c>
      <c r="H23" s="116"/>
      <c r="J23" s="106" t="s">
        <v>145</v>
      </c>
      <c r="K23" s="103">
        <f>SUM(K18:K22)</f>
        <v>3103.2706672040549</v>
      </c>
      <c r="L23" s="103">
        <f t="shared" ref="L23:P23" si="4">SUM(L18:L22)</f>
        <v>3512.3853370317547</v>
      </c>
      <c r="M23" s="103">
        <f t="shared" si="4"/>
        <v>4429.7049606397077</v>
      </c>
      <c r="N23" s="103">
        <f t="shared" si="4"/>
        <v>4826.201473047453</v>
      </c>
      <c r="O23" s="103">
        <f t="shared" si="4"/>
        <v>5120.8252809808782</v>
      </c>
      <c r="P23" s="103">
        <f t="shared" si="4"/>
        <v>5519.8678721162014</v>
      </c>
    </row>
    <row r="24" spans="1:17" x14ac:dyDescent="0.2">
      <c r="A24" s="3"/>
      <c r="B24" s="57"/>
      <c r="C24" s="57"/>
      <c r="D24" s="57"/>
      <c r="E24" s="57"/>
      <c r="G24" s="115"/>
      <c r="H24" s="116"/>
      <c r="J24" s="3"/>
      <c r="K24" s="110"/>
      <c r="L24" s="110"/>
      <c r="M24" s="110"/>
      <c r="N24" s="110"/>
      <c r="O24" s="110"/>
      <c r="P24" s="48"/>
    </row>
    <row r="25" spans="1:17" x14ac:dyDescent="0.2">
      <c r="G25" s="117"/>
      <c r="H25" s="48"/>
      <c r="I25" s="48"/>
      <c r="J25" s="3" t="s">
        <v>464</v>
      </c>
      <c r="K25" s="56"/>
      <c r="L25" s="56"/>
      <c r="M25" s="56"/>
      <c r="N25" s="56"/>
      <c r="O25" s="56"/>
      <c r="Q25" s="48"/>
    </row>
    <row r="26" spans="1:17" ht="15" x14ac:dyDescent="0.25">
      <c r="A26" s="3" t="s">
        <v>470</v>
      </c>
      <c r="B26" s="54">
        <v>2013</v>
      </c>
      <c r="C26" s="54">
        <v>2020</v>
      </c>
      <c r="D26" s="54">
        <v>2025</v>
      </c>
      <c r="E26" s="54">
        <v>2030</v>
      </c>
      <c r="F26" s="54">
        <v>2040</v>
      </c>
      <c r="G26" s="54">
        <v>2050</v>
      </c>
      <c r="H26" s="48"/>
      <c r="J26" s="104" t="s">
        <v>460</v>
      </c>
      <c r="K26" s="1">
        <v>2014</v>
      </c>
      <c r="L26" s="1">
        <v>2020</v>
      </c>
      <c r="M26" s="1">
        <v>2025</v>
      </c>
      <c r="N26" s="1">
        <v>2030</v>
      </c>
      <c r="O26" s="1">
        <v>2040</v>
      </c>
      <c r="P26" s="1">
        <v>2050</v>
      </c>
    </row>
    <row r="27" spans="1:17" ht="15" x14ac:dyDescent="0.25">
      <c r="A27" s="129" t="s">
        <v>51</v>
      </c>
      <c r="B27" s="55">
        <f>VLOOKUP(CONCATENATE($S12,$T$4,"_0"),DATA!$A$1:$AM$533,S$3,FALSE)</f>
        <v>6.5447287100000001E-2</v>
      </c>
      <c r="C27" s="55">
        <f>VLOOKUP(CONCATENATE($S12,$T$4,"_0"),DATA!$A$1:$AM$533,T$3,FALSE)</f>
        <v>8.0218150899999896E-2</v>
      </c>
      <c r="D27" s="55">
        <f>VLOOKUP(CONCATENATE($S12,$T$4,"_0"),DATA!$A$1:$AM$533,U$3,FALSE)</f>
        <v>8.7153138699999896E-2</v>
      </c>
      <c r="E27" s="55">
        <f>VLOOKUP(CONCATENATE($S12,$T$4,"_0"),DATA!$A$1:$AM$533,V$3,FALSE)</f>
        <v>9.5559300200000002E-2</v>
      </c>
      <c r="F27" s="55">
        <f>VLOOKUP(CONCATENATE($S12,$T$4,"_0"),DATA!$A$1:$AM$533,W$3,FALSE)</f>
        <v>0.11128266890000001</v>
      </c>
      <c r="G27" s="55">
        <f>VLOOKUP(CONCATENATE($S12,$T$4,"_0"),DATA!$A$1:$AM$533,X$3,FALSE)</f>
        <v>0.13039407610000001</v>
      </c>
      <c r="H27" s="116"/>
      <c r="J27" s="105" t="s">
        <v>51</v>
      </c>
      <c r="K27" s="114">
        <v>0</v>
      </c>
      <c r="L27" s="114">
        <v>0</v>
      </c>
      <c r="M27" s="114">
        <v>0</v>
      </c>
      <c r="N27" s="114">
        <v>0</v>
      </c>
      <c r="O27" s="114">
        <v>0</v>
      </c>
      <c r="P27" s="114">
        <v>0</v>
      </c>
    </row>
    <row r="28" spans="1:17" ht="15" x14ac:dyDescent="0.25">
      <c r="A28" s="129" t="s">
        <v>52</v>
      </c>
      <c r="B28" s="55">
        <f>VLOOKUP(CONCATENATE($S13,$T$4,"_0"),DATA!$A$1:$AM$533,S$3,FALSE)</f>
        <v>593.18299999999999</v>
      </c>
      <c r="C28" s="55">
        <f>VLOOKUP(CONCATENATE($S13,$T$4,"_0"),DATA!$A$1:$AM$533,T$3,FALSE)</f>
        <v>731.62018030000002</v>
      </c>
      <c r="D28" s="55">
        <f>VLOOKUP(CONCATENATE($S13,$T$4,"_0"),DATA!$A$1:$AM$533,U$3,FALSE)</f>
        <v>832.30804560000001</v>
      </c>
      <c r="E28" s="55">
        <f>VLOOKUP(CONCATENATE($S13,$T$4,"_0"),DATA!$A$1:$AM$533,V$3,FALSE)</f>
        <v>937.11863730000005</v>
      </c>
      <c r="F28" s="55">
        <f>VLOOKUP(CONCATENATE($S13,$T$4,"_0"),DATA!$A$1:$AM$533,W$3,FALSE)</f>
        <v>1068.989141</v>
      </c>
      <c r="G28" s="55">
        <f>VLOOKUP(CONCATENATE($S13,$T$4,"_0"),DATA!$A$1:$AM$533,X$3,FALSE)</f>
        <v>1180.1515320000001</v>
      </c>
      <c r="H28" s="116"/>
      <c r="J28" s="105" t="s">
        <v>52</v>
      </c>
      <c r="K28" s="114">
        <v>596.55470783868668</v>
      </c>
      <c r="L28" s="114">
        <v>675.07357791228833</v>
      </c>
      <c r="M28" s="114">
        <v>839.57439581610288</v>
      </c>
      <c r="N28" s="114">
        <v>920.67278981191839</v>
      </c>
      <c r="O28" s="114">
        <v>982.0280806132414</v>
      </c>
      <c r="P28" s="114">
        <v>1116.5399459675916</v>
      </c>
    </row>
    <row r="29" spans="1:17" ht="15" x14ac:dyDescent="0.25">
      <c r="A29" s="129" t="s">
        <v>53</v>
      </c>
      <c r="B29" s="55">
        <f>VLOOKUP(CONCATENATE($S14,$T$4,"_0"),DATA!$A$1:$AM$533,S$3,FALSE)</f>
        <v>1.3886131559999999</v>
      </c>
      <c r="C29" s="55">
        <f>VLOOKUP(CONCATENATE($S14,$T$4,"_0"),DATA!$A$1:$AM$533,T$3,FALSE)</f>
        <v>4.5357607379999996</v>
      </c>
      <c r="D29" s="55">
        <f>VLOOKUP(CONCATENATE($S14,$T$4,"_0"),DATA!$A$1:$AM$533,U$3,FALSE)</f>
        <v>5.7669369159999997</v>
      </c>
      <c r="E29" s="55">
        <f>VLOOKUP(CONCATENATE($S14,$T$4,"_0"),DATA!$A$1:$AM$533,V$3,FALSE)</f>
        <v>6.0825973209999997</v>
      </c>
      <c r="F29" s="55">
        <f>VLOOKUP(CONCATENATE($S14,$T$4,"_0"),DATA!$A$1:$AM$533,W$3,FALSE)</f>
        <v>8.6066787419999997</v>
      </c>
      <c r="G29" s="55">
        <f>VLOOKUP(CONCATENATE($S14,$T$4,"_0"),DATA!$A$1:$AM$533,X$3,FALSE)</f>
        <v>13.82512713</v>
      </c>
      <c r="H29" s="116"/>
      <c r="J29" s="105" t="s">
        <v>53</v>
      </c>
      <c r="K29" s="114">
        <v>0</v>
      </c>
      <c r="L29" s="133">
        <v>1.3154608773475005</v>
      </c>
      <c r="M29" s="114">
        <v>6.7036211185654206</v>
      </c>
      <c r="N29" s="114">
        <v>9.7710280418393811</v>
      </c>
      <c r="O29" s="114">
        <v>13.586191150444565</v>
      </c>
      <c r="P29" s="114">
        <v>25.025268913351944</v>
      </c>
    </row>
    <row r="30" spans="1:17" ht="15" x14ac:dyDescent="0.25">
      <c r="A30" s="129" t="s">
        <v>54</v>
      </c>
      <c r="B30" s="55">
        <f>VLOOKUP(CONCATENATE($S15,$T$4,"_0"),DATA!$A$1:$AM$533,S$3,FALSE)</f>
        <v>11.097</v>
      </c>
      <c r="C30" s="55">
        <f>VLOOKUP(CONCATENATE($S15,$T$4,"_0"),DATA!$A$1:$AM$533,T$3,FALSE)</f>
        <v>17.643351979999998</v>
      </c>
      <c r="D30" s="55">
        <f>VLOOKUP(CONCATENATE($S15,$T$4,"_0"),DATA!$A$1:$AM$533,U$3,FALSE)</f>
        <v>22.990811319999999</v>
      </c>
      <c r="E30" s="55">
        <f>VLOOKUP(CONCATENATE($S15,$T$4,"_0"),DATA!$A$1:$AM$533,V$3,FALSE)</f>
        <v>29.41827893</v>
      </c>
      <c r="F30" s="55">
        <f>VLOOKUP(CONCATENATE($S15,$T$4,"_0"),DATA!$A$1:$AM$533,W$3,FALSE)</f>
        <v>36.259055709999998</v>
      </c>
      <c r="G30" s="55">
        <f>VLOOKUP(CONCATENATE($S15,$T$4,"_0"),DATA!$A$1:$AM$533,X$3,FALSE)</f>
        <v>48.317220849999998</v>
      </c>
      <c r="H30" s="116"/>
      <c r="J30" s="105" t="s">
        <v>54</v>
      </c>
      <c r="K30" s="114">
        <v>13.104683999999999</v>
      </c>
      <c r="L30" s="114">
        <v>16.193888531401843</v>
      </c>
      <c r="M30" s="114">
        <v>21.369928298008439</v>
      </c>
      <c r="N30" s="114">
        <v>23.901975620577495</v>
      </c>
      <c r="O30" s="114">
        <v>26.385031045017321</v>
      </c>
      <c r="P30" s="114">
        <v>31.26125647993058</v>
      </c>
    </row>
    <row r="31" spans="1:17" ht="15" x14ac:dyDescent="0.25">
      <c r="A31" s="129" t="s">
        <v>55</v>
      </c>
      <c r="B31" s="55">
        <f>VLOOKUP(CONCATENATE($S16,$T$4,"_0"),DATA!$A$1:$AM$533,S$3,FALSE)</f>
        <v>33.802999999999997</v>
      </c>
      <c r="C31" s="55">
        <f>VLOOKUP(CONCATENATE($S16,$T$4,"_0"),DATA!$A$1:$AM$533,T$3,FALSE)</f>
        <v>41.130343140000001</v>
      </c>
      <c r="D31" s="55">
        <f>VLOOKUP(CONCATENATE($S16,$T$4,"_0"),DATA!$A$1:$AM$533,U$3,FALSE)</f>
        <v>46.091565109999998</v>
      </c>
      <c r="E31" s="55">
        <f>VLOOKUP(CONCATENATE($S16,$T$4,"_0"),DATA!$A$1:$AM$533,V$3,FALSE)</f>
        <v>52.040696130000001</v>
      </c>
      <c r="F31" s="55">
        <f>VLOOKUP(CONCATENATE($S16,$T$4,"_0"),DATA!$A$1:$AM$533,W$3,FALSE)</f>
        <v>69.068944709999997</v>
      </c>
      <c r="G31" s="55">
        <f>VLOOKUP(CONCATENATE($S16,$T$4,"_0"),DATA!$A$1:$AM$533,X$3,FALSE)</f>
        <v>93.220684800000001</v>
      </c>
      <c r="H31" s="116"/>
      <c r="J31" s="105" t="s">
        <v>461</v>
      </c>
      <c r="K31" s="114">
        <v>34.97291015725267</v>
      </c>
      <c r="L31" s="114">
        <v>42.385228222470317</v>
      </c>
      <c r="M31" s="114">
        <v>51.675545231092109</v>
      </c>
      <c r="N31" s="114">
        <v>56.294430315579064</v>
      </c>
      <c r="O31" s="114">
        <v>60.676197303706502</v>
      </c>
      <c r="P31" s="114">
        <v>68.360166038638383</v>
      </c>
    </row>
    <row r="32" spans="1:17" ht="15" x14ac:dyDescent="0.25">
      <c r="A32" s="129" t="s">
        <v>56</v>
      </c>
      <c r="B32" s="61">
        <f>SUM(B27:B31)</f>
        <v>639.53706044310002</v>
      </c>
      <c r="C32" s="61">
        <f t="shared" ref="C32:G32" si="5">SUM(C27:C31)</f>
        <v>795.00985430890012</v>
      </c>
      <c r="D32" s="61">
        <f t="shared" si="5"/>
        <v>907.24451208470009</v>
      </c>
      <c r="E32" s="61">
        <f t="shared" si="5"/>
        <v>1024.7557689811999</v>
      </c>
      <c r="F32" s="61">
        <f t="shared" si="5"/>
        <v>1183.0351028309001</v>
      </c>
      <c r="G32" s="61">
        <f t="shared" si="5"/>
        <v>1335.6449588561002</v>
      </c>
      <c r="H32" s="116"/>
      <c r="J32" s="106" t="s">
        <v>145</v>
      </c>
      <c r="K32" s="103">
        <f>SUM(K27:K31)</f>
        <v>644.63230199593932</v>
      </c>
      <c r="L32" s="103">
        <f t="shared" ref="L32:P32" si="6">SUM(L27:L31)</f>
        <v>734.96815554350803</v>
      </c>
      <c r="M32" s="103">
        <f t="shared" si="6"/>
        <v>919.32349046376874</v>
      </c>
      <c r="N32" s="103">
        <f t="shared" si="6"/>
        <v>1010.6402237899142</v>
      </c>
      <c r="O32" s="103">
        <f t="shared" si="6"/>
        <v>1082.6755001124097</v>
      </c>
      <c r="P32" s="103">
        <f t="shared" si="6"/>
        <v>1241.1866373995126</v>
      </c>
    </row>
    <row r="33" spans="1:16" x14ac:dyDescent="0.2">
      <c r="A33" s="3"/>
      <c r="B33" s="57"/>
      <c r="C33" s="57"/>
      <c r="D33" s="57"/>
      <c r="E33" s="57"/>
      <c r="G33" s="115"/>
      <c r="H33" s="116"/>
      <c r="J33" s="3"/>
      <c r="K33" s="110"/>
      <c r="L33" s="110"/>
      <c r="M33" s="110"/>
      <c r="N33" s="110"/>
      <c r="O33" s="110"/>
    </row>
    <row r="34" spans="1:16" x14ac:dyDescent="0.2">
      <c r="G34" s="117"/>
      <c r="H34" s="48"/>
      <c r="J34" s="3" t="s">
        <v>471</v>
      </c>
      <c r="K34" s="56"/>
      <c r="L34" s="56"/>
      <c r="M34" s="56"/>
      <c r="N34" s="56"/>
      <c r="O34" s="56"/>
    </row>
    <row r="35" spans="1:16" ht="15" x14ac:dyDescent="0.25">
      <c r="A35" s="3" t="s">
        <v>472</v>
      </c>
      <c r="B35" s="54">
        <v>2013</v>
      </c>
      <c r="C35" s="54">
        <v>2020</v>
      </c>
      <c r="D35" s="54">
        <v>2025</v>
      </c>
      <c r="E35" s="54">
        <v>2030</v>
      </c>
      <c r="F35" s="54">
        <v>2040</v>
      </c>
      <c r="G35" s="54">
        <v>2050</v>
      </c>
      <c r="H35" s="48"/>
      <c r="J35" s="104" t="s">
        <v>460</v>
      </c>
      <c r="K35" s="1">
        <v>2014</v>
      </c>
      <c r="L35" s="1">
        <v>2020</v>
      </c>
      <c r="M35" s="1">
        <v>2025</v>
      </c>
      <c r="N35" s="1">
        <v>2030</v>
      </c>
      <c r="O35" s="1">
        <v>2040</v>
      </c>
      <c r="P35" s="1">
        <v>2050</v>
      </c>
    </row>
    <row r="36" spans="1:16" ht="15" x14ac:dyDescent="0.25">
      <c r="A36" s="129" t="s">
        <v>51</v>
      </c>
      <c r="B36" s="55">
        <f>VLOOKUP(CONCATENATE($S12,$U$4,"_0"),DATA!$A$1:$AM$533,S$3,FALSE)</f>
        <v>37.027999999999999</v>
      </c>
      <c r="C36" s="55">
        <f>VLOOKUP(CONCATENATE($S12,$U$4,"_0"),DATA!$A$1:$AM$533,T$3,FALSE)</f>
        <v>40.34367288</v>
      </c>
      <c r="D36" s="55">
        <f>VLOOKUP(CONCATENATE($S12,$U$4,"_0"),DATA!$A$1:$AM$533,U$3,FALSE)</f>
        <v>44.800115859999998</v>
      </c>
      <c r="E36" s="55">
        <f>VLOOKUP(CONCATENATE($S12,$U$4,"_0"),DATA!$A$1:$AM$533,V$3,FALSE)</f>
        <v>50.845367629999998</v>
      </c>
      <c r="F36" s="55">
        <f>VLOOKUP(CONCATENATE($S12,$U$4,"_0"),DATA!$A$1:$AM$533,W$3,FALSE)</f>
        <v>61.639370630000002</v>
      </c>
      <c r="G36" s="55">
        <f>VLOOKUP(CONCATENATE($S12,$U$4,"_0"),DATA!$A$1:$AM$533,X$3,FALSE)</f>
        <v>68.744400529999893</v>
      </c>
      <c r="H36" s="116"/>
      <c r="J36" s="105" t="s">
        <v>51</v>
      </c>
      <c r="K36" s="118">
        <v>36.132102445800335</v>
      </c>
      <c r="L36" s="118">
        <v>36.144628874413208</v>
      </c>
      <c r="M36" s="118">
        <v>36.151266478196455</v>
      </c>
      <c r="N36" s="118">
        <v>36.155315343472189</v>
      </c>
      <c r="O36" s="118">
        <v>36.159781053261106</v>
      </c>
      <c r="P36" s="118">
        <v>36.170415060218481</v>
      </c>
    </row>
    <row r="37" spans="1:16" ht="15" x14ac:dyDescent="0.25">
      <c r="A37" s="129" t="s">
        <v>52</v>
      </c>
      <c r="B37" s="55">
        <f>VLOOKUP(CONCATENATE($S13,$U$4,"_0"),DATA!$A$1:$AM$533,S$3,FALSE)</f>
        <v>530.98400000000004</v>
      </c>
      <c r="C37" s="55">
        <f>VLOOKUP(CONCATENATE($S13,$U$4,"_0"),DATA!$A$1:$AM$533,T$3,FALSE)</f>
        <v>792.12463760000003</v>
      </c>
      <c r="D37" s="55">
        <f>VLOOKUP(CONCATENATE($S13,$U$4,"_0"),DATA!$A$1:$AM$533,U$3,FALSE)</f>
        <v>979.84344829999998</v>
      </c>
      <c r="E37" s="55">
        <f>VLOOKUP(CONCATENATE($S13,$U$4,"_0"),DATA!$A$1:$AM$533,V$3,FALSE)</f>
        <v>1170.5781509999999</v>
      </c>
      <c r="F37" s="55">
        <f>VLOOKUP(CONCATENATE($S13,$U$4,"_0"),DATA!$A$1:$AM$533,W$3,FALSE)</f>
        <v>1462.8811109999999</v>
      </c>
      <c r="G37" s="55">
        <f>VLOOKUP(CONCATENATE($S13,$U$4,"_0"),DATA!$A$1:$AM$533,X$3,FALSE)</f>
        <v>1732.6479099999999</v>
      </c>
      <c r="H37" s="116"/>
      <c r="J37" s="105" t="s">
        <v>52</v>
      </c>
      <c r="K37" s="118">
        <v>531.62423008929227</v>
      </c>
      <c r="L37" s="118">
        <v>678.33829942782825</v>
      </c>
      <c r="M37" s="118">
        <v>972.00485874600304</v>
      </c>
      <c r="N37" s="118">
        <v>1128.7599793741551</v>
      </c>
      <c r="O37" s="118">
        <v>1304.0456472440237</v>
      </c>
      <c r="P37" s="118">
        <v>1718.4086712849364</v>
      </c>
    </row>
    <row r="38" spans="1:16" ht="15" x14ac:dyDescent="0.25">
      <c r="A38" s="129" t="s">
        <v>53</v>
      </c>
      <c r="B38" s="55">
        <f>VLOOKUP(CONCATENATE($S14,$U$4,"_0"),DATA!$A$1:$AM$533,S$3,FALSE)</f>
        <v>4.1814573929999996</v>
      </c>
      <c r="C38" s="55">
        <f>VLOOKUP(CONCATENATE($S14,$U$4,"_0"),DATA!$A$1:$AM$533,T$3,FALSE)</f>
        <v>6.2554425939999998</v>
      </c>
      <c r="D38" s="55">
        <f>VLOOKUP(CONCATENATE($S14,$U$4,"_0"),DATA!$A$1:$AM$533,U$3,FALSE)</f>
        <v>8.0148771330000006</v>
      </c>
      <c r="E38" s="55">
        <f>VLOOKUP(CONCATENATE($S14,$U$4,"_0"),DATA!$A$1:$AM$533,V$3,FALSE)</f>
        <v>10.53174866</v>
      </c>
      <c r="F38" s="55">
        <f>VLOOKUP(CONCATENATE($S14,$U$4,"_0"),DATA!$A$1:$AM$533,W$3,FALSE)</f>
        <v>15.16692473</v>
      </c>
      <c r="G38" s="55">
        <f>VLOOKUP(CONCATENATE($S14,$U$4,"_0"),DATA!$A$1:$AM$533,X$3,FALSE)</f>
        <v>17.86159456</v>
      </c>
      <c r="H38" s="116"/>
      <c r="J38" s="105" t="s">
        <v>53</v>
      </c>
      <c r="K38" s="118">
        <v>4.0193280000000007</v>
      </c>
      <c r="L38" s="118">
        <v>4.8012209772601535</v>
      </c>
      <c r="M38" s="118">
        <v>7.4188865304457199</v>
      </c>
      <c r="N38" s="118">
        <v>8.933259048996117</v>
      </c>
      <c r="O38" s="118">
        <v>10.779054551881277</v>
      </c>
      <c r="P38" s="118">
        <v>16.178567825475181</v>
      </c>
    </row>
    <row r="39" spans="1:16" ht="15" x14ac:dyDescent="0.25">
      <c r="A39" s="129" t="s">
        <v>54</v>
      </c>
      <c r="B39" s="55">
        <f>VLOOKUP(CONCATENATE($S15,$U$4,"_0"),DATA!$A$1:$AM$533,S$3,FALSE)</f>
        <v>86.326999639999997</v>
      </c>
      <c r="C39" s="55">
        <f>VLOOKUP(CONCATENATE($S15,$U$4,"_0"),DATA!$A$1:$AM$533,T$3,FALSE)</f>
        <v>118.3600939</v>
      </c>
      <c r="D39" s="55">
        <f>VLOOKUP(CONCATENATE($S15,$U$4,"_0"),DATA!$A$1:$AM$533,U$3,FALSE)</f>
        <v>147.4133515</v>
      </c>
      <c r="E39" s="55">
        <f>VLOOKUP(CONCATENATE($S15,$U$4,"_0"),DATA!$A$1:$AM$533,V$3,FALSE)</f>
        <v>196.6553672</v>
      </c>
      <c r="F39" s="55">
        <f>VLOOKUP(CONCATENATE($S15,$U$4,"_0"),DATA!$A$1:$AM$533,W$3,FALSE)</f>
        <v>236.46481420000001</v>
      </c>
      <c r="G39" s="55">
        <f>VLOOKUP(CONCATENATE($S15,$U$4,"_0"),DATA!$A$1:$AM$533,X$3,FALSE)</f>
        <v>249.3753044</v>
      </c>
      <c r="H39" s="116"/>
      <c r="J39" s="105" t="s">
        <v>54</v>
      </c>
      <c r="K39" s="118">
        <v>100.36689640344576</v>
      </c>
      <c r="L39" s="118">
        <v>117.21931725590788</v>
      </c>
      <c r="M39" s="118">
        <v>145.59123101975723</v>
      </c>
      <c r="N39" s="118">
        <v>156.50678805400332</v>
      </c>
      <c r="O39" s="118">
        <v>169.10007557766193</v>
      </c>
      <c r="P39" s="118">
        <v>192.97627610343889</v>
      </c>
    </row>
    <row r="40" spans="1:16" ht="15" x14ac:dyDescent="0.25">
      <c r="A40" s="129" t="s">
        <v>55</v>
      </c>
      <c r="B40" s="55">
        <f>VLOOKUP(CONCATENATE($S16,$U$4,"_0"),DATA!$A$1:$AM$533,S$3,FALSE)</f>
        <v>195.22054259999999</v>
      </c>
      <c r="C40" s="55">
        <f>VLOOKUP(CONCATENATE($S16,$U$4,"_0"),DATA!$A$1:$AM$533,T$3,FALSE)</f>
        <v>304.30408039999998</v>
      </c>
      <c r="D40" s="55">
        <f>VLOOKUP(CONCATENATE($S16,$U$4,"_0"),DATA!$A$1:$AM$533,U$3,FALSE)</f>
        <v>383.15302550000001</v>
      </c>
      <c r="E40" s="55">
        <f>VLOOKUP(CONCATENATE($S16,$U$4,"_0"),DATA!$A$1:$AM$533,V$3,FALSE)</f>
        <v>461.75534479999999</v>
      </c>
      <c r="F40" s="55">
        <f>VLOOKUP(CONCATENATE($S16,$U$4,"_0"),DATA!$A$1:$AM$533,W$3,FALSE)</f>
        <v>569.16811029999997</v>
      </c>
      <c r="G40" s="55">
        <f>VLOOKUP(CONCATENATE($S16,$U$4,"_0"),DATA!$A$1:$AM$533,X$3,FALSE)</f>
        <v>667.36528099999998</v>
      </c>
      <c r="H40" s="116"/>
      <c r="J40" s="105" t="s">
        <v>461</v>
      </c>
      <c r="K40" s="118">
        <v>199.75499444543235</v>
      </c>
      <c r="L40" s="118">
        <v>257.9981150107231</v>
      </c>
      <c r="M40" s="118">
        <v>392.37188089552723</v>
      </c>
      <c r="N40" s="118">
        <v>458.18514989993105</v>
      </c>
      <c r="O40" s="118">
        <v>527.53952958537252</v>
      </c>
      <c r="P40" s="118">
        <v>676.51034264845043</v>
      </c>
    </row>
    <row r="41" spans="1:16" ht="15" x14ac:dyDescent="0.25">
      <c r="A41" s="129" t="s">
        <v>56</v>
      </c>
      <c r="B41" s="61">
        <f>SUM(B36:B40)</f>
        <v>853.740999633</v>
      </c>
      <c r="C41" s="61">
        <f t="shared" ref="C41:G41" si="7">SUM(C36:C40)</f>
        <v>1261.3879273739999</v>
      </c>
      <c r="D41" s="61">
        <f t="shared" si="7"/>
        <v>1563.224818293</v>
      </c>
      <c r="E41" s="61">
        <f t="shared" si="7"/>
        <v>1890.3659792899998</v>
      </c>
      <c r="F41" s="61">
        <f t="shared" si="7"/>
        <v>2345.32033086</v>
      </c>
      <c r="G41" s="61">
        <f t="shared" si="7"/>
        <v>2735.9944904899999</v>
      </c>
      <c r="H41" s="116"/>
      <c r="J41" s="106" t="s">
        <v>145</v>
      </c>
      <c r="K41" s="103">
        <f>SUM(K36:K40)</f>
        <v>871.89755138397061</v>
      </c>
      <c r="L41" s="103">
        <f t="shared" ref="L41:P41" si="8">SUM(L36:L40)</f>
        <v>1094.5015815461327</v>
      </c>
      <c r="M41" s="103">
        <f t="shared" si="8"/>
        <v>1553.5381236699297</v>
      </c>
      <c r="N41" s="103">
        <f t="shared" si="8"/>
        <v>1788.5404917205581</v>
      </c>
      <c r="O41" s="103">
        <f t="shared" si="8"/>
        <v>2047.6240880122007</v>
      </c>
      <c r="P41" s="103">
        <f t="shared" si="8"/>
        <v>2640.2442729225195</v>
      </c>
    </row>
    <row r="42" spans="1:16" x14ac:dyDescent="0.2">
      <c r="A42" s="3"/>
      <c r="B42" s="57"/>
      <c r="C42" s="57"/>
      <c r="D42" s="57"/>
      <c r="E42" s="57"/>
      <c r="F42" s="57"/>
      <c r="G42" s="57"/>
      <c r="H42" s="116"/>
    </row>
    <row r="43" spans="1:16" x14ac:dyDescent="0.2">
      <c r="H43" s="48"/>
      <c r="J43" s="3" t="s">
        <v>464</v>
      </c>
      <c r="K43" s="56"/>
      <c r="L43" s="56"/>
      <c r="M43" s="56"/>
      <c r="N43" s="56"/>
      <c r="O43" s="56"/>
    </row>
    <row r="44" spans="1:16" ht="15" x14ac:dyDescent="0.25">
      <c r="H44" s="48"/>
      <c r="J44" s="104" t="s">
        <v>460</v>
      </c>
      <c r="K44" s="1">
        <v>2014</v>
      </c>
      <c r="L44" s="1">
        <v>2020</v>
      </c>
      <c r="M44" s="1">
        <v>2025</v>
      </c>
      <c r="N44" s="1">
        <v>2030</v>
      </c>
      <c r="O44" s="1">
        <v>2040</v>
      </c>
      <c r="P44" s="1">
        <v>2050</v>
      </c>
    </row>
    <row r="45" spans="1:16" ht="15" x14ac:dyDescent="0.25">
      <c r="H45" s="116"/>
      <c r="J45" s="105" t="s">
        <v>51</v>
      </c>
      <c r="K45" s="118">
        <v>0</v>
      </c>
      <c r="L45" s="118">
        <v>0</v>
      </c>
      <c r="M45" s="118">
        <v>0</v>
      </c>
      <c r="N45" s="118">
        <v>0</v>
      </c>
      <c r="O45" s="118">
        <v>0</v>
      </c>
      <c r="P45" s="118">
        <v>0</v>
      </c>
    </row>
    <row r="46" spans="1:16" ht="15" x14ac:dyDescent="0.25">
      <c r="H46" s="116"/>
      <c r="J46" s="105" t="s">
        <v>52</v>
      </c>
      <c r="K46" s="118">
        <v>38.139304265428535</v>
      </c>
      <c r="L46" s="118">
        <v>40.307426081319804</v>
      </c>
      <c r="M46" s="118">
        <v>47.350516542520232</v>
      </c>
      <c r="N46" s="118">
        <v>50.980575820207648</v>
      </c>
      <c r="O46" s="118">
        <v>54.557749533393945</v>
      </c>
      <c r="P46" s="118">
        <v>61.760245373879883</v>
      </c>
    </row>
    <row r="47" spans="1:16" ht="15" x14ac:dyDescent="0.25">
      <c r="H47" s="116"/>
      <c r="J47" s="105" t="s">
        <v>53</v>
      </c>
      <c r="K47" s="118">
        <v>0</v>
      </c>
      <c r="L47" s="118">
        <v>0</v>
      </c>
      <c r="M47" s="118">
        <v>0</v>
      </c>
      <c r="N47" s="118">
        <v>0</v>
      </c>
      <c r="O47" s="118">
        <v>0</v>
      </c>
      <c r="P47" s="118">
        <v>0</v>
      </c>
    </row>
    <row r="48" spans="1:16" ht="15" x14ac:dyDescent="0.25">
      <c r="H48" s="116"/>
      <c r="J48" s="105" t="s">
        <v>54</v>
      </c>
      <c r="K48" s="118">
        <v>0</v>
      </c>
      <c r="L48" s="118">
        <v>0</v>
      </c>
      <c r="M48" s="118">
        <v>0</v>
      </c>
      <c r="N48" s="118">
        <v>0</v>
      </c>
      <c r="O48" s="118">
        <v>0</v>
      </c>
      <c r="P48" s="118">
        <v>0</v>
      </c>
    </row>
    <row r="49" spans="1:16" ht="15" x14ac:dyDescent="0.25">
      <c r="H49" s="116"/>
      <c r="J49" s="105" t="s">
        <v>461</v>
      </c>
      <c r="K49" s="118">
        <v>179.28902555854191</v>
      </c>
      <c r="L49" s="118">
        <v>173.98036459068021</v>
      </c>
      <c r="M49" s="118">
        <v>169.68191817119492</v>
      </c>
      <c r="N49" s="118">
        <v>166.67411562464224</v>
      </c>
      <c r="O49" s="118">
        <v>163.90520471537957</v>
      </c>
      <c r="P49" s="118">
        <v>158.15512270069277</v>
      </c>
    </row>
    <row r="50" spans="1:16" ht="15" x14ac:dyDescent="0.25">
      <c r="H50" s="116"/>
      <c r="J50" s="106" t="s">
        <v>145</v>
      </c>
      <c r="K50" s="103">
        <f>SUM(K45:K49)</f>
        <v>217.42832982397044</v>
      </c>
      <c r="L50" s="103">
        <f t="shared" ref="L50:P50" si="9">SUM(L45:L49)</f>
        <v>214.28779067200003</v>
      </c>
      <c r="M50" s="103">
        <f t="shared" si="9"/>
        <v>217.03243471371516</v>
      </c>
      <c r="N50" s="103">
        <f t="shared" si="9"/>
        <v>217.6546914448499</v>
      </c>
      <c r="O50" s="103">
        <f t="shared" si="9"/>
        <v>218.46295424877351</v>
      </c>
      <c r="P50" s="103">
        <f t="shared" si="9"/>
        <v>219.91536807457265</v>
      </c>
    </row>
    <row r="51" spans="1:16" x14ac:dyDescent="0.2">
      <c r="H51" s="116"/>
    </row>
    <row r="52" spans="1:16" x14ac:dyDescent="0.2">
      <c r="H52" s="48"/>
      <c r="J52" s="3"/>
      <c r="K52" s="58"/>
      <c r="L52" s="58"/>
      <c r="M52" s="58"/>
      <c r="N52" s="58"/>
      <c r="O52" s="58"/>
    </row>
    <row r="53" spans="1:16" x14ac:dyDescent="0.2">
      <c r="A53" s="60"/>
      <c r="B53" s="2"/>
      <c r="C53" s="2"/>
      <c r="D53" s="2"/>
      <c r="E53" s="2"/>
      <c r="G53" s="117"/>
      <c r="H53" s="48"/>
      <c r="J53" s="48"/>
      <c r="K53" s="107"/>
      <c r="L53" s="107"/>
      <c r="M53" s="107"/>
      <c r="N53" s="107"/>
      <c r="O53" s="107"/>
      <c r="P53" s="48"/>
    </row>
    <row r="54" spans="1:16" x14ac:dyDescent="0.2">
      <c r="A54" s="60"/>
      <c r="B54" s="54"/>
      <c r="C54" s="54"/>
      <c r="D54" s="54"/>
      <c r="E54" s="54"/>
      <c r="F54" s="54"/>
      <c r="G54" s="54"/>
      <c r="H54" s="116"/>
      <c r="J54" s="119"/>
      <c r="K54" s="120"/>
      <c r="L54" s="120"/>
      <c r="M54" s="120"/>
      <c r="N54" s="120"/>
      <c r="O54" s="120"/>
      <c r="P54" s="48"/>
    </row>
    <row r="55" spans="1:16" x14ac:dyDescent="0.2">
      <c r="A55" s="3"/>
      <c r="B55" s="55"/>
      <c r="C55" s="55"/>
      <c r="D55" s="55"/>
      <c r="E55" s="61"/>
      <c r="G55" s="115"/>
      <c r="H55" s="116"/>
      <c r="J55" s="3"/>
      <c r="K55" s="107"/>
      <c r="L55" s="107"/>
      <c r="M55" s="107"/>
      <c r="N55" s="107"/>
      <c r="O55" s="107"/>
      <c r="P55" s="48"/>
    </row>
    <row r="56" spans="1:16" x14ac:dyDescent="0.2">
      <c r="A56" s="3"/>
      <c r="B56" s="55"/>
      <c r="C56" s="55"/>
      <c r="D56" s="55"/>
      <c r="E56" s="61"/>
      <c r="G56" s="115"/>
      <c r="H56" s="116"/>
      <c r="J56" s="3"/>
      <c r="K56" s="107"/>
      <c r="L56" s="107"/>
      <c r="M56" s="107"/>
      <c r="N56" s="107"/>
      <c r="O56" s="107"/>
      <c r="P56" s="48"/>
    </row>
    <row r="57" spans="1:16" x14ac:dyDescent="0.2">
      <c r="A57" s="3"/>
      <c r="B57" s="55"/>
      <c r="C57" s="55"/>
      <c r="D57" s="55"/>
      <c r="E57" s="61"/>
      <c r="G57" s="115"/>
      <c r="H57" s="116"/>
      <c r="J57" s="3"/>
      <c r="K57" s="107"/>
      <c r="L57" s="107"/>
      <c r="M57" s="107"/>
      <c r="N57" s="107"/>
      <c r="O57" s="107"/>
      <c r="P57" s="48"/>
    </row>
    <row r="58" spans="1:16" x14ac:dyDescent="0.2">
      <c r="A58" s="3"/>
      <c r="B58" s="55"/>
      <c r="C58" s="55"/>
      <c r="D58" s="55"/>
      <c r="E58" s="61"/>
      <c r="G58" s="115"/>
      <c r="H58" s="116"/>
      <c r="J58" s="3"/>
      <c r="K58" s="107"/>
      <c r="L58" s="107"/>
      <c r="M58" s="107"/>
      <c r="N58" s="107"/>
      <c r="O58" s="107"/>
      <c r="P58" s="48"/>
    </row>
    <row r="59" spans="1:16" x14ac:dyDescent="0.2">
      <c r="A59" s="3"/>
      <c r="B59" s="55"/>
      <c r="C59" s="55"/>
      <c r="D59" s="55"/>
      <c r="E59" s="61"/>
      <c r="G59" s="115"/>
      <c r="H59" s="116"/>
      <c r="J59" s="3"/>
      <c r="K59" s="107"/>
      <c r="L59" s="107"/>
      <c r="M59" s="107"/>
      <c r="N59" s="107"/>
      <c r="O59" s="107"/>
      <c r="P59" s="48"/>
    </row>
    <row r="60" spans="1:16" x14ac:dyDescent="0.2">
      <c r="A60" s="3"/>
      <c r="B60" s="61"/>
      <c r="C60" s="61"/>
      <c r="D60" s="61"/>
      <c r="E60" s="61"/>
      <c r="G60" s="115"/>
      <c r="H60" s="116"/>
      <c r="J60" s="3"/>
      <c r="K60" s="109"/>
      <c r="L60" s="109"/>
      <c r="M60" s="109"/>
      <c r="N60" s="109"/>
      <c r="O60" s="109"/>
      <c r="P60" s="48"/>
    </row>
    <row r="61" spans="1:16" x14ac:dyDescent="0.2">
      <c r="A61" s="3"/>
      <c r="B61" s="57"/>
      <c r="C61" s="57"/>
      <c r="D61" s="57"/>
      <c r="E61" s="57"/>
      <c r="G61" s="115"/>
      <c r="H61" s="48"/>
      <c r="J61" s="3"/>
      <c r="K61" s="110"/>
      <c r="L61" s="110"/>
      <c r="M61" s="110"/>
      <c r="N61" s="110"/>
      <c r="O61" s="110"/>
      <c r="P61" s="48"/>
    </row>
    <row r="62" spans="1:16" x14ac:dyDescent="0.2">
      <c r="G62" s="117"/>
      <c r="H62" s="48"/>
      <c r="J62" s="48"/>
      <c r="K62" s="107"/>
      <c r="L62" s="107"/>
      <c r="M62" s="107"/>
      <c r="N62" s="107"/>
      <c r="O62" s="107"/>
      <c r="P62" s="48"/>
    </row>
    <row r="63" spans="1:16" x14ac:dyDescent="0.2">
      <c r="A63" s="3"/>
      <c r="B63" s="55"/>
      <c r="C63" s="55"/>
      <c r="D63" s="55"/>
      <c r="E63" s="61"/>
      <c r="G63" s="115"/>
      <c r="H63" s="116"/>
      <c r="J63" s="119"/>
      <c r="K63" s="120"/>
      <c r="L63" s="120"/>
      <c r="M63" s="120"/>
      <c r="N63" s="120"/>
      <c r="O63" s="120"/>
      <c r="P63" s="48"/>
    </row>
    <row r="64" spans="1:16" x14ac:dyDescent="0.2">
      <c r="A64" s="3"/>
      <c r="B64" s="55"/>
      <c r="C64" s="55"/>
      <c r="D64" s="55"/>
      <c r="E64" s="61"/>
      <c r="G64" s="115"/>
      <c r="H64" s="116"/>
      <c r="J64" s="3"/>
      <c r="K64" s="107"/>
      <c r="L64" s="107"/>
      <c r="M64" s="107"/>
      <c r="N64" s="107"/>
      <c r="O64" s="107"/>
      <c r="P64" s="48"/>
    </row>
    <row r="65" spans="1:16" x14ac:dyDescent="0.2">
      <c r="A65" s="3"/>
      <c r="B65" s="55"/>
      <c r="C65" s="55"/>
      <c r="D65" s="55"/>
      <c r="E65" s="61"/>
      <c r="G65" s="115"/>
      <c r="H65" s="116"/>
      <c r="J65" s="3"/>
      <c r="K65" s="107"/>
      <c r="L65" s="107"/>
      <c r="M65" s="107"/>
      <c r="N65" s="107"/>
      <c r="O65" s="107"/>
      <c r="P65" s="48"/>
    </row>
    <row r="66" spans="1:16" x14ac:dyDescent="0.2">
      <c r="A66" s="3"/>
      <c r="B66" s="55"/>
      <c r="C66" s="55"/>
      <c r="D66" s="55"/>
      <c r="E66" s="61"/>
      <c r="G66" s="115"/>
      <c r="H66" s="116"/>
      <c r="J66" s="3"/>
      <c r="K66" s="107"/>
      <c r="L66" s="107"/>
      <c r="M66" s="107"/>
      <c r="N66" s="107"/>
      <c r="O66" s="107"/>
      <c r="P66" s="48"/>
    </row>
    <row r="67" spans="1:16" x14ac:dyDescent="0.2">
      <c r="A67" s="3"/>
      <c r="B67" s="55"/>
      <c r="C67" s="55"/>
      <c r="D67" s="55"/>
      <c r="E67" s="61"/>
      <c r="G67" s="115"/>
      <c r="H67" s="116"/>
      <c r="J67" s="3"/>
      <c r="K67" s="107"/>
      <c r="L67" s="107"/>
      <c r="M67" s="107"/>
      <c r="N67" s="107"/>
      <c r="O67" s="107"/>
      <c r="P67" s="48"/>
    </row>
    <row r="68" spans="1:16" x14ac:dyDescent="0.2">
      <c r="A68" s="3"/>
      <c r="B68" s="61"/>
      <c r="C68" s="61"/>
      <c r="D68" s="61"/>
      <c r="E68" s="61"/>
      <c r="G68" s="115"/>
      <c r="H68" s="116"/>
      <c r="J68" s="3"/>
      <c r="K68" s="107"/>
      <c r="L68" s="107"/>
      <c r="M68" s="107"/>
      <c r="N68" s="107"/>
      <c r="O68" s="107"/>
      <c r="P68" s="48"/>
    </row>
    <row r="69" spans="1:16" x14ac:dyDescent="0.2">
      <c r="A69" s="3"/>
      <c r="B69" s="57"/>
      <c r="C69" s="57"/>
      <c r="D69" s="57"/>
      <c r="E69" s="57"/>
      <c r="G69" s="115"/>
      <c r="H69" s="116"/>
      <c r="J69" s="3"/>
      <c r="K69" s="109"/>
      <c r="L69" s="109"/>
      <c r="M69" s="109"/>
      <c r="N69" s="109"/>
      <c r="O69" s="109"/>
      <c r="P69" s="48"/>
    </row>
    <row r="70" spans="1:16" x14ac:dyDescent="0.2">
      <c r="J70" s="3"/>
      <c r="K70" s="110"/>
      <c r="L70" s="110"/>
      <c r="M70" s="110"/>
      <c r="N70" s="110"/>
      <c r="O70" s="110"/>
      <c r="P70" s="48"/>
    </row>
    <row r="71" spans="1:16" x14ac:dyDescent="0.2">
      <c r="J71" s="48"/>
      <c r="K71" s="48"/>
      <c r="L71" s="48"/>
      <c r="M71" s="48"/>
      <c r="N71" s="48"/>
      <c r="O71" s="48"/>
      <c r="P71" s="48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topLeftCell="A13" workbookViewId="0">
      <selection activeCell="H42" sqref="H42:H43"/>
    </sheetView>
  </sheetViews>
  <sheetFormatPr baseColWidth="10" defaultColWidth="11.42578125" defaultRowHeight="12.75" x14ac:dyDescent="0.2"/>
  <cols>
    <col min="1" max="1" width="31.7109375" style="42" bestFit="1" customWidth="1"/>
    <col min="2" max="3" width="8.85546875" style="42" bestFit="1" customWidth="1"/>
    <col min="4" max="4" width="9.85546875" style="42" bestFit="1" customWidth="1"/>
    <col min="5" max="7" width="8.85546875" style="42" bestFit="1" customWidth="1"/>
    <col min="8" max="8" width="8" style="42" customWidth="1"/>
    <col min="9" max="9" width="11.42578125" style="42"/>
    <col min="10" max="10" width="24.42578125" style="42" customWidth="1"/>
    <col min="11" max="12" width="8.85546875" style="42" bestFit="1" customWidth="1"/>
    <col min="13" max="13" width="9.85546875" style="42" bestFit="1" customWidth="1"/>
    <col min="14" max="16" width="8.85546875" style="42" bestFit="1" customWidth="1"/>
    <col min="17" max="16384" width="11.42578125" style="42"/>
  </cols>
  <sheetData>
    <row r="1" spans="1:24" ht="21" x14ac:dyDescent="0.35">
      <c r="A1" s="94" t="s">
        <v>468</v>
      </c>
      <c r="J1" s="112" t="s">
        <v>474</v>
      </c>
      <c r="K1" s="112"/>
      <c r="L1" s="112"/>
      <c r="M1" s="112"/>
      <c r="N1" s="113"/>
      <c r="O1" s="113"/>
      <c r="P1" s="113"/>
    </row>
    <row r="2" spans="1:24" ht="15" x14ac:dyDescent="0.25">
      <c r="A2" s="111" t="s">
        <v>455</v>
      </c>
      <c r="B2" s="54">
        <v>2013</v>
      </c>
      <c r="C2" s="54">
        <v>2020</v>
      </c>
      <c r="D2" s="54">
        <v>2025</v>
      </c>
      <c r="E2" s="54">
        <v>2030</v>
      </c>
      <c r="F2" s="54">
        <v>2040</v>
      </c>
      <c r="G2" s="54">
        <v>2050</v>
      </c>
      <c r="J2" s="130" t="s">
        <v>460</v>
      </c>
      <c r="K2" s="1">
        <v>2014</v>
      </c>
      <c r="L2" s="1">
        <v>2020</v>
      </c>
      <c r="M2" s="1">
        <v>2025</v>
      </c>
      <c r="N2" s="1">
        <v>2030</v>
      </c>
      <c r="O2" s="1">
        <v>2040</v>
      </c>
      <c r="P2" s="1">
        <v>2050</v>
      </c>
      <c r="S2" s="54" t="s">
        <v>465</v>
      </c>
      <c r="T2" s="54"/>
    </row>
    <row r="3" spans="1:24" ht="15" x14ac:dyDescent="0.25">
      <c r="A3" s="129" t="s">
        <v>51</v>
      </c>
      <c r="B3" s="55">
        <f>VLOOKUP($S5,DATA!$A$1:$AM$533,S$3,FALSE)</f>
        <v>158.6805803</v>
      </c>
      <c r="C3" s="55">
        <f>VLOOKUP($S5,DATA!$A$1:$AM$533,T$3,FALSE)</f>
        <v>177.01019489999999</v>
      </c>
      <c r="D3" s="55">
        <f>VLOOKUP($S5,DATA!$A$1:$AM$533,U$3,FALSE)</f>
        <v>182.3000965</v>
      </c>
      <c r="E3" s="55">
        <f>VLOOKUP($S5,DATA!$A$1:$AM$533,V$3,FALSE)</f>
        <v>189.28120509999999</v>
      </c>
      <c r="F3" s="55">
        <f>VLOOKUP($S5,DATA!$A$1:$AM$533,W$3,FALSE)</f>
        <v>190.84570210000001</v>
      </c>
      <c r="G3" s="55">
        <f>VLOOKUP($S5,DATA!$A$1:$AM$533,X$3,FALSE)</f>
        <v>171.29578609999999</v>
      </c>
      <c r="J3" s="131" t="s">
        <v>51</v>
      </c>
      <c r="K3" s="85">
        <v>159.4835896387691</v>
      </c>
      <c r="L3" s="85">
        <v>149.40082596864647</v>
      </c>
      <c r="M3" s="85">
        <v>140.7815555420556</v>
      </c>
      <c r="N3" s="85">
        <v>137.64716815207407</v>
      </c>
      <c r="O3" s="85">
        <v>135.84447236421195</v>
      </c>
      <c r="P3" s="85">
        <v>137.77026292010845</v>
      </c>
      <c r="S3" s="121">
        <v>2</v>
      </c>
      <c r="T3" s="122">
        <v>9</v>
      </c>
      <c r="U3" s="122">
        <v>14</v>
      </c>
      <c r="V3" s="122">
        <v>19</v>
      </c>
      <c r="W3" s="122">
        <v>29</v>
      </c>
      <c r="X3" s="123">
        <v>39</v>
      </c>
    </row>
    <row r="4" spans="1:24" ht="15" x14ac:dyDescent="0.25">
      <c r="A4" s="129" t="s">
        <v>52</v>
      </c>
      <c r="B4" s="55">
        <f>VLOOKUP($S6,DATA!$A$1:$AM$533,S$3,FALSE)</f>
        <v>1535.2176030000001</v>
      </c>
      <c r="C4" s="55">
        <f>VLOOKUP($S6,DATA!$A$1:$AM$533,T$3,FALSE)</f>
        <v>1873.838096</v>
      </c>
      <c r="D4" s="55">
        <f>VLOOKUP($S6,DATA!$A$1:$AM$533,U$3,FALSE)</f>
        <v>2084.7573929999999</v>
      </c>
      <c r="E4" s="55">
        <f>VLOOKUP($S6,DATA!$A$1:$AM$533,V$3,FALSE)</f>
        <v>2291.650639</v>
      </c>
      <c r="F4" s="55">
        <f>VLOOKUP($S6,DATA!$A$1:$AM$533,W$3,FALSE)</f>
        <v>2516.3566390000001</v>
      </c>
      <c r="G4" s="55">
        <f>VLOOKUP($S6,DATA!$A$1:$AM$533,X$3,FALSE)</f>
        <v>2548.61132</v>
      </c>
      <c r="J4" s="131" t="s">
        <v>52</v>
      </c>
      <c r="K4" s="85">
        <v>1551.7732285865659</v>
      </c>
      <c r="L4" s="85">
        <v>1656.9973252849827</v>
      </c>
      <c r="M4" s="85">
        <v>1815.1645513005687</v>
      </c>
      <c r="N4" s="85">
        <v>1916.2785752541345</v>
      </c>
      <c r="O4" s="85">
        <v>2015.9639289124132</v>
      </c>
      <c r="P4" s="85">
        <v>2208.2131574502509</v>
      </c>
      <c r="S4" s="124">
        <v>20</v>
      </c>
      <c r="T4" s="64">
        <v>21</v>
      </c>
      <c r="U4" s="64">
        <v>22</v>
      </c>
      <c r="V4" s="64"/>
      <c r="W4" s="64"/>
      <c r="X4" s="125"/>
    </row>
    <row r="5" spans="1:24" ht="15" x14ac:dyDescent="0.25">
      <c r="A5" s="129" t="s">
        <v>53</v>
      </c>
      <c r="B5" s="55">
        <f>VLOOKUP($S7,DATA!$A$1:$AM$533,S$3,FALSE)</f>
        <v>806.7662934</v>
      </c>
      <c r="C5" s="55">
        <f>VLOOKUP($S7,DATA!$A$1:$AM$533,T$3,FALSE)</f>
        <v>1083.2782999999999</v>
      </c>
      <c r="D5" s="55">
        <f>VLOOKUP($S7,DATA!$A$1:$AM$533,U$3,FALSE)</f>
        <v>1250.20695</v>
      </c>
      <c r="E5" s="55">
        <f>VLOOKUP($S7,DATA!$A$1:$AM$533,V$3,FALSE)</f>
        <v>1373.6450850000001</v>
      </c>
      <c r="F5" s="55">
        <f>VLOOKUP($S7,DATA!$A$1:$AM$533,W$3,FALSE)</f>
        <v>1253.5863549999999</v>
      </c>
      <c r="G5" s="55">
        <f>VLOOKUP($S7,DATA!$A$1:$AM$533,X$3,FALSE)</f>
        <v>946.61740359999999</v>
      </c>
      <c r="J5" s="131" t="s">
        <v>53</v>
      </c>
      <c r="K5" s="85">
        <v>1239.6847650019492</v>
      </c>
      <c r="L5" s="85">
        <v>1273.5811679364851</v>
      </c>
      <c r="M5" s="85">
        <v>1344.8287283182456</v>
      </c>
      <c r="N5" s="85">
        <v>1388.555720093505</v>
      </c>
      <c r="O5" s="85">
        <v>1409.9773389182451</v>
      </c>
      <c r="P5" s="85">
        <v>1495.8025667488926</v>
      </c>
      <c r="S5" s="124" t="s">
        <v>74</v>
      </c>
      <c r="T5" s="64"/>
      <c r="U5" s="64"/>
      <c r="V5" s="64"/>
      <c r="W5" s="64"/>
      <c r="X5" s="125"/>
    </row>
    <row r="6" spans="1:24" ht="15" x14ac:dyDescent="0.25">
      <c r="A6" s="129" t="s">
        <v>54</v>
      </c>
      <c r="B6" s="55">
        <f>VLOOKUP($S8,DATA!$A$1:$AM$533,S$3,FALSE)</f>
        <v>191.8611679</v>
      </c>
      <c r="C6" s="55">
        <f>VLOOKUP($S8,DATA!$A$1:$AM$533,T$3,FALSE)</f>
        <v>211.55751509999999</v>
      </c>
      <c r="D6" s="55">
        <f>VLOOKUP($S8,DATA!$A$1:$AM$533,U$3,FALSE)</f>
        <v>228.23385719999999</v>
      </c>
      <c r="E6" s="55">
        <f>VLOOKUP($S8,DATA!$A$1:$AM$533,V$3,FALSE)</f>
        <v>263.45989359999999</v>
      </c>
      <c r="F6" s="55">
        <f>VLOOKUP($S8,DATA!$A$1:$AM$533,W$3,FALSE)</f>
        <v>279.00083230000001</v>
      </c>
      <c r="G6" s="55">
        <f>VLOOKUP($S8,DATA!$A$1:$AM$533,X$3,FALSE)</f>
        <v>277.63336889999999</v>
      </c>
      <c r="J6" s="131" t="s">
        <v>54</v>
      </c>
      <c r="K6" s="85">
        <v>181.26275960403501</v>
      </c>
      <c r="L6" s="85">
        <v>178.84035738168453</v>
      </c>
      <c r="M6" s="85">
        <v>154.51889665269684</v>
      </c>
      <c r="N6" s="85">
        <v>139.84491686932077</v>
      </c>
      <c r="O6" s="85">
        <v>129.64957225169294</v>
      </c>
      <c r="P6" s="85">
        <v>116.54224952023492</v>
      </c>
      <c r="S6" s="124" t="s">
        <v>75</v>
      </c>
      <c r="T6" s="64"/>
      <c r="U6" s="64"/>
      <c r="V6" s="64"/>
      <c r="W6" s="64"/>
      <c r="X6" s="125"/>
    </row>
    <row r="7" spans="1:24" ht="15" x14ac:dyDescent="0.25">
      <c r="A7" s="129" t="s">
        <v>55</v>
      </c>
      <c r="B7" s="55">
        <f>VLOOKUP($S9,DATA!$A$1:$AM$533,S$3,FALSE)</f>
        <v>1941.100091</v>
      </c>
      <c r="C7" s="55">
        <f>VLOOKUP($S9,DATA!$A$1:$AM$533,T$3,FALSE)</f>
        <v>2322.1037670000001</v>
      </c>
      <c r="D7" s="55">
        <f>VLOOKUP($S9,DATA!$A$1:$AM$533,U$3,FALSE)</f>
        <v>2584.0060899999999</v>
      </c>
      <c r="E7" s="55">
        <f>VLOOKUP($S9,DATA!$A$1:$AM$533,V$3,FALSE)</f>
        <v>2799.4869050000002</v>
      </c>
      <c r="F7" s="55">
        <f>VLOOKUP($S9,DATA!$A$1:$AM$533,W$3,FALSE)</f>
        <v>2661.616145</v>
      </c>
      <c r="G7" s="55">
        <f>VLOOKUP($S9,DATA!$A$1:$AM$533,X$3,FALSE)</f>
        <v>2333.198101</v>
      </c>
      <c r="J7" s="131" t="s">
        <v>461</v>
      </c>
      <c r="K7" s="85">
        <v>1704.9769663822342</v>
      </c>
      <c r="L7" s="85">
        <v>1819.5394382554869</v>
      </c>
      <c r="M7" s="85">
        <v>1907.5205496434669</v>
      </c>
      <c r="N7" s="85">
        <v>1902.9303998747653</v>
      </c>
      <c r="O7" s="85">
        <v>1822.0588296431752</v>
      </c>
      <c r="P7" s="85">
        <v>1522.0219336146306</v>
      </c>
      <c r="S7" s="124" t="s">
        <v>76</v>
      </c>
      <c r="T7" s="64"/>
      <c r="U7" s="64"/>
      <c r="V7" s="64"/>
      <c r="W7" s="64"/>
      <c r="X7" s="125"/>
    </row>
    <row r="8" spans="1:24" ht="15" x14ac:dyDescent="0.25">
      <c r="A8" s="129" t="s">
        <v>56</v>
      </c>
      <c r="B8" s="61">
        <f t="shared" ref="B8:G8" si="0">SUM(B3:B7)</f>
        <v>4633.6257355999996</v>
      </c>
      <c r="C8" s="61">
        <f t="shared" si="0"/>
        <v>5667.7878729999993</v>
      </c>
      <c r="D8" s="61">
        <f t="shared" si="0"/>
        <v>6329.5043866999995</v>
      </c>
      <c r="E8" s="61">
        <f t="shared" si="0"/>
        <v>6917.5237276999997</v>
      </c>
      <c r="F8" s="61">
        <f t="shared" si="0"/>
        <v>6901.4056733999996</v>
      </c>
      <c r="G8" s="61">
        <f t="shared" si="0"/>
        <v>6277.355979599999</v>
      </c>
      <c r="J8" s="132" t="s">
        <v>145</v>
      </c>
      <c r="K8" s="103">
        <f>SUM(K3:K7)</f>
        <v>4837.1813092135535</v>
      </c>
      <c r="L8" s="103">
        <f t="shared" ref="L8:P8" si="1">SUM(L3:L7)</f>
        <v>5078.3591148272862</v>
      </c>
      <c r="M8" s="103">
        <f t="shared" si="1"/>
        <v>5362.8142814570328</v>
      </c>
      <c r="N8" s="103">
        <f t="shared" si="1"/>
        <v>5485.2567802437998</v>
      </c>
      <c r="O8" s="103">
        <f t="shared" si="1"/>
        <v>5513.4941420897385</v>
      </c>
      <c r="P8" s="103">
        <f t="shared" si="1"/>
        <v>5480.350170254118</v>
      </c>
      <c r="S8" s="124" t="s">
        <v>77</v>
      </c>
      <c r="T8" s="64"/>
      <c r="U8" s="64"/>
      <c r="V8" s="64"/>
      <c r="W8" s="64"/>
      <c r="X8" s="125"/>
    </row>
    <row r="9" spans="1:24" x14ac:dyDescent="0.2">
      <c r="A9" s="3"/>
      <c r="B9" s="57"/>
      <c r="C9" s="57"/>
      <c r="D9" s="57"/>
      <c r="E9" s="57"/>
      <c r="F9" s="57"/>
      <c r="G9" s="57"/>
      <c r="J9" s="3" t="s">
        <v>476</v>
      </c>
      <c r="K9" s="109"/>
      <c r="L9" s="134">
        <f>L8/'ENER-baseline'!L8-1</f>
        <v>-8.5991984294283563E-2</v>
      </c>
      <c r="M9" s="134">
        <f>M8/'ENER-baseline'!M8-1</f>
        <v>-0.2467533249680367</v>
      </c>
      <c r="N9" s="134">
        <f>N8/'ENER-baseline'!N8-1</f>
        <v>-0.3006208100041653</v>
      </c>
      <c r="O9" s="134">
        <f>O8/'ENER-baseline'!O8-1</f>
        <v>-0.3490245030712491</v>
      </c>
      <c r="P9" s="134">
        <f>P8/'ENER-baseline'!P8-1</f>
        <v>-0.43038892134398465</v>
      </c>
      <c r="Q9" s="48"/>
      <c r="S9" s="124" t="s">
        <v>238</v>
      </c>
      <c r="T9" s="64"/>
      <c r="U9" s="64"/>
      <c r="V9" s="64"/>
      <c r="W9" s="64"/>
      <c r="X9" s="125"/>
    </row>
    <row r="10" spans="1:24" x14ac:dyDescent="0.2">
      <c r="J10" s="3"/>
      <c r="K10" s="110"/>
      <c r="L10" s="110"/>
      <c r="M10" s="110"/>
      <c r="N10" s="110"/>
      <c r="O10" s="110"/>
      <c r="P10" s="110"/>
      <c r="Q10" s="48"/>
      <c r="S10" s="124" t="s">
        <v>49</v>
      </c>
      <c r="T10" s="64"/>
      <c r="U10" s="64"/>
      <c r="V10" s="64"/>
      <c r="W10" s="64"/>
      <c r="X10" s="125"/>
    </row>
    <row r="11" spans="1:24" x14ac:dyDescent="0.2">
      <c r="J11" s="3"/>
      <c r="K11" s="107"/>
      <c r="L11" s="107"/>
      <c r="M11" s="107"/>
      <c r="N11" s="107"/>
      <c r="O11" s="107"/>
      <c r="P11" s="107"/>
      <c r="Q11" s="48"/>
      <c r="S11" s="124" t="s">
        <v>50</v>
      </c>
      <c r="T11" s="64"/>
      <c r="U11" s="64"/>
      <c r="V11" s="64"/>
      <c r="W11" s="64"/>
      <c r="X11" s="125"/>
    </row>
    <row r="12" spans="1:24" x14ac:dyDescent="0.2">
      <c r="A12" s="3" t="s">
        <v>129</v>
      </c>
      <c r="B12" s="54">
        <v>2013</v>
      </c>
      <c r="C12" s="54">
        <v>2020</v>
      </c>
      <c r="D12" s="54">
        <v>2025</v>
      </c>
      <c r="E12" s="54">
        <v>2030</v>
      </c>
      <c r="F12" s="54">
        <v>2040</v>
      </c>
      <c r="G12" s="54">
        <v>2050</v>
      </c>
      <c r="J12" s="3" t="s">
        <v>129</v>
      </c>
      <c r="K12" s="54">
        <v>2013</v>
      </c>
      <c r="L12" s="54">
        <v>2020</v>
      </c>
      <c r="M12" s="54">
        <v>2025</v>
      </c>
      <c r="N12" s="54">
        <v>2030</v>
      </c>
      <c r="O12" s="54">
        <v>2040</v>
      </c>
      <c r="P12" s="54">
        <v>2050</v>
      </c>
      <c r="Q12" s="48"/>
      <c r="S12" s="124" t="s">
        <v>63</v>
      </c>
      <c r="T12" s="64"/>
      <c r="U12" s="64"/>
      <c r="V12" s="64"/>
      <c r="W12" s="64"/>
      <c r="X12" s="125"/>
    </row>
    <row r="13" spans="1:24" ht="15" x14ac:dyDescent="0.25">
      <c r="A13" s="129" t="s">
        <v>462</v>
      </c>
      <c r="B13" s="59">
        <f>VLOOKUP($S11,DATA!$A$1:$AM$533,S$3,FALSE)</f>
        <v>237150.27770000001</v>
      </c>
      <c r="C13" s="59">
        <f>VLOOKUP($S11,DATA!$A$1:$AM$533,T$3,FALSE)</f>
        <v>338884.57770000002</v>
      </c>
      <c r="D13" s="59">
        <f>VLOOKUP($S11,DATA!$A$1:$AM$533,U$3,FALSE)</f>
        <v>409992.76429999998</v>
      </c>
      <c r="E13" s="59">
        <f>VLOOKUP($S11,DATA!$A$1:$AM$533,V$3,FALSE)</f>
        <v>488932.625</v>
      </c>
      <c r="F13" s="59">
        <f>VLOOKUP($S11,DATA!$A$1:$AM$533,W$3,FALSE)</f>
        <v>583572.17290000001</v>
      </c>
      <c r="G13" s="59">
        <f>VLOOKUP($S11,DATA!$A$1:$AM$533,X$3,FALSE)</f>
        <v>660277.99719999998</v>
      </c>
      <c r="J13" s="132" t="s">
        <v>462</v>
      </c>
      <c r="K13" s="59">
        <f>K41/0.0036</f>
        <v>242184.04738459998</v>
      </c>
      <c r="L13" s="59">
        <f t="shared" ref="L13:P13" si="2">L41/0.0036</f>
        <v>266973.82580089994</v>
      </c>
      <c r="M13" s="59">
        <f t="shared" si="2"/>
        <v>306057.45907964319</v>
      </c>
      <c r="N13" s="59">
        <f t="shared" si="2"/>
        <v>328898.30330722971</v>
      </c>
      <c r="O13" s="59">
        <f t="shared" si="2"/>
        <v>352007.77632890572</v>
      </c>
      <c r="P13" s="59">
        <f t="shared" si="2"/>
        <v>401213.03077243752</v>
      </c>
      <c r="Q13" s="48"/>
      <c r="S13" s="124" t="s">
        <v>64</v>
      </c>
      <c r="T13" s="64"/>
      <c r="U13" s="64"/>
      <c r="V13" s="64"/>
      <c r="W13" s="64"/>
      <c r="X13" s="125"/>
    </row>
    <row r="14" spans="1:24" x14ac:dyDescent="0.2">
      <c r="J14" s="3"/>
      <c r="K14" s="107"/>
      <c r="L14" s="108"/>
      <c r="M14" s="108"/>
      <c r="N14" s="108"/>
      <c r="O14" s="108"/>
      <c r="P14" s="108"/>
      <c r="Q14" s="48"/>
      <c r="S14" s="124" t="s">
        <v>65</v>
      </c>
      <c r="T14" s="64"/>
      <c r="U14" s="64"/>
      <c r="V14" s="64"/>
      <c r="W14" s="64"/>
      <c r="X14" s="125"/>
    </row>
    <row r="15" spans="1:24" x14ac:dyDescent="0.2">
      <c r="A15" s="3"/>
      <c r="B15" s="55"/>
      <c r="C15" s="55"/>
      <c r="D15" s="55"/>
      <c r="E15" s="55"/>
      <c r="F15" s="55"/>
      <c r="G15" s="55"/>
      <c r="J15" s="3"/>
      <c r="K15" s="107"/>
      <c r="L15" s="107"/>
      <c r="M15" s="107"/>
      <c r="N15" s="107"/>
      <c r="O15" s="107"/>
      <c r="P15" s="107"/>
      <c r="Q15" s="48"/>
      <c r="S15" s="124" t="s">
        <v>66</v>
      </c>
      <c r="T15" s="64"/>
      <c r="U15" s="64"/>
      <c r="V15" s="64"/>
      <c r="W15" s="64"/>
      <c r="X15" s="125"/>
    </row>
    <row r="16" spans="1:24" x14ac:dyDescent="0.2">
      <c r="A16" s="3"/>
      <c r="J16" s="3" t="s">
        <v>463</v>
      </c>
      <c r="K16" s="107"/>
      <c r="L16" s="107"/>
      <c r="M16" s="107"/>
      <c r="N16" s="107"/>
      <c r="O16" s="107"/>
      <c r="P16" s="107"/>
      <c r="Q16" s="48"/>
      <c r="S16" s="126" t="s">
        <v>67</v>
      </c>
      <c r="T16" s="127"/>
      <c r="U16" s="127"/>
      <c r="V16" s="127"/>
      <c r="W16" s="127"/>
      <c r="X16" s="128"/>
    </row>
    <row r="17" spans="1:17" ht="15" x14ac:dyDescent="0.25">
      <c r="A17" s="3" t="s">
        <v>469</v>
      </c>
      <c r="B17" s="54">
        <v>2013</v>
      </c>
      <c r="C17" s="54">
        <v>2020</v>
      </c>
      <c r="D17" s="54">
        <v>2025</v>
      </c>
      <c r="E17" s="54">
        <v>2030</v>
      </c>
      <c r="F17" s="54">
        <v>2040</v>
      </c>
      <c r="G17" s="54">
        <v>2050</v>
      </c>
      <c r="H17" s="6"/>
      <c r="J17" s="130" t="s">
        <v>460</v>
      </c>
      <c r="K17" s="1">
        <v>2014</v>
      </c>
      <c r="L17" s="1">
        <v>2020</v>
      </c>
      <c r="M17" s="1">
        <v>2025</v>
      </c>
      <c r="N17" s="1">
        <v>2030</v>
      </c>
      <c r="O17" s="1">
        <v>2040</v>
      </c>
      <c r="P17" s="1">
        <v>2050</v>
      </c>
      <c r="Q17" s="48"/>
    </row>
    <row r="18" spans="1:17" ht="15" x14ac:dyDescent="0.25">
      <c r="A18" s="129" t="s">
        <v>51</v>
      </c>
      <c r="B18" s="55">
        <f>VLOOKUP(CONCATENATE($S12,$S$4,"_2"),DATA!$A$1:$AM$533,S$3,FALSE)</f>
        <v>121.58713299999999</v>
      </c>
      <c r="C18" s="55">
        <f>VLOOKUP(CONCATENATE($S12,$S$4,"_2"),DATA!$A$1:$AM$533,T$3,FALSE)</f>
        <v>137.790222</v>
      </c>
      <c r="D18" s="55">
        <f>VLOOKUP(CONCATENATE($S12,$S$4,"_2"),DATA!$A$1:$AM$533,U$3,FALSE)</f>
        <v>139.65707829999999</v>
      </c>
      <c r="E18" s="55">
        <f>VLOOKUP(CONCATENATE($S12,$S$4,"_2"),DATA!$A$1:$AM$533,V$3,FALSE)</f>
        <v>141.54074370000001</v>
      </c>
      <c r="F18" s="55">
        <f>VLOOKUP(CONCATENATE($S12,$S$4,"_2"),DATA!$A$1:$AM$533,W$3,FALSE)</f>
        <v>135.2187357</v>
      </c>
      <c r="G18" s="55">
        <f>VLOOKUP(CONCATENATE($S12,$S$4,"_2"),DATA!$A$1:$AM$533,X$3,FALSE)</f>
        <v>111.9812208</v>
      </c>
      <c r="H18" s="116"/>
      <c r="J18" s="131" t="s">
        <v>51</v>
      </c>
      <c r="K18" s="114">
        <v>123.35148719296878</v>
      </c>
      <c r="L18" s="114">
        <v>113.25619709423326</v>
      </c>
      <c r="M18" s="114">
        <v>104.63028906385915</v>
      </c>
      <c r="N18" s="114">
        <v>101.49185280860188</v>
      </c>
      <c r="O18" s="114">
        <v>99.684691310950853</v>
      </c>
      <c r="P18" s="114">
        <v>101.59984785988996</v>
      </c>
    </row>
    <row r="19" spans="1:17" ht="15" x14ac:dyDescent="0.25">
      <c r="A19" s="129" t="s">
        <v>52</v>
      </c>
      <c r="B19" s="55">
        <f>VLOOKUP(CONCATENATE($S13,$S$4,"_2"),DATA!$A$1:$AM$533,S$3,FALSE)</f>
        <v>411.05060300000002</v>
      </c>
      <c r="C19" s="55">
        <f>VLOOKUP(CONCATENATE($S13,$S$4,"_2"),DATA!$A$1:$AM$533,T$3,FALSE)</f>
        <v>406.50060769999999</v>
      </c>
      <c r="D19" s="55">
        <f>VLOOKUP(CONCATENATE($S13,$S$4,"_2"),DATA!$A$1:$AM$533,U$3,FALSE)</f>
        <v>398.59389959999999</v>
      </c>
      <c r="E19" s="55">
        <f>VLOOKUP(CONCATENATE($S13,$S$4,"_2"),DATA!$A$1:$AM$533,V$3,FALSE)</f>
        <v>389.14462479999997</v>
      </c>
      <c r="F19" s="55">
        <f>VLOOKUP(CONCATENATE($S13,$S$4,"_2"),DATA!$A$1:$AM$533,W$3,FALSE)</f>
        <v>408.23682819999999</v>
      </c>
      <c r="G19" s="55">
        <f>VLOOKUP(CONCATENATE($S13,$S$4,"_2"),DATA!$A$1:$AM$533,X$3,FALSE)</f>
        <v>382.79874790000002</v>
      </c>
      <c r="H19" s="116"/>
      <c r="J19" s="131" t="s">
        <v>52</v>
      </c>
      <c r="K19" s="114">
        <v>385.45498639315804</v>
      </c>
      <c r="L19" s="114">
        <v>363.76934808449835</v>
      </c>
      <c r="M19" s="114">
        <v>326.09813854634649</v>
      </c>
      <c r="N19" s="114">
        <v>332.65477891460495</v>
      </c>
      <c r="O19" s="114">
        <v>354.63040392498675</v>
      </c>
      <c r="P19" s="114">
        <v>402.13701746530143</v>
      </c>
    </row>
    <row r="20" spans="1:17" ht="15" x14ac:dyDescent="0.25">
      <c r="A20" s="129" t="s">
        <v>53</v>
      </c>
      <c r="B20" s="55">
        <f>VLOOKUP(CONCATENATE($S14,$S$4,"_2"),DATA!$A$1:$AM$533,S$3,FALSE)</f>
        <v>801.19622289999995</v>
      </c>
      <c r="C20" s="55">
        <f>VLOOKUP(CONCATENATE($S14,$S$4,"_2"),DATA!$A$1:$AM$533,T$3,FALSE)</f>
        <v>1072.87789</v>
      </c>
      <c r="D20" s="55">
        <f>VLOOKUP(CONCATENATE($S14,$S$4,"_2"),DATA!$A$1:$AM$533,U$3,FALSE)</f>
        <v>1237.4395199999999</v>
      </c>
      <c r="E20" s="55">
        <f>VLOOKUP(CONCATENATE($S14,$S$4,"_2"),DATA!$A$1:$AM$533,V$3,FALSE)</f>
        <v>1358.9692439999999</v>
      </c>
      <c r="F20" s="55">
        <f>VLOOKUP(CONCATENATE($S14,$S$4,"_2"),DATA!$A$1:$AM$533,W$3,FALSE)</f>
        <v>1235.500957</v>
      </c>
      <c r="G20" s="55">
        <f>VLOOKUP(CONCATENATE($S14,$S$4,"_2"),DATA!$A$1:$AM$533,X$3,FALSE)</f>
        <v>928.38589300000001</v>
      </c>
      <c r="H20" s="116"/>
      <c r="J20" s="131" t="s">
        <v>53</v>
      </c>
      <c r="K20" s="114">
        <v>1235.6654370019494</v>
      </c>
      <c r="L20" s="114">
        <v>1261.1463508977931</v>
      </c>
      <c r="M20" s="114">
        <v>1302.9321568040905</v>
      </c>
      <c r="N20" s="114">
        <v>1329.0221898488646</v>
      </c>
      <c r="O20" s="114">
        <v>1327.9561519320328</v>
      </c>
      <c r="P20" s="114">
        <v>1346.8790390140794</v>
      </c>
    </row>
    <row r="21" spans="1:17" ht="15" x14ac:dyDescent="0.25">
      <c r="A21" s="129" t="s">
        <v>54</v>
      </c>
      <c r="B21" s="55">
        <f>VLOOKUP(CONCATENATE($S15,$S$4,"_2"),DATA!$A$1:$AM$533,S$3,FALSE)</f>
        <v>94.437168279999995</v>
      </c>
      <c r="C21" s="55">
        <f>VLOOKUP(CONCATENATE($S15,$S$4,"_2"),DATA!$A$1:$AM$533,T$3,FALSE)</f>
        <v>81.193941289999998</v>
      </c>
      <c r="D21" s="55">
        <f>VLOOKUP(CONCATENATE($S15,$S$4,"_2"),DATA!$A$1:$AM$533,U$3,FALSE)</f>
        <v>71.269580599999998</v>
      </c>
      <c r="E21" s="55">
        <f>VLOOKUP(CONCATENATE($S15,$S$4,"_2"),DATA!$A$1:$AM$533,V$3,FALSE)</f>
        <v>61.508622350000003</v>
      </c>
      <c r="F21" s="55">
        <f>VLOOKUP(CONCATENATE($S15,$S$4,"_2"),DATA!$A$1:$AM$533,W$3,FALSE)</f>
        <v>54.061429250000003</v>
      </c>
      <c r="G21" s="55">
        <f>VLOOKUP(CONCATENATE($S15,$S$4,"_2"),DATA!$A$1:$AM$533,X$3,FALSE)</f>
        <v>46.041198979999997</v>
      </c>
      <c r="H21" s="116"/>
      <c r="J21" s="131" t="s">
        <v>54</v>
      </c>
      <c r="K21" s="114">
        <v>67.826159999999987</v>
      </c>
      <c r="L21" s="114">
        <v>65.223873969794525</v>
      </c>
      <c r="M21" s="114">
        <v>55.410842446567131</v>
      </c>
      <c r="N21" s="114">
        <v>50.039704211623032</v>
      </c>
      <c r="O21" s="114">
        <v>45.492332978376083</v>
      </c>
      <c r="P21" s="114">
        <v>40.332096399023833</v>
      </c>
    </row>
    <row r="22" spans="1:17" ht="15" x14ac:dyDescent="0.25">
      <c r="A22" s="129" t="s">
        <v>55</v>
      </c>
      <c r="B22" s="55">
        <f>VLOOKUP(CONCATENATE($S16,$S$4,"_2"),DATA!$A$1:$AM$533,S$3,FALSE)</f>
        <v>1712.076548</v>
      </c>
      <c r="C22" s="55">
        <f>VLOOKUP(CONCATENATE($S16,$S$4,"_2"),DATA!$A$1:$AM$533,T$3,FALSE)</f>
        <v>1990.0680130000001</v>
      </c>
      <c r="D22" s="55">
        <f>VLOOKUP(CONCATENATE($S16,$S$4,"_2"),DATA!$A$1:$AM$533,U$3,FALSE)</f>
        <v>2178.3659729999999</v>
      </c>
      <c r="E22" s="55">
        <f>VLOOKUP(CONCATENATE($S16,$S$4,"_2"),DATA!$A$1:$AM$533,V$3,FALSE)</f>
        <v>2318.5505309999999</v>
      </c>
      <c r="F22" s="55">
        <f>VLOOKUP(CONCATENATE($S16,$S$4,"_2"),DATA!$A$1:$AM$533,W$3,FALSE)</f>
        <v>2086.6535439999998</v>
      </c>
      <c r="G22" s="55">
        <f>VLOOKUP(CONCATENATE($S16,$S$4,"_2"),DATA!$A$1:$AM$533,X$3,FALSE)</f>
        <v>1676.0295590000001</v>
      </c>
      <c r="H22" s="116"/>
      <c r="J22" s="131" t="s">
        <v>461</v>
      </c>
      <c r="K22" s="114">
        <v>1290.9600362210074</v>
      </c>
      <c r="L22" s="114">
        <v>1373.9727526579004</v>
      </c>
      <c r="M22" s="114">
        <v>1407.8576644829075</v>
      </c>
      <c r="N22" s="114">
        <v>1380.0655675855314</v>
      </c>
      <c r="O22" s="114">
        <v>1283.1989750343278</v>
      </c>
      <c r="P22" s="114">
        <v>958.44313514135695</v>
      </c>
      <c r="Q22" s="135">
        <f>P22/'ENER-baseline'!P22-1</f>
        <v>-0.66718644528215965</v>
      </c>
    </row>
    <row r="23" spans="1:17" ht="15" x14ac:dyDescent="0.25">
      <c r="A23" s="129" t="s">
        <v>56</v>
      </c>
      <c r="B23" s="61">
        <f>SUM(B18:B22)</f>
        <v>3140.3476751799999</v>
      </c>
      <c r="C23" s="61">
        <f t="shared" ref="C23:G23" si="3">SUM(C18:C22)</f>
        <v>3688.4306739900003</v>
      </c>
      <c r="D23" s="61">
        <f t="shared" si="3"/>
        <v>4025.3260514999997</v>
      </c>
      <c r="E23" s="61">
        <f t="shared" si="3"/>
        <v>4269.7137658499996</v>
      </c>
      <c r="F23" s="61">
        <f t="shared" si="3"/>
        <v>3919.6714941499995</v>
      </c>
      <c r="G23" s="61">
        <f t="shared" si="3"/>
        <v>3145.2366196800003</v>
      </c>
      <c r="H23" s="116"/>
      <c r="J23" s="132" t="s">
        <v>145</v>
      </c>
      <c r="K23" s="103">
        <f>SUM(K18:K22)</f>
        <v>3103.258106809084</v>
      </c>
      <c r="L23" s="103">
        <f t="shared" ref="L23:P23" si="4">SUM(L18:L22)</f>
        <v>3177.3685227042197</v>
      </c>
      <c r="M23" s="103">
        <f t="shared" si="4"/>
        <v>3196.9290913437708</v>
      </c>
      <c r="N23" s="103">
        <f t="shared" si="4"/>
        <v>3193.2740933692257</v>
      </c>
      <c r="O23" s="103">
        <f t="shared" si="4"/>
        <v>3110.9625551806739</v>
      </c>
      <c r="P23" s="103">
        <f t="shared" si="4"/>
        <v>2849.3911358796518</v>
      </c>
    </row>
    <row r="24" spans="1:17" x14ac:dyDescent="0.2">
      <c r="A24" s="3" t="s">
        <v>476</v>
      </c>
      <c r="B24" s="134"/>
      <c r="C24" s="134">
        <f>C23/'ENER-baseline'!C23-1</f>
        <v>-4.3676793414029302E-2</v>
      </c>
      <c r="D24" s="134">
        <f>D23/'ENER-baseline'!D23-1</f>
        <v>-7.5957164852650028E-2</v>
      </c>
      <c r="E24" s="134">
        <f>E23/'ENER-baseline'!E23-1</f>
        <v>-0.12133076357309724</v>
      </c>
      <c r="F24" s="134">
        <f>F23/'ENER-baseline'!F23-1</f>
        <v>-0.24891903004313165</v>
      </c>
      <c r="G24" s="134">
        <f>G23/'ENER-baseline'!G23-1</f>
        <v>-0.43358465644058763</v>
      </c>
      <c r="H24" s="116"/>
      <c r="J24" s="3" t="s">
        <v>476</v>
      </c>
      <c r="K24" s="110"/>
      <c r="L24" s="136">
        <f>L23/'ENER-baseline'!L23-1</f>
        <v>-9.53815661383699E-2</v>
      </c>
      <c r="M24" s="136">
        <f>M23/'ENER-baseline'!M23-1</f>
        <v>-0.278297511967458</v>
      </c>
      <c r="N24" s="136">
        <f>N23/'ENER-baseline'!N23-1</f>
        <v>-0.33834629341471167</v>
      </c>
      <c r="O24" s="136">
        <f>O23/'ENER-baseline'!O23-1</f>
        <v>-0.39248804939019932</v>
      </c>
      <c r="P24" s="136">
        <f>P23/'ENER-baseline'!P23-1</f>
        <v>-0.48379359761970986</v>
      </c>
    </row>
    <row r="25" spans="1:17" x14ac:dyDescent="0.2">
      <c r="G25" s="117"/>
      <c r="H25" s="48"/>
      <c r="I25" s="48"/>
      <c r="J25" s="3" t="s">
        <v>464</v>
      </c>
      <c r="K25" s="107"/>
      <c r="L25" s="107"/>
      <c r="M25" s="107"/>
      <c r="N25" s="107"/>
      <c r="O25" s="107"/>
      <c r="P25" s="48"/>
      <c r="Q25" s="48"/>
    </row>
    <row r="26" spans="1:17" ht="15" x14ac:dyDescent="0.25">
      <c r="A26" s="3" t="s">
        <v>470</v>
      </c>
      <c r="B26" s="54">
        <v>2013</v>
      </c>
      <c r="C26" s="54">
        <v>2020</v>
      </c>
      <c r="D26" s="54">
        <v>2025</v>
      </c>
      <c r="E26" s="54">
        <v>2030</v>
      </c>
      <c r="F26" s="54">
        <v>2040</v>
      </c>
      <c r="G26" s="54">
        <v>2050</v>
      </c>
      <c r="H26" s="48"/>
      <c r="J26" s="130" t="s">
        <v>460</v>
      </c>
      <c r="K26" s="1">
        <v>2014</v>
      </c>
      <c r="L26" s="1">
        <v>2020</v>
      </c>
      <c r="M26" s="1">
        <v>2025</v>
      </c>
      <c r="N26" s="1">
        <v>2030</v>
      </c>
      <c r="O26" s="1">
        <v>2040</v>
      </c>
      <c r="P26" s="1">
        <v>2050</v>
      </c>
    </row>
    <row r="27" spans="1:17" ht="15" x14ac:dyDescent="0.25">
      <c r="A27" s="129" t="s">
        <v>51</v>
      </c>
      <c r="B27" s="55">
        <f>VLOOKUP(CONCATENATE($S12,$T$4,"_2"),DATA!$A$1:$AM$533,S$3,FALSE)</f>
        <v>6.5447287100000001E-2</v>
      </c>
      <c r="C27" s="55">
        <f>VLOOKUP(CONCATENATE($S12,$T$4,"_2"),DATA!$A$1:$AM$533,T$3,FALSE)</f>
        <v>7.5955880700000006E-2</v>
      </c>
      <c r="D27" s="55">
        <f>VLOOKUP(CONCATENATE($S12,$T$4,"_2"),DATA!$A$1:$AM$533,U$3,FALSE)</f>
        <v>7.8865519800000006E-2</v>
      </c>
      <c r="E27" s="55">
        <f>VLOOKUP(CONCATENATE($S12,$T$4,"_2"),DATA!$A$1:$AM$533,V$3,FALSE)</f>
        <v>8.1413066000000006E-2</v>
      </c>
      <c r="F27" s="55">
        <f>VLOOKUP(CONCATENATE($S12,$T$4,"_2"),DATA!$A$1:$AM$533,W$3,FALSE)</f>
        <v>7.9436134000000005E-2</v>
      </c>
      <c r="G27" s="55">
        <f>VLOOKUP(CONCATENATE($S12,$T$4,"_2"),DATA!$A$1:$AM$533,X$3,FALSE)</f>
        <v>6.8364820899999998E-2</v>
      </c>
      <c r="H27" s="116"/>
      <c r="J27" s="131" t="s">
        <v>51</v>
      </c>
      <c r="K27" s="118">
        <v>0</v>
      </c>
      <c r="L27" s="118">
        <v>0</v>
      </c>
      <c r="M27" s="118">
        <v>0</v>
      </c>
      <c r="N27" s="118">
        <v>0</v>
      </c>
      <c r="O27" s="118">
        <v>0</v>
      </c>
      <c r="P27" s="118">
        <v>0</v>
      </c>
    </row>
    <row r="28" spans="1:17" ht="15" x14ac:dyDescent="0.25">
      <c r="A28" s="129" t="s">
        <v>52</v>
      </c>
      <c r="B28" s="55">
        <f>VLOOKUP(CONCATENATE($S13,$T$4,"_2"),DATA!$A$1:$AM$533,S$3,FALSE)</f>
        <v>593.18299999999999</v>
      </c>
      <c r="C28" s="55">
        <f>VLOOKUP(CONCATENATE($S13,$T$4,"_2"),DATA!$A$1:$AM$533,T$3,FALSE)</f>
        <v>698.50651889999995</v>
      </c>
      <c r="D28" s="55">
        <f>VLOOKUP(CONCATENATE($S13,$T$4,"_2"),DATA!$A$1:$AM$533,U$3,FALSE)</f>
        <v>758.4556609</v>
      </c>
      <c r="E28" s="55">
        <f>VLOOKUP(CONCATENATE($S13,$T$4,"_2"),DATA!$A$1:$AM$533,V$3,FALSE)</f>
        <v>809.50769890000004</v>
      </c>
      <c r="F28" s="55">
        <f>VLOOKUP(CONCATENATE($S13,$T$4,"_2"),DATA!$A$1:$AM$533,W$3,FALSE)</f>
        <v>791.92616910000004</v>
      </c>
      <c r="G28" s="55">
        <f>VLOOKUP(CONCATENATE($S13,$T$4,"_2"),DATA!$A$1:$AM$533,X$3,FALSE)</f>
        <v>658.56299360000003</v>
      </c>
      <c r="H28" s="116"/>
      <c r="J28" s="131" t="s">
        <v>52</v>
      </c>
      <c r="K28" s="118">
        <v>596.55470783868668</v>
      </c>
      <c r="L28" s="118">
        <v>657.97523172554315</v>
      </c>
      <c r="M28" s="118">
        <v>752.34084306971374</v>
      </c>
      <c r="N28" s="118">
        <v>794.07511831669763</v>
      </c>
      <c r="O28" s="118">
        <v>819.96068954120528</v>
      </c>
      <c r="P28" s="118">
        <v>864.71938608943913</v>
      </c>
    </row>
    <row r="29" spans="1:17" ht="15" x14ac:dyDescent="0.25">
      <c r="A29" s="129" t="s">
        <v>53</v>
      </c>
      <c r="B29" s="55">
        <f>VLOOKUP(CONCATENATE($S14,$T$4,"_2"),DATA!$A$1:$AM$533,S$3,FALSE)</f>
        <v>1.3886131559999999</v>
      </c>
      <c r="C29" s="55">
        <f>VLOOKUP(CONCATENATE($S14,$T$4,"_2"),DATA!$A$1:$AM$533,T$3,FALSE)</f>
        <v>4.3586399509999998</v>
      </c>
      <c r="D29" s="55">
        <f>VLOOKUP(CONCATENATE($S14,$T$4,"_2"),DATA!$A$1:$AM$533,U$3,FALSE)</f>
        <v>5.3140074950000002</v>
      </c>
      <c r="E29" s="55">
        <f>VLOOKUP(CONCATENATE($S14,$T$4,"_2"),DATA!$A$1:$AM$533,V$3,FALSE)</f>
        <v>5.2585193800000001</v>
      </c>
      <c r="F29" s="55">
        <f>VLOOKUP(CONCATENATE($S14,$T$4,"_2"),DATA!$A$1:$AM$533,W$3,FALSE)</f>
        <v>6.0488730549999996</v>
      </c>
      <c r="G29" s="55">
        <f>VLOOKUP(CONCATENATE($S14,$T$4,"_2"),DATA!$A$1:$AM$533,X$3,FALSE)</f>
        <v>6.4751485820000001</v>
      </c>
      <c r="H29" s="116"/>
      <c r="J29" s="131" t="s">
        <v>53</v>
      </c>
      <c r="K29" s="118">
        <v>0</v>
      </c>
      <c r="L29" s="118">
        <v>2.8080233648149817</v>
      </c>
      <c r="M29" s="118">
        <v>14.650825524080814</v>
      </c>
      <c r="N29" s="118">
        <v>21.451405131990583</v>
      </c>
      <c r="O29" s="118">
        <v>29.914605406720195</v>
      </c>
      <c r="P29" s="118">
        <v>54.99100619764036</v>
      </c>
    </row>
    <row r="30" spans="1:17" ht="15" x14ac:dyDescent="0.25">
      <c r="A30" s="129" t="s">
        <v>54</v>
      </c>
      <c r="B30" s="55">
        <f>VLOOKUP(CONCATENATE($S15,$T$4,"_2"),DATA!$A$1:$AM$533,S$3,FALSE)</f>
        <v>11.097</v>
      </c>
      <c r="C30" s="55">
        <f>VLOOKUP(CONCATENATE($S15,$T$4,"_2"),DATA!$A$1:$AM$533,T$3,FALSE)</f>
        <v>16.840150139999999</v>
      </c>
      <c r="D30" s="55">
        <f>VLOOKUP(CONCATENATE($S15,$T$4,"_2"),DATA!$A$1:$AM$533,U$3,FALSE)</f>
        <v>21.04873778</v>
      </c>
      <c r="E30" s="55">
        <f>VLOOKUP(CONCATENATE($S15,$T$4,"_2"),DATA!$A$1:$AM$533,V$3,FALSE)</f>
        <v>25.632351870000001</v>
      </c>
      <c r="F30" s="55">
        <f>VLOOKUP(CONCATENATE($S15,$T$4,"_2"),DATA!$A$1:$AM$533,W$3,FALSE)</f>
        <v>27.291153260000002</v>
      </c>
      <c r="G30" s="55">
        <f>VLOOKUP(CONCATENATE($S15,$T$4,"_2"),DATA!$A$1:$AM$533,X$3,FALSE)</f>
        <v>28.586180909999999</v>
      </c>
      <c r="H30" s="116"/>
      <c r="J30" s="131" t="s">
        <v>54</v>
      </c>
      <c r="K30" s="118">
        <v>13.104683999999999</v>
      </c>
      <c r="L30" s="118">
        <v>15.511065469923169</v>
      </c>
      <c r="M30" s="118">
        <v>17.678411086705758</v>
      </c>
      <c r="N30" s="118">
        <v>18.205522220576441</v>
      </c>
      <c r="O30" s="118">
        <v>18.732363819008665</v>
      </c>
      <c r="P30" s="118">
        <v>20.917088617477368</v>
      </c>
    </row>
    <row r="31" spans="1:17" ht="15" x14ac:dyDescent="0.25">
      <c r="A31" s="129" t="s">
        <v>55</v>
      </c>
      <c r="B31" s="55">
        <f>VLOOKUP(CONCATENATE($S16,$T$4,"_2"),DATA!$A$1:$AM$533,S$3,FALSE)</f>
        <v>33.802999999999997</v>
      </c>
      <c r="C31" s="55">
        <f>VLOOKUP(CONCATENATE($S16,$T$4,"_2"),DATA!$A$1:$AM$533,T$3,FALSE)</f>
        <v>39.591454650000003</v>
      </c>
      <c r="D31" s="55">
        <f>VLOOKUP(CONCATENATE($S16,$T$4,"_2"),DATA!$A$1:$AM$533,U$3,FALSE)</f>
        <v>43.307111339999999</v>
      </c>
      <c r="E31" s="55">
        <f>VLOOKUP(CONCATENATE($S16,$T$4,"_2"),DATA!$A$1:$AM$533,V$3,FALSE)</f>
        <v>47.172528499999999</v>
      </c>
      <c r="F31" s="55">
        <f>VLOOKUP(CONCATENATE($S16,$T$4,"_2"),DATA!$A$1:$AM$533,W$3,FALSE)</f>
        <v>55.528725459999997</v>
      </c>
      <c r="G31" s="55">
        <f>VLOOKUP(CONCATENATE($S16,$T$4,"_2"),DATA!$A$1:$AM$533,X$3,FALSE)</f>
        <v>61.425881879999999</v>
      </c>
      <c r="H31" s="116"/>
      <c r="J31" s="131" t="s">
        <v>461</v>
      </c>
      <c r="K31" s="118">
        <v>34.97291015725267</v>
      </c>
      <c r="L31" s="118">
        <v>42.093084675451806</v>
      </c>
      <c r="M31" s="118">
        <v>50.814912100303665</v>
      </c>
      <c r="N31" s="118">
        <v>55.177390830001386</v>
      </c>
      <c r="O31" s="118">
        <v>59.326352398603895</v>
      </c>
      <c r="P31" s="118">
        <v>66.449930023867523</v>
      </c>
    </row>
    <row r="32" spans="1:17" ht="15" x14ac:dyDescent="0.25">
      <c r="A32" s="129" t="s">
        <v>56</v>
      </c>
      <c r="B32" s="61">
        <f>SUM(B27:B31)</f>
        <v>639.53706044310002</v>
      </c>
      <c r="C32" s="61">
        <f t="shared" ref="C32:G32" si="5">SUM(C27:C31)</f>
        <v>759.37271952169999</v>
      </c>
      <c r="D32" s="61">
        <f t="shared" si="5"/>
        <v>828.20438303480012</v>
      </c>
      <c r="E32" s="61">
        <f t="shared" si="5"/>
        <v>887.65251171600005</v>
      </c>
      <c r="F32" s="61">
        <f t="shared" si="5"/>
        <v>880.87435700900005</v>
      </c>
      <c r="G32" s="61">
        <f t="shared" si="5"/>
        <v>755.11856979290008</v>
      </c>
      <c r="H32" s="116"/>
      <c r="J32" s="132" t="s">
        <v>145</v>
      </c>
      <c r="K32" s="103">
        <f>SUM(K27:K31)</f>
        <v>644.63230199593932</v>
      </c>
      <c r="L32" s="103">
        <f t="shared" ref="L32:P32" si="6">SUM(L27:L31)</f>
        <v>718.38740523573313</v>
      </c>
      <c r="M32" s="103">
        <f t="shared" si="6"/>
        <v>835.48499178080397</v>
      </c>
      <c r="N32" s="103">
        <f t="shared" si="6"/>
        <v>888.90943649926601</v>
      </c>
      <c r="O32" s="103">
        <f t="shared" si="6"/>
        <v>927.9340111655381</v>
      </c>
      <c r="P32" s="103">
        <f t="shared" si="6"/>
        <v>1007.0774109284243</v>
      </c>
    </row>
    <row r="33" spans="1:16" x14ac:dyDescent="0.2">
      <c r="A33" s="3" t="s">
        <v>476</v>
      </c>
      <c r="B33" s="57"/>
      <c r="C33" s="134">
        <f>C32/'ENER-baseline'!C32-1</f>
        <v>-4.4826029003350421E-2</v>
      </c>
      <c r="D33" s="134">
        <f>D32/'ENER-baseline'!D32-1</f>
        <v>-8.7121088082724896E-2</v>
      </c>
      <c r="E33" s="134">
        <f>E32/'ENER-baseline'!E32-1</f>
        <v>-0.13379115435622901</v>
      </c>
      <c r="F33" s="134">
        <f>F32/'ENER-baseline'!F32-1</f>
        <v>-0.25541147942174802</v>
      </c>
      <c r="G33" s="134">
        <f>G32/'ENER-baseline'!G32-1</f>
        <v>-0.43464124594936226</v>
      </c>
      <c r="H33" s="116"/>
      <c r="J33" s="3" t="s">
        <v>476</v>
      </c>
      <c r="K33" s="136"/>
      <c r="L33" s="136">
        <f>L32/'ENER-baseline'!L32-1</f>
        <v>-2.2559821378265621E-2</v>
      </c>
      <c r="M33" s="136">
        <f>M32/'ENER-baseline'!M32-1</f>
        <v>-9.1195862558315577E-2</v>
      </c>
      <c r="N33" s="136">
        <f>N32/'ENER-baseline'!N32-1</f>
        <v>-0.12044918104897517</v>
      </c>
      <c r="O33" s="136">
        <f>O32/'ENER-baseline'!O32-1</f>
        <v>-0.14292508598449438</v>
      </c>
      <c r="P33" s="136">
        <f>P32/'ENER-baseline'!P32-1</f>
        <v>-0.1886172630423939</v>
      </c>
    </row>
    <row r="34" spans="1:16" x14ac:dyDescent="0.2">
      <c r="G34" s="117"/>
      <c r="H34" s="48"/>
      <c r="J34" s="3" t="s">
        <v>471</v>
      </c>
      <c r="K34" s="107"/>
      <c r="L34" s="107"/>
      <c r="M34" s="107"/>
      <c r="N34" s="107"/>
      <c r="O34" s="107"/>
      <c r="P34" s="48"/>
    </row>
    <row r="35" spans="1:16" ht="15" x14ac:dyDescent="0.25">
      <c r="A35" s="3" t="s">
        <v>472</v>
      </c>
      <c r="B35" s="54">
        <v>2013</v>
      </c>
      <c r="C35" s="54">
        <v>2020</v>
      </c>
      <c r="D35" s="54">
        <v>2025</v>
      </c>
      <c r="E35" s="54">
        <v>2030</v>
      </c>
      <c r="F35" s="54">
        <v>2040</v>
      </c>
      <c r="G35" s="54">
        <v>2050</v>
      </c>
      <c r="H35" s="48"/>
      <c r="J35" s="10" t="s">
        <v>460</v>
      </c>
      <c r="K35" s="32">
        <v>2014</v>
      </c>
      <c r="L35" s="32">
        <v>2020</v>
      </c>
      <c r="M35" s="32">
        <v>2025</v>
      </c>
      <c r="N35" s="32">
        <v>2030</v>
      </c>
      <c r="O35" s="32">
        <v>2040</v>
      </c>
      <c r="P35" s="32">
        <v>2050</v>
      </c>
    </row>
    <row r="36" spans="1:16" ht="15" x14ac:dyDescent="0.25">
      <c r="A36" s="129" t="s">
        <v>51</v>
      </c>
      <c r="B36" s="55">
        <f>VLOOKUP(CONCATENATE($S12,$U$4,"_2"),DATA!$A$1:$AM$533,S$3,FALSE)</f>
        <v>37.027999999999999</v>
      </c>
      <c r="C36" s="55">
        <f>VLOOKUP(CONCATENATE($S12,$U$4,"_2"),DATA!$A$1:$AM$533,T$3,FALSE)</f>
        <v>39.144016980000004</v>
      </c>
      <c r="D36" s="55">
        <f>VLOOKUP(CONCATENATE($S12,$U$4,"_2"),DATA!$A$1:$AM$533,U$3,FALSE)</f>
        <v>42.564152620000002</v>
      </c>
      <c r="E36" s="55">
        <f>VLOOKUP(CONCATENATE($S12,$U$4,"_2"),DATA!$A$1:$AM$533,V$3,FALSE)</f>
        <v>47.659048339999998</v>
      </c>
      <c r="F36" s="55">
        <f>VLOOKUP(CONCATENATE($S12,$U$4,"_2"),DATA!$A$1:$AM$533,W$3,FALSE)</f>
        <v>55.54753024</v>
      </c>
      <c r="G36" s="55">
        <f>VLOOKUP(CONCATENATE($S12,$U$4,"_2"),DATA!$A$1:$AM$533,X$3,FALSE)</f>
        <v>59.246200420000001</v>
      </c>
      <c r="H36" s="116"/>
      <c r="J36" s="131" t="s">
        <v>51</v>
      </c>
      <c r="K36" s="118">
        <v>36.132102445800335</v>
      </c>
      <c r="L36" s="118">
        <v>36.144628874413208</v>
      </c>
      <c r="M36" s="118">
        <v>36.151266478196455</v>
      </c>
      <c r="N36" s="118">
        <v>36.155315343472189</v>
      </c>
      <c r="O36" s="118">
        <v>36.159781053261106</v>
      </c>
      <c r="P36" s="118">
        <v>36.170415060218481</v>
      </c>
    </row>
    <row r="37" spans="1:16" ht="15" x14ac:dyDescent="0.25">
      <c r="A37" s="129" t="s">
        <v>52</v>
      </c>
      <c r="B37" s="55">
        <f>VLOOKUP(CONCATENATE($S13,$U$4,"_2"),DATA!$A$1:$AM$533,S$3,FALSE)</f>
        <v>530.98400000000004</v>
      </c>
      <c r="C37" s="55">
        <f>VLOOKUP(CONCATENATE($S13,$U$4,"_2"),DATA!$A$1:$AM$533,T$3,FALSE)</f>
        <v>768.83096920000003</v>
      </c>
      <c r="D37" s="55">
        <f>VLOOKUP(CONCATENATE($S13,$U$4,"_2"),DATA!$A$1:$AM$533,U$3,FALSE)</f>
        <v>927.70783210000002</v>
      </c>
      <c r="E37" s="55">
        <f>VLOOKUP(CONCATENATE($S13,$U$4,"_2"),DATA!$A$1:$AM$533,V$3,FALSE)</f>
        <v>1092.998315</v>
      </c>
      <c r="F37" s="55">
        <f>VLOOKUP(CONCATENATE($S13,$U$4,"_2"),DATA!$A$1:$AM$533,W$3,FALSE)</f>
        <v>1316.193642</v>
      </c>
      <c r="G37" s="55">
        <f>VLOOKUP(CONCATENATE($S13,$U$4,"_2"),DATA!$A$1:$AM$533,X$3,FALSE)</f>
        <v>1507.2495779999999</v>
      </c>
      <c r="H37" s="116"/>
      <c r="J37" s="131" t="s">
        <v>52</v>
      </c>
      <c r="K37" s="118">
        <v>531.62423008929227</v>
      </c>
      <c r="L37" s="118">
        <v>583.61476958713718</v>
      </c>
      <c r="M37" s="118">
        <v>653.73295119796933</v>
      </c>
      <c r="N37" s="118">
        <v>700.70111802430188</v>
      </c>
      <c r="O37" s="118">
        <v>746.92546771758316</v>
      </c>
      <c r="P37" s="118">
        <v>836.51395940809687</v>
      </c>
    </row>
    <row r="38" spans="1:16" ht="15" x14ac:dyDescent="0.25">
      <c r="A38" s="129" t="s">
        <v>53</v>
      </c>
      <c r="B38" s="55">
        <f>VLOOKUP(CONCATENATE($S14,$U$4,"_2"),DATA!$A$1:$AM$533,S$3,FALSE)</f>
        <v>4.1814573929999996</v>
      </c>
      <c r="C38" s="55">
        <f>VLOOKUP(CONCATENATE($S14,$U$4,"_2"),DATA!$A$1:$AM$533,T$3,FALSE)</f>
        <v>6.0417701749999999</v>
      </c>
      <c r="D38" s="55">
        <f>VLOOKUP(CONCATENATE($S14,$U$4,"_2"),DATA!$A$1:$AM$533,U$3,FALSE)</f>
        <v>7.4534226190000004</v>
      </c>
      <c r="E38" s="55">
        <f>VLOOKUP(CONCATENATE($S14,$U$4,"_2"),DATA!$A$1:$AM$533,V$3,FALSE)</f>
        <v>9.4173214739999995</v>
      </c>
      <c r="F38" s="55">
        <f>VLOOKUP(CONCATENATE($S14,$U$4,"_2"),DATA!$A$1:$AM$533,W$3,FALSE)</f>
        <v>12.0365246</v>
      </c>
      <c r="G38" s="55">
        <f>VLOOKUP(CONCATENATE($S14,$U$4,"_2"),DATA!$A$1:$AM$533,X$3,FALSE)</f>
        <v>11.75636203</v>
      </c>
      <c r="H38" s="116"/>
      <c r="J38" s="131" t="s">
        <v>53</v>
      </c>
      <c r="K38" s="118">
        <v>4.0193280000000007</v>
      </c>
      <c r="L38" s="118">
        <v>9.6267936738772431</v>
      </c>
      <c r="M38" s="118">
        <v>27.245745990074042</v>
      </c>
      <c r="N38" s="118">
        <v>38.082125112649706</v>
      </c>
      <c r="O38" s="118">
        <v>52.106581579491959</v>
      </c>
      <c r="P38" s="118">
        <v>93.93252153717259</v>
      </c>
    </row>
    <row r="39" spans="1:16" ht="15" x14ac:dyDescent="0.25">
      <c r="A39" s="129" t="s">
        <v>54</v>
      </c>
      <c r="B39" s="55">
        <f>VLOOKUP(CONCATENATE($S15,$U$4,"_2"),DATA!$A$1:$AM$533,S$3,FALSE)</f>
        <v>86.326999639999997</v>
      </c>
      <c r="C39" s="55">
        <f>VLOOKUP(CONCATENATE($S15,$U$4,"_2"),DATA!$A$1:$AM$533,T$3,FALSE)</f>
        <v>113.5234237</v>
      </c>
      <c r="D39" s="55">
        <f>VLOOKUP(CONCATENATE($S15,$U$4,"_2"),DATA!$A$1:$AM$533,U$3,FALSE)</f>
        <v>135.91553880000001</v>
      </c>
      <c r="E39" s="55">
        <f>VLOOKUP(CONCATENATE($S15,$U$4,"_2"),DATA!$A$1:$AM$533,V$3,FALSE)</f>
        <v>176.3189193</v>
      </c>
      <c r="F39" s="55">
        <f>VLOOKUP(CONCATENATE($S15,$U$4,"_2"),DATA!$A$1:$AM$533,W$3,FALSE)</f>
        <v>197.6482498</v>
      </c>
      <c r="G39" s="55">
        <f>VLOOKUP(CONCATENATE($S15,$U$4,"_2"),DATA!$A$1:$AM$533,X$3,FALSE)</f>
        <v>203.005989</v>
      </c>
      <c r="H39" s="116"/>
      <c r="J39" s="131" t="s">
        <v>54</v>
      </c>
      <c r="K39" s="118">
        <v>100.33191560403503</v>
      </c>
      <c r="L39" s="118">
        <v>98.10541794196682</v>
      </c>
      <c r="M39" s="118">
        <v>81.429643119423957</v>
      </c>
      <c r="N39" s="118">
        <v>71.599690437121282</v>
      </c>
      <c r="O39" s="118">
        <v>65.424875454308193</v>
      </c>
      <c r="P39" s="118">
        <v>55.293064503733717</v>
      </c>
    </row>
    <row r="40" spans="1:16" ht="15" x14ac:dyDescent="0.25">
      <c r="A40" s="129" t="s">
        <v>55</v>
      </c>
      <c r="B40" s="55">
        <f>VLOOKUP(CONCATENATE($S16,$U$4,"_2"),DATA!$A$1:$AM$533,S$3,FALSE)</f>
        <v>195.22054259999999</v>
      </c>
      <c r="C40" s="55">
        <f>VLOOKUP(CONCATENATE($S16,$U$4,"_2"),DATA!$A$1:$AM$533,T$3,FALSE)</f>
        <v>292.44429960000002</v>
      </c>
      <c r="D40" s="55">
        <f>VLOOKUP(CONCATENATE($S16,$U$4,"_2"),DATA!$A$1:$AM$533,U$3,FALSE)</f>
        <v>362.3330052</v>
      </c>
      <c r="E40" s="55">
        <f>VLOOKUP(CONCATENATE($S16,$U$4,"_2"),DATA!$A$1:$AM$533,V$3,FALSE)</f>
        <v>433.76384589999998</v>
      </c>
      <c r="F40" s="55">
        <f>VLOOKUP(CONCATENATE($S16,$U$4,"_2"),DATA!$A$1:$AM$533,W$3,FALSE)</f>
        <v>519.43387589999998</v>
      </c>
      <c r="G40" s="55">
        <f>VLOOKUP(CONCATENATE($S16,$U$4,"_2"),DATA!$A$1:$AM$533,X$3,FALSE)</f>
        <v>595.74266020000005</v>
      </c>
      <c r="H40" s="116"/>
      <c r="J40" s="131" t="s">
        <v>461</v>
      </c>
      <c r="K40" s="118">
        <v>199.75499444543235</v>
      </c>
      <c r="L40" s="118">
        <v>233.6141628058453</v>
      </c>
      <c r="M40" s="118">
        <v>303.24724590105177</v>
      </c>
      <c r="N40" s="118">
        <v>337.49564298848179</v>
      </c>
      <c r="O40" s="118">
        <v>366.61128897941603</v>
      </c>
      <c r="P40" s="118">
        <v>422.45695027155335</v>
      </c>
    </row>
    <row r="41" spans="1:16" ht="15" x14ac:dyDescent="0.25">
      <c r="A41" s="129" t="s">
        <v>56</v>
      </c>
      <c r="B41" s="61">
        <f>SUM(B36:B40)</f>
        <v>853.740999633</v>
      </c>
      <c r="C41" s="61">
        <f t="shared" ref="C41:G41" si="7">SUM(C36:C40)</f>
        <v>1219.9844796550001</v>
      </c>
      <c r="D41" s="61">
        <f t="shared" si="7"/>
        <v>1475.973951339</v>
      </c>
      <c r="E41" s="61">
        <f t="shared" si="7"/>
        <v>1760.157450014</v>
      </c>
      <c r="F41" s="61">
        <f t="shared" si="7"/>
        <v>2100.8598225400001</v>
      </c>
      <c r="G41" s="61">
        <f t="shared" si="7"/>
        <v>2377.0007896500001</v>
      </c>
      <c r="H41" s="116"/>
      <c r="J41" s="132" t="s">
        <v>145</v>
      </c>
      <c r="K41" s="103">
        <f>SUM(K36:K40)</f>
        <v>871.86257058455988</v>
      </c>
      <c r="L41" s="103">
        <f t="shared" ref="L41:P41" si="8">SUM(L36:L40)</f>
        <v>961.10577288323975</v>
      </c>
      <c r="M41" s="103">
        <f t="shared" si="8"/>
        <v>1101.8068526867155</v>
      </c>
      <c r="N41" s="103">
        <f t="shared" si="8"/>
        <v>1184.0338919060268</v>
      </c>
      <c r="O41" s="103">
        <f t="shared" si="8"/>
        <v>1267.2279947840605</v>
      </c>
      <c r="P41" s="103">
        <f t="shared" si="8"/>
        <v>1444.366910780775</v>
      </c>
    </row>
    <row r="42" spans="1:16" x14ac:dyDescent="0.2">
      <c r="A42" s="3" t="s">
        <v>476</v>
      </c>
      <c r="B42" s="57"/>
      <c r="C42" s="134">
        <f>C41/'ENER-baseline'!C41-1</f>
        <v>-3.2823722837743485E-2</v>
      </c>
      <c r="D42" s="134">
        <f>D41/'ENER-baseline'!D41-1</f>
        <v>-5.5814663337596992E-2</v>
      </c>
      <c r="E42" s="134">
        <f>E41/'ENER-baseline'!E41-1</f>
        <v>-6.8880063809075076E-2</v>
      </c>
      <c r="F42" s="134">
        <f>F41/'ENER-baseline'!F41-1</f>
        <v>-0.10423331308024741</v>
      </c>
      <c r="G42" s="134">
        <f>G41/'ENER-baseline'!G41-1</f>
        <v>-0.13121141218954213</v>
      </c>
      <c r="H42" s="116"/>
      <c r="J42" s="3" t="s">
        <v>476</v>
      </c>
      <c r="K42" s="48"/>
      <c r="L42" s="136">
        <f>L41/'ENER-baseline'!L41-1</f>
        <v>-0.12187813239561807</v>
      </c>
      <c r="M42" s="136">
        <f>M41/'ENER-baseline'!M41-1</f>
        <v>-0.29077578728231501</v>
      </c>
      <c r="N42" s="136">
        <f>N41/'ENER-baseline'!N41-1</f>
        <v>-0.33798876939766787</v>
      </c>
      <c r="O42" s="136">
        <f>O41/'ENER-baseline'!O41-1</f>
        <v>-0.38112273527009333</v>
      </c>
      <c r="P42" s="136">
        <f>P41/'ENER-baseline'!P41-1</f>
        <v>-0.45294193965545959</v>
      </c>
    </row>
    <row r="43" spans="1:16" x14ac:dyDescent="0.2">
      <c r="G43" s="117"/>
      <c r="H43" s="48"/>
      <c r="J43" s="3" t="s">
        <v>473</v>
      </c>
      <c r="K43" s="107"/>
      <c r="L43" s="107"/>
      <c r="M43" s="107"/>
      <c r="N43" s="107"/>
      <c r="O43" s="107"/>
      <c r="P43" s="48"/>
    </row>
    <row r="44" spans="1:16" ht="15" x14ac:dyDescent="0.25">
      <c r="H44" s="48"/>
      <c r="J44" s="10" t="s">
        <v>460</v>
      </c>
      <c r="K44" s="32">
        <v>2014</v>
      </c>
      <c r="L44" s="32">
        <v>2020</v>
      </c>
      <c r="M44" s="32">
        <v>2025</v>
      </c>
      <c r="N44" s="32">
        <v>2030</v>
      </c>
      <c r="O44" s="32">
        <v>2040</v>
      </c>
      <c r="P44" s="32">
        <v>2050</v>
      </c>
    </row>
    <row r="45" spans="1:16" ht="15" x14ac:dyDescent="0.25">
      <c r="H45" s="116"/>
      <c r="J45" s="131" t="s">
        <v>51</v>
      </c>
      <c r="K45" s="118">
        <v>0</v>
      </c>
      <c r="L45" s="118">
        <v>0</v>
      </c>
      <c r="M45" s="118">
        <v>0</v>
      </c>
      <c r="N45" s="118">
        <v>0</v>
      </c>
      <c r="O45" s="118">
        <v>0</v>
      </c>
      <c r="P45" s="118">
        <v>0</v>
      </c>
    </row>
    <row r="46" spans="1:16" ht="15" x14ac:dyDescent="0.25">
      <c r="H46" s="116"/>
      <c r="J46" s="131" t="s">
        <v>52</v>
      </c>
      <c r="K46" s="118">
        <v>38.139304265428535</v>
      </c>
      <c r="L46" s="118">
        <v>51.637975887803961</v>
      </c>
      <c r="M46" s="118">
        <v>82.992618486539286</v>
      </c>
      <c r="N46" s="118">
        <v>88.847559998529761</v>
      </c>
      <c r="O46" s="118">
        <v>94.447367728637573</v>
      </c>
      <c r="P46" s="118">
        <v>104.84279448741343</v>
      </c>
    </row>
    <row r="47" spans="1:16" ht="15" x14ac:dyDescent="0.25">
      <c r="H47" s="116"/>
      <c r="J47" s="131" t="s">
        <v>53</v>
      </c>
      <c r="K47" s="118">
        <v>0</v>
      </c>
      <c r="L47" s="118">
        <v>0</v>
      </c>
      <c r="M47" s="118">
        <v>0</v>
      </c>
      <c r="N47" s="118">
        <v>0</v>
      </c>
      <c r="O47" s="118">
        <v>0</v>
      </c>
      <c r="P47" s="118">
        <v>0</v>
      </c>
    </row>
    <row r="48" spans="1:16" ht="15" x14ac:dyDescent="0.25">
      <c r="H48" s="116"/>
      <c r="J48" s="131" t="s">
        <v>54</v>
      </c>
      <c r="K48" s="118">
        <v>0</v>
      </c>
      <c r="L48" s="118">
        <v>0</v>
      </c>
      <c r="M48" s="118">
        <v>0</v>
      </c>
      <c r="N48" s="118">
        <v>0</v>
      </c>
      <c r="O48" s="118">
        <v>0</v>
      </c>
      <c r="P48" s="118">
        <v>0</v>
      </c>
    </row>
    <row r="49" spans="1:17" ht="15" x14ac:dyDescent="0.25">
      <c r="H49" s="116"/>
      <c r="J49" s="131" t="s">
        <v>461</v>
      </c>
      <c r="K49" s="118">
        <v>179.28902555854191</v>
      </c>
      <c r="L49" s="118">
        <v>169.85943811628957</v>
      </c>
      <c r="M49" s="118">
        <v>145.60072715920418</v>
      </c>
      <c r="N49" s="118">
        <v>130.19179847075054</v>
      </c>
      <c r="O49" s="118">
        <v>112.92221323082744</v>
      </c>
      <c r="P49" s="118">
        <v>74.671918177853058</v>
      </c>
    </row>
    <row r="50" spans="1:17" ht="15" x14ac:dyDescent="0.25">
      <c r="H50" s="116"/>
      <c r="J50" s="132" t="s">
        <v>145</v>
      </c>
      <c r="K50" s="103">
        <f>SUM(K45:K49)</f>
        <v>217.42832982397044</v>
      </c>
      <c r="L50" s="103">
        <f t="shared" ref="L50:P50" si="9">SUM(L45:L49)</f>
        <v>221.49741400409351</v>
      </c>
      <c r="M50" s="103">
        <f t="shared" si="9"/>
        <v>228.59334564574345</v>
      </c>
      <c r="N50" s="103">
        <f t="shared" si="9"/>
        <v>219.0393584692803</v>
      </c>
      <c r="O50" s="103">
        <f t="shared" si="9"/>
        <v>207.369580959465</v>
      </c>
      <c r="P50" s="103">
        <f t="shared" si="9"/>
        <v>179.51471266526647</v>
      </c>
    </row>
    <row r="51" spans="1:17" x14ac:dyDescent="0.2">
      <c r="H51" s="116"/>
      <c r="J51" s="48"/>
      <c r="K51" s="48"/>
      <c r="L51" s="48"/>
      <c r="M51" s="48"/>
      <c r="N51" s="48"/>
      <c r="O51" s="48"/>
      <c r="P51" s="48"/>
      <c r="Q51" s="48"/>
    </row>
    <row r="52" spans="1:17" x14ac:dyDescent="0.2">
      <c r="H52" s="48"/>
      <c r="J52" s="3"/>
      <c r="K52" s="110"/>
      <c r="L52" s="110"/>
      <c r="M52" s="110"/>
      <c r="N52" s="110"/>
      <c r="O52" s="110"/>
      <c r="P52" s="48"/>
      <c r="Q52" s="48"/>
    </row>
    <row r="53" spans="1:17" x14ac:dyDescent="0.2">
      <c r="A53" s="95"/>
      <c r="B53" s="2"/>
      <c r="C53" s="2"/>
      <c r="D53" s="2"/>
      <c r="E53" s="2"/>
      <c r="G53" s="117"/>
      <c r="H53" s="48"/>
      <c r="J53" s="48"/>
      <c r="K53" s="107"/>
      <c r="L53" s="107"/>
      <c r="M53" s="107"/>
      <c r="N53" s="107"/>
      <c r="O53" s="107"/>
      <c r="P53" s="48"/>
      <c r="Q53" s="48"/>
    </row>
    <row r="54" spans="1:17" x14ac:dyDescent="0.2">
      <c r="A54" s="95"/>
      <c r="B54" s="54"/>
      <c r="C54" s="54"/>
      <c r="D54" s="54"/>
      <c r="E54" s="54"/>
      <c r="F54" s="54"/>
      <c r="G54" s="54"/>
      <c r="H54" s="116"/>
      <c r="J54" s="119"/>
      <c r="K54" s="120"/>
      <c r="L54" s="120"/>
      <c r="M54" s="120"/>
      <c r="N54" s="120"/>
      <c r="O54" s="120"/>
      <c r="P54" s="48"/>
      <c r="Q54" s="48"/>
    </row>
    <row r="55" spans="1:17" x14ac:dyDescent="0.2">
      <c r="A55" s="3"/>
      <c r="B55" s="55"/>
      <c r="C55" s="55"/>
      <c r="D55" s="55"/>
      <c r="E55" s="61"/>
      <c r="G55" s="115"/>
      <c r="H55" s="116"/>
      <c r="J55" s="3"/>
      <c r="K55" s="107"/>
      <c r="L55" s="107"/>
      <c r="M55" s="107"/>
      <c r="N55" s="107"/>
      <c r="O55" s="107"/>
      <c r="P55" s="48"/>
      <c r="Q55" s="48"/>
    </row>
    <row r="56" spans="1:17" x14ac:dyDescent="0.2">
      <c r="A56" s="3"/>
      <c r="B56" s="55"/>
      <c r="C56" s="55"/>
      <c r="D56" s="55"/>
      <c r="E56" s="61"/>
      <c r="G56" s="115"/>
      <c r="H56" s="116"/>
      <c r="J56" s="3"/>
      <c r="K56" s="107"/>
      <c r="L56" s="107"/>
      <c r="M56" s="107"/>
      <c r="N56" s="107"/>
      <c r="O56" s="107"/>
      <c r="P56" s="48"/>
    </row>
    <row r="57" spans="1:17" x14ac:dyDescent="0.2">
      <c r="A57" s="3"/>
      <c r="B57" s="55"/>
      <c r="C57" s="55"/>
      <c r="D57" s="55"/>
      <c r="E57" s="61"/>
      <c r="G57" s="115"/>
      <c r="H57" s="116"/>
      <c r="J57" s="3"/>
      <c r="K57" s="107"/>
      <c r="L57" s="107"/>
      <c r="M57" s="107"/>
      <c r="N57" s="107"/>
      <c r="O57" s="107"/>
      <c r="P57" s="48"/>
    </row>
    <row r="58" spans="1:17" x14ac:dyDescent="0.2">
      <c r="A58" s="3"/>
      <c r="B58" s="55"/>
      <c r="C58" s="55"/>
      <c r="D58" s="55"/>
      <c r="E58" s="61"/>
      <c r="G58" s="115"/>
      <c r="H58" s="116"/>
      <c r="J58" s="3"/>
      <c r="K58" s="107"/>
      <c r="L58" s="107"/>
      <c r="M58" s="107"/>
      <c r="N58" s="107"/>
      <c r="O58" s="107"/>
      <c r="P58" s="48"/>
    </row>
    <row r="59" spans="1:17" x14ac:dyDescent="0.2">
      <c r="A59" s="3"/>
      <c r="B59" s="55"/>
      <c r="C59" s="55"/>
      <c r="D59" s="55"/>
      <c r="E59" s="61"/>
      <c r="G59" s="115"/>
      <c r="H59" s="116"/>
      <c r="J59" s="3"/>
      <c r="K59" s="107"/>
      <c r="L59" s="107"/>
      <c r="M59" s="107"/>
      <c r="N59" s="107"/>
      <c r="O59" s="107"/>
      <c r="P59" s="48"/>
    </row>
    <row r="60" spans="1:17" x14ac:dyDescent="0.2">
      <c r="A60" s="3"/>
      <c r="B60" s="61"/>
      <c r="C60" s="61"/>
      <c r="D60" s="61"/>
      <c r="E60" s="61"/>
      <c r="G60" s="115"/>
      <c r="H60" s="116"/>
      <c r="J60" s="3"/>
      <c r="K60" s="109"/>
      <c r="L60" s="109"/>
      <c r="M60" s="109"/>
      <c r="N60" s="109"/>
      <c r="O60" s="109"/>
      <c r="P60" s="48"/>
    </row>
    <row r="61" spans="1:17" x14ac:dyDescent="0.2">
      <c r="A61" s="3"/>
      <c r="B61" s="57"/>
      <c r="C61" s="57"/>
      <c r="D61" s="57"/>
      <c r="E61" s="57"/>
      <c r="G61" s="115"/>
      <c r="H61" s="48"/>
      <c r="J61" s="3"/>
      <c r="K61" s="110"/>
      <c r="L61" s="110"/>
      <c r="M61" s="110"/>
      <c r="N61" s="110"/>
      <c r="O61" s="110"/>
      <c r="P61" s="48"/>
    </row>
    <row r="62" spans="1:17" x14ac:dyDescent="0.2">
      <c r="G62" s="117"/>
      <c r="H62" s="48"/>
      <c r="J62" s="48"/>
      <c r="K62" s="107"/>
      <c r="L62" s="107"/>
      <c r="M62" s="107"/>
      <c r="N62" s="107"/>
      <c r="O62" s="107"/>
      <c r="P62" s="48"/>
    </row>
    <row r="63" spans="1:17" x14ac:dyDescent="0.2">
      <c r="A63" s="3"/>
      <c r="B63" s="55"/>
      <c r="C63" s="55"/>
      <c r="D63" s="55"/>
      <c r="E63" s="61"/>
      <c r="G63" s="115"/>
      <c r="H63" s="116"/>
      <c r="J63" s="119"/>
      <c r="K63" s="120"/>
      <c r="L63" s="120"/>
      <c r="M63" s="120"/>
      <c r="N63" s="120"/>
      <c r="O63" s="120"/>
      <c r="P63" s="48"/>
    </row>
    <row r="64" spans="1:17" x14ac:dyDescent="0.2">
      <c r="A64" s="3"/>
      <c r="B64" s="55"/>
      <c r="C64" s="55"/>
      <c r="D64" s="55"/>
      <c r="E64" s="61"/>
      <c r="G64" s="115"/>
      <c r="H64" s="116"/>
      <c r="J64" s="3"/>
      <c r="K64" s="107"/>
      <c r="L64" s="107"/>
      <c r="M64" s="107"/>
      <c r="N64" s="107"/>
      <c r="O64" s="107"/>
      <c r="P64" s="48"/>
    </row>
    <row r="65" spans="1:16" x14ac:dyDescent="0.2">
      <c r="A65" s="3"/>
      <c r="B65" s="55"/>
      <c r="C65" s="55"/>
      <c r="D65" s="55"/>
      <c r="E65" s="61"/>
      <c r="G65" s="115"/>
      <c r="H65" s="116"/>
      <c r="J65" s="3"/>
      <c r="K65" s="107"/>
      <c r="L65" s="107"/>
      <c r="M65" s="107"/>
      <c r="N65" s="107"/>
      <c r="O65" s="107"/>
      <c r="P65" s="48"/>
    </row>
    <row r="66" spans="1:16" x14ac:dyDescent="0.2">
      <c r="A66" s="3"/>
      <c r="B66" s="55"/>
      <c r="C66" s="55"/>
      <c r="D66" s="55"/>
      <c r="E66" s="61"/>
      <c r="G66" s="115"/>
      <c r="H66" s="116"/>
      <c r="J66" s="3"/>
      <c r="K66" s="107"/>
      <c r="L66" s="107"/>
      <c r="M66" s="107"/>
      <c r="N66" s="107"/>
      <c r="O66" s="107"/>
      <c r="P66" s="48"/>
    </row>
    <row r="67" spans="1:16" x14ac:dyDescent="0.2">
      <c r="A67" s="3"/>
      <c r="B67" s="55"/>
      <c r="C67" s="55"/>
      <c r="D67" s="55"/>
      <c r="E67" s="61"/>
      <c r="G67" s="115"/>
      <c r="H67" s="116"/>
      <c r="J67" s="3"/>
      <c r="K67" s="107"/>
      <c r="L67" s="107"/>
      <c r="M67" s="107"/>
      <c r="N67" s="107"/>
      <c r="O67" s="107"/>
      <c r="P67" s="48"/>
    </row>
    <row r="68" spans="1:16" x14ac:dyDescent="0.2">
      <c r="A68" s="3"/>
      <c r="B68" s="61"/>
      <c r="C68" s="61"/>
      <c r="D68" s="61"/>
      <c r="E68" s="61"/>
      <c r="G68" s="115"/>
      <c r="H68" s="116"/>
      <c r="J68" s="3"/>
      <c r="K68" s="107"/>
      <c r="L68" s="107"/>
      <c r="M68" s="107"/>
      <c r="N68" s="107"/>
      <c r="O68" s="107"/>
      <c r="P68" s="48"/>
    </row>
    <row r="69" spans="1:16" x14ac:dyDescent="0.2">
      <c r="A69" s="3"/>
      <c r="B69" s="57"/>
      <c r="C69" s="57"/>
      <c r="D69" s="57"/>
      <c r="E69" s="57"/>
      <c r="G69" s="115"/>
      <c r="H69" s="116"/>
      <c r="J69" s="3"/>
      <c r="K69" s="109"/>
      <c r="L69" s="109"/>
      <c r="M69" s="109"/>
      <c r="N69" s="109"/>
      <c r="O69" s="109"/>
      <c r="P69" s="48"/>
    </row>
    <row r="70" spans="1:16" x14ac:dyDescent="0.2">
      <c r="J70" s="3"/>
      <c r="K70" s="110"/>
      <c r="L70" s="110"/>
      <c r="M70" s="110"/>
      <c r="N70" s="110"/>
      <c r="O70" s="110"/>
      <c r="P70" s="48"/>
    </row>
    <row r="71" spans="1:16" x14ac:dyDescent="0.2">
      <c r="J71" s="48"/>
      <c r="K71" s="48"/>
      <c r="L71" s="48"/>
      <c r="M71" s="48"/>
      <c r="N71" s="48"/>
      <c r="O71" s="48"/>
      <c r="P71" s="48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J25" sqref="J2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J1" workbookViewId="0">
      <selection activeCell="C15" sqref="C15:I15"/>
    </sheetView>
  </sheetViews>
  <sheetFormatPr baseColWidth="10" defaultColWidth="11.42578125" defaultRowHeight="12.75" x14ac:dyDescent="0.2"/>
  <cols>
    <col min="1" max="1" width="22.42578125" style="42" customWidth="1"/>
    <col min="2" max="2" width="35.42578125" style="42" customWidth="1"/>
    <col min="3" max="3" width="12" style="42" bestFit="1" customWidth="1"/>
    <col min="4" max="10" width="11.42578125" style="42"/>
    <col min="11" max="11" width="30.85546875" style="42" customWidth="1"/>
    <col min="12" max="18" width="10.140625" style="42" customWidth="1"/>
    <col min="19" max="19" width="11.42578125" style="48"/>
    <col min="20" max="20" width="18.7109375" style="42" customWidth="1"/>
    <col min="21" max="21" width="26" style="42" customWidth="1"/>
    <col min="22" max="22" width="12.7109375" style="42" customWidth="1"/>
    <col min="23" max="16384" width="11.42578125" style="42"/>
  </cols>
  <sheetData>
    <row r="1" spans="1:27" x14ac:dyDescent="0.2">
      <c r="C1" s="42">
        <v>2</v>
      </c>
      <c r="D1" s="42">
        <v>6</v>
      </c>
      <c r="E1" s="42">
        <v>9</v>
      </c>
      <c r="F1" s="42">
        <v>14</v>
      </c>
      <c r="G1" s="42">
        <v>19</v>
      </c>
      <c r="H1" s="42">
        <v>29</v>
      </c>
      <c r="I1" s="42">
        <v>39</v>
      </c>
      <c r="L1" s="142" t="s">
        <v>185</v>
      </c>
      <c r="M1" s="142"/>
      <c r="N1" s="141" t="s">
        <v>127</v>
      </c>
      <c r="O1" s="141"/>
      <c r="P1" s="141"/>
      <c r="Q1" s="141"/>
      <c r="R1" s="141"/>
      <c r="S1" s="63"/>
      <c r="T1" s="64"/>
    </row>
    <row r="2" spans="1:27" x14ac:dyDescent="0.2">
      <c r="C2" s="54">
        <v>2013</v>
      </c>
      <c r="D2" s="54">
        <v>2017</v>
      </c>
      <c r="E2" s="54">
        <v>2020</v>
      </c>
      <c r="F2" s="54">
        <v>2025</v>
      </c>
      <c r="G2" s="54">
        <v>2030</v>
      </c>
      <c r="H2" s="54">
        <v>2040</v>
      </c>
      <c r="I2" s="54">
        <v>2050</v>
      </c>
      <c r="J2" s="54"/>
      <c r="K2" s="65" t="s">
        <v>139</v>
      </c>
      <c r="L2" s="65">
        <v>2013</v>
      </c>
      <c r="M2" s="66">
        <v>2017</v>
      </c>
      <c r="N2" s="66" t="s">
        <v>140</v>
      </c>
      <c r="O2" s="66" t="s">
        <v>141</v>
      </c>
      <c r="P2" s="66" t="s">
        <v>142</v>
      </c>
      <c r="Q2" s="66" t="s">
        <v>143</v>
      </c>
      <c r="R2" s="66" t="s">
        <v>144</v>
      </c>
      <c r="S2" s="67"/>
      <c r="T2" s="68" t="s">
        <v>136</v>
      </c>
      <c r="V2" s="42" t="s">
        <v>137</v>
      </c>
      <c r="Z2" s="69"/>
    </row>
    <row r="3" spans="1:27" x14ac:dyDescent="0.2">
      <c r="A3" s="42" t="s">
        <v>102</v>
      </c>
      <c r="B3" s="54" t="s">
        <v>114</v>
      </c>
      <c r="C3" s="59">
        <f>VLOOKUP($A3,DATA!$A$1:$AM$533,C$1,FALSE)/1000</f>
        <v>0</v>
      </c>
      <c r="D3" s="59">
        <f>VLOOKUP($A3,DATA!$A$1:$AM$533,D$1,FALSE)/1000</f>
        <v>0</v>
      </c>
      <c r="E3" s="59">
        <f>VLOOKUP($A3,DATA!$A$1:$AM$533,E$1,FALSE)/1000</f>
        <v>0</v>
      </c>
      <c r="F3" s="59">
        <f>VLOOKUP($A3,DATA!$A$1:$AM$533,F$1,FALSE)/1000</f>
        <v>0</v>
      </c>
      <c r="G3" s="59">
        <f>VLOOKUP($A3,DATA!$A$1:$AM$533,G$1,FALSE)/1000</f>
        <v>0</v>
      </c>
      <c r="H3" s="59">
        <f>VLOOKUP($A3,DATA!$A$1:$AM$533,H$1,FALSE)/1000</f>
        <v>0</v>
      </c>
      <c r="I3" s="59">
        <f>VLOOKUP($A3,DATA!$A$1:$AM$533,I$1,FALSE)/1000</f>
        <v>0</v>
      </c>
      <c r="J3" s="59"/>
      <c r="K3" s="42" t="s">
        <v>114</v>
      </c>
      <c r="N3" s="54"/>
      <c r="O3" s="54"/>
      <c r="P3" s="54"/>
      <c r="Q3" s="54"/>
      <c r="R3" s="54"/>
      <c r="S3" s="68"/>
      <c r="T3" s="70" t="s">
        <v>138</v>
      </c>
      <c r="U3" s="59" t="s">
        <v>139</v>
      </c>
      <c r="V3" s="59" t="s">
        <v>140</v>
      </c>
      <c r="W3" s="59" t="s">
        <v>141</v>
      </c>
      <c r="X3" s="59" t="s">
        <v>142</v>
      </c>
      <c r="Y3" s="59" t="s">
        <v>143</v>
      </c>
      <c r="Z3" s="42" t="s">
        <v>144</v>
      </c>
      <c r="AA3" s="42" t="s">
        <v>145</v>
      </c>
    </row>
    <row r="4" spans="1:27" x14ac:dyDescent="0.2">
      <c r="A4" s="42" t="s">
        <v>103</v>
      </c>
      <c r="B4" s="54" t="s">
        <v>115</v>
      </c>
      <c r="C4" s="59">
        <f>VLOOKUP($A4,DATA!$A$1:$AM$533,C$1,FALSE)/1000</f>
        <v>0</v>
      </c>
      <c r="D4" s="59">
        <f>VLOOKUP($A4,DATA!$A$1:$AM$533,D$1,FALSE)/1000</f>
        <v>0</v>
      </c>
      <c r="E4" s="59">
        <f>VLOOKUP($A4,DATA!$A$1:$AM$533,E$1,FALSE)/1000</f>
        <v>0</v>
      </c>
      <c r="F4" s="59">
        <f>VLOOKUP($A4,DATA!$A$1:$AM$533,F$1,FALSE)/1000</f>
        <v>0</v>
      </c>
      <c r="G4" s="59">
        <f>VLOOKUP($A4,DATA!$A$1:$AM$533,G$1,FALSE)/1000</f>
        <v>0</v>
      </c>
      <c r="H4" s="59">
        <f>VLOOKUP($A4,DATA!$A$1:$AM$533,H$1,FALSE)/1000</f>
        <v>0</v>
      </c>
      <c r="I4" s="59">
        <f>VLOOKUP($A4,DATA!$A$1:$AM$533,I$1,FALSE)/1000</f>
        <v>0</v>
      </c>
      <c r="J4" s="59"/>
      <c r="K4" s="42" t="s">
        <v>151</v>
      </c>
      <c r="N4" s="71"/>
      <c r="O4" s="71"/>
      <c r="P4" s="71"/>
      <c r="Q4" s="71"/>
      <c r="R4" s="71"/>
      <c r="S4" s="72"/>
      <c r="T4" s="54" t="s">
        <v>146</v>
      </c>
      <c r="U4" s="59" t="s">
        <v>118</v>
      </c>
      <c r="V4" s="59">
        <v>3477.5230858922005</v>
      </c>
      <c r="W4" s="59">
        <v>3477.523093521595</v>
      </c>
      <c r="X4" s="59">
        <v>3477.4170373082161</v>
      </c>
      <c r="Y4" s="59">
        <v>3440.7789762616158</v>
      </c>
      <c r="Z4" s="59"/>
      <c r="AA4" s="59">
        <v>13873.242192983627</v>
      </c>
    </row>
    <row r="5" spans="1:27" x14ac:dyDescent="0.2">
      <c r="A5" s="42" t="s">
        <v>104</v>
      </c>
      <c r="B5" s="54" t="s">
        <v>116</v>
      </c>
      <c r="C5" s="59">
        <f>VLOOKUP($A5,DATA!$A$1:$AM$533,C$1,FALSE)/1000</f>
        <v>0</v>
      </c>
      <c r="D5" s="59">
        <f>VLOOKUP($A5,DATA!$A$1:$AM$533,D$1,FALSE)/1000</f>
        <v>0</v>
      </c>
      <c r="E5" s="59">
        <f>VLOOKUP($A5,DATA!$A$1:$AM$533,E$1,FALSE)/1000</f>
        <v>0</v>
      </c>
      <c r="F5" s="59">
        <f>VLOOKUP($A5,DATA!$A$1:$AM$533,F$1,FALSE)/1000</f>
        <v>0</v>
      </c>
      <c r="G5" s="59">
        <f>VLOOKUP($A5,DATA!$A$1:$AM$533,G$1,FALSE)/1000</f>
        <v>0</v>
      </c>
      <c r="H5" s="59">
        <f>VLOOKUP($A5,DATA!$A$1:$AM$533,H$1,FALSE)/1000</f>
        <v>0</v>
      </c>
      <c r="I5" s="59">
        <f>VLOOKUP($A5,DATA!$A$1:$AM$533,I$1,FALSE)/1000</f>
        <v>0</v>
      </c>
      <c r="J5" s="59"/>
      <c r="K5" s="42" t="s">
        <v>152</v>
      </c>
      <c r="N5" s="71"/>
      <c r="O5" s="71"/>
      <c r="P5" s="71"/>
      <c r="Q5" s="71"/>
      <c r="R5" s="71"/>
      <c r="S5" s="72"/>
      <c r="T5" s="54"/>
      <c r="U5" s="59" t="s">
        <v>147</v>
      </c>
      <c r="V5" s="59">
        <v>23319.595581054688</v>
      </c>
      <c r="W5" s="59">
        <v>47843.786149978638</v>
      </c>
      <c r="X5" s="59">
        <v>38778.447451591492</v>
      </c>
      <c r="Y5" s="59">
        <v>29632.617614746094</v>
      </c>
      <c r="Z5" s="59">
        <v>912.76922607421875</v>
      </c>
      <c r="AA5" s="59">
        <v>140487.21602344513</v>
      </c>
    </row>
    <row r="6" spans="1:27" x14ac:dyDescent="0.2">
      <c r="A6" s="42" t="s">
        <v>105</v>
      </c>
      <c r="B6" s="54" t="s">
        <v>117</v>
      </c>
      <c r="C6" s="59">
        <f>VLOOKUP($A6,DATA!$A$1:$AM$533,C$1,FALSE)/1000</f>
        <v>0</v>
      </c>
      <c r="D6" s="59">
        <f>VLOOKUP($A6,DATA!$A$1:$AM$533,D$1,FALSE)/1000</f>
        <v>0</v>
      </c>
      <c r="E6" s="59">
        <f>VLOOKUP($A6,DATA!$A$1:$AM$533,E$1,FALSE)/1000</f>
        <v>0</v>
      </c>
      <c r="F6" s="59">
        <f>VLOOKUP($A6,DATA!$A$1:$AM$533,F$1,FALSE)/1000</f>
        <v>0</v>
      </c>
      <c r="G6" s="59">
        <f>VLOOKUP($A6,DATA!$A$1:$AM$533,G$1,FALSE)/1000</f>
        <v>0</v>
      </c>
      <c r="H6" s="59">
        <f>VLOOKUP($A6,DATA!$A$1:$AM$533,H$1,FALSE)/1000</f>
        <v>0</v>
      </c>
      <c r="I6" s="59">
        <f>VLOOKUP($A6,DATA!$A$1:$AM$533,I$1,FALSE)/1000</f>
        <v>0</v>
      </c>
      <c r="J6" s="59"/>
      <c r="K6" s="42" t="s">
        <v>153</v>
      </c>
      <c r="N6" s="71"/>
      <c r="O6" s="71"/>
      <c r="P6" s="71"/>
      <c r="Q6" s="71"/>
      <c r="R6" s="71"/>
      <c r="S6" s="72"/>
      <c r="T6" s="54"/>
      <c r="U6" s="59" t="s">
        <v>148</v>
      </c>
      <c r="V6" s="59">
        <v>93366.329674243927</v>
      </c>
      <c r="W6" s="59">
        <v>94128.751389924437</v>
      </c>
      <c r="X6" s="59">
        <v>115769.26235600561</v>
      </c>
      <c r="Y6" s="59">
        <v>113686.43687944114</v>
      </c>
      <c r="Z6" s="59">
        <v>145633.78698682785</v>
      </c>
      <c r="AA6" s="59">
        <v>562584.56728644297</v>
      </c>
    </row>
    <row r="7" spans="1:27" x14ac:dyDescent="0.2">
      <c r="A7" s="42" t="s">
        <v>106</v>
      </c>
      <c r="B7" s="54" t="s">
        <v>118</v>
      </c>
      <c r="C7" s="59">
        <f>VLOOKUP($A7,DATA!$A$1:$AM$533,C$1,FALSE)/1000</f>
        <v>822.13967220000006</v>
      </c>
      <c r="D7" s="59">
        <f>VLOOKUP($A7,DATA!$A$1:$AM$533,D$1,FALSE)/1000</f>
        <v>2809.3209109999998</v>
      </c>
      <c r="E7" s="59">
        <f>VLOOKUP($A7,DATA!$A$1:$AM$533,E$1,FALSE)/1000</f>
        <v>4391.5347449999999</v>
      </c>
      <c r="F7" s="59">
        <f>VLOOKUP($A7,DATA!$A$1:$AM$533,F$1,FALSE)/1000</f>
        <v>6239.0427529999997</v>
      </c>
      <c r="G7" s="59">
        <f>VLOOKUP($A7,DATA!$A$1:$AM$533,G$1,FALSE)/1000</f>
        <v>6593.4050310000002</v>
      </c>
      <c r="H7" s="59">
        <f>VLOOKUP($A7,DATA!$A$1:$AM$533,H$1,FALSE)/1000</f>
        <v>6703.6596799999998</v>
      </c>
      <c r="I7" s="59">
        <f>VLOOKUP($A7,DATA!$A$1:$AM$533,I$1,FALSE)/1000</f>
        <v>6.9663973290000003</v>
      </c>
      <c r="J7" s="59"/>
      <c r="K7" s="42" t="s">
        <v>118</v>
      </c>
      <c r="M7" s="71">
        <f>2.4*1000</f>
        <v>2400</v>
      </c>
      <c r="N7" s="71">
        <f>V4</f>
        <v>3477.5230858922005</v>
      </c>
      <c r="O7" s="71">
        <f>W4</f>
        <v>3477.523093521595</v>
      </c>
      <c r="P7" s="71">
        <f>X4</f>
        <v>3477.4170373082161</v>
      </c>
      <c r="Q7" s="71">
        <f>Y4</f>
        <v>3440.7789762616158</v>
      </c>
      <c r="R7" s="71">
        <f>Z4</f>
        <v>0</v>
      </c>
      <c r="S7" s="72"/>
      <c r="T7" s="54"/>
      <c r="U7" s="59" t="s">
        <v>149</v>
      </c>
      <c r="V7" s="59">
        <v>1825.2850780487061</v>
      </c>
      <c r="W7" s="59">
        <v>2.215484693646431</v>
      </c>
      <c r="X7" s="59">
        <v>51.283796548843384</v>
      </c>
      <c r="Y7" s="59">
        <v>156.79067373275757</v>
      </c>
      <c r="Z7" s="59">
        <v>317.62527465820313</v>
      </c>
      <c r="AA7" s="59">
        <v>2353.2003076821566</v>
      </c>
    </row>
    <row r="8" spans="1:27" x14ac:dyDescent="0.2">
      <c r="A8" s="42" t="s">
        <v>107</v>
      </c>
      <c r="B8" s="54" t="s">
        <v>119</v>
      </c>
      <c r="C8" s="59">
        <f>VLOOKUP($A8,DATA!$A$1:$AM$533,C$1,FALSE)/1000</f>
        <v>483.85231530000004</v>
      </c>
      <c r="D8" s="59">
        <f>VLOOKUP($A8,DATA!$A$1:$AM$533,D$1,FALSE)/1000</f>
        <v>771.89900419999992</v>
      </c>
      <c r="E8" s="59">
        <f>VLOOKUP($A8,DATA!$A$1:$AM$533,E$1,FALSE)/1000</f>
        <v>1025.0921639999999</v>
      </c>
      <c r="F8" s="59">
        <f>VLOOKUP($A8,DATA!$A$1:$AM$533,F$1,FALSE)/1000</f>
        <v>1144.593789</v>
      </c>
      <c r="G8" s="59">
        <f>VLOOKUP($A8,DATA!$A$1:$AM$533,G$1,FALSE)/1000</f>
        <v>1174.411192</v>
      </c>
      <c r="H8" s="59">
        <f>VLOOKUP($A8,DATA!$A$1:$AM$533,H$1,FALSE)/1000</f>
        <v>478.64120459999998</v>
      </c>
      <c r="I8" s="59">
        <f>VLOOKUP($A8,DATA!$A$1:$AM$533,I$1,FALSE)/1000</f>
        <v>67.94712785999991</v>
      </c>
      <c r="J8" s="59"/>
      <c r="K8" s="42" t="s">
        <v>119</v>
      </c>
      <c r="M8" s="42">
        <f>0.3*1000</f>
        <v>300</v>
      </c>
      <c r="N8" s="71"/>
      <c r="O8" s="71"/>
      <c r="P8" s="71"/>
      <c r="Q8" s="71"/>
      <c r="R8" s="71"/>
      <c r="S8" s="72"/>
      <c r="T8" s="54"/>
      <c r="U8" s="59" t="s">
        <v>150</v>
      </c>
      <c r="V8" s="59"/>
      <c r="W8" s="59">
        <v>0.11325220018625259</v>
      </c>
      <c r="X8" s="59">
        <v>6.0662413164973259</v>
      </c>
      <c r="Y8" s="59">
        <v>1.2313385978341103</v>
      </c>
      <c r="Z8" s="59"/>
      <c r="AA8" s="59">
        <v>7.4108321145176888</v>
      </c>
    </row>
    <row r="9" spans="1:27" x14ac:dyDescent="0.2">
      <c r="A9" s="42" t="s">
        <v>108</v>
      </c>
      <c r="B9" s="54" t="s">
        <v>120</v>
      </c>
      <c r="C9" s="59">
        <f>VLOOKUP($A9,DATA!$A$1:$AM$533,C$1,FALSE)/1000</f>
        <v>0</v>
      </c>
      <c r="D9" s="59">
        <f>VLOOKUP($A9,DATA!$A$1:$AM$533,D$1,FALSE)/1000</f>
        <v>0</v>
      </c>
      <c r="E9" s="59">
        <f>VLOOKUP($A9,DATA!$A$1:$AM$533,E$1,FALSE)/1000</f>
        <v>0</v>
      </c>
      <c r="F9" s="59">
        <f>VLOOKUP($A9,DATA!$A$1:$AM$533,F$1,FALSE)/1000</f>
        <v>0</v>
      </c>
      <c r="G9" s="59">
        <f>VLOOKUP($A9,DATA!$A$1:$AM$533,G$1,FALSE)/1000</f>
        <v>0</v>
      </c>
      <c r="H9" s="59">
        <f>VLOOKUP($A9,DATA!$A$1:$AM$533,H$1,FALSE)/1000</f>
        <v>0</v>
      </c>
      <c r="I9" s="59">
        <f>VLOOKUP($A9,DATA!$A$1:$AM$533,I$1,FALSE)/1000</f>
        <v>0</v>
      </c>
      <c r="J9" s="59"/>
      <c r="K9" s="42" t="s">
        <v>154</v>
      </c>
      <c r="N9" s="71"/>
      <c r="O9" s="71"/>
      <c r="P9" s="71"/>
      <c r="Q9" s="71"/>
      <c r="R9" s="71"/>
      <c r="S9" s="72"/>
      <c r="T9" s="54" t="s">
        <v>68</v>
      </c>
      <c r="U9" s="59"/>
      <c r="V9" s="59">
        <f>SUM(V4:V8)</f>
        <v>121988.73341923952</v>
      </c>
      <c r="W9" s="59">
        <f t="shared" ref="W9:Z9" si="0">SUM(W4:W8)</f>
        <v>145452.3893703185</v>
      </c>
      <c r="X9" s="59">
        <f t="shared" si="0"/>
        <v>158082.47688277066</v>
      </c>
      <c r="Y9" s="59">
        <f t="shared" si="0"/>
        <v>146917.85548277944</v>
      </c>
      <c r="Z9" s="59">
        <f t="shared" si="0"/>
        <v>146864.18148756027</v>
      </c>
      <c r="AA9" s="59"/>
    </row>
    <row r="10" spans="1:27" x14ac:dyDescent="0.2">
      <c r="A10" s="42" t="s">
        <v>109</v>
      </c>
      <c r="B10" s="54" t="s">
        <v>121</v>
      </c>
      <c r="C10" s="59">
        <f>VLOOKUP($A10,DATA!$A$1:$AM$533,C$1,FALSE)/1000</f>
        <v>0</v>
      </c>
      <c r="D10" s="59">
        <f>VLOOKUP($A10,DATA!$A$1:$AM$533,D$1,FALSE)/1000</f>
        <v>0</v>
      </c>
      <c r="E10" s="59">
        <f>VLOOKUP($A10,DATA!$A$1:$AM$533,E$1,FALSE)/1000</f>
        <v>0</v>
      </c>
      <c r="F10" s="59">
        <f>VLOOKUP($A10,DATA!$A$1:$AM$533,F$1,FALSE)/1000</f>
        <v>0</v>
      </c>
      <c r="G10" s="59">
        <f>VLOOKUP($A10,DATA!$A$1:$AM$533,G$1,FALSE)/1000</f>
        <v>0</v>
      </c>
      <c r="H10" s="59">
        <f>VLOOKUP($A10,DATA!$A$1:$AM$533,H$1,FALSE)/1000</f>
        <v>0</v>
      </c>
      <c r="I10" s="59">
        <f>VLOOKUP($A10,DATA!$A$1:$AM$533,I$1,FALSE)/1000</f>
        <v>0</v>
      </c>
      <c r="J10" s="59"/>
      <c r="K10" s="42" t="s">
        <v>155</v>
      </c>
      <c r="N10" s="71"/>
      <c r="O10" s="71"/>
      <c r="P10" s="71"/>
      <c r="Q10" s="71"/>
      <c r="R10" s="71"/>
      <c r="S10" s="72"/>
      <c r="T10" s="54"/>
      <c r="U10" s="59"/>
      <c r="V10" s="59"/>
      <c r="W10" s="59"/>
      <c r="X10" s="59"/>
      <c r="Y10" s="59"/>
    </row>
    <row r="11" spans="1:27" x14ac:dyDescent="0.2">
      <c r="A11" s="42" t="s">
        <v>110</v>
      </c>
      <c r="B11" s="54" t="s">
        <v>122</v>
      </c>
      <c r="C11" s="59">
        <f>VLOOKUP($A11,DATA!$A$1:$AM$533,C$1,FALSE)/1000</f>
        <v>34453.082130000003</v>
      </c>
      <c r="D11" s="59">
        <f>VLOOKUP($A11,DATA!$A$1:$AM$533,D$1,FALSE)/1000</f>
        <v>38125.689399999996</v>
      </c>
      <c r="E11" s="59">
        <f>VLOOKUP($A11,DATA!$A$1:$AM$533,E$1,FALSE)/1000</f>
        <v>47466.451270000005</v>
      </c>
      <c r="F11" s="59">
        <f>VLOOKUP($A11,DATA!$A$1:$AM$533,F$1,FALSE)/1000</f>
        <v>47871.21643</v>
      </c>
      <c r="G11" s="59">
        <f>VLOOKUP($A11,DATA!$A$1:$AM$533,G$1,FALSE)/1000</f>
        <v>40337.748919999998</v>
      </c>
      <c r="H11" s="59">
        <f>VLOOKUP($A11,DATA!$A$1:$AM$533,H$1,FALSE)/1000</f>
        <v>31586.990550000002</v>
      </c>
      <c r="I11" s="59">
        <f>VLOOKUP($A11,DATA!$A$1:$AM$533,I$1,FALSE)/1000</f>
        <v>1110.7376830000001</v>
      </c>
      <c r="J11" s="59"/>
      <c r="K11" s="42" t="s">
        <v>147</v>
      </c>
      <c r="M11" s="71">
        <f>(23.6+2.7)*1000</f>
        <v>26300</v>
      </c>
      <c r="N11" s="71">
        <f t="shared" ref="N11:R14" si="1">V5</f>
        <v>23319.595581054688</v>
      </c>
      <c r="O11" s="71">
        <f t="shared" si="1"/>
        <v>47843.786149978638</v>
      </c>
      <c r="P11" s="71">
        <f t="shared" si="1"/>
        <v>38778.447451591492</v>
      </c>
      <c r="Q11" s="71">
        <f t="shared" si="1"/>
        <v>29632.617614746094</v>
      </c>
      <c r="R11" s="71">
        <f t="shared" si="1"/>
        <v>912.76922607421875</v>
      </c>
      <c r="S11" s="72"/>
      <c r="T11" s="54"/>
      <c r="U11" s="59"/>
      <c r="V11" s="59"/>
      <c r="W11" s="59"/>
      <c r="X11" s="59"/>
      <c r="Y11" s="59"/>
    </row>
    <row r="12" spans="1:27" x14ac:dyDescent="0.2">
      <c r="A12" s="42" t="s">
        <v>111</v>
      </c>
      <c r="B12" s="54" t="s">
        <v>123</v>
      </c>
      <c r="C12" s="59">
        <f>VLOOKUP($A12,DATA!$A$1:$AM$533,C$1,FALSE)/1000</f>
        <v>56591.382229999996</v>
      </c>
      <c r="D12" s="59">
        <f>VLOOKUP($A12,DATA!$A$1:$AM$533,D$1,FALSE)/1000</f>
        <v>75197.764549999993</v>
      </c>
      <c r="E12" s="59">
        <f>VLOOKUP($A12,DATA!$A$1:$AM$533,E$1,FALSE)/1000</f>
        <v>98548.310099999988</v>
      </c>
      <c r="F12" s="59">
        <f>VLOOKUP($A12,DATA!$A$1:$AM$533,F$1,FALSE)/1000</f>
        <v>108173.45759999999</v>
      </c>
      <c r="G12" s="59">
        <f>VLOOKUP($A12,DATA!$A$1:$AM$533,G$1,FALSE)/1000</f>
        <v>132483.1868</v>
      </c>
      <c r="H12" s="59">
        <f>VLOOKUP($A12,DATA!$A$1:$AM$533,H$1,FALSE)/1000</f>
        <v>129549.17849999999</v>
      </c>
      <c r="I12" s="59">
        <f>VLOOKUP($A12,DATA!$A$1:$AM$533,I$1,FALSE)/1000</f>
        <v>167821.60819999999</v>
      </c>
      <c r="J12" s="59"/>
      <c r="K12" s="42" t="s">
        <v>156</v>
      </c>
      <c r="M12" s="71">
        <f>(57.2+7.3)*1000</f>
        <v>64500</v>
      </c>
      <c r="N12" s="71">
        <f t="shared" si="1"/>
        <v>93366.329674243927</v>
      </c>
      <c r="O12" s="71">
        <f t="shared" si="1"/>
        <v>94128.751389924437</v>
      </c>
      <c r="P12" s="71">
        <f t="shared" si="1"/>
        <v>115769.26235600561</v>
      </c>
      <c r="Q12" s="71">
        <f t="shared" si="1"/>
        <v>113686.43687944114</v>
      </c>
      <c r="R12" s="71">
        <f t="shared" si="1"/>
        <v>145633.78698682785</v>
      </c>
      <c r="S12" s="72"/>
      <c r="T12" s="54"/>
      <c r="U12" s="59"/>
      <c r="V12" s="59"/>
      <c r="W12" s="59"/>
      <c r="X12" s="59"/>
      <c r="Y12" s="59"/>
    </row>
    <row r="13" spans="1:27" x14ac:dyDescent="0.2">
      <c r="A13" s="42" t="s">
        <v>112</v>
      </c>
      <c r="B13" s="54" t="s">
        <v>124</v>
      </c>
      <c r="C13" s="59">
        <f>VLOOKUP($A13,DATA!$A$1:$AM$533,C$1,FALSE)/1000</f>
        <v>1083.8480830000001</v>
      </c>
      <c r="D13" s="59">
        <f>VLOOKUP($A13,DATA!$A$1:$AM$533,D$1,FALSE)/1000</f>
        <v>2197.5725040000002</v>
      </c>
      <c r="E13" s="59">
        <f>VLOOKUP($A13,DATA!$A$1:$AM$533,E$1,FALSE)/1000</f>
        <v>710.70328689999997</v>
      </c>
      <c r="F13" s="59">
        <f>VLOOKUP($A13,DATA!$A$1:$AM$533,F$1,FALSE)/1000</f>
        <v>64.77952590999999</v>
      </c>
      <c r="G13" s="59">
        <f>VLOOKUP($A13,DATA!$A$1:$AM$533,G$1,FALSE)/1000</f>
        <v>47.24108639</v>
      </c>
      <c r="H13" s="59">
        <f>VLOOKUP($A13,DATA!$A$1:$AM$533,H$1,FALSE)/1000</f>
        <v>144.80307930000001</v>
      </c>
      <c r="I13" s="59">
        <f>VLOOKUP($A13,DATA!$A$1:$AM$533,I$1,FALSE)/1000</f>
        <v>316.17111450000004</v>
      </c>
      <c r="J13" s="59"/>
      <c r="K13" s="42" t="s">
        <v>124</v>
      </c>
      <c r="M13" s="71">
        <f>2.8*1000</f>
        <v>2800</v>
      </c>
      <c r="N13" s="71">
        <f t="shared" si="1"/>
        <v>1825.2850780487061</v>
      </c>
      <c r="O13" s="71">
        <f t="shared" si="1"/>
        <v>2.215484693646431</v>
      </c>
      <c r="P13" s="71">
        <f t="shared" si="1"/>
        <v>51.283796548843384</v>
      </c>
      <c r="Q13" s="71">
        <f t="shared" si="1"/>
        <v>156.79067373275757</v>
      </c>
      <c r="R13" s="71">
        <f t="shared" si="1"/>
        <v>317.62527465820313</v>
      </c>
      <c r="S13" s="72"/>
      <c r="T13" s="54"/>
      <c r="U13" s="59"/>
      <c r="V13" s="59"/>
      <c r="W13" s="59"/>
      <c r="X13" s="59"/>
      <c r="Y13" s="59"/>
    </row>
    <row r="14" spans="1:27" x14ac:dyDescent="0.2">
      <c r="A14" s="42" t="s">
        <v>113</v>
      </c>
      <c r="B14" s="54" t="s">
        <v>125</v>
      </c>
      <c r="C14" s="59">
        <f>VLOOKUP($A14,DATA!$A$1:$AM$533,C$1,FALSE)/1000</f>
        <v>32532.501420000001</v>
      </c>
      <c r="D14" s="59">
        <f>VLOOKUP($A14,DATA!$A$1:$AM$533,D$1,FALSE)/1000</f>
        <v>30300.830100000003</v>
      </c>
      <c r="E14" s="59">
        <f>VLOOKUP($A14,DATA!$A$1:$AM$533,E$1,FALSE)/1000</f>
        <v>4061.6176129999999</v>
      </c>
      <c r="F14" s="59">
        <f>VLOOKUP($A14,DATA!$A$1:$AM$533,F$1,FALSE)/1000</f>
        <v>105.1036654</v>
      </c>
      <c r="G14" s="59">
        <f>VLOOKUP($A14,DATA!$A$1:$AM$533,G$1,FALSE)/1000</f>
        <v>101.3262629</v>
      </c>
      <c r="H14" s="59">
        <f>VLOOKUP($A14,DATA!$A$1:$AM$533,H$1,FALSE)/1000</f>
        <v>110.03958419999999</v>
      </c>
      <c r="I14" s="59">
        <f>VLOOKUP($A14,DATA!$A$1:$AM$533,I$1,FALSE)/1000</f>
        <v>128.98448010000001</v>
      </c>
      <c r="J14" s="59"/>
      <c r="K14" s="42" t="s">
        <v>150</v>
      </c>
      <c r="M14" s="71">
        <f>29.1*1000</f>
        <v>29100</v>
      </c>
      <c r="N14" s="71">
        <f t="shared" si="1"/>
        <v>0</v>
      </c>
      <c r="O14" s="71">
        <f t="shared" si="1"/>
        <v>0.11325220018625259</v>
      </c>
      <c r="P14" s="71">
        <f t="shared" si="1"/>
        <v>6.0662413164973259</v>
      </c>
      <c r="Q14" s="71">
        <f t="shared" si="1"/>
        <v>1.2313385978341103</v>
      </c>
      <c r="R14" s="71">
        <f t="shared" si="1"/>
        <v>0</v>
      </c>
      <c r="S14" s="72"/>
      <c r="T14" s="54"/>
      <c r="U14" s="59"/>
      <c r="V14" s="59"/>
      <c r="W14" s="59"/>
      <c r="X14" s="59"/>
      <c r="Y14" s="59"/>
    </row>
    <row r="15" spans="1:27" x14ac:dyDescent="0.2">
      <c r="C15" s="57">
        <f>SUM(C3:C14)</f>
        <v>125966.80585050001</v>
      </c>
      <c r="D15" s="57">
        <f>SUM(D3:D14)</f>
        <v>149403.07646919999</v>
      </c>
      <c r="E15" s="57">
        <f t="shared" ref="E15:H15" si="2">SUM(E3:E14)</f>
        <v>156203.70917890003</v>
      </c>
      <c r="F15" s="57">
        <f t="shared" si="2"/>
        <v>163598.19376331</v>
      </c>
      <c r="G15" s="57">
        <f t="shared" si="2"/>
        <v>180737.31929228999</v>
      </c>
      <c r="H15" s="57">
        <f t="shared" si="2"/>
        <v>168573.31259810002</v>
      </c>
      <c r="I15" s="57">
        <f>SUM(I3:I14)</f>
        <v>169452.415002789</v>
      </c>
      <c r="J15" s="57"/>
      <c r="K15" s="73"/>
      <c r="L15" s="73"/>
      <c r="M15" s="73">
        <f>SUM(M3:M14)</f>
        <v>125400</v>
      </c>
      <c r="N15" s="73">
        <f t="shared" ref="N15" si="3">SUM(N3:N14)</f>
        <v>121988.73341923952</v>
      </c>
      <c r="O15" s="73">
        <f t="shared" ref="O15:R15" si="4">SUM(O3:O14)</f>
        <v>145452.3893703185</v>
      </c>
      <c r="P15" s="73">
        <f t="shared" si="4"/>
        <v>158082.47688277066</v>
      </c>
      <c r="Q15" s="73">
        <f t="shared" si="4"/>
        <v>146917.85548277944</v>
      </c>
      <c r="R15" s="73">
        <f t="shared" si="4"/>
        <v>146864.18148756027</v>
      </c>
      <c r="S15" s="74">
        <f>R15/P15-1</f>
        <v>-7.0964825554508115E-2</v>
      </c>
      <c r="T15" s="54"/>
      <c r="U15" s="59"/>
      <c r="V15" s="59"/>
      <c r="W15" s="59"/>
      <c r="X15" s="59"/>
      <c r="Y15" s="59"/>
    </row>
    <row r="16" spans="1:27" x14ac:dyDescent="0.2">
      <c r="T16" s="75"/>
      <c r="U16" s="75"/>
      <c r="V16" s="75"/>
    </row>
    <row r="17" spans="1:28" x14ac:dyDescent="0.2">
      <c r="A17" s="42" t="s">
        <v>85</v>
      </c>
      <c r="B17" s="54" t="s">
        <v>134</v>
      </c>
      <c r="C17" s="59">
        <f>VLOOKUP($A17,DATA!$A$1:$AM$533,C$1,FALSE)/1000</f>
        <v>125966.8058</v>
      </c>
      <c r="D17" s="59">
        <f>VLOOKUP($A17,DATA!$A$1:$AM$533,D$1,FALSE)/1000</f>
        <v>142770.5441</v>
      </c>
      <c r="E17" s="59">
        <f>VLOOKUP($A17,DATA!$A$1:$AM$533,E$1,FALSE)/1000</f>
        <v>116351.26340000001</v>
      </c>
      <c r="F17" s="59">
        <f>VLOOKUP($A17,DATA!$A$1:$AM$533,F$1,FALSE)/1000</f>
        <v>96347.552930000005</v>
      </c>
      <c r="G17" s="59">
        <f>VLOOKUP($A17,DATA!$A$1:$AM$533,G$1,FALSE)/1000</f>
        <v>75919.386680000011</v>
      </c>
      <c r="H17" s="59">
        <f>VLOOKUP($A17,DATA!$A$1:$AM$533,H$1,FALSE)/1000</f>
        <v>37485.580520000003</v>
      </c>
      <c r="I17" s="59">
        <f>VLOOKUP($A17,DATA!$A$1:$AM$533,I$1,FALSE)/1000</f>
        <v>10784.63709</v>
      </c>
      <c r="T17" s="68"/>
      <c r="U17" s="76"/>
      <c r="V17" s="76"/>
    </row>
    <row r="18" spans="1:28" x14ac:dyDescent="0.2">
      <c r="B18" s="54" t="s">
        <v>135</v>
      </c>
      <c r="C18" s="77">
        <f>C17/C15-1</f>
        <v>-4.0089931374609478E-10</v>
      </c>
      <c r="D18" s="77">
        <f>D17/D15-1</f>
        <v>-4.4393546143390972E-2</v>
      </c>
      <c r="E18" s="77">
        <f t="shared" ref="E18:I18" si="5">E17/E15-1</f>
        <v>-0.25513123848587382</v>
      </c>
      <c r="F18" s="77">
        <f t="shared" si="5"/>
        <v>-0.41107202522423103</v>
      </c>
      <c r="G18" s="77">
        <f t="shared" si="5"/>
        <v>-0.57994626136275429</v>
      </c>
      <c r="H18" s="77">
        <f t="shared" si="5"/>
        <v>-0.77763039746765639</v>
      </c>
      <c r="I18" s="77">
        <f t="shared" si="5"/>
        <v>-0.93635595521124615</v>
      </c>
      <c r="T18" s="75"/>
      <c r="U18" s="75"/>
      <c r="V18" s="75"/>
    </row>
    <row r="19" spans="1:28" x14ac:dyDescent="0.2">
      <c r="T19" s="75"/>
      <c r="U19" s="75"/>
      <c r="V19" s="75"/>
    </row>
    <row r="20" spans="1:28" x14ac:dyDescent="0.2">
      <c r="K20" s="42" t="s">
        <v>184</v>
      </c>
      <c r="L20" s="142" t="s">
        <v>182</v>
      </c>
      <c r="M20" s="142"/>
      <c r="T20" s="75"/>
      <c r="U20" s="75" t="s">
        <v>169</v>
      </c>
      <c r="V20" s="75"/>
    </row>
    <row r="21" spans="1:28" ht="27.75" customHeight="1" x14ac:dyDescent="0.2">
      <c r="C21" s="54">
        <v>2013</v>
      </c>
      <c r="D21" s="54">
        <v>2017</v>
      </c>
      <c r="E21" s="54">
        <v>2020</v>
      </c>
      <c r="F21" s="54">
        <v>2025</v>
      </c>
      <c r="G21" s="54">
        <v>2030</v>
      </c>
      <c r="H21" s="54">
        <v>2040</v>
      </c>
      <c r="I21" s="54">
        <v>2050</v>
      </c>
      <c r="K21" s="65" t="s">
        <v>139</v>
      </c>
      <c r="L21" s="65">
        <v>2013</v>
      </c>
      <c r="M21" s="66">
        <v>2017</v>
      </c>
      <c r="N21" s="66" t="s">
        <v>140</v>
      </c>
      <c r="O21" s="66" t="s">
        <v>141</v>
      </c>
      <c r="P21" s="66" t="s">
        <v>142</v>
      </c>
      <c r="Q21" s="66" t="s">
        <v>143</v>
      </c>
      <c r="R21" s="66" t="s">
        <v>144</v>
      </c>
      <c r="S21" s="67"/>
      <c r="U21" s="65" t="s">
        <v>139</v>
      </c>
      <c r="V21" s="78" t="s">
        <v>186</v>
      </c>
      <c r="W21" s="78" t="s">
        <v>183</v>
      </c>
      <c r="X21" s="66" t="s">
        <v>140</v>
      </c>
      <c r="Y21" s="66" t="s">
        <v>141</v>
      </c>
      <c r="Z21" s="66" t="s">
        <v>142</v>
      </c>
      <c r="AA21" s="66" t="s">
        <v>143</v>
      </c>
      <c r="AB21" s="66" t="s">
        <v>144</v>
      </c>
    </row>
    <row r="22" spans="1:28" x14ac:dyDescent="0.2">
      <c r="A22" s="42" t="s">
        <v>157</v>
      </c>
      <c r="B22" s="54" t="s">
        <v>114</v>
      </c>
      <c r="C22" s="79">
        <f>VLOOKUP($A22,DATA!$A$1:$AM$533,C$1,FALSE)/0.0036/1000</f>
        <v>22.430837305555553</v>
      </c>
      <c r="D22" s="79">
        <f>VLOOKUP($A22,DATA!$A$1:$AM$533,D$1,FALSE)/0.0036/1000</f>
        <v>29.120907916666667</v>
      </c>
      <c r="E22" s="79">
        <f>VLOOKUP($A22,DATA!$A$1:$AM$533,E$1,FALSE)/0.0036/1000</f>
        <v>36.527704944444444</v>
      </c>
      <c r="F22" s="79">
        <f>VLOOKUP($A22,DATA!$A$1:$AM$533,F$1,FALSE)/0.0036/1000</f>
        <v>38.218614000000002</v>
      </c>
      <c r="G22" s="79">
        <f>VLOOKUP($A22,DATA!$A$1:$AM$533,G$1,FALSE)/0.0036/1000</f>
        <v>44.880575083333333</v>
      </c>
      <c r="H22" s="79">
        <f>VLOOKUP($A22,DATA!$A$1:$AM$533,H$1,FALSE)/0.0036/1000</f>
        <v>46.880911472222223</v>
      </c>
      <c r="I22" s="79">
        <f>VLOOKUP($A22,DATA!$A$1:$AM$533,I$1,FALSE)/0.0036/1000</f>
        <v>48.886332388888889</v>
      </c>
      <c r="K22" s="42" t="s">
        <v>114</v>
      </c>
      <c r="L22" s="80">
        <f t="shared" ref="L22:L33" si="6">V22*(1-0.175)</f>
        <v>21.461604213180632</v>
      </c>
      <c r="M22" s="80">
        <f t="shared" ref="M22:M33" si="7">W22*(1-0.175)</f>
        <v>24.722959878391183</v>
      </c>
      <c r="N22" s="80">
        <f t="shared" ref="N22:N33" si="8">X22*(1-0.175)</f>
        <v>27.180165582543587</v>
      </c>
      <c r="O22" s="80">
        <f t="shared" ref="O22:O33" si="9">Y22*(1-0.175)</f>
        <v>29.391982430790858</v>
      </c>
      <c r="P22" s="80">
        <f t="shared" ref="P22:P33" si="10">Z22*(1-0.175)</f>
        <v>33.069024280477677</v>
      </c>
      <c r="Q22" s="80">
        <f t="shared" ref="Q22:Q33" si="11">AA22*(1-0.175)</f>
        <v>33.06902423367</v>
      </c>
      <c r="R22" s="80">
        <f t="shared" ref="R22:R33" si="12">AB22*(1-0.175)</f>
        <v>33.069024196191307</v>
      </c>
      <c r="S22" s="81"/>
      <c r="U22" s="42" t="s">
        <v>114</v>
      </c>
      <c r="V22" s="80">
        <v>26.01406571294622</v>
      </c>
      <c r="W22" s="62">
        <v>29.967224095019617</v>
      </c>
      <c r="X22" s="82">
        <v>32.945655251567985</v>
      </c>
      <c r="Y22" s="82">
        <v>35.626645370655588</v>
      </c>
      <c r="Z22" s="82">
        <v>40.083665794518396</v>
      </c>
      <c r="AA22" s="82">
        <v>40.083665737781821</v>
      </c>
      <c r="AB22" s="82">
        <v>40.083665692353101</v>
      </c>
    </row>
    <row r="23" spans="1:28" x14ac:dyDescent="0.2">
      <c r="A23" s="42" t="s">
        <v>158</v>
      </c>
      <c r="B23" s="54" t="s">
        <v>115</v>
      </c>
      <c r="C23" s="79">
        <f>VLOOKUP($A23,DATA!$A$1:$AM$533,C$1,FALSE)/0.0036/1000</f>
        <v>3.3487590138888885</v>
      </c>
      <c r="D23" s="79">
        <f>VLOOKUP($A23,DATA!$A$1:$AM$533,D$1,FALSE)/0.0036/1000</f>
        <v>9.710626788888888</v>
      </c>
      <c r="E23" s="79">
        <f>VLOOKUP($A23,DATA!$A$1:$AM$533,E$1,FALSE)/0.0036/1000</f>
        <v>18.463899838888889</v>
      </c>
      <c r="F23" s="79">
        <f>VLOOKUP($A23,DATA!$A$1:$AM$533,F$1,FALSE)/0.0036/1000</f>
        <v>38.643264833333333</v>
      </c>
      <c r="G23" s="79">
        <f>VLOOKUP($A23,DATA!$A$1:$AM$533,G$1,FALSE)/0.0036/1000</f>
        <v>65.4183491388889</v>
      </c>
      <c r="H23" s="79">
        <f>VLOOKUP($A23,DATA!$A$1:$AM$533,H$1,FALSE)/0.0036/1000</f>
        <v>112.78250766666667</v>
      </c>
      <c r="I23" s="79">
        <f>VLOOKUP($A23,DATA!$A$1:$AM$533,I$1,FALSE)/0.0036/1000</f>
        <v>134.34014308333332</v>
      </c>
      <c r="K23" s="42" t="s">
        <v>151</v>
      </c>
      <c r="L23" s="80">
        <f t="shared" si="6"/>
        <v>3.2040596433737125</v>
      </c>
      <c r="M23" s="80">
        <f t="shared" si="7"/>
        <v>8.2439185416993954</v>
      </c>
      <c r="N23" s="80">
        <f t="shared" si="8"/>
        <v>21.712094712182104</v>
      </c>
      <c r="O23" s="80">
        <f t="shared" si="9"/>
        <v>29.71855968779219</v>
      </c>
      <c r="P23" s="80">
        <f t="shared" si="10"/>
        <v>48.201721393018673</v>
      </c>
      <c r="Q23" s="80">
        <f t="shared" si="11"/>
        <v>79.554926788128185</v>
      </c>
      <c r="R23" s="80">
        <f t="shared" si="12"/>
        <v>90.874017847153411</v>
      </c>
      <c r="S23" s="81"/>
      <c r="U23" s="42" t="s">
        <v>151</v>
      </c>
      <c r="V23" s="80">
        <v>3.8837086586348035</v>
      </c>
      <c r="W23" s="62">
        <v>9.9926285353932069</v>
      </c>
      <c r="X23" s="82">
        <v>26.317690560220733</v>
      </c>
      <c r="Y23" s="82">
        <v>36.022496591263263</v>
      </c>
      <c r="Z23" s="82">
        <v>58.426328961234759</v>
      </c>
      <c r="AA23" s="82">
        <v>96.430214288640229</v>
      </c>
      <c r="AB23" s="82">
        <v>110.15032466321625</v>
      </c>
    </row>
    <row r="24" spans="1:28" x14ac:dyDescent="0.2">
      <c r="A24" s="42" t="s">
        <v>159</v>
      </c>
      <c r="B24" s="54" t="s">
        <v>116</v>
      </c>
      <c r="C24" s="79">
        <f>VLOOKUP($A24,DATA!$A$1:$AM$533,C$1,FALSE)/0.0036/1000</f>
        <v>4.8574039916666667</v>
      </c>
      <c r="D24" s="79">
        <f>VLOOKUP($A24,DATA!$A$1:$AM$533,D$1,FALSE)/0.0036/1000</f>
        <v>5.5237190611111116</v>
      </c>
      <c r="E24" s="79">
        <f>VLOOKUP($A24,DATA!$A$1:$AM$533,E$1,FALSE)/0.0036/1000</f>
        <v>9.2661766833333346</v>
      </c>
      <c r="F24" s="79">
        <f>VLOOKUP($A24,DATA!$A$1:$AM$533,F$1,FALSE)/0.0036/1000</f>
        <v>15.738825605555556</v>
      </c>
      <c r="G24" s="79">
        <f>VLOOKUP($A24,DATA!$A$1:$AM$533,G$1,FALSE)/0.0036/1000</f>
        <v>16.425892013888891</v>
      </c>
      <c r="H24" s="79">
        <f>VLOOKUP($A24,DATA!$A$1:$AM$533,H$1,FALSE)/0.0036/1000</f>
        <v>17.146043783333333</v>
      </c>
      <c r="I24" s="79">
        <f>VLOOKUP($A24,DATA!$A$1:$AM$533,I$1,FALSE)/0.0036/1000</f>
        <v>17.628851097222221</v>
      </c>
      <c r="K24" s="42" t="s">
        <v>152</v>
      </c>
      <c r="L24" s="80">
        <f t="shared" si="6"/>
        <v>4.6475162988913867</v>
      </c>
      <c r="M24" s="80">
        <f t="shared" si="7"/>
        <v>4.6897026981652168</v>
      </c>
      <c r="N24" s="80">
        <f t="shared" si="8"/>
        <v>5.5527930573443882</v>
      </c>
      <c r="O24" s="80">
        <f t="shared" si="9"/>
        <v>12.103926266427152</v>
      </c>
      <c r="P24" s="80">
        <f t="shared" si="10"/>
        <v>12.102969290642067</v>
      </c>
      <c r="Q24" s="80">
        <f t="shared" si="11"/>
        <v>12.094537407596908</v>
      </c>
      <c r="R24" s="80">
        <f t="shared" si="12"/>
        <v>11.92498751749299</v>
      </c>
      <c r="S24" s="81"/>
      <c r="U24" s="42" t="s">
        <v>152</v>
      </c>
      <c r="V24" s="80">
        <v>5.6333530895653174</v>
      </c>
      <c r="W24" s="62">
        <v>5.684488118988142</v>
      </c>
      <c r="X24" s="82">
        <v>6.7306582513265312</v>
      </c>
      <c r="Y24" s="82">
        <v>14.671425777487457</v>
      </c>
      <c r="Z24" s="82">
        <v>14.67026580683887</v>
      </c>
      <c r="AA24" s="82">
        <v>14.660045342541707</v>
      </c>
      <c r="AB24" s="82">
        <v>14.454530324233929</v>
      </c>
    </row>
    <row r="25" spans="1:28" x14ac:dyDescent="0.2">
      <c r="A25" s="42" t="s">
        <v>160</v>
      </c>
      <c r="B25" s="54" t="s">
        <v>117</v>
      </c>
      <c r="C25" s="79">
        <f>VLOOKUP($A25,DATA!$A$1:$AM$533,C$1,FALSE)/0.0036/1000</f>
        <v>1.5599044000000001E-2</v>
      </c>
      <c r="D25" s="79">
        <f>VLOOKUP($A25,DATA!$A$1:$AM$533,D$1,FALSE)/0.0036/1000</f>
        <v>0.3145438433333333</v>
      </c>
      <c r="E25" s="79">
        <f>VLOOKUP($A25,DATA!$A$1:$AM$533,E$1,FALSE)/0.0036/1000</f>
        <v>1.9730547983333333</v>
      </c>
      <c r="F25" s="79">
        <f>VLOOKUP($A25,DATA!$A$1:$AM$533,F$1,FALSE)/0.0036/1000</f>
        <v>30.189725611111108</v>
      </c>
      <c r="G25" s="79">
        <f>VLOOKUP($A25,DATA!$A$1:$AM$533,G$1,FALSE)/0.0036/1000</f>
        <v>38.999526666666668</v>
      </c>
      <c r="H25" s="79">
        <f>VLOOKUP($A25,DATA!$A$1:$AM$533,H$1,FALSE)/0.0036/1000</f>
        <v>127.93286797222223</v>
      </c>
      <c r="I25" s="79">
        <f>VLOOKUP($A25,DATA!$A$1:$AM$533,I$1,FALSE)/0.0036/1000</f>
        <v>166.18730777777779</v>
      </c>
      <c r="K25" s="42" t="s">
        <v>153</v>
      </c>
      <c r="L25" s="80">
        <f t="shared" si="6"/>
        <v>1.4925011673051583E-2</v>
      </c>
      <c r="M25" s="80">
        <f t="shared" si="7"/>
        <v>0.26680066144363823</v>
      </c>
      <c r="N25" s="80">
        <f t="shared" si="8"/>
        <v>9.1064951673796006</v>
      </c>
      <c r="O25" s="80">
        <f t="shared" si="9"/>
        <v>23.217374795138301</v>
      </c>
      <c r="P25" s="80">
        <f t="shared" si="10"/>
        <v>28.735734614715543</v>
      </c>
      <c r="Q25" s="80">
        <f t="shared" si="11"/>
        <v>90.241741879678244</v>
      </c>
      <c r="R25" s="80">
        <f t="shared" si="12"/>
        <v>112.41694423675845</v>
      </c>
      <c r="S25" s="81"/>
      <c r="U25" s="42" t="s">
        <v>153</v>
      </c>
      <c r="V25" s="80">
        <v>1.8090923240062527E-2</v>
      </c>
      <c r="W25" s="62">
        <v>0.32339474114380395</v>
      </c>
      <c r="X25" s="82">
        <v>11.038175960460123</v>
      </c>
      <c r="Y25" s="82">
        <v>28.142272478955519</v>
      </c>
      <c r="Z25" s="82">
        <v>34.831193472382481</v>
      </c>
      <c r="AA25" s="82">
        <v>109.38392955112515</v>
      </c>
      <c r="AB25" s="82">
        <v>136.26296271122237</v>
      </c>
    </row>
    <row r="26" spans="1:28" x14ac:dyDescent="0.2">
      <c r="A26" s="42" t="s">
        <v>161</v>
      </c>
      <c r="B26" s="54" t="s">
        <v>118</v>
      </c>
      <c r="C26" s="79">
        <f>VLOOKUP($A26,DATA!$A$1:$AM$533,C$1,FALSE)/0.0036/1000</f>
        <v>1.78117065</v>
      </c>
      <c r="D26" s="79">
        <f>VLOOKUP($A26,DATA!$A$1:$AM$533,D$1,FALSE)/0.0036/1000</f>
        <v>6.3384241888888893</v>
      </c>
      <c r="E26" s="79">
        <f>VLOOKUP($A26,DATA!$A$1:$AM$533,E$1,FALSE)/0.0036/1000</f>
        <v>9.558400544444444</v>
      </c>
      <c r="F26" s="79">
        <f>VLOOKUP($A26,DATA!$A$1:$AM$533,F$1,FALSE)/0.0036/1000</f>
        <v>13.594039352777777</v>
      </c>
      <c r="G26" s="79">
        <f>VLOOKUP($A26,DATA!$A$1:$AM$533,G$1,FALSE)/0.0036/1000</f>
        <v>14.188215344444444</v>
      </c>
      <c r="H26" s="79">
        <f>VLOOKUP($A26,DATA!$A$1:$AM$533,H$1,FALSE)/0.0036/1000</f>
        <v>14.645670508333335</v>
      </c>
      <c r="I26" s="79">
        <f>VLOOKUP($A26,DATA!$A$1:$AM$533,I$1,FALSE)/0.0036/1000</f>
        <v>1.2196073277777778E-2</v>
      </c>
      <c r="K26" s="42" t="s">
        <v>118</v>
      </c>
      <c r="L26" s="80">
        <f t="shared" si="6"/>
        <v>1.7042065351888962</v>
      </c>
      <c r="M26" s="80">
        <f t="shared" si="7"/>
        <v>5.3809667388176727</v>
      </c>
      <c r="N26" s="80">
        <f t="shared" si="8"/>
        <v>10.45448079136222</v>
      </c>
      <c r="O26" s="80">
        <f t="shared" si="9"/>
        <v>10.45448079136222</v>
      </c>
      <c r="P26" s="80">
        <f t="shared" si="10"/>
        <v>10.454198436755904</v>
      </c>
      <c r="Q26" s="80">
        <f t="shared" si="11"/>
        <v>10.330815205842917</v>
      </c>
      <c r="R26" s="80">
        <f t="shared" si="12"/>
        <v>0</v>
      </c>
      <c r="S26" s="81"/>
      <c r="U26" s="42" t="s">
        <v>118</v>
      </c>
      <c r="V26" s="80">
        <v>2.065704891138056</v>
      </c>
      <c r="W26" s="62">
        <v>6.5223839258396037</v>
      </c>
      <c r="X26" s="82">
        <v>12.672097928923904</v>
      </c>
      <c r="Y26" s="82">
        <v>12.672097928923904</v>
      </c>
      <c r="Z26" s="82">
        <v>12.671755680916249</v>
      </c>
      <c r="AA26" s="82">
        <v>12.522200249506568</v>
      </c>
      <c r="AB26" s="82"/>
    </row>
    <row r="27" spans="1:28" x14ac:dyDescent="0.2">
      <c r="A27" s="42" t="s">
        <v>162</v>
      </c>
      <c r="B27" s="54" t="s">
        <v>119</v>
      </c>
      <c r="C27" s="79">
        <f>VLOOKUP($A27,DATA!$A$1:$AM$533,C$1,FALSE)/0.0036/1000</f>
        <v>1.0482690133333334</v>
      </c>
      <c r="D27" s="79">
        <f>VLOOKUP($A27,DATA!$A$1:$AM$533,D$1,FALSE)/0.0036/1000</f>
        <v>1.7226761647222224</v>
      </c>
      <c r="E27" s="79">
        <f>VLOOKUP($A27,DATA!$A$1:$AM$533,E$1,FALSE)/0.0036/1000</f>
        <v>2.2490137863888888</v>
      </c>
      <c r="F27" s="79">
        <f>VLOOKUP($A27,DATA!$A$1:$AM$533,F$1,FALSE)/0.0036/1000</f>
        <v>2.5153378577777779</v>
      </c>
      <c r="G27" s="79">
        <f>VLOOKUP($A27,DATA!$A$1:$AM$533,G$1,FALSE)/0.0036/1000</f>
        <v>2.5554771197222226</v>
      </c>
      <c r="H27" s="79">
        <f>VLOOKUP($A27,DATA!$A$1:$AM$533,H$1,FALSE)/0.0036/1000</f>
        <v>1.0497469261111112</v>
      </c>
      <c r="I27" s="79">
        <f>VLOOKUP($A27,DATA!$A$1:$AM$533,I$1,FALSE)/0.0036/1000</f>
        <v>0.14802697033333334</v>
      </c>
      <c r="K27" s="42" t="s">
        <v>119</v>
      </c>
      <c r="L27" s="80">
        <f t="shared" si="6"/>
        <v>1.002973467525146</v>
      </c>
      <c r="M27" s="80">
        <f t="shared" si="7"/>
        <v>1.4623206491276504</v>
      </c>
      <c r="N27" s="80">
        <f t="shared" si="8"/>
        <v>1.8684425064369861</v>
      </c>
      <c r="O27" s="80">
        <f t="shared" si="9"/>
        <v>1.9344177721690357</v>
      </c>
      <c r="P27" s="80">
        <f t="shared" si="10"/>
        <v>1.882933424508701</v>
      </c>
      <c r="Q27" s="80">
        <f t="shared" si="11"/>
        <v>0.74047422404582897</v>
      </c>
      <c r="R27" s="80">
        <f t="shared" si="12"/>
        <v>0.10013243425187283</v>
      </c>
      <c r="S27" s="81"/>
      <c r="U27" s="42" t="s">
        <v>119</v>
      </c>
      <c r="V27" s="80">
        <v>1.2157254151819952</v>
      </c>
      <c r="W27" s="62">
        <v>1.7725098777304853</v>
      </c>
      <c r="X27" s="82">
        <v>2.2647787956811953</v>
      </c>
      <c r="Y27" s="82">
        <v>2.3447488147503464</v>
      </c>
      <c r="Z27" s="82">
        <v>2.2823435448590317</v>
      </c>
      <c r="AA27" s="82">
        <v>0.89754451399494428</v>
      </c>
      <c r="AB27" s="82">
        <v>0.12137264757802768</v>
      </c>
    </row>
    <row r="28" spans="1:28" x14ac:dyDescent="0.2">
      <c r="A28" s="42" t="s">
        <v>163</v>
      </c>
      <c r="B28" s="54" t="s">
        <v>120</v>
      </c>
      <c r="C28" s="79">
        <f>VLOOKUP($A28,DATA!$A$1:$AM$533,C$1,FALSE)/0.0036/1000</f>
        <v>4.5910107500000003E-4</v>
      </c>
      <c r="D28" s="79">
        <f>VLOOKUP($A28,DATA!$A$1:$AM$533,D$1,FALSE)/0.0036/1000</f>
        <v>0.77355840499999995</v>
      </c>
      <c r="E28" s="79">
        <f>VLOOKUP($A28,DATA!$A$1:$AM$533,E$1,FALSE)/0.0036/1000</f>
        <v>1.3743181011111112</v>
      </c>
      <c r="F28" s="79">
        <f>VLOOKUP($A28,DATA!$A$1:$AM$533,F$1,FALSE)/0.0036/1000</f>
        <v>2.5686264505555556</v>
      </c>
      <c r="G28" s="79">
        <f>VLOOKUP($A28,DATA!$A$1:$AM$533,G$1,FALSE)/0.0036/1000</f>
        <v>2.6809698419444445</v>
      </c>
      <c r="H28" s="79">
        <f>VLOOKUP($A28,DATA!$A$1:$AM$533,H$1,FALSE)/0.0036/1000</f>
        <v>1.3298461391666665</v>
      </c>
      <c r="I28" s="79">
        <f>VLOOKUP($A28,DATA!$A$1:$AM$533,I$1,FALSE)/0.0036/1000</f>
        <v>1.032044983888889</v>
      </c>
      <c r="K28" s="42" t="s">
        <v>154</v>
      </c>
      <c r="L28" s="80">
        <f t="shared" si="6"/>
        <v>4.3926338650694902E-4</v>
      </c>
      <c r="M28" s="80">
        <f t="shared" si="7"/>
        <v>0.65679416823753256</v>
      </c>
      <c r="N28" s="80">
        <f t="shared" si="8"/>
        <v>2.6103924564959016</v>
      </c>
      <c r="O28" s="80">
        <f t="shared" si="9"/>
        <v>1.9753993048507255</v>
      </c>
      <c r="P28" s="80">
        <f t="shared" si="10"/>
        <v>1.9753993048507255</v>
      </c>
      <c r="Q28" s="80">
        <f t="shared" si="11"/>
        <v>0.9380516042096132</v>
      </c>
      <c r="R28" s="80">
        <f t="shared" si="12"/>
        <v>0.6981239719432778</v>
      </c>
      <c r="S28" s="81"/>
      <c r="U28" s="42" t="s">
        <v>154</v>
      </c>
      <c r="V28" s="80">
        <v>5.3244046849327154E-4</v>
      </c>
      <c r="W28" s="62">
        <v>0.79611414331822139</v>
      </c>
      <c r="X28" s="82">
        <v>3.1641120684798807</v>
      </c>
      <c r="Y28" s="82">
        <v>2.3944233998190612</v>
      </c>
      <c r="Z28" s="82">
        <v>2.3944233998190612</v>
      </c>
      <c r="AA28" s="82">
        <v>1.137032247526804</v>
      </c>
      <c r="AB28" s="82">
        <v>0.84621087508276105</v>
      </c>
    </row>
    <row r="29" spans="1:28" x14ac:dyDescent="0.2">
      <c r="A29" s="42" t="s">
        <v>164</v>
      </c>
      <c r="B29" s="54" t="s">
        <v>121</v>
      </c>
      <c r="C29" s="79">
        <f>VLOOKUP($A29,DATA!$A$1:$AM$533,C$1,FALSE)/0.0036/1000</f>
        <v>9.4430647888888881</v>
      </c>
      <c r="D29" s="79">
        <f>VLOOKUP($A29,DATA!$A$1:$AM$533,D$1,FALSE)/0.0036/1000</f>
        <v>9.9511065277777782</v>
      </c>
      <c r="E29" s="79">
        <f>VLOOKUP($A29,DATA!$A$1:$AM$533,E$1,FALSE)/0.0036/1000</f>
        <v>12.238405177777777</v>
      </c>
      <c r="F29" s="79">
        <f>VLOOKUP($A29,DATA!$A$1:$AM$533,F$1,FALSE)/0.0036/1000</f>
        <v>12.390932805555556</v>
      </c>
      <c r="G29" s="79">
        <f>VLOOKUP($A29,DATA!$A$1:$AM$533,G$1,FALSE)/0.0036/1000</f>
        <v>12.932872025</v>
      </c>
      <c r="H29" s="79">
        <f>VLOOKUP($A29,DATA!$A$1:$AM$533,H$1,FALSE)/0.0036/1000</f>
        <v>13.509292788888889</v>
      </c>
      <c r="I29" s="79">
        <f>VLOOKUP($A29,DATA!$A$1:$AM$533,I$1,FALSE)/0.0036/1000</f>
        <v>14.07405550277778</v>
      </c>
      <c r="K29" s="42" t="s">
        <v>155</v>
      </c>
      <c r="L29" s="80">
        <f t="shared" si="6"/>
        <v>9.0350313857878088</v>
      </c>
      <c r="M29" s="80">
        <f t="shared" si="7"/>
        <v>8.4482373008210789</v>
      </c>
      <c r="N29" s="80">
        <f t="shared" si="8"/>
        <v>9.5292330443859097</v>
      </c>
      <c r="O29" s="80">
        <f t="shared" si="9"/>
        <v>9.5292330443859097</v>
      </c>
      <c r="P29" s="80">
        <f t="shared" si="10"/>
        <v>9.5292330443859097</v>
      </c>
      <c r="Q29" s="80">
        <f t="shared" si="11"/>
        <v>9.5292330443859097</v>
      </c>
      <c r="R29" s="80">
        <f t="shared" si="12"/>
        <v>9.5203558799810697</v>
      </c>
      <c r="S29" s="81"/>
      <c r="U29" s="42" t="s">
        <v>155</v>
      </c>
      <c r="V29" s="80">
        <v>10.951553194894315</v>
      </c>
      <c r="W29" s="62">
        <v>10.240287637358884</v>
      </c>
      <c r="X29" s="82">
        <v>11.550585508346558</v>
      </c>
      <c r="Y29" s="82">
        <v>11.550585508346558</v>
      </c>
      <c r="Z29" s="82">
        <v>11.550585508346558</v>
      </c>
      <c r="AA29" s="82">
        <v>11.550585508346558</v>
      </c>
      <c r="AB29" s="82">
        <v>11.539825309067965</v>
      </c>
    </row>
    <row r="30" spans="1:28" x14ac:dyDescent="0.2">
      <c r="A30" s="42" t="s">
        <v>165</v>
      </c>
      <c r="B30" s="54" t="s">
        <v>122</v>
      </c>
      <c r="C30" s="79">
        <f>VLOOKUP($A30,DATA!$A$1:$AM$533,C$1,FALSE)/0.0036/1000</f>
        <v>28.722205277777778</v>
      </c>
      <c r="D30" s="79">
        <f>VLOOKUP($A30,DATA!$A$1:$AM$533,D$1,FALSE)/0.0036/1000</f>
        <v>31.898768944444445</v>
      </c>
      <c r="E30" s="79">
        <f>VLOOKUP($A30,DATA!$A$1:$AM$533,E$1,FALSE)/0.0036/1000</f>
        <v>39.951710972222223</v>
      </c>
      <c r="F30" s="79">
        <f>VLOOKUP($A30,DATA!$A$1:$AM$533,F$1,FALSE)/0.0036/1000</f>
        <v>41.696017055555558</v>
      </c>
      <c r="G30" s="79">
        <f>VLOOKUP($A30,DATA!$A$1:$AM$533,G$1,FALSE)/0.0036/1000</f>
        <v>35.101097888888894</v>
      </c>
      <c r="H30" s="79">
        <f>VLOOKUP($A30,DATA!$A$1:$AM$533,H$1,FALSE)/0.0036/1000</f>
        <v>27.913715472222222</v>
      </c>
      <c r="I30" s="79">
        <f>VLOOKUP($A30,DATA!$A$1:$AM$533,I$1,FALSE)/0.0036/1000</f>
        <v>0.91140823972222218</v>
      </c>
      <c r="K30" s="42" t="s">
        <v>147</v>
      </c>
      <c r="L30" s="80">
        <f t="shared" si="6"/>
        <v>27.481123124822805</v>
      </c>
      <c r="M30" s="80">
        <f t="shared" si="7"/>
        <v>27.081329566430846</v>
      </c>
      <c r="N30" s="80">
        <f t="shared" si="8"/>
        <v>15.750954825518601</v>
      </c>
      <c r="O30" s="80">
        <f t="shared" si="9"/>
        <v>32.066275379031687</v>
      </c>
      <c r="P30" s="80">
        <f t="shared" si="10"/>
        <v>25.863283980487903</v>
      </c>
      <c r="Q30" s="80">
        <f t="shared" si="11"/>
        <v>19.689875993952047</v>
      </c>
      <c r="R30" s="80">
        <f t="shared" si="12"/>
        <v>0.61651958043803456</v>
      </c>
      <c r="S30" s="81"/>
      <c r="U30" s="42" t="s">
        <v>147</v>
      </c>
      <c r="V30" s="80">
        <v>33.310452272512492</v>
      </c>
      <c r="W30" s="62">
        <v>32.825854019916179</v>
      </c>
      <c r="X30" s="82">
        <v>19.092066455174063</v>
      </c>
      <c r="Y30" s="82">
        <v>38.868212580644467</v>
      </c>
      <c r="Z30" s="82">
        <v>31.349435127864126</v>
      </c>
      <c r="AA30" s="82">
        <v>23.86651635630551</v>
      </c>
      <c r="AB30" s="82">
        <v>0.74729646113701165</v>
      </c>
    </row>
    <row r="31" spans="1:28" x14ac:dyDescent="0.2">
      <c r="A31" s="42" t="s">
        <v>166</v>
      </c>
      <c r="B31" s="54" t="s">
        <v>123</v>
      </c>
      <c r="C31" s="79">
        <f>VLOOKUP($A31,DATA!$A$1:$AM$533,C$1,FALSE)/0.0036/1000</f>
        <v>122.60557630555556</v>
      </c>
      <c r="D31" s="79">
        <f>VLOOKUP($A31,DATA!$A$1:$AM$533,D$1,FALSE)/0.0036/1000</f>
        <v>162.84410236111111</v>
      </c>
      <c r="E31" s="79">
        <f>VLOOKUP($A31,DATA!$A$1:$AM$533,E$1,FALSE)/0.0036/1000</f>
        <v>212.82811922222223</v>
      </c>
      <c r="F31" s="79">
        <f>VLOOKUP($A31,DATA!$A$1:$AM$533,F$1,FALSE)/0.0036/1000</f>
        <v>238.45918188888891</v>
      </c>
      <c r="G31" s="79">
        <f>VLOOKUP($A31,DATA!$A$1:$AM$533,G$1,FALSE)/0.0036/1000</f>
        <v>291.72284555555558</v>
      </c>
      <c r="H31" s="79">
        <f>VLOOKUP($A31,DATA!$A$1:$AM$533,H$1,FALSE)/0.0036/1000</f>
        <v>287.90184055555551</v>
      </c>
      <c r="I31" s="79">
        <f>VLOOKUP($A31,DATA!$A$1:$AM$533,I$1,FALSE)/0.0036/1000</f>
        <v>376.08776750000004</v>
      </c>
      <c r="K31" s="42" t="s">
        <v>156</v>
      </c>
      <c r="L31" s="80">
        <f t="shared" si="6"/>
        <v>117.30780786454316</v>
      </c>
      <c r="M31" s="80">
        <f t="shared" si="7"/>
        <v>138.2522025641058</v>
      </c>
      <c r="N31" s="80">
        <f t="shared" si="8"/>
        <v>181.78214144471008</v>
      </c>
      <c r="O31" s="80">
        <f t="shared" si="9"/>
        <v>183.38676768294212</v>
      </c>
      <c r="P31" s="80">
        <f t="shared" si="10"/>
        <v>214.94800024619587</v>
      </c>
      <c r="Q31" s="80">
        <f t="shared" si="11"/>
        <v>203.08122524410081</v>
      </c>
      <c r="R31" s="80">
        <f t="shared" si="12"/>
        <v>254.40352899858448</v>
      </c>
      <c r="S31" s="81"/>
      <c r="U31" s="42" t="s">
        <v>156</v>
      </c>
      <c r="V31" s="80">
        <v>142.19128226005233</v>
      </c>
      <c r="W31" s="62">
        <v>167.57842735043127</v>
      </c>
      <c r="X31" s="82">
        <v>220.34198962995163</v>
      </c>
      <c r="Y31" s="82">
        <v>222.28699113083894</v>
      </c>
      <c r="Z31" s="82">
        <v>260.54303060144957</v>
      </c>
      <c r="AA31" s="82">
        <v>246.15906090194039</v>
      </c>
      <c r="AB31" s="82">
        <v>308.36791393767817</v>
      </c>
    </row>
    <row r="32" spans="1:28" x14ac:dyDescent="0.2">
      <c r="A32" s="42" t="s">
        <v>167</v>
      </c>
      <c r="B32" s="54" t="s">
        <v>124</v>
      </c>
      <c r="C32" s="79">
        <f>VLOOKUP($A32,DATA!$A$1:$AM$533,C$1,FALSE)/0.0036/1000</f>
        <v>1.7817837558333336</v>
      </c>
      <c r="D32" s="79">
        <f>VLOOKUP($A32,DATA!$A$1:$AM$533,D$1,FALSE)/0.0036/1000</f>
        <v>3.6629727777777781</v>
      </c>
      <c r="E32" s="79">
        <f>VLOOKUP($A32,DATA!$A$1:$AM$533,E$1,FALSE)/0.0036/1000</f>
        <v>1.1040144933333333</v>
      </c>
      <c r="F32" s="79">
        <f>VLOOKUP($A32,DATA!$A$1:$AM$533,F$1,FALSE)/0.0036/1000</f>
        <v>0.10727536536111111</v>
      </c>
      <c r="G32" s="79">
        <f>VLOOKUP($A32,DATA!$A$1:$AM$533,G$1,FALSE)/0.0036/1000</f>
        <v>8.3873093527777789E-2</v>
      </c>
      <c r="H32" s="79">
        <f>VLOOKUP($A32,DATA!$A$1:$AM$533,H$1,FALSE)/0.0036/1000</f>
        <v>0.2684689053888889</v>
      </c>
      <c r="I32" s="79">
        <f>VLOOKUP($A32,DATA!$A$1:$AM$533,I$1,FALSE)/0.0036/1000</f>
        <v>0.56837529944444443</v>
      </c>
      <c r="K32" s="42" t="s">
        <v>124</v>
      </c>
      <c r="L32" s="80">
        <f t="shared" si="6"/>
        <v>1.7047931488168995</v>
      </c>
      <c r="M32" s="80">
        <f t="shared" si="7"/>
        <v>3.1095479758815947</v>
      </c>
      <c r="N32" s="80">
        <f t="shared" si="8"/>
        <v>1.7211715807698225</v>
      </c>
      <c r="O32" s="80">
        <f t="shared" si="9"/>
        <v>2.5088010523177215E-3</v>
      </c>
      <c r="P32" s="80">
        <f t="shared" si="10"/>
        <v>6.1799595085221877E-2</v>
      </c>
      <c r="Q32" s="80">
        <f t="shared" si="11"/>
        <v>0.18937355230812045</v>
      </c>
      <c r="R32" s="80">
        <f t="shared" si="12"/>
        <v>0.38447589764787721</v>
      </c>
      <c r="S32" s="81"/>
      <c r="U32" s="42" t="s">
        <v>124</v>
      </c>
      <c r="V32" s="80">
        <v>2.0664159379598783</v>
      </c>
      <c r="W32" s="62">
        <v>3.7691490616746606</v>
      </c>
      <c r="X32" s="82">
        <v>2.0862685827513001</v>
      </c>
      <c r="Y32" s="82">
        <v>3.0409709725063294E-3</v>
      </c>
      <c r="Z32" s="82">
        <v>7.490860010329925E-2</v>
      </c>
      <c r="AA32" s="82">
        <v>0.22954369976741873</v>
      </c>
      <c r="AB32" s="82">
        <v>0.46603139108833602</v>
      </c>
    </row>
    <row r="33" spans="1:28" x14ac:dyDescent="0.2">
      <c r="A33" s="42" t="s">
        <v>168</v>
      </c>
      <c r="B33" s="54" t="s">
        <v>125</v>
      </c>
      <c r="C33" s="79">
        <f>VLOOKUP($A33,DATA!$A$1:$AM$533,C$1,FALSE)/0.0036/1000</f>
        <v>41.115149444444441</v>
      </c>
      <c r="D33" s="79">
        <f>VLOOKUP($A33,DATA!$A$1:$AM$533,D$1,FALSE)/0.0036/1000</f>
        <v>39.116818638888887</v>
      </c>
      <c r="E33" s="79">
        <f>VLOOKUP($A33,DATA!$A$1:$AM$533,E$1,FALSE)/0.0036/1000</f>
        <v>4.8507168222222221</v>
      </c>
      <c r="F33" s="79">
        <f>VLOOKUP($A33,DATA!$A$1:$AM$533,F$1,FALSE)/0.0036/1000</f>
        <v>0.10727536536111111</v>
      </c>
      <c r="G33" s="79">
        <f>VLOOKUP($A33,DATA!$A$1:$AM$533,G$1,FALSE)/0.0036/1000</f>
        <v>0.11196724197222223</v>
      </c>
      <c r="H33" s="79">
        <f>VLOOKUP($A33,DATA!$A$1:$AM$533,H$1,FALSE)/0.0036/1000</f>
        <v>0.11695764494444444</v>
      </c>
      <c r="I33" s="79">
        <f>VLOOKUP($A33,DATA!$A$1:$AM$533,I$1,FALSE)/0.0036/1000</f>
        <v>0.12196073275000001</v>
      </c>
      <c r="K33" s="42" t="s">
        <v>150</v>
      </c>
      <c r="L33" s="80">
        <f t="shared" si="6"/>
        <v>39.338570042809998</v>
      </c>
      <c r="M33" s="80">
        <f t="shared" si="7"/>
        <v>33.209994256878339</v>
      </c>
      <c r="N33" s="80">
        <f t="shared" si="8"/>
        <v>0</v>
      </c>
      <c r="O33" s="80">
        <f t="shared" si="9"/>
        <v>1.0100871882059436E-4</v>
      </c>
      <c r="P33" s="80">
        <f t="shared" si="10"/>
        <v>6.3775866529340412E-3</v>
      </c>
      <c r="Q33" s="80">
        <f t="shared" si="11"/>
        <v>1.2023318970022956E-3</v>
      </c>
      <c r="R33" s="80">
        <f t="shared" si="12"/>
        <v>0</v>
      </c>
      <c r="S33" s="81"/>
      <c r="U33" s="42" t="s">
        <v>150</v>
      </c>
      <c r="V33" s="80">
        <v>47.683115203406061</v>
      </c>
      <c r="W33" s="62">
        <v>40.254538493185869</v>
      </c>
      <c r="X33" s="82"/>
      <c r="Y33" s="82">
        <v>1.2243481069162954E-4</v>
      </c>
      <c r="Z33" s="82">
        <v>7.7304080641624751E-3</v>
      </c>
      <c r="AA33" s="82">
        <v>1.4573719963664189E-3</v>
      </c>
      <c r="AB33" s="82"/>
    </row>
    <row r="34" spans="1:28" x14ac:dyDescent="0.2">
      <c r="C34" s="79">
        <f>SUM(C22:C33)</f>
        <v>237.15027769201947</v>
      </c>
      <c r="D34" s="79">
        <f>SUM(D22:D33)</f>
        <v>300.97822561861113</v>
      </c>
      <c r="E34" s="79">
        <f t="shared" ref="E34:I34" si="13">SUM(E22:E33)</f>
        <v>350.38553538472229</v>
      </c>
      <c r="F34" s="79">
        <f t="shared" si="13"/>
        <v>434.22911619183333</v>
      </c>
      <c r="G34" s="79">
        <f t="shared" si="13"/>
        <v>525.10166101383345</v>
      </c>
      <c r="H34" s="79">
        <f t="shared" si="13"/>
        <v>651.47786983505557</v>
      </c>
      <c r="I34" s="79">
        <f t="shared" si="13"/>
        <v>759.99846964941673</v>
      </c>
      <c r="L34" s="80">
        <f>SUM(L22:L33)</f>
        <v>226.90305000000001</v>
      </c>
      <c r="M34" s="80">
        <f>SUM(M22:M33)</f>
        <v>255.52477499999995</v>
      </c>
      <c r="N34" s="80">
        <f>SUM(N22:N33)</f>
        <v>287.2683651691292</v>
      </c>
      <c r="O34" s="80">
        <f t="shared" ref="O34:R34" si="14">SUM(O22:O33)</f>
        <v>333.78102696466141</v>
      </c>
      <c r="P34" s="80">
        <f t="shared" si="14"/>
        <v>386.83067519777717</v>
      </c>
      <c r="Q34" s="80">
        <f t="shared" si="14"/>
        <v>459.46048150981557</v>
      </c>
      <c r="R34" s="80">
        <f t="shared" si="14"/>
        <v>514.00811056044279</v>
      </c>
      <c r="S34" s="81"/>
      <c r="V34" s="80">
        <f>SUM(V22:V33)</f>
        <v>275.03399999999999</v>
      </c>
      <c r="W34" s="80">
        <f>SUM(W22:W33)</f>
        <v>309.72699999999998</v>
      </c>
      <c r="X34" s="82">
        <f>SUM(X22:X33)</f>
        <v>348.20407899288392</v>
      </c>
      <c r="Y34" s="82">
        <f t="shared" ref="Y34:AB34" si="15">SUM(Y22:Y33)</f>
        <v>404.58306298746828</v>
      </c>
      <c r="Z34" s="82">
        <f t="shared" si="15"/>
        <v>468.88566690639658</v>
      </c>
      <c r="AA34" s="82">
        <f t="shared" si="15"/>
        <v>556.92179576947342</v>
      </c>
      <c r="AB34" s="82">
        <f t="shared" si="15"/>
        <v>623.04013401265797</v>
      </c>
    </row>
  </sheetData>
  <mergeCells count="3">
    <mergeCell ref="N1:R1"/>
    <mergeCell ref="L20:M20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14</vt:i4>
      </vt:variant>
      <vt:variant>
        <vt:lpstr>Graphiques</vt:lpstr>
      </vt:variant>
      <vt:variant>
        <vt:i4>1</vt:i4>
      </vt:variant>
    </vt:vector>
  </HeadingPairs>
  <TitlesOfParts>
    <vt:vector size="15" baseType="lpstr">
      <vt:lpstr>DATA</vt:lpstr>
      <vt:lpstr>DATA 2</vt:lpstr>
      <vt:lpstr>DATA PIB por componente</vt:lpstr>
      <vt:lpstr>Inversion</vt:lpstr>
      <vt:lpstr>Resultados Macroeconomicos</vt:lpstr>
      <vt:lpstr>Energia-emisiones por Sectores</vt:lpstr>
      <vt:lpstr>Consumo por sectores</vt:lpstr>
      <vt:lpstr>Inversiones por sectores</vt:lpstr>
      <vt:lpstr>Empleo por sectores</vt:lpstr>
      <vt:lpstr>compare Balmorel-ThreeME </vt:lpstr>
      <vt:lpstr>ENER-baseline</vt:lpstr>
      <vt:lpstr>ENER-EE </vt:lpstr>
      <vt:lpstr>GRAPH</vt:lpstr>
      <vt:lpstr>ENR_EMS_ELEC</vt:lpstr>
      <vt:lpstr>Graph-PIB Componente</vt:lpstr>
    </vt:vector>
  </TitlesOfParts>
  <Company>OFCE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</dc:creator>
  <cp:lastModifiedBy>SCIENCES.PO</cp:lastModifiedBy>
  <dcterms:created xsi:type="dcterms:W3CDTF">2018-09-15T15:14:02Z</dcterms:created>
  <dcterms:modified xsi:type="dcterms:W3CDTF">2019-04-19T14:29:28Z</dcterms:modified>
</cp:coreProperties>
</file>