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Results\"/>
    </mc:Choice>
  </mc:AlternateContent>
  <bookViews>
    <workbookView xWindow="3525" yWindow="2520" windowWidth="16740" windowHeight="4755" firstSheet="3" activeTab="7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Energia-emisiones por Sectores" sheetId="11" r:id="rId7"/>
    <sheet name="Consumo por sectores" sheetId="17" r:id="rId8"/>
    <sheet name="Inversiones por sectores" sheetId="16" r:id="rId9"/>
    <sheet name="Empleo por sectores" sheetId="15" r:id="rId10"/>
    <sheet name="compare Balmorel-ThreeME " sheetId="18" r:id="rId11"/>
    <sheet name="ENER-baseline" sheetId="2" r:id="rId12"/>
    <sheet name="ENER-EE " sheetId="19" r:id="rId13"/>
    <sheet name="GRAPH" sheetId="5" r:id="rId14"/>
    <sheet name="ENR_EMS_ELEC" sheetId="4" r:id="rId15"/>
  </sheets>
  <externalReferences>
    <externalReference r:id="rId16"/>
  </externalReferences>
  <calcPr calcId="162913"/>
</workbook>
</file>

<file path=xl/calcChain.xml><?xml version="1.0" encoding="utf-8"?>
<calcChain xmlns="http://schemas.openxmlformats.org/spreadsheetml/2006/main">
  <c r="Q22" i="19" l="1"/>
  <c r="L42" i="19"/>
  <c r="M42" i="19"/>
  <c r="N42" i="19"/>
  <c r="O42" i="19"/>
  <c r="P42" i="19"/>
  <c r="L33" i="19"/>
  <c r="M33" i="19"/>
  <c r="N33" i="19"/>
  <c r="O33" i="19"/>
  <c r="P33" i="19"/>
  <c r="L24" i="19"/>
  <c r="M24" i="19"/>
  <c r="N24" i="19"/>
  <c r="O24" i="19"/>
  <c r="P24" i="19"/>
  <c r="L9" i="19"/>
  <c r="M9" i="19"/>
  <c r="N9" i="19"/>
  <c r="O9" i="19"/>
  <c r="P9" i="19"/>
  <c r="H23" i="18" l="1"/>
  <c r="L13" i="19" l="1"/>
  <c r="M13" i="19"/>
  <c r="N13" i="19"/>
  <c r="O13" i="19"/>
  <c r="P13" i="19"/>
  <c r="K13" i="19"/>
  <c r="L13" i="2"/>
  <c r="M13" i="2"/>
  <c r="N13" i="2"/>
  <c r="O13" i="2"/>
  <c r="P13" i="2"/>
  <c r="K13" i="2"/>
  <c r="B18" i="2" l="1"/>
  <c r="B40" i="2" l="1"/>
  <c r="C36" i="19" l="1"/>
  <c r="D36" i="19"/>
  <c r="E36" i="19"/>
  <c r="F36" i="19"/>
  <c r="G36" i="19"/>
  <c r="C37" i="19"/>
  <c r="D37" i="19"/>
  <c r="E37" i="19"/>
  <c r="F37" i="19"/>
  <c r="G37" i="19"/>
  <c r="C38" i="19"/>
  <c r="D38" i="19"/>
  <c r="E38" i="19"/>
  <c r="F38" i="19"/>
  <c r="G38" i="19"/>
  <c r="C39" i="19"/>
  <c r="D39" i="19"/>
  <c r="E39" i="19"/>
  <c r="F39" i="19"/>
  <c r="G39" i="19"/>
  <c r="C40" i="19"/>
  <c r="D40" i="19"/>
  <c r="E40" i="19"/>
  <c r="F40" i="19"/>
  <c r="G40" i="19"/>
  <c r="B37" i="19"/>
  <c r="B38" i="19"/>
  <c r="B39" i="19"/>
  <c r="B40" i="19"/>
  <c r="B36" i="19"/>
  <c r="C27" i="19"/>
  <c r="D27" i="19"/>
  <c r="E27" i="19"/>
  <c r="F27" i="19"/>
  <c r="G27" i="19"/>
  <c r="C28" i="19"/>
  <c r="D28" i="19"/>
  <c r="E28" i="19"/>
  <c r="F28" i="19"/>
  <c r="G28" i="19"/>
  <c r="C29" i="19"/>
  <c r="D29" i="19"/>
  <c r="E29" i="19"/>
  <c r="F29" i="19"/>
  <c r="G29" i="19"/>
  <c r="C30" i="19"/>
  <c r="D30" i="19"/>
  <c r="E30" i="19"/>
  <c r="F30" i="19"/>
  <c r="G30" i="19"/>
  <c r="C31" i="19"/>
  <c r="D31" i="19"/>
  <c r="E31" i="19"/>
  <c r="F31" i="19"/>
  <c r="G31" i="19"/>
  <c r="B28" i="19"/>
  <c r="B29" i="19"/>
  <c r="B30" i="19"/>
  <c r="B31" i="19"/>
  <c r="B27" i="19"/>
  <c r="C18" i="19"/>
  <c r="D18" i="19"/>
  <c r="E18" i="19"/>
  <c r="F18" i="19"/>
  <c r="G18" i="19"/>
  <c r="C19" i="19"/>
  <c r="D19" i="19"/>
  <c r="E19" i="19"/>
  <c r="F19" i="19"/>
  <c r="G19" i="19"/>
  <c r="C20" i="19"/>
  <c r="D20" i="19"/>
  <c r="E20" i="19"/>
  <c r="F20" i="19"/>
  <c r="G20" i="19"/>
  <c r="C21" i="19"/>
  <c r="D21" i="19"/>
  <c r="E21" i="19"/>
  <c r="F21" i="19"/>
  <c r="G21" i="19"/>
  <c r="C22" i="19"/>
  <c r="D22" i="19"/>
  <c r="E22" i="19"/>
  <c r="F22" i="19"/>
  <c r="G22" i="19"/>
  <c r="B19" i="19"/>
  <c r="B20" i="19"/>
  <c r="B21" i="19"/>
  <c r="B22" i="19"/>
  <c r="B18" i="19"/>
  <c r="B13" i="2"/>
  <c r="G3" i="2"/>
  <c r="B3" i="19"/>
  <c r="P50" i="19"/>
  <c r="O50" i="19"/>
  <c r="N50" i="19"/>
  <c r="M50" i="19"/>
  <c r="L50" i="19"/>
  <c r="K50" i="19"/>
  <c r="P41" i="19"/>
  <c r="O41" i="19"/>
  <c r="N41" i="19"/>
  <c r="M41" i="19"/>
  <c r="L41" i="19"/>
  <c r="K41" i="19"/>
  <c r="P32" i="19"/>
  <c r="O32" i="19"/>
  <c r="N32" i="19"/>
  <c r="M32" i="19"/>
  <c r="L32" i="19"/>
  <c r="K32" i="19"/>
  <c r="P23" i="19"/>
  <c r="O23" i="19"/>
  <c r="N23" i="19"/>
  <c r="M23" i="19"/>
  <c r="L23" i="19"/>
  <c r="K23" i="19"/>
  <c r="G13" i="19"/>
  <c r="F13" i="19"/>
  <c r="E13" i="19"/>
  <c r="D13" i="19"/>
  <c r="C13" i="19"/>
  <c r="B13" i="19"/>
  <c r="P8" i="19"/>
  <c r="O8" i="19"/>
  <c r="N8" i="19"/>
  <c r="M8" i="19"/>
  <c r="L8" i="19"/>
  <c r="K8" i="19"/>
  <c r="G7" i="19"/>
  <c r="F7" i="19"/>
  <c r="E7" i="19"/>
  <c r="D7" i="19"/>
  <c r="C7" i="19"/>
  <c r="B7" i="19"/>
  <c r="G6" i="19"/>
  <c r="F6" i="19"/>
  <c r="E6" i="19"/>
  <c r="D6" i="19"/>
  <c r="C6" i="19"/>
  <c r="B6" i="19"/>
  <c r="G5" i="19"/>
  <c r="F5" i="19"/>
  <c r="E5" i="19"/>
  <c r="D5" i="19"/>
  <c r="C5" i="19"/>
  <c r="B5" i="19"/>
  <c r="G4" i="19"/>
  <c r="F4" i="19"/>
  <c r="E4" i="19"/>
  <c r="D4" i="19"/>
  <c r="C4" i="19"/>
  <c r="B4" i="19"/>
  <c r="G3" i="19"/>
  <c r="F3" i="19"/>
  <c r="E3" i="19"/>
  <c r="D3" i="19"/>
  <c r="C3" i="19"/>
  <c r="C36" i="2"/>
  <c r="D36" i="2"/>
  <c r="E36" i="2"/>
  <c r="F36" i="2"/>
  <c r="G36" i="2"/>
  <c r="C37" i="2"/>
  <c r="D37" i="2"/>
  <c r="E37" i="2"/>
  <c r="F37" i="2"/>
  <c r="G37" i="2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B37" i="2"/>
  <c r="B38" i="2"/>
  <c r="B39" i="2"/>
  <c r="B36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B28" i="2"/>
  <c r="B29" i="2"/>
  <c r="B30" i="2"/>
  <c r="B31" i="2"/>
  <c r="B2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B19" i="2"/>
  <c r="B20" i="2"/>
  <c r="B21" i="2"/>
  <c r="B22" i="2"/>
  <c r="B3" i="2"/>
  <c r="L50" i="2"/>
  <c r="M50" i="2"/>
  <c r="N50" i="2"/>
  <c r="O50" i="2"/>
  <c r="P50" i="2"/>
  <c r="K50" i="2"/>
  <c r="L41" i="2"/>
  <c r="M41" i="2"/>
  <c r="N41" i="2"/>
  <c r="O41" i="2"/>
  <c r="P41" i="2"/>
  <c r="K41" i="2"/>
  <c r="L32" i="2"/>
  <c r="M32" i="2"/>
  <c r="N32" i="2"/>
  <c r="O32" i="2"/>
  <c r="P32" i="2"/>
  <c r="K32" i="2"/>
  <c r="L23" i="2"/>
  <c r="M23" i="2"/>
  <c r="N23" i="2"/>
  <c r="O23" i="2"/>
  <c r="P23" i="2"/>
  <c r="K23" i="2"/>
  <c r="P8" i="2"/>
  <c r="O8" i="2"/>
  <c r="N8" i="2"/>
  <c r="M8" i="2"/>
  <c r="L8" i="2"/>
  <c r="K8" i="2"/>
  <c r="C32" i="19" l="1"/>
  <c r="F23" i="19"/>
  <c r="G23" i="19"/>
  <c r="C23" i="19"/>
  <c r="D23" i="19"/>
  <c r="E23" i="19"/>
  <c r="F41" i="19"/>
  <c r="G41" i="19"/>
  <c r="C41" i="19"/>
  <c r="D41" i="19"/>
  <c r="E41" i="19"/>
  <c r="F32" i="19"/>
  <c r="G32" i="19"/>
  <c r="D32" i="19"/>
  <c r="E32" i="19"/>
  <c r="B41" i="19"/>
  <c r="B32" i="19"/>
  <c r="B23" i="19"/>
  <c r="E8" i="19"/>
  <c r="C8" i="19"/>
  <c r="G8" i="19"/>
  <c r="D8" i="19"/>
  <c r="F8" i="19"/>
  <c r="B8" i="19"/>
  <c r="F41" i="2"/>
  <c r="D41" i="2"/>
  <c r="E41" i="2"/>
  <c r="G41" i="2"/>
  <c r="C41" i="2"/>
  <c r="F32" i="2"/>
  <c r="G32" i="2"/>
  <c r="C32" i="2"/>
  <c r="D32" i="2"/>
  <c r="E32" i="2"/>
  <c r="G23" i="2"/>
  <c r="C23" i="2"/>
  <c r="D23" i="2"/>
  <c r="E23" i="2"/>
  <c r="F23" i="2"/>
  <c r="C5" i="18" l="1"/>
  <c r="C6" i="18"/>
  <c r="C7" i="18"/>
  <c r="C8" i="18"/>
  <c r="C9" i="18"/>
  <c r="C10" i="18"/>
  <c r="C11" i="18"/>
  <c r="C12" i="18"/>
  <c r="C13" i="18"/>
  <c r="C14" i="18"/>
  <c r="C15" i="18"/>
  <c r="C4" i="18"/>
  <c r="C16" i="18" l="1"/>
  <c r="F4" i="18"/>
  <c r="F9" i="18"/>
  <c r="F6" i="18"/>
  <c r="F14" i="18"/>
  <c r="F8" i="18"/>
  <c r="F11" i="18"/>
  <c r="F13" i="18"/>
  <c r="F5" i="18"/>
  <c r="F10" i="18"/>
  <c r="F15" i="18"/>
  <c r="F7" i="18"/>
  <c r="F12" i="18"/>
  <c r="D4" i="18"/>
  <c r="J8" i="18"/>
  <c r="F16" i="18" l="1"/>
  <c r="D6" i="18"/>
  <c r="D9" i="18"/>
  <c r="D14" i="18"/>
  <c r="D5" i="18"/>
  <c r="D12" i="18"/>
  <c r="D10" i="18"/>
  <c r="D8" i="18"/>
  <c r="D7" i="18"/>
  <c r="D11" i="18"/>
  <c r="D15" i="18"/>
  <c r="D13" i="18"/>
  <c r="J11" i="18"/>
  <c r="J12" i="18"/>
  <c r="J5" i="18"/>
  <c r="J6" i="18"/>
  <c r="J9" i="18"/>
  <c r="J7" i="18"/>
  <c r="J4" i="18"/>
  <c r="J14" i="18"/>
  <c r="J13" i="18"/>
  <c r="J15" i="18"/>
  <c r="J10" i="18"/>
  <c r="H4" i="18" l="1"/>
  <c r="H14" i="18"/>
  <c r="H5" i="18"/>
  <c r="H12" i="18"/>
  <c r="H8" i="18"/>
  <c r="H6" i="18"/>
  <c r="H11" i="18"/>
  <c r="H9" i="18"/>
  <c r="H15" i="18"/>
  <c r="H7" i="18"/>
  <c r="H13" i="18"/>
  <c r="H10" i="18"/>
  <c r="B4" i="18"/>
  <c r="J16" i="18"/>
  <c r="D16" i="18"/>
  <c r="B5" i="18"/>
  <c r="B14" i="18" l="1"/>
  <c r="B13" i="18"/>
  <c r="B10" i="18"/>
  <c r="B7" i="18"/>
  <c r="B12" i="18"/>
  <c r="B8" i="18"/>
  <c r="B9" i="18"/>
  <c r="B11" i="18"/>
  <c r="B15" i="18"/>
  <c r="B6" i="18"/>
  <c r="H16" i="18"/>
  <c r="B16" i="18" l="1"/>
  <c r="Q3" i="8" l="1"/>
  <c r="R3" i="8"/>
  <c r="T3" i="8"/>
  <c r="V3" i="8" s="1"/>
  <c r="X3" i="8"/>
  <c r="Y3" i="8"/>
  <c r="Q4" i="8"/>
  <c r="R4" i="8"/>
  <c r="T4" i="8"/>
  <c r="U4" i="8" s="1"/>
  <c r="X4" i="8"/>
  <c r="Y4" i="8"/>
  <c r="Q5" i="8"/>
  <c r="R5" i="8"/>
  <c r="T5" i="8"/>
  <c r="U5" i="8" s="1"/>
  <c r="X5" i="8"/>
  <c r="Y5" i="8"/>
  <c r="Q6" i="8"/>
  <c r="R6" i="8"/>
  <c r="T6" i="8"/>
  <c r="U6" i="8" s="1"/>
  <c r="X6" i="8"/>
  <c r="Y6" i="8"/>
  <c r="Q7" i="8"/>
  <c r="R7" i="8"/>
  <c r="T7" i="8"/>
  <c r="U7" i="8" s="1"/>
  <c r="X7" i="8"/>
  <c r="Y7" i="8"/>
  <c r="Q8" i="8"/>
  <c r="R8" i="8"/>
  <c r="T8" i="8"/>
  <c r="U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U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V19" i="8" s="1"/>
  <c r="X19" i="8"/>
  <c r="Y19" i="8"/>
  <c r="Q20" i="8"/>
  <c r="R20" i="8"/>
  <c r="T20" i="8"/>
  <c r="U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U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U28" i="8" s="1"/>
  <c r="X28" i="8"/>
  <c r="Y28" i="8"/>
  <c r="Q29" i="8"/>
  <c r="R29" i="8"/>
  <c r="T29" i="8"/>
  <c r="V29" i="8" s="1"/>
  <c r="X29" i="8"/>
  <c r="Y29" i="8"/>
  <c r="Q30" i="8"/>
  <c r="R30" i="8"/>
  <c r="T30" i="8"/>
  <c r="U30" i="8" s="1"/>
  <c r="X30" i="8"/>
  <c r="Y30" i="8"/>
  <c r="Q31" i="8"/>
  <c r="R31" i="8"/>
  <c r="T31" i="8"/>
  <c r="V31" i="8" s="1"/>
  <c r="X31" i="8"/>
  <c r="Y31" i="8"/>
  <c r="Q32" i="8"/>
  <c r="R32" i="8"/>
  <c r="T32" i="8"/>
  <c r="U32" i="8" s="1"/>
  <c r="X32" i="8"/>
  <c r="Y32" i="8"/>
  <c r="Q33" i="8"/>
  <c r="R33" i="8"/>
  <c r="T33" i="8"/>
  <c r="V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U36" i="8" s="1"/>
  <c r="X36" i="8"/>
  <c r="Y36" i="8"/>
  <c r="Q37" i="8"/>
  <c r="R37" i="8"/>
  <c r="T37" i="8"/>
  <c r="V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U40" i="8" s="1"/>
  <c r="X40" i="8"/>
  <c r="Y40" i="8"/>
  <c r="U3" i="8" l="1"/>
  <c r="AA3" i="8" s="1"/>
  <c r="U31" i="8"/>
  <c r="W23" i="8"/>
  <c r="V20" i="8"/>
  <c r="W19" i="8"/>
  <c r="W21" i="8"/>
  <c r="U19" i="8"/>
  <c r="W39" i="8"/>
  <c r="U39" i="8"/>
  <c r="W18" i="8"/>
  <c r="U33" i="8"/>
  <c r="U27" i="8"/>
  <c r="V24" i="8"/>
  <c r="W14" i="8"/>
  <c r="U11" i="8"/>
  <c r="W10" i="8"/>
  <c r="W7" i="8"/>
  <c r="V4" i="8"/>
  <c r="W3" i="8"/>
  <c r="V40" i="8"/>
  <c r="W34" i="8"/>
  <c r="W31" i="8"/>
  <c r="W16" i="8"/>
  <c r="W11" i="8"/>
  <c r="W5" i="8"/>
  <c r="W15" i="8"/>
  <c r="W35" i="8"/>
  <c r="U29" i="8"/>
  <c r="W26" i="8"/>
  <c r="V15" i="8"/>
  <c r="W8" i="8"/>
  <c r="W6" i="8"/>
  <c r="V32" i="8"/>
  <c r="V8" i="8"/>
  <c r="U37" i="8"/>
  <c r="W27" i="8"/>
  <c r="W24" i="8"/>
  <c r="W22" i="8"/>
  <c r="U16" i="8"/>
  <c r="W13" i="8"/>
  <c r="W38" i="8"/>
  <c r="V36" i="8"/>
  <c r="V35" i="8"/>
  <c r="W30" i="8"/>
  <c r="V28" i="8"/>
  <c r="V23" i="8"/>
  <c r="V12" i="8"/>
  <c r="V7" i="8"/>
  <c r="W40" i="8"/>
  <c r="W37" i="8"/>
  <c r="W32" i="8"/>
  <c r="W29" i="8"/>
  <c r="W25" i="8"/>
  <c r="W20" i="8"/>
  <c r="W9" i="8"/>
  <c r="W4" i="8"/>
  <c r="AA4" i="8" s="1"/>
  <c r="W36" i="8"/>
  <c r="W33" i="8"/>
  <c r="W28" i="8"/>
  <c r="W17" i="8"/>
  <c r="W12" i="8"/>
  <c r="V38" i="8"/>
  <c r="V34" i="8"/>
  <c r="V30" i="8"/>
  <c r="V26" i="8"/>
  <c r="V22" i="8"/>
  <c r="V18" i="8"/>
  <c r="V14" i="8"/>
  <c r="V10" i="8"/>
  <c r="V6" i="8"/>
  <c r="V25" i="8"/>
  <c r="V21" i="8"/>
  <c r="V17" i="8"/>
  <c r="V13" i="8"/>
  <c r="V9" i="8"/>
  <c r="V5" i="8"/>
  <c r="H26" i="18"/>
  <c r="H25" i="18"/>
  <c r="H24" i="18"/>
  <c r="AA5" i="8" l="1"/>
  <c r="AA6" i="8"/>
  <c r="AA31" i="8"/>
  <c r="AA7" i="8"/>
  <c r="AA15" i="8"/>
  <c r="AA23" i="8"/>
  <c r="AA20" i="8"/>
  <c r="AA8" i="8"/>
  <c r="AA39" i="8"/>
  <c r="AA27" i="8"/>
  <c r="AA40" i="8"/>
  <c r="AA24" i="8"/>
  <c r="AA21" i="8"/>
  <c r="AA14" i="8"/>
  <c r="AA11" i="8"/>
  <c r="AA19" i="8"/>
  <c r="AA18" i="8"/>
  <c r="AA33" i="8"/>
  <c r="AA25" i="8"/>
  <c r="AA22" i="8"/>
  <c r="AA10" i="8"/>
  <c r="AA12" i="8"/>
  <c r="AA29" i="8"/>
  <c r="AA13" i="8"/>
  <c r="AA34" i="8"/>
  <c r="AA35" i="8"/>
  <c r="AA16" i="8"/>
  <c r="AA37" i="8"/>
  <c r="AA9" i="8"/>
  <c r="AA36" i="8"/>
  <c r="AA26" i="8"/>
  <c r="AA38" i="8"/>
  <c r="AA32" i="8"/>
  <c r="AA17" i="8"/>
  <c r="AA30" i="8"/>
  <c r="AA28" i="8"/>
  <c r="E23" i="18" l="1"/>
  <c r="E24" i="18"/>
  <c r="E25" i="18"/>
  <c r="E26" i="18"/>
  <c r="L23" i="18"/>
  <c r="L24" i="18"/>
  <c r="L25" i="18"/>
  <c r="L26" i="18"/>
  <c r="Q26" i="18" s="1"/>
  <c r="Q25" i="18" l="1"/>
  <c r="Q23" i="18"/>
  <c r="Q24" i="18"/>
  <c r="C29" i="18"/>
  <c r="D29" i="18"/>
  <c r="C30" i="18"/>
  <c r="D30" i="18"/>
  <c r="C31" i="18"/>
  <c r="D31" i="18"/>
  <c r="C32" i="18"/>
  <c r="D32" i="18"/>
  <c r="K5" i="17" l="1"/>
  <c r="L5" i="17"/>
  <c r="M5" i="17"/>
  <c r="N5" i="17"/>
  <c r="O5" i="17"/>
  <c r="P5" i="17"/>
  <c r="Q5" i="17"/>
  <c r="K6" i="17"/>
  <c r="L6" i="17"/>
  <c r="M6" i="17"/>
  <c r="N6" i="17"/>
  <c r="O6" i="17"/>
  <c r="P6" i="17"/>
  <c r="Q6" i="17"/>
  <c r="K7" i="17"/>
  <c r="L7" i="17"/>
  <c r="M7" i="17"/>
  <c r="N7" i="17"/>
  <c r="O7" i="17"/>
  <c r="P7" i="17"/>
  <c r="Q7" i="17"/>
  <c r="K8" i="17"/>
  <c r="L8" i="17"/>
  <c r="M8" i="17"/>
  <c r="N8" i="17"/>
  <c r="O8" i="17"/>
  <c r="P8" i="17"/>
  <c r="Q8" i="17"/>
  <c r="K9" i="17"/>
  <c r="L9" i="17"/>
  <c r="M9" i="17"/>
  <c r="N9" i="17"/>
  <c r="O9" i="17"/>
  <c r="P9" i="17"/>
  <c r="Q9" i="17"/>
  <c r="Q4" i="17"/>
  <c r="P4" i="17"/>
  <c r="O4" i="17"/>
  <c r="N4" i="17"/>
  <c r="M4" i="17"/>
  <c r="L4" i="17"/>
  <c r="K4" i="17"/>
  <c r="B5" i="17"/>
  <c r="C5" i="17"/>
  <c r="D5" i="17"/>
  <c r="E5" i="17"/>
  <c r="F5" i="17"/>
  <c r="G5" i="17"/>
  <c r="H5" i="17"/>
  <c r="B6" i="17"/>
  <c r="C6" i="17"/>
  <c r="D6" i="17"/>
  <c r="E6" i="17"/>
  <c r="F6" i="17"/>
  <c r="G6" i="17"/>
  <c r="H6" i="17"/>
  <c r="B7" i="17"/>
  <c r="C7" i="17"/>
  <c r="D7" i="17"/>
  <c r="E7" i="17"/>
  <c r="F7" i="17"/>
  <c r="G7" i="17"/>
  <c r="H7" i="17"/>
  <c r="B8" i="17"/>
  <c r="C8" i="17"/>
  <c r="D8" i="17"/>
  <c r="E8" i="17"/>
  <c r="F8" i="17"/>
  <c r="G8" i="17"/>
  <c r="H8" i="17"/>
  <c r="B9" i="17"/>
  <c r="C9" i="17"/>
  <c r="D9" i="17"/>
  <c r="E9" i="17"/>
  <c r="F9" i="17"/>
  <c r="G9" i="17"/>
  <c r="H9" i="17"/>
  <c r="H4" i="17"/>
  <c r="G4" i="17"/>
  <c r="F4" i="17"/>
  <c r="E4" i="17"/>
  <c r="D4" i="17"/>
  <c r="C4" i="17"/>
  <c r="B4" i="17"/>
  <c r="K11" i="16"/>
  <c r="L11" i="16"/>
  <c r="M11" i="16"/>
  <c r="N11" i="16"/>
  <c r="O11" i="16"/>
  <c r="P11" i="16"/>
  <c r="Q11" i="16"/>
  <c r="K12" i="16"/>
  <c r="L12" i="16"/>
  <c r="M12" i="16"/>
  <c r="N12" i="16"/>
  <c r="O12" i="16"/>
  <c r="P12" i="16"/>
  <c r="Q12" i="16"/>
  <c r="K13" i="16"/>
  <c r="L13" i="16"/>
  <c r="M13" i="16"/>
  <c r="N13" i="16"/>
  <c r="O13" i="16"/>
  <c r="P13" i="16"/>
  <c r="Q13" i="16"/>
  <c r="K14" i="16"/>
  <c r="L14" i="16"/>
  <c r="M14" i="16"/>
  <c r="N14" i="16"/>
  <c r="O14" i="16"/>
  <c r="P14" i="16"/>
  <c r="Q14" i="16"/>
  <c r="K15" i="16"/>
  <c r="L15" i="16"/>
  <c r="M15" i="16"/>
  <c r="N15" i="16"/>
  <c r="O15" i="16"/>
  <c r="P15" i="16"/>
  <c r="Q15" i="16"/>
  <c r="K16" i="16"/>
  <c r="L16" i="16"/>
  <c r="M16" i="16"/>
  <c r="N16" i="16"/>
  <c r="O16" i="16"/>
  <c r="P16" i="16"/>
  <c r="Q16" i="16"/>
  <c r="K17" i="16"/>
  <c r="L17" i="16"/>
  <c r="M17" i="16"/>
  <c r="N17" i="16"/>
  <c r="O17" i="16"/>
  <c r="P17" i="16"/>
  <c r="Q17" i="16"/>
  <c r="K18" i="16"/>
  <c r="L18" i="16"/>
  <c r="M18" i="16"/>
  <c r="N18" i="16"/>
  <c r="O18" i="16"/>
  <c r="P18" i="16"/>
  <c r="Q18" i="16"/>
  <c r="K19" i="16"/>
  <c r="L19" i="16"/>
  <c r="M19" i="16"/>
  <c r="N19" i="16"/>
  <c r="O19" i="16"/>
  <c r="P19" i="16"/>
  <c r="Q19" i="16"/>
  <c r="K20" i="16"/>
  <c r="L20" i="16"/>
  <c r="M20" i="16"/>
  <c r="N20" i="16"/>
  <c r="O20" i="16"/>
  <c r="P20" i="16"/>
  <c r="Q20" i="16"/>
  <c r="K21" i="16"/>
  <c r="L21" i="16"/>
  <c r="M21" i="16"/>
  <c r="N21" i="16"/>
  <c r="O21" i="16"/>
  <c r="P21" i="16"/>
  <c r="Q21" i="16"/>
  <c r="Q10" i="16"/>
  <c r="P10" i="16"/>
  <c r="O10" i="16"/>
  <c r="N10" i="16"/>
  <c r="M10" i="16"/>
  <c r="L10" i="16"/>
  <c r="K10" i="16"/>
  <c r="K5" i="16"/>
  <c r="L5" i="16"/>
  <c r="M5" i="16"/>
  <c r="N5" i="16"/>
  <c r="O5" i="16"/>
  <c r="P5" i="16"/>
  <c r="Q5" i="16"/>
  <c r="K6" i="16"/>
  <c r="L6" i="16"/>
  <c r="M6" i="16"/>
  <c r="N6" i="16"/>
  <c r="O6" i="16"/>
  <c r="P6" i="16"/>
  <c r="Q6" i="16"/>
  <c r="K7" i="16"/>
  <c r="L7" i="16"/>
  <c r="M7" i="16"/>
  <c r="N7" i="16"/>
  <c r="O7" i="16"/>
  <c r="P7" i="16"/>
  <c r="Q7" i="16"/>
  <c r="K8" i="16"/>
  <c r="L8" i="16"/>
  <c r="M8" i="16"/>
  <c r="N8" i="16"/>
  <c r="O8" i="16"/>
  <c r="P8" i="16"/>
  <c r="Q8" i="16"/>
  <c r="Q4" i="16"/>
  <c r="P4" i="16"/>
  <c r="O4" i="16"/>
  <c r="N4" i="16"/>
  <c r="M4" i="16"/>
  <c r="L4" i="16"/>
  <c r="K4" i="16"/>
  <c r="B11" i="16"/>
  <c r="C11" i="16"/>
  <c r="D11" i="16"/>
  <c r="E11" i="16"/>
  <c r="E5" i="18" s="1"/>
  <c r="F11" i="16"/>
  <c r="G5" i="18" s="1"/>
  <c r="G11" i="16"/>
  <c r="I5" i="18" s="1"/>
  <c r="H11" i="16"/>
  <c r="K5" i="18" s="1"/>
  <c r="B12" i="16"/>
  <c r="C12" i="16"/>
  <c r="D12" i="16"/>
  <c r="E12" i="16"/>
  <c r="E6" i="18" s="1"/>
  <c r="F12" i="16"/>
  <c r="G6" i="18" s="1"/>
  <c r="G12" i="16"/>
  <c r="I6" i="18" s="1"/>
  <c r="H12" i="16"/>
  <c r="K6" i="18" s="1"/>
  <c r="B13" i="16"/>
  <c r="C13" i="16"/>
  <c r="D13" i="16"/>
  <c r="E13" i="16"/>
  <c r="E7" i="18" s="1"/>
  <c r="F13" i="16"/>
  <c r="G7" i="18" s="1"/>
  <c r="G13" i="16"/>
  <c r="I7" i="18" s="1"/>
  <c r="H13" i="16"/>
  <c r="K7" i="18" s="1"/>
  <c r="B14" i="16"/>
  <c r="C14" i="16"/>
  <c r="D14" i="16"/>
  <c r="E14" i="16"/>
  <c r="E8" i="18" s="1"/>
  <c r="F14" i="16"/>
  <c r="G8" i="18" s="1"/>
  <c r="G14" i="16"/>
  <c r="I8" i="18" s="1"/>
  <c r="H14" i="16"/>
  <c r="K8" i="18" s="1"/>
  <c r="B15" i="16"/>
  <c r="C15" i="16"/>
  <c r="D15" i="16"/>
  <c r="E15" i="16"/>
  <c r="E9" i="18" s="1"/>
  <c r="F15" i="16"/>
  <c r="G9" i="18" s="1"/>
  <c r="G15" i="16"/>
  <c r="I9" i="18" s="1"/>
  <c r="H15" i="16"/>
  <c r="K9" i="18" s="1"/>
  <c r="B16" i="16"/>
  <c r="C16" i="16"/>
  <c r="D16" i="16"/>
  <c r="E16" i="16"/>
  <c r="E10" i="18" s="1"/>
  <c r="F16" i="16"/>
  <c r="G10" i="18" s="1"/>
  <c r="G16" i="16"/>
  <c r="I10" i="18" s="1"/>
  <c r="H16" i="16"/>
  <c r="K10" i="18" s="1"/>
  <c r="B17" i="16"/>
  <c r="C17" i="16"/>
  <c r="D17" i="16"/>
  <c r="E17" i="16"/>
  <c r="E11" i="18" s="1"/>
  <c r="F17" i="16"/>
  <c r="G11" i="18" s="1"/>
  <c r="G17" i="16"/>
  <c r="I11" i="18" s="1"/>
  <c r="H17" i="16"/>
  <c r="K11" i="18" s="1"/>
  <c r="B18" i="16"/>
  <c r="C18" i="16"/>
  <c r="D18" i="16"/>
  <c r="E18" i="16"/>
  <c r="E12" i="18" s="1"/>
  <c r="F18" i="16"/>
  <c r="G12" i="18" s="1"/>
  <c r="G18" i="16"/>
  <c r="I12" i="18" s="1"/>
  <c r="H18" i="16"/>
  <c r="K12" i="18" s="1"/>
  <c r="B19" i="16"/>
  <c r="C19" i="16"/>
  <c r="D19" i="16"/>
  <c r="E19" i="16"/>
  <c r="E13" i="18" s="1"/>
  <c r="F19" i="16"/>
  <c r="G13" i="18" s="1"/>
  <c r="G19" i="16"/>
  <c r="I13" i="18" s="1"/>
  <c r="H19" i="16"/>
  <c r="K13" i="18" s="1"/>
  <c r="B20" i="16"/>
  <c r="C20" i="16"/>
  <c r="D20" i="16"/>
  <c r="E20" i="16"/>
  <c r="E14" i="18" s="1"/>
  <c r="F20" i="16"/>
  <c r="G14" i="18" s="1"/>
  <c r="G20" i="16"/>
  <c r="I14" i="18" s="1"/>
  <c r="H20" i="16"/>
  <c r="K14" i="18" s="1"/>
  <c r="B21" i="16"/>
  <c r="C21" i="16"/>
  <c r="D21" i="16"/>
  <c r="E21" i="16"/>
  <c r="E15" i="18" s="1"/>
  <c r="F21" i="16"/>
  <c r="G15" i="18" s="1"/>
  <c r="G21" i="16"/>
  <c r="I15" i="18" s="1"/>
  <c r="H21" i="16"/>
  <c r="K15" i="18" s="1"/>
  <c r="H10" i="16"/>
  <c r="K4" i="18" s="1"/>
  <c r="G10" i="16"/>
  <c r="I4" i="18" s="1"/>
  <c r="F10" i="16"/>
  <c r="G4" i="18" s="1"/>
  <c r="E10" i="16"/>
  <c r="E4" i="18" s="1"/>
  <c r="D10" i="16"/>
  <c r="C10" i="16"/>
  <c r="B10" i="16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H4" i="16"/>
  <c r="G4" i="16"/>
  <c r="F4" i="16"/>
  <c r="E4" i="16"/>
  <c r="D4" i="16"/>
  <c r="C4" i="16"/>
  <c r="B4" i="16"/>
  <c r="K11" i="15"/>
  <c r="L11" i="15"/>
  <c r="M11" i="15"/>
  <c r="N11" i="15"/>
  <c r="O11" i="15"/>
  <c r="P11" i="15"/>
  <c r="Q11" i="15"/>
  <c r="K12" i="15"/>
  <c r="L12" i="15"/>
  <c r="M12" i="15"/>
  <c r="N12" i="15"/>
  <c r="O12" i="15"/>
  <c r="P12" i="15"/>
  <c r="Q12" i="15"/>
  <c r="K13" i="15"/>
  <c r="L13" i="15"/>
  <c r="M13" i="15"/>
  <c r="N13" i="15"/>
  <c r="O13" i="15"/>
  <c r="P13" i="15"/>
  <c r="Q13" i="15"/>
  <c r="K14" i="15"/>
  <c r="L14" i="15"/>
  <c r="M14" i="15"/>
  <c r="N14" i="15"/>
  <c r="O14" i="15"/>
  <c r="P14" i="15"/>
  <c r="Q14" i="15"/>
  <c r="K15" i="15"/>
  <c r="L15" i="15"/>
  <c r="M15" i="15"/>
  <c r="N15" i="15"/>
  <c r="O15" i="15"/>
  <c r="P15" i="15"/>
  <c r="Q15" i="15"/>
  <c r="K16" i="15"/>
  <c r="L16" i="15"/>
  <c r="M16" i="15"/>
  <c r="N16" i="15"/>
  <c r="O16" i="15"/>
  <c r="P16" i="15"/>
  <c r="Q16" i="15"/>
  <c r="K17" i="15"/>
  <c r="L17" i="15"/>
  <c r="M17" i="15"/>
  <c r="N17" i="15"/>
  <c r="O17" i="15"/>
  <c r="P17" i="15"/>
  <c r="Q17" i="15"/>
  <c r="K18" i="15"/>
  <c r="L18" i="15"/>
  <c r="M18" i="15"/>
  <c r="N18" i="15"/>
  <c r="O18" i="15"/>
  <c r="P18" i="15"/>
  <c r="Q18" i="15"/>
  <c r="K19" i="15"/>
  <c r="L19" i="15"/>
  <c r="M19" i="15"/>
  <c r="N19" i="15"/>
  <c r="O19" i="15"/>
  <c r="P19" i="15"/>
  <c r="Q19" i="15"/>
  <c r="K20" i="15"/>
  <c r="L20" i="15"/>
  <c r="M20" i="15"/>
  <c r="N20" i="15"/>
  <c r="O20" i="15"/>
  <c r="P20" i="15"/>
  <c r="Q20" i="15"/>
  <c r="K21" i="15"/>
  <c r="L21" i="15"/>
  <c r="M21" i="15"/>
  <c r="N21" i="15"/>
  <c r="O21" i="15"/>
  <c r="P21" i="15"/>
  <c r="Q21" i="15"/>
  <c r="Q10" i="15"/>
  <c r="P10" i="15"/>
  <c r="O10" i="15"/>
  <c r="N10" i="15"/>
  <c r="M10" i="15"/>
  <c r="L10" i="15"/>
  <c r="K10" i="15"/>
  <c r="K5" i="15"/>
  <c r="L5" i="15"/>
  <c r="M5" i="15"/>
  <c r="N5" i="15"/>
  <c r="O5" i="15"/>
  <c r="P5" i="15"/>
  <c r="Q5" i="15"/>
  <c r="K6" i="15"/>
  <c r="L6" i="15"/>
  <c r="M6" i="15"/>
  <c r="N6" i="15"/>
  <c r="O6" i="15"/>
  <c r="P6" i="15"/>
  <c r="Q6" i="15"/>
  <c r="K7" i="15"/>
  <c r="L7" i="15"/>
  <c r="M7" i="15"/>
  <c r="N7" i="15"/>
  <c r="O7" i="15"/>
  <c r="P7" i="15"/>
  <c r="Q7" i="15"/>
  <c r="K8" i="15"/>
  <c r="L8" i="15"/>
  <c r="M8" i="15"/>
  <c r="N8" i="15"/>
  <c r="O8" i="15"/>
  <c r="P8" i="15"/>
  <c r="Q8" i="15"/>
  <c r="Q4" i="15"/>
  <c r="P4" i="15"/>
  <c r="K4" i="15"/>
  <c r="O4" i="15"/>
  <c r="N4" i="15"/>
  <c r="M4" i="15"/>
  <c r="L4" i="15"/>
  <c r="B11" i="15"/>
  <c r="C11" i="15"/>
  <c r="D11" i="15"/>
  <c r="E11" i="15"/>
  <c r="F11" i="15"/>
  <c r="G11" i="15"/>
  <c r="H11" i="15"/>
  <c r="B12" i="15"/>
  <c r="C12" i="15"/>
  <c r="D12" i="15"/>
  <c r="E12" i="15"/>
  <c r="F12" i="15"/>
  <c r="G12" i="15"/>
  <c r="H12" i="15"/>
  <c r="B13" i="15"/>
  <c r="C13" i="15"/>
  <c r="D13" i="15"/>
  <c r="E13" i="15"/>
  <c r="F13" i="15"/>
  <c r="G13" i="15"/>
  <c r="H13" i="15"/>
  <c r="B14" i="15"/>
  <c r="C14" i="15"/>
  <c r="D14" i="15"/>
  <c r="E14" i="15"/>
  <c r="F14" i="15"/>
  <c r="G14" i="15"/>
  <c r="H14" i="15"/>
  <c r="B15" i="15"/>
  <c r="C15" i="15"/>
  <c r="D15" i="15"/>
  <c r="E15" i="15"/>
  <c r="F15" i="15"/>
  <c r="G15" i="15"/>
  <c r="H15" i="15"/>
  <c r="B16" i="15"/>
  <c r="C16" i="15"/>
  <c r="D16" i="15"/>
  <c r="E16" i="15"/>
  <c r="F16" i="15"/>
  <c r="G16" i="15"/>
  <c r="H16" i="15"/>
  <c r="B17" i="15"/>
  <c r="C17" i="15"/>
  <c r="D17" i="15"/>
  <c r="E17" i="15"/>
  <c r="F17" i="15"/>
  <c r="G17" i="15"/>
  <c r="H17" i="15"/>
  <c r="B18" i="15"/>
  <c r="C18" i="15"/>
  <c r="D18" i="15"/>
  <c r="E18" i="15"/>
  <c r="F18" i="15"/>
  <c r="G18" i="15"/>
  <c r="H18" i="15"/>
  <c r="B19" i="15"/>
  <c r="C19" i="15"/>
  <c r="D19" i="15"/>
  <c r="E19" i="15"/>
  <c r="F19" i="15"/>
  <c r="G19" i="15"/>
  <c r="H19" i="15"/>
  <c r="B20" i="15"/>
  <c r="C20" i="15"/>
  <c r="D20" i="15"/>
  <c r="E20" i="15"/>
  <c r="F20" i="15"/>
  <c r="G20" i="15"/>
  <c r="H20" i="15"/>
  <c r="B21" i="15"/>
  <c r="C21" i="15"/>
  <c r="D21" i="15"/>
  <c r="E21" i="15"/>
  <c r="F21" i="15"/>
  <c r="G21" i="15"/>
  <c r="H21" i="15"/>
  <c r="H10" i="15"/>
  <c r="G10" i="15"/>
  <c r="F10" i="15"/>
  <c r="E10" i="15"/>
  <c r="D10" i="15"/>
  <c r="C10" i="15"/>
  <c r="B10" i="15"/>
  <c r="B5" i="15"/>
  <c r="C5" i="15"/>
  <c r="D5" i="15"/>
  <c r="E5" i="15"/>
  <c r="F5" i="15"/>
  <c r="G5" i="15"/>
  <c r="H5" i="15"/>
  <c r="B6" i="15"/>
  <c r="C6" i="15"/>
  <c r="D6" i="15"/>
  <c r="E6" i="15"/>
  <c r="F6" i="15"/>
  <c r="G6" i="15"/>
  <c r="H6" i="15"/>
  <c r="B7" i="15"/>
  <c r="C7" i="15"/>
  <c r="D7" i="15"/>
  <c r="E7" i="15"/>
  <c r="F7" i="15"/>
  <c r="G7" i="15"/>
  <c r="H7" i="15"/>
  <c r="H4" i="15"/>
  <c r="G4" i="15"/>
  <c r="F4" i="15"/>
  <c r="E4" i="15"/>
  <c r="B4" i="15"/>
  <c r="C4" i="15"/>
  <c r="D4" i="15"/>
  <c r="B8" i="15"/>
  <c r="C8" i="15"/>
  <c r="D8" i="15"/>
  <c r="E8" i="15"/>
  <c r="F8" i="15"/>
  <c r="G8" i="15"/>
  <c r="H8" i="15"/>
  <c r="G16" i="18" l="1"/>
  <c r="E16" i="18"/>
  <c r="I16" i="18"/>
  <c r="K16" i="18"/>
  <c r="AE16" i="15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F8" i="15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P2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AE8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P9" i="15"/>
  <c r="G24" i="15"/>
  <c r="C24" i="15"/>
  <c r="B24" i="15"/>
  <c r="H24" i="15"/>
  <c r="H23" i="15"/>
  <c r="D23" i="15"/>
  <c r="G9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T23" i="16" s="1"/>
  <c r="L9" i="16"/>
  <c r="P23" i="16"/>
  <c r="X10" i="16"/>
  <c r="P9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X4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H22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V9" i="16" l="1"/>
  <c r="M23" i="18" a="1"/>
  <c r="I23" i="18" a="1"/>
  <c r="AB9" i="15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Y22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I24" i="18" l="1"/>
  <c r="I25" i="18"/>
  <c r="I23" i="18"/>
  <c r="I26" i="18"/>
  <c r="J26" i="18" s="1"/>
  <c r="M25" i="18"/>
  <c r="M26" i="18"/>
  <c r="M23" i="18"/>
  <c r="M24" i="18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T24" i="18" l="1"/>
  <c r="T25" i="18"/>
  <c r="N26" i="18"/>
  <c r="T26" i="18"/>
  <c r="T23" i="18"/>
  <c r="N24" i="18"/>
  <c r="J24" i="18"/>
  <c r="J23" i="18"/>
  <c r="N23" i="18"/>
  <c r="N25" i="18"/>
  <c r="J25" i="18"/>
  <c r="R26" i="18"/>
  <c r="R24" i="18"/>
  <c r="AC37" i="16"/>
  <c r="R23" i="18"/>
  <c r="R25" i="18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C24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C4" i="11"/>
  <c r="V18" i="11" l="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V7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G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L34" i="4" l="1"/>
  <c r="X34" i="4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R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P15" i="4" s="1"/>
  <c r="Q12" i="4"/>
  <c r="R12" i="4"/>
  <c r="O13" i="4"/>
  <c r="P13" i="4"/>
  <c r="Q13" i="4"/>
  <c r="R13" i="4"/>
  <c r="O14" i="4"/>
  <c r="P14" i="4"/>
  <c r="Q14" i="4"/>
  <c r="R14" i="4"/>
  <c r="O15" i="4"/>
  <c r="Q15" i="4"/>
  <c r="R15" i="4"/>
  <c r="N14" i="4"/>
  <c r="N13" i="4"/>
  <c r="N12" i="4"/>
  <c r="N11" i="4"/>
  <c r="N7" i="4"/>
  <c r="W9" i="4"/>
  <c r="X9" i="4"/>
  <c r="Y9" i="4"/>
  <c r="Z9" i="4"/>
  <c r="V9" i="4"/>
  <c r="S15" i="4" l="1"/>
  <c r="C34" i="4"/>
  <c r="H34" i="4"/>
  <c r="G34" i="4"/>
  <c r="F34" i="4"/>
  <c r="I34" i="4"/>
  <c r="E34" i="4"/>
  <c r="N15" i="4"/>
  <c r="C13" i="2" l="1"/>
  <c r="D13" i="2"/>
  <c r="E13" i="2"/>
  <c r="F13" i="2"/>
  <c r="G13" i="2"/>
  <c r="E17" i="4"/>
  <c r="F17" i="4"/>
  <c r="G17" i="4"/>
  <c r="H17" i="4"/>
  <c r="I17" i="4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B32" i="2" l="1"/>
  <c r="B41" i="2"/>
  <c r="B23" i="2"/>
  <c r="F4" i="2" l="1"/>
  <c r="G4" i="2"/>
  <c r="F5" i="2"/>
  <c r="G5" i="2"/>
  <c r="F6" i="2"/>
  <c r="G6" i="2"/>
  <c r="F7" i="2"/>
  <c r="G7" i="2"/>
  <c r="D4" i="2"/>
  <c r="E4" i="2"/>
  <c r="D5" i="2"/>
  <c r="E5" i="2"/>
  <c r="D6" i="2"/>
  <c r="E6" i="2"/>
  <c r="D7" i="2"/>
  <c r="E7" i="2"/>
  <c r="F3" i="2"/>
  <c r="D3" i="2"/>
  <c r="E3" i="2"/>
  <c r="C3" i="2"/>
  <c r="C4" i="2"/>
  <c r="C5" i="2"/>
  <c r="C6" i="2"/>
  <c r="C7" i="2"/>
  <c r="B4" i="2"/>
  <c r="B5" i="2"/>
  <c r="B6" i="2"/>
  <c r="B7" i="2"/>
  <c r="B8" i="2" l="1"/>
  <c r="F8" i="2"/>
  <c r="G8" i="2"/>
  <c r="E8" i="2"/>
  <c r="D8" i="2"/>
  <c r="C8" i="2"/>
</calcChain>
</file>

<file path=xl/sharedStrings.xml><?xml version="1.0" encoding="utf-8"?>
<sst xmlns="http://schemas.openxmlformats.org/spreadsheetml/2006/main" count="1362" uniqueCount="477">
  <si>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</si>
  <si>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</si>
  <si>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</si>
  <si>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</si>
  <si>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</si>
  <si>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</si>
  <si>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</si>
  <si>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</si>
  <si>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</si>
  <si>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</si>
  <si>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</si>
  <si>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</si>
  <si>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</si>
  <si>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</si>
  <si>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</si>
  <si>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</si>
  <si>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</si>
  <si>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</si>
  <si>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</si>
  <si>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</si>
  <si>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</si>
  <si>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</si>
  <si>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</si>
  <si>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</si>
  <si>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</si>
  <si>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</si>
  <si>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</si>
  <si>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</si>
  <si>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</si>
  <si>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</si>
  <si>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</si>
  <si>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</si>
  <si>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</si>
  <si>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</si>
  <si>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</si>
  <si>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</si>
  <si>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</si>
  <si>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</si>
  <si>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</si>
  <si>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</si>
  <si>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</si>
  <si>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</si>
  <si>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</si>
  <si>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</si>
  <si>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</si>
  <si>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</si>
  <si>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</si>
  <si>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</si>
  <si>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</si>
  <si>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</si>
  <si>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</si>
  <si>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</si>
  <si>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</si>
  <si>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</si>
  <si>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</si>
  <si>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</si>
  <si>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</si>
  <si>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</si>
  <si>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</si>
  <si>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</si>
  <si>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</si>
  <si>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</si>
  <si>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</si>
  <si>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</si>
  <si>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</si>
  <si>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</si>
  <si>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</si>
  <si>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</si>
  <si>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</si>
  <si>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</si>
  <si>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</si>
  <si>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</si>
  <si>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</si>
  <si>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</si>
  <si>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</si>
  <si>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</si>
  <si>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</si>
  <si>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</si>
  <si>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 xml:space="preserve">Total </t>
  </si>
  <si>
    <t>Final energy consumption by sector (baseline ENERDATA)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</si>
  <si>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</si>
  <si>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</si>
  <si>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</si>
  <si>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</si>
  <si>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</si>
  <si>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</si>
  <si>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</si>
  <si>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</si>
  <si>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</si>
  <si>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</si>
  <si>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</si>
  <si>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</si>
  <si>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</si>
  <si>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</si>
  <si>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</si>
  <si>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</si>
  <si>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</si>
  <si>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</si>
  <si>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</si>
  <si>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</si>
  <si>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</si>
  <si>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</si>
  <si>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</si>
  <si>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</si>
  <si>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</si>
  <si>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</si>
  <si>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</si>
  <si>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</si>
  <si>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</si>
  <si>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</si>
  <si>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</si>
  <si>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</si>
  <si>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</si>
  <si>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</si>
  <si>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</si>
  <si>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</si>
  <si>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</si>
  <si>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</si>
  <si>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</si>
  <si>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</si>
  <si>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</si>
  <si>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</si>
  <si>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</si>
  <si>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</si>
  <si>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</si>
  <si>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</si>
  <si>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</si>
  <si>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</si>
  <si>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</si>
  <si>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</si>
  <si>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GDP_0</t>
  </si>
  <si>
    <t>GDP_2</t>
  </si>
  <si>
    <t>EN_GWH_HH_22_H01_0</t>
  </si>
  <si>
    <t>EN_GWH_HH_22_H01_2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</si>
  <si>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</si>
  <si>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</si>
  <si>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</si>
  <si>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</si>
  <si>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</si>
  <si>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</si>
  <si>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</si>
  <si>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</si>
  <si>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</si>
  <si>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</si>
  <si>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</si>
  <si>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</si>
  <si>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</si>
  <si>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</si>
  <si>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</si>
  <si>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</si>
  <si>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</si>
  <si>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</si>
  <si>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</si>
  <si>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</si>
  <si>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</si>
  <si>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</si>
  <si>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</si>
  <si>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</si>
  <si>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</si>
  <si>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</si>
  <si>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</si>
  <si>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</si>
  <si>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</si>
  <si>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</si>
  <si>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</si>
  <si>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</si>
  <si>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</si>
  <si>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</si>
  <si>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</si>
  <si>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</si>
  <si>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</si>
  <si>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</si>
  <si>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</si>
  <si>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</si>
  <si>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</si>
  <si>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</si>
  <si>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</si>
  <si>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</si>
  <si>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</si>
  <si>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</si>
  <si>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</si>
  <si>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</si>
  <si>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</si>
  <si>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</si>
  <si>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</si>
  <si>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</si>
  <si>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</si>
  <si>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Exportaciones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</si>
  <si>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</si>
  <si>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</si>
  <si>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</si>
  <si>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</si>
  <si>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</si>
  <si>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</si>
  <si>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</si>
  <si>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</si>
  <si>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</si>
  <si>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</si>
  <si>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</si>
  <si>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</si>
  <si>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</si>
  <si>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</si>
  <si>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</si>
  <si>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</si>
  <si>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>Import</t>
  </si>
  <si>
    <t>Balanza comercial</t>
  </si>
  <si>
    <t xml:space="preserve">Inversion </t>
  </si>
  <si>
    <t>Consumo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</si>
  <si>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</si>
  <si>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</si>
  <si>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</si>
  <si>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</si>
  <si>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</si>
  <si>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</si>
  <si>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</si>
  <si>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</si>
  <si>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</si>
  <si>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</si>
  <si>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</si>
  <si>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</si>
  <si>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</si>
  <si>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</si>
  <si>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</si>
  <si>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</si>
  <si>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</si>
  <si>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</si>
  <si>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</si>
  <si>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</si>
  <si>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</si>
  <si>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</si>
  <si>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</si>
  <si>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</si>
  <si>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</si>
  <si>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</si>
  <si>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</si>
  <si>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</si>
  <si>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</si>
  <si>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</si>
  <si>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</si>
  <si>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</si>
  <si>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</si>
  <si>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</si>
  <si>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</si>
  <si>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</si>
  <si>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</si>
  <si>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</si>
  <si>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</si>
  <si>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</si>
  <si>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</si>
  <si>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</si>
  <si>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</si>
  <si>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</si>
  <si>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</si>
  <si>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</si>
  <si>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</si>
  <si>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</si>
  <si>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</si>
  <si>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</si>
  <si>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</si>
  <si>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</si>
  <si>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</si>
  <si>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</si>
  <si>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</si>
  <si>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</si>
  <si>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</si>
  <si>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</si>
  <si>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</si>
  <si>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</si>
  <si>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</si>
  <si>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</si>
  <si>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</si>
  <si>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</si>
  <si>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</si>
  <si>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</si>
  <si>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</si>
  <si>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</si>
  <si>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</si>
  <si>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</si>
  <si>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</si>
  <si>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</si>
  <si>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</si>
  <si>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</si>
  <si>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</si>
  <si>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</si>
  <si>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</si>
  <si>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</si>
  <si>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</si>
  <si>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</si>
  <si>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</si>
  <si>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</si>
  <si>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</si>
  <si>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</si>
  <si>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</si>
  <si>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</si>
  <si>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</si>
  <si>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</si>
  <si>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</si>
  <si>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</si>
  <si>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</si>
  <si>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</si>
  <si>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</si>
  <si>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</si>
  <si>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</si>
  <si>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</si>
  <si>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</si>
  <si>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</si>
  <si>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</si>
  <si>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</si>
  <si>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</si>
  <si>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</si>
  <si>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</si>
  <si>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</si>
  <si>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</si>
  <si>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</si>
  <si>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</si>
  <si>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</si>
  <si>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</si>
  <si>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</si>
  <si>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</si>
  <si>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</si>
  <si>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</si>
  <si>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</si>
  <si>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</si>
  <si>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</si>
  <si>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</si>
  <si>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</si>
  <si>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</si>
  <si>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</si>
  <si>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</si>
  <si>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</si>
  <si>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</si>
  <si>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</si>
  <si>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</si>
  <si>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</si>
  <si>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</si>
  <si>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</si>
  <si>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</si>
  <si>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</si>
  <si>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</si>
  <si>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</si>
  <si>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</si>
  <si>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</si>
  <si>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</si>
  <si>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</si>
  <si>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</si>
  <si>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</si>
  <si>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</si>
  <si>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</si>
  <si>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</si>
  <si>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</si>
  <si>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</si>
  <si>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</si>
  <si>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</si>
  <si>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</si>
  <si>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</si>
  <si>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</si>
  <si>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</si>
  <si>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</si>
  <si>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</si>
  <si>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</si>
  <si>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</si>
  <si>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</si>
  <si>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</si>
  <si>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</si>
  <si>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</si>
  <si>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</si>
  <si>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</si>
  <si>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</si>
  <si>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</si>
  <si>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</si>
  <si>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</si>
  <si>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</si>
  <si>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</si>
  <si>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</si>
  <si>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</si>
  <si>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</si>
  <si>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</si>
  <si>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</si>
  <si>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</si>
  <si>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</si>
  <si>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</si>
  <si>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</si>
  <si>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</si>
  <si>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</si>
  <si>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</si>
  <si>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</si>
  <si>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</si>
  <si>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</si>
  <si>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</si>
  <si>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</si>
  <si>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</si>
  <si>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</si>
  <si>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</si>
  <si>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</si>
  <si>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</si>
  <si>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</si>
  <si>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</si>
  <si>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</si>
  <si>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</si>
  <si>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</si>
  <si>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</si>
  <si>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</si>
  <si>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</si>
  <si>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</si>
  <si>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</si>
  <si>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</si>
  <si>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</si>
  <si>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</si>
  <si>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</si>
  <si>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</si>
  <si>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</si>
  <si>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</si>
  <si>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</si>
  <si>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</si>
  <si>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</si>
  <si>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</si>
  <si>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</si>
  <si>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</si>
  <si>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</si>
  <si>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</si>
  <si>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</si>
  <si>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</si>
  <si>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</si>
  <si>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</si>
  <si>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</si>
  <si>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</si>
  <si>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</si>
  <si>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</si>
  <si>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</si>
  <si>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</si>
  <si>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</si>
  <si>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</si>
  <si>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</si>
  <si>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</si>
  <si>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</si>
  <si>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</si>
  <si>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</si>
  <si>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</si>
  <si>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</si>
  <si>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</si>
  <si>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</si>
  <si>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</si>
  <si>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</si>
  <si>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</si>
  <si>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</si>
  <si>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</si>
  <si>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</si>
  <si>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</si>
  <si>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</si>
  <si>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</si>
  <si>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</si>
  <si>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</si>
  <si>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</si>
  <si>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</si>
  <si>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</si>
  <si>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</si>
  <si>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</si>
  <si>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</si>
  <si>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</si>
  <si>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 xml:space="preserve">Main - Investment </t>
  </si>
  <si>
    <t>Étiquettes de lignes</t>
  </si>
  <si>
    <t>Household</t>
  </si>
  <si>
    <t>EE</t>
  </si>
  <si>
    <t>Final Consumption Oil&amp;Coal</t>
  </si>
  <si>
    <t>Final Consumption Gas</t>
  </si>
  <si>
    <t>Auxiliary information</t>
  </si>
  <si>
    <t>MAIN Scenario - Baseline</t>
  </si>
  <si>
    <t>Baseline</t>
  </si>
  <si>
    <t>EE Scenario - Baseline</t>
  </si>
  <si>
    <t>ThreeME Oil&amp;Coal</t>
  </si>
  <si>
    <t>ThreeME Gas</t>
  </si>
  <si>
    <t>Final Consumption Elec&amp;Solar</t>
  </si>
  <si>
    <t>ThreeME Elec&amp;Solar</t>
  </si>
  <si>
    <t>Final Consumption Biomass</t>
  </si>
  <si>
    <t>Final energy consumption by sector (EE ENERDATA)</t>
  </si>
  <si>
    <t>baseline</t>
  </si>
  <si>
    <t xml:space="preserve">Reduction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</si>
</sst>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\ _€_-;\-* #,##0\ _€_-;_-* &quot;-&quot;??\ _€_-;_-@_-"/>
    <numFmt numFmtId="165" formatCode="#,##0;\-#,##0;&quot;-&quot;;@"/>
    <numFmt numFmtId="166" formatCode="#,##0.0"/>
    <numFmt numFmtId="167" formatCode="#,##0.00;\-#,##0.00;&quot;-&quot;;@"/>
    <numFmt numFmtId="168" formatCode="0.0"/>
    <numFmt numFmtId="169" formatCode="0.000000"/>
    <numFmt numFmtId="170" formatCode="0.0%"/>
    <numFmt numFmtId="171" formatCode="#,##0.000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43">
    <xf numFmtId="0" fontId="0" fillId="0" borderId="0" xfId="0"/>
    <xf numFmtId="0" fontId="2" fillId="0" borderId="0" xfId="0" applyFont="1"/>
    <xf numFmtId="0" fontId="4" fillId="0" borderId="0" xfId="2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0" fontId="0" fillId="2" borderId="0" xfId="0" applyFill="1"/>
    <xf numFmtId="164" fontId="4" fillId="2" borderId="0" xfId="1" applyNumberFormat="1" applyFont="1" applyFill="1" applyBorder="1" applyAlignment="1">
      <alignment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0" fontId="0" fillId="0" borderId="0" xfId="0" applyFill="1" applyBorder="1"/>
    <xf numFmtId="0" fontId="0" fillId="0" borderId="0" xfId="0" applyFill="1"/>
    <xf numFmtId="0" fontId="7" fillId="2" borderId="0" xfId="0" applyFont="1" applyFill="1"/>
    <xf numFmtId="0" fontId="2" fillId="5" borderId="2" xfId="0" applyFont="1" applyFill="1" applyBorder="1" applyAlignment="1">
      <alignment horizontal="center"/>
    </xf>
    <xf numFmtId="0" fontId="0" fillId="3" borderId="0" xfId="0" applyFill="1"/>
    <xf numFmtId="2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4" fontId="4" fillId="2" borderId="0" xfId="1" applyNumberFormat="1" applyFont="1" applyFill="1" applyBorder="1" applyAlignment="1">
      <alignment vertical="center" wrapText="1"/>
    </xf>
    <xf numFmtId="0" fontId="2" fillId="2" borderId="0" xfId="0" applyFont="1" applyFill="1"/>
    <xf numFmtId="0" fontId="2" fillId="0" borderId="2" xfId="0" applyFont="1" applyFill="1" applyBorder="1" applyAlignment="1">
      <alignment horizontal="center"/>
    </xf>
    <xf numFmtId="0" fontId="8" fillId="6" borderId="0" xfId="0" applyFont="1" applyFill="1" applyBorder="1"/>
    <xf numFmtId="0" fontId="9" fillId="6" borderId="0" xfId="0" applyFont="1" applyFill="1" applyBorder="1"/>
    <xf numFmtId="0" fontId="9" fillId="5" borderId="2" xfId="0" applyFont="1" applyFill="1" applyBorder="1" applyAlignment="1">
      <alignment horizontal="center" vertical="center"/>
    </xf>
    <xf numFmtId="2" fontId="8" fillId="2" borderId="0" xfId="0" applyNumberFormat="1" applyFont="1" applyFill="1" applyBorder="1"/>
    <xf numFmtId="3" fontId="8" fillId="2" borderId="0" xfId="0" applyNumberFormat="1" applyFont="1" applyFill="1" applyBorder="1"/>
    <xf numFmtId="164" fontId="3" fillId="2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4" fontId="4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2" borderId="0" xfId="0" applyFont="1" applyFill="1"/>
    <xf numFmtId="3" fontId="0" fillId="2" borderId="0" xfId="0" applyNumberFormat="1" applyFont="1" applyFill="1"/>
    <xf numFmtId="164" fontId="11" fillId="2" borderId="0" xfId="1" applyNumberFormat="1" applyFont="1" applyFill="1" applyBorder="1" applyAlignment="1">
      <alignment vertical="center"/>
    </xf>
    <xf numFmtId="164" fontId="11" fillId="2" borderId="0" xfId="1" applyNumberFormat="1" applyFont="1" applyFill="1" applyBorder="1" applyAlignment="1">
      <alignment vertical="center" wrapText="1"/>
    </xf>
    <xf numFmtId="164" fontId="12" fillId="2" borderId="0" xfId="1" applyNumberFormat="1" applyFont="1" applyFill="1" applyBorder="1" applyAlignment="1">
      <alignment horizontal="left" vertical="center" indent="2"/>
    </xf>
    <xf numFmtId="3" fontId="13" fillId="2" borderId="0" xfId="0" applyNumberFormat="1" applyFont="1" applyFill="1"/>
    <xf numFmtId="0" fontId="14" fillId="2" borderId="0" xfId="0" applyFont="1" applyFill="1"/>
    <xf numFmtId="0" fontId="13" fillId="2" borderId="0" xfId="0" applyFont="1" applyFill="1"/>
    <xf numFmtId="0" fontId="13" fillId="0" borderId="0" xfId="0" applyFont="1"/>
    <xf numFmtId="3" fontId="13" fillId="2" borderId="0" xfId="3" applyNumberFormat="1" applyFont="1" applyFill="1"/>
    <xf numFmtId="170" fontId="13" fillId="2" borderId="0" xfId="3" applyNumberFormat="1" applyFont="1" applyFill="1"/>
    <xf numFmtId="0" fontId="13" fillId="7" borderId="2" xfId="0" applyFont="1" applyFill="1" applyBorder="1"/>
    <xf numFmtId="0" fontId="14" fillId="7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2" borderId="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indent="2"/>
    </xf>
    <xf numFmtId="164" fontId="12" fillId="2" borderId="0" xfId="1" applyNumberFormat="1" applyFont="1" applyFill="1" applyBorder="1" applyAlignment="1">
      <alignment horizontal="left" vertical="center" indent="4"/>
    </xf>
    <xf numFmtId="170" fontId="14" fillId="2" borderId="0" xfId="3" applyNumberFormat="1" applyFont="1" applyFill="1"/>
    <xf numFmtId="10" fontId="14" fillId="2" borderId="0" xfId="3" applyNumberFormat="1" applyFont="1" applyFill="1"/>
    <xf numFmtId="0" fontId="14" fillId="0" borderId="0" xfId="0" applyFont="1"/>
    <xf numFmtId="1" fontId="13" fillId="0" borderId="0" xfId="0" applyNumberFormat="1" applyFont="1"/>
    <xf numFmtId="1" fontId="13" fillId="2" borderId="0" xfId="0" applyNumberFormat="1" applyFont="1" applyFill="1"/>
    <xf numFmtId="3" fontId="14" fillId="0" borderId="0" xfId="0" applyNumberFormat="1" applyFont="1"/>
    <xf numFmtId="3" fontId="14" fillId="2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2" fontId="13" fillId="0" borderId="0" xfId="0" applyNumberFormat="1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5" fontId="13" fillId="0" borderId="0" xfId="0" applyNumberFormat="1" applyFont="1"/>
    <xf numFmtId="165" fontId="13" fillId="0" borderId="0" xfId="0" applyNumberFormat="1" applyFont="1" applyFill="1"/>
    <xf numFmtId="165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4" borderId="1" xfId="0" applyFont="1" applyFill="1" applyBorder="1" applyAlignment="1">
      <alignment horizontal="center" wrapText="1"/>
    </xf>
    <xf numFmtId="166" fontId="13" fillId="0" borderId="0" xfId="0" applyNumberFormat="1" applyFont="1"/>
    <xf numFmtId="168" fontId="13" fillId="0" borderId="0" xfId="0" applyNumberFormat="1" applyFont="1"/>
    <xf numFmtId="168" fontId="13" fillId="0" borderId="0" xfId="0" applyNumberFormat="1" applyFont="1" applyFill="1"/>
    <xf numFmtId="167" fontId="13" fillId="0" borderId="0" xfId="0" applyNumberFormat="1" applyFont="1"/>
    <xf numFmtId="3" fontId="13" fillId="2" borderId="0" xfId="0" applyNumberFormat="1" applyFont="1" applyFill="1" applyBorder="1"/>
    <xf numFmtId="171" fontId="13" fillId="2" borderId="0" xfId="0" applyNumberFormat="1" applyFont="1" applyFill="1"/>
    <xf numFmtId="3" fontId="0" fillId="0" borderId="0" xfId="0" applyNumberFormat="1"/>
    <xf numFmtId="168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0" fontId="0" fillId="0" borderId="0" xfId="3" applyNumberFormat="1" applyFont="1"/>
    <xf numFmtId="0" fontId="2" fillId="8" borderId="0" xfId="0" applyFont="1" applyFill="1"/>
    <xf numFmtId="0" fontId="2" fillId="8" borderId="0" xfId="0" applyFont="1" applyFill="1" applyAlignment="1">
      <alignment wrapText="1"/>
    </xf>
    <xf numFmtId="0" fontId="16" fillId="0" borderId="0" xfId="0" applyFont="1"/>
    <xf numFmtId="0" fontId="14" fillId="0" borderId="0" xfId="0" applyFont="1" applyAlignment="1">
      <alignment horizontal="center"/>
    </xf>
    <xf numFmtId="3" fontId="0" fillId="0" borderId="0" xfId="0" applyNumberFormat="1" applyFont="1" applyFill="1" applyBorder="1" applyAlignment="1">
      <alignment wrapText="1"/>
    </xf>
    <xf numFmtId="3" fontId="0" fillId="0" borderId="3" xfId="0" applyNumberFormat="1" applyFont="1" applyFill="1" applyBorder="1" applyAlignment="1">
      <alignment wrapText="1"/>
    </xf>
    <xf numFmtId="3" fontId="2" fillId="0" borderId="0" xfId="0" applyNumberFormat="1" applyFont="1" applyBorder="1"/>
    <xf numFmtId="3" fontId="2" fillId="0" borderId="3" xfId="0" applyNumberFormat="1" applyFont="1" applyBorder="1"/>
    <xf numFmtId="3" fontId="0" fillId="0" borderId="4" xfId="0" applyNumberFormat="1" applyBorder="1"/>
    <xf numFmtId="3" fontId="0" fillId="0" borderId="3" xfId="0" applyNumberFormat="1" applyBorder="1"/>
    <xf numFmtId="3" fontId="2" fillId="0" borderId="4" xfId="0" applyNumberFormat="1" applyFont="1" applyBorder="1"/>
    <xf numFmtId="3" fontId="2" fillId="0" borderId="0" xfId="0" applyNumberFormat="1" applyFont="1"/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left"/>
    </xf>
    <xf numFmtId="1" fontId="13" fillId="0" borderId="0" xfId="0" applyNumberFormat="1" applyFont="1" applyFill="1"/>
    <xf numFmtId="164" fontId="4" fillId="0" borderId="0" xfId="1" applyNumberFormat="1" applyFont="1" applyFill="1" applyBorder="1" applyAlignment="1">
      <alignment horizontal="center" vertical="center"/>
    </xf>
    <xf numFmtId="1" fontId="14" fillId="0" borderId="0" xfId="0" applyNumberFormat="1" applyFont="1" applyFill="1"/>
    <xf numFmtId="3" fontId="14" fillId="0" borderId="0" xfId="0" applyNumberFormat="1" applyFont="1" applyFill="1"/>
    <xf numFmtId="0" fontId="14" fillId="0" borderId="0" xfId="0" applyFont="1" applyFill="1"/>
    <xf numFmtId="0" fontId="17" fillId="0" borderId="0" xfId="0" applyFont="1" applyFill="1"/>
    <xf numFmtId="0" fontId="18" fillId="0" borderId="0" xfId="0" applyFont="1" applyFill="1"/>
    <xf numFmtId="3" fontId="0" fillId="0" borderId="0" xfId="0" applyNumberFormat="1" applyFont="1" applyBorder="1"/>
    <xf numFmtId="3" fontId="15" fillId="0" borderId="0" xfId="0" applyNumberFormat="1" applyFont="1" applyFill="1"/>
    <xf numFmtId="1" fontId="15" fillId="0" borderId="0" xfId="0" applyNumberFormat="1" applyFont="1" applyFill="1"/>
    <xf numFmtId="0" fontId="15" fillId="0" borderId="0" xfId="0" applyFont="1" applyFill="1"/>
    <xf numFmtId="1" fontId="0" fillId="0" borderId="0" xfId="0" applyNumberFormat="1"/>
    <xf numFmtId="0" fontId="14" fillId="0" borderId="0" xfId="0" applyFont="1" applyFill="1" applyAlignment="1">
      <alignment horizontal="center" vertical="center"/>
    </xf>
    <xf numFmtId="1" fontId="4" fillId="0" borderId="0" xfId="2" applyNumberFormat="1" applyFont="1" applyFill="1" applyAlignment="1">
      <alignment horizontal="center" vertical="center"/>
    </xf>
    <xf numFmtId="0" fontId="13" fillId="0" borderId="5" xfId="0" applyFont="1" applyBorder="1"/>
    <xf numFmtId="0" fontId="13" fillId="0" borderId="6" xfId="0" applyFont="1" applyBorder="1"/>
    <xf numFmtId="0" fontId="13" fillId="0" borderId="7" xfId="0" applyFont="1" applyBorder="1"/>
    <xf numFmtId="0" fontId="13" fillId="0" borderId="4" xfId="0" applyFont="1" applyBorder="1"/>
    <xf numFmtId="0" fontId="13" fillId="0" borderId="3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164" fontId="4" fillId="10" borderId="0" xfId="1" applyNumberFormat="1" applyFont="1" applyFill="1" applyBorder="1" applyAlignment="1">
      <alignment vertical="center"/>
    </xf>
    <xf numFmtId="0" fontId="0" fillId="11" borderId="0" xfId="0" applyFill="1"/>
    <xf numFmtId="0" fontId="0" fillId="11" borderId="0" xfId="0" applyFill="1" applyAlignment="1">
      <alignment horizontal="left"/>
    </xf>
    <xf numFmtId="0" fontId="2" fillId="11" borderId="0" xfId="0" applyFont="1" applyFill="1" applyAlignment="1">
      <alignment horizontal="left"/>
    </xf>
    <xf numFmtId="166" fontId="0" fillId="0" borderId="0" xfId="0" applyNumberFormat="1" applyFont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9" fontId="14" fillId="0" borderId="0" xfId="3" applyFont="1"/>
    <xf numFmtId="9" fontId="13" fillId="0" borderId="0" xfId="3" applyFont="1"/>
    <xf numFmtId="9" fontId="14" fillId="0" borderId="0" xfId="3" applyFont="1" applyFill="1"/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10" Type="http://schemas.openxmlformats.org/officeDocument/2006/relationships/worksheet" Target="worksheets/sheet9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  <c:f>DATA!$G$2:$AM$2</c:f>
              <c:numCache>
                <c:formatCode>0.00E+00</c:formatCode>
                <c:ptCount val="33"/>
                <c:pt idx="0" formatCode="General">
                  <c:v>1.5100235793830101E-2</c:v>
                </c:pt>
                <c:pt idx="1" formatCode="General">
                  <c:v>2.7472240645143298E-2</c:v>
                </c:pt>
                <c:pt idx="2" formatCode="General">
                  <c:v>3.5738846427624198E-2</c:v>
                </c:pt>
                <c:pt idx="3" formatCode="General">
                  <c:v>4.0764292618655697E-2</c:v>
                </c:pt>
                <c:pt idx="4" formatCode="General">
                  <c:v>4.5192204660859901E-2</c:v>
                </c:pt>
                <c:pt idx="5" formatCode="General">
                  <c:v>5.2107972867632101E-2</c:v>
                </c:pt>
                <c:pt idx="6" formatCode="General">
                  <c:v>6.44952197227599E-2</c:v>
                </c:pt>
                <c:pt idx="7" formatCode="General">
                  <c:v>8.6155524168018902E-2</c:v>
                </c:pt>
                <c:pt idx="8" formatCode="General">
                  <c:v>0.11995466562852999</c:v>
                </c:pt>
                <c:pt idx="9" formatCode="General">
                  <c:v>0.16032636558236299</c:v>
                </c:pt>
                <c:pt idx="10" formatCode="General">
                  <c:v>0.20229451071564999</c:v>
                </c:pt>
                <c:pt idx="11" formatCode="General">
                  <c:v>0.24389552917349899</c:v>
                </c:pt>
                <c:pt idx="12" formatCode="General">
                  <c:v>0.284643958947006</c:v>
                </c:pt>
                <c:pt idx="13" formatCode="General">
                  <c:v>0.29949319645945499</c:v>
                </c:pt>
                <c:pt idx="14" formatCode="General">
                  <c:v>0.30194116487196598</c:v>
                </c:pt>
                <c:pt idx="15" formatCode="General">
                  <c:v>0.29366450320846799</c:v>
                </c:pt>
                <c:pt idx="16" formatCode="General">
                  <c:v>0.27670487705539998</c:v>
                </c:pt>
                <c:pt idx="17" formatCode="General">
                  <c:v>0.25312838164326301</c:v>
                </c:pt>
                <c:pt idx="18" formatCode="General">
                  <c:v>0.224784664985056</c:v>
                </c:pt>
                <c:pt idx="19" formatCode="General">
                  <c:v>0.193218660055616</c:v>
                </c:pt>
                <c:pt idx="20" formatCode="General">
                  <c:v>0.15965973669818101</c:v>
                </c:pt>
                <c:pt idx="21" formatCode="General">
                  <c:v>0.12504752095519001</c:v>
                </c:pt>
                <c:pt idx="22" formatCode="General">
                  <c:v>9.0075998891703202E-2</c:v>
                </c:pt>
                <c:pt idx="23" formatCode="General">
                  <c:v>6.9806693542995193E-2</c:v>
                </c:pt>
                <c:pt idx="24" formatCode="General">
                  <c:v>6.1593445046859097E-2</c:v>
                </c:pt>
                <c:pt idx="25" formatCode="General">
                  <c:v>6.0925989114779498E-2</c:v>
                </c:pt>
                <c:pt idx="26" formatCode="General">
                  <c:v>6.5587698295943506E-2</c:v>
                </c:pt>
                <c:pt idx="27" formatCode="General">
                  <c:v>7.3719178592779294E-2</c:v>
                </c:pt>
                <c:pt idx="28" formatCode="General">
                  <c:v>8.3704365474446193E-2</c:v>
                </c:pt>
                <c:pt idx="29" formatCode="General">
                  <c:v>9.4058088101345305E-2</c:v>
                </c:pt>
                <c:pt idx="30" formatCode="General">
                  <c:v>0.103830061227694</c:v>
                </c:pt>
                <c:pt idx="31" formatCode="General">
                  <c:v>0.112532122300712</c:v>
                </c:pt>
                <c:pt idx="32" formatCode="General">
                  <c:v>0.120113846935443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  <c:f>DATA!$G$4:$AM$4</c:f>
              <c:numCache>
                <c:formatCode>0.00E+00</c:formatCode>
                <c:ptCount val="33"/>
                <c:pt idx="0">
                  <c:v>2.0258353631508099E-3</c:v>
                </c:pt>
                <c:pt idx="1" formatCode="General">
                  <c:v>1.66840795832179E-3</c:v>
                </c:pt>
                <c:pt idx="2" formatCode="General">
                  <c:v>-5.9027850696224905E-4</c:v>
                </c:pt>
                <c:pt idx="3" formatCode="General">
                  <c:v>-2.6215539168372702E-3</c:v>
                </c:pt>
                <c:pt idx="4" formatCode="General">
                  <c:v>-2.68164458143704E-3</c:v>
                </c:pt>
                <c:pt idx="5">
                  <c:v>2.05257903356237E-3</c:v>
                </c:pt>
                <c:pt idx="6" formatCode="General">
                  <c:v>1.42238406223294E-2</c:v>
                </c:pt>
                <c:pt idx="7">
                  <c:v>3.7592767794469802E-2</c:v>
                </c:pt>
                <c:pt idx="8" formatCode="General">
                  <c:v>7.5324422620659498E-2</c:v>
                </c:pt>
                <c:pt idx="9" formatCode="General">
                  <c:v>0.11664917059634999</c:v>
                </c:pt>
                <c:pt idx="10" formatCode="General">
                  <c:v>0.156102547885028</c:v>
                </c:pt>
                <c:pt idx="11" formatCode="General">
                  <c:v>0.191352378206954</c:v>
                </c:pt>
                <c:pt idx="12" formatCode="General">
                  <c:v>0.22200697011085499</c:v>
                </c:pt>
                <c:pt idx="13" formatCode="General">
                  <c:v>0.238757058849392</c:v>
                </c:pt>
                <c:pt idx="14" formatCode="General">
                  <c:v>0.23803077730861699</c:v>
                </c:pt>
                <c:pt idx="15" formatCode="General">
                  <c:v>0.22302954489097301</c:v>
                </c:pt>
                <c:pt idx="16" formatCode="General">
                  <c:v>0.19760675732254299</c:v>
                </c:pt>
                <c:pt idx="17" formatCode="General">
                  <c:v>0.16534548458142501</c:v>
                </c:pt>
                <c:pt idx="18" formatCode="General">
                  <c:v>0.12926599772011799</c:v>
                </c:pt>
                <c:pt idx="19" formatCode="General">
                  <c:v>9.1749937967921996E-2</c:v>
                </c:pt>
                <c:pt idx="20" formatCode="General">
                  <c:v>5.4560440514661503E-2</c:v>
                </c:pt>
                <c:pt idx="21" formatCode="General">
                  <c:v>1.8911390214571E-2</c:v>
                </c:pt>
                <c:pt idx="22" formatCode="General">
                  <c:v>-1.44417841332233E-2</c:v>
                </c:pt>
                <c:pt idx="23" formatCode="General">
                  <c:v>-3.7447067266183E-2</c:v>
                </c:pt>
                <c:pt idx="24" formatCode="General">
                  <c:v>-4.6865405827423101E-2</c:v>
                </c:pt>
                <c:pt idx="25" formatCode="General">
                  <c:v>-4.4448434248556198E-2</c:v>
                </c:pt>
                <c:pt idx="26" formatCode="General">
                  <c:v>-3.3189407011213701E-2</c:v>
                </c:pt>
                <c:pt idx="27" formatCode="General">
                  <c:v>-1.61986284917481E-2</c:v>
                </c:pt>
                <c:pt idx="28" formatCode="General">
                  <c:v>3.8046441645178601E-3</c:v>
                </c:pt>
                <c:pt idx="29" formatCode="General">
                  <c:v>2.4334151582316998E-2</c:v>
                </c:pt>
                <c:pt idx="30" formatCode="General">
                  <c:v>4.3705522690462503E-2</c:v>
                </c:pt>
                <c:pt idx="31" formatCode="General">
                  <c:v>6.08461987149366E-2</c:v>
                </c:pt>
                <c:pt idx="32" formatCode="General">
                  <c:v>7.5237798139626805E-2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  <c:f>DATA!$G$5:$AM$5</c:f>
              <c:numCache>
                <c:formatCode>0.00E+00</c:formatCode>
                <c:ptCount val="33"/>
                <c:pt idx="0" formatCode="General">
                  <c:v>-1.87624020013821E-3</c:v>
                </c:pt>
                <c:pt idx="1" formatCode="General">
                  <c:v>-1.45850635405286E-2</c:v>
                </c:pt>
                <c:pt idx="2" formatCode="General">
                  <c:v>-2.9282564788446399E-2</c:v>
                </c:pt>
                <c:pt idx="3">
                  <c:v>-4.0097438429775797E-2</c:v>
                </c:pt>
                <c:pt idx="4" formatCode="General">
                  <c:v>-4.3939508217338802E-2</c:v>
                </c:pt>
                <c:pt idx="5">
                  <c:v>-3.7494219757616597E-2</c:v>
                </c:pt>
                <c:pt idx="6" formatCode="General">
                  <c:v>-1.5374465580864E-2</c:v>
                </c:pt>
                <c:pt idx="7" formatCode="General">
                  <c:v>3.0341414253465201E-2</c:v>
                </c:pt>
                <c:pt idx="8" formatCode="General">
                  <c:v>8.8071765772079702E-2</c:v>
                </c:pt>
                <c:pt idx="9" formatCode="General">
                  <c:v>0.16839790436913299</c:v>
                </c:pt>
                <c:pt idx="10" formatCode="General">
                  <c:v>0.26098606277689101</c:v>
                </c:pt>
                <c:pt idx="11" formatCode="General">
                  <c:v>0.36191390056856598</c:v>
                </c:pt>
                <c:pt idx="12" formatCode="General">
                  <c:v>0.46976842463362001</c:v>
                </c:pt>
                <c:pt idx="13" formatCode="General">
                  <c:v>0.51246461807650201</c:v>
                </c:pt>
                <c:pt idx="14" formatCode="General">
                  <c:v>0.54684039755214997</c:v>
                </c:pt>
                <c:pt idx="15" formatCode="General">
                  <c:v>0.56751835475357104</c:v>
                </c:pt>
                <c:pt idx="16" formatCode="General">
                  <c:v>0.57388106235105596</c:v>
                </c:pt>
                <c:pt idx="17" formatCode="General">
                  <c:v>0.56655652274710799</c:v>
                </c:pt>
                <c:pt idx="18" formatCode="General">
                  <c:v>0.54659851018195005</c:v>
                </c:pt>
                <c:pt idx="19" formatCode="General">
                  <c:v>0.51513781548149196</c:v>
                </c:pt>
                <c:pt idx="20" formatCode="General">
                  <c:v>0.47325330132748</c:v>
                </c:pt>
                <c:pt idx="21" formatCode="General">
                  <c:v>0.42192782731418299</c:v>
                </c:pt>
                <c:pt idx="22" formatCode="General">
                  <c:v>0.36204862099611301</c:v>
                </c:pt>
                <c:pt idx="23" formatCode="General">
                  <c:v>0.34502269605867197</c:v>
                </c:pt>
                <c:pt idx="24" formatCode="General">
                  <c:v>0.34646025580749001</c:v>
                </c:pt>
                <c:pt idx="25" formatCode="General">
                  <c:v>0.35216512102314002</c:v>
                </c:pt>
                <c:pt idx="26" formatCode="General">
                  <c:v>0.35914961011211899</c:v>
                </c:pt>
                <c:pt idx="27" formatCode="General">
                  <c:v>0.36706062172382398</c:v>
                </c:pt>
                <c:pt idx="28" formatCode="General">
                  <c:v>0.37582491817180702</c:v>
                </c:pt>
                <c:pt idx="29" formatCode="General">
                  <c:v>0.38531401311179198</c:v>
                </c:pt>
                <c:pt idx="30" formatCode="General">
                  <c:v>0.39566277250733201</c:v>
                </c:pt>
                <c:pt idx="31" formatCode="General">
                  <c:v>0.407755725141001</c:v>
                </c:pt>
                <c:pt idx="32" formatCode="General">
                  <c:v>0.423200824221381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7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  <c:f>DATA!$G$14:$AM$14</c:f>
              <c:numCache>
                <c:formatCode>0.00E+00</c:formatCode>
                <c:ptCount val="33"/>
                <c:pt idx="0" formatCode="General">
                  <c:v>2.42465999999996E-3</c:v>
                </c:pt>
                <c:pt idx="1" formatCode="General">
                  <c:v>6.4907699999998403E-3</c:v>
                </c:pt>
                <c:pt idx="2" formatCode="General">
                  <c:v>1.0455899999999701E-2</c:v>
                </c:pt>
                <c:pt idx="3" formatCode="General">
                  <c:v>1.25128499999994E-2</c:v>
                </c:pt>
                <c:pt idx="4" formatCode="General">
                  <c:v>1.10171399999997E-2</c:v>
                </c:pt>
                <c:pt idx="5" formatCode="General">
                  <c:v>3.6137500000005202E-3</c:v>
                </c:pt>
                <c:pt idx="6" formatCode="General">
                  <c:v>-1.3360209999999701E-2</c:v>
                </c:pt>
                <c:pt idx="7" formatCode="General">
                  <c:v>-4.529942E-2</c:v>
                </c:pt>
                <c:pt idx="8" formatCode="General">
                  <c:v>-8.3505090000000198E-2</c:v>
                </c:pt>
                <c:pt idx="9" formatCode="General">
                  <c:v>-0.123815389999999</c:v>
                </c:pt>
                <c:pt idx="10" formatCode="General">
                  <c:v>-0.16316499000000001</c:v>
                </c:pt>
                <c:pt idx="11" formatCode="General">
                  <c:v>-0.20031391000000001</c:v>
                </c:pt>
                <c:pt idx="12" formatCode="General">
                  <c:v>-0.23509661999999901</c:v>
                </c:pt>
                <c:pt idx="13" formatCode="General">
                  <c:v>-0.24630873</c:v>
                </c:pt>
                <c:pt idx="14" formatCode="General">
                  <c:v>-0.24298386</c:v>
                </c:pt>
                <c:pt idx="15" formatCode="General">
                  <c:v>-0.22888062000000001</c:v>
                </c:pt>
                <c:pt idx="16" formatCode="General">
                  <c:v>-0.20647159000000001</c:v>
                </c:pt>
                <c:pt idx="17" formatCode="General">
                  <c:v>-0.17767162</c:v>
                </c:pt>
                <c:pt idx="18" formatCode="General">
                  <c:v>-0.14403742</c:v>
                </c:pt>
                <c:pt idx="19" formatCode="General">
                  <c:v>-0.106825409999999</c:v>
                </c:pt>
                <c:pt idx="20" formatCode="General">
                  <c:v>-6.7024619999999799E-2</c:v>
                </c:pt>
                <c:pt idx="21" formatCode="General">
                  <c:v>-2.5391369999999799E-2</c:v>
                </c:pt>
                <c:pt idx="22" formatCode="General">
                  <c:v>1.7510199999999899E-2</c:v>
                </c:pt>
                <c:pt idx="23" formatCode="General">
                  <c:v>4.5391578000000002E-2</c:v>
                </c:pt>
                <c:pt idx="24" formatCode="General">
                  <c:v>6.1264898999999901E-2</c:v>
                </c:pt>
                <c:pt idx="25" formatCode="General">
                  <c:v>6.9086698000000002E-2</c:v>
                </c:pt>
                <c:pt idx="26" formatCode="General">
                  <c:v>7.1921288699999905E-2</c:v>
                </c:pt>
                <c:pt idx="27">
                  <c:v>7.1874451999999894E-2</c:v>
                </c:pt>
                <c:pt idx="28" formatCode="General">
                  <c:v>7.0417485000000002E-2</c:v>
                </c:pt>
                <c:pt idx="29" formatCode="General">
                  <c:v>6.86655919999999E-2</c:v>
                </c:pt>
                <c:pt idx="30" formatCode="General">
                  <c:v>6.7403326999999902E-2</c:v>
                </c:pt>
                <c:pt idx="31" formatCode="General">
                  <c:v>6.70735199999999E-2</c:v>
                </c:pt>
                <c:pt idx="32" formatCode="General">
                  <c:v>6.78110400000001E-2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69088"/>
        <c:axId val="1445706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-2.14362187137551E-3</c:v>
                      </c:pt>
                      <c:pt idx="1" formatCode="General">
                        <c:v>-1.64242505516165E-2</c:v>
                      </c:pt>
                      <c:pt idx="2" formatCode="General">
                        <c:v>-3.2942444462125103E-2</c:v>
                      </c:pt>
                      <c:pt idx="3" formatCode="General">
                        <c:v>-4.5119096362922197E-2</c:v>
                      </c:pt>
                      <c:pt idx="4" formatCode="General">
                        <c:v>-4.95036772844792E-2</c:v>
                      </c:pt>
                      <c:pt idx="5" formatCode="General">
                        <c:v>-4.2399280720373203E-2</c:v>
                      </c:pt>
                      <c:pt idx="6" formatCode="General">
                        <c:v>-1.78035751591809E-2</c:v>
                      </c:pt>
                      <c:pt idx="7" formatCode="General">
                        <c:v>3.3120353421467401E-2</c:v>
                      </c:pt>
                      <c:pt idx="8" formatCode="General">
                        <c:v>9.7583092154240797E-2</c:v>
                      </c:pt>
                      <c:pt idx="9" formatCode="General">
                        <c:v>0.18734723635438399</c:v>
                      </c:pt>
                      <c:pt idx="10" formatCode="General">
                        <c:v>0.29083115001515802</c:v>
                      </c:pt>
                      <c:pt idx="11" formatCode="General">
                        <c:v>0.403608653919795</c:v>
                      </c:pt>
                      <c:pt idx="12" formatCode="General">
                        <c:v>0.52405912704500601</c:v>
                      </c:pt>
                      <c:pt idx="13" formatCode="General">
                        <c:v>0.57150141246151698</c:v>
                      </c:pt>
                      <c:pt idx="14" formatCode="General">
                        <c:v>0.60945667747014298</c:v>
                      </c:pt>
                      <c:pt idx="15" formatCode="General">
                        <c:v>0.63194453097052905</c:v>
                      </c:pt>
                      <c:pt idx="16" formatCode="General">
                        <c:v>0.63830598759424495</c:v>
                      </c:pt>
                      <c:pt idx="17" formatCode="General">
                        <c:v>0.62927366538798601</c:v>
                      </c:pt>
                      <c:pt idx="18" formatCode="General">
                        <c:v>0.60605368347876798</c:v>
                      </c:pt>
                      <c:pt idx="19" formatCode="General">
                        <c:v>0.56993489541081699</c:v>
                      </c:pt>
                      <c:pt idx="20" formatCode="General">
                        <c:v>0.52214398936043505</c:v>
                      </c:pt>
                      <c:pt idx="21" formatCode="General">
                        <c:v>0.463797514410835</c:v>
                      </c:pt>
                      <c:pt idx="22" formatCode="General">
                        <c:v>0.39590343536710598</c:v>
                      </c:pt>
                      <c:pt idx="23" formatCode="General">
                        <c:v>0.37610765660693801</c:v>
                      </c:pt>
                      <c:pt idx="24" formatCode="General">
                        <c:v>0.37708758478967003</c:v>
                      </c:pt>
                      <c:pt idx="25" formatCode="General">
                        <c:v>0.38286335952339901</c:v>
                      </c:pt>
                      <c:pt idx="26" formatCode="General">
                        <c:v>0.39003853321217802</c:v>
                      </c:pt>
                      <c:pt idx="27" formatCode="General">
                        <c:v>0.39820231957157198</c:v>
                      </c:pt>
                      <c:pt idx="28" formatCode="General">
                        <c:v>0.40727578330970099</c:v>
                      </c:pt>
                      <c:pt idx="29" formatCode="General">
                        <c:v>0.41712128864961301</c:v>
                      </c:pt>
                      <c:pt idx="30" formatCode="General">
                        <c:v>0.42790184565730799</c:v>
                      </c:pt>
                      <c:pt idx="31" formatCode="General">
                        <c:v>0.440621183150469</c:v>
                      </c:pt>
                      <c:pt idx="32" formatCode="General">
                        <c:v>0.45709412674517202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-5.95807946907056E-3</c:v>
                      </c:pt>
                      <c:pt idx="1">
                        <c:v>-4.9317825371541996E-3</c:v>
                      </c:pt>
                      <c:pt idx="2">
                        <c:v>1.3515330821167699E-4</c:v>
                      </c:pt>
                      <c:pt idx="3" formatCode="General">
                        <c:v>8.1144402988897399E-3</c:v>
                      </c:pt>
                      <c:pt idx="4">
                        <c:v>1.8954657552683302E-2</c:v>
                      </c:pt>
                      <c:pt idx="5" formatCode="General">
                        <c:v>3.2876128155057097E-2</c:v>
                      </c:pt>
                      <c:pt idx="6" formatCode="General">
                        <c:v>5.19736604855714E-2</c:v>
                      </c:pt>
                      <c:pt idx="7" formatCode="General">
                        <c:v>7.8992036312208705E-2</c:v>
                      </c:pt>
                      <c:pt idx="8" formatCode="General">
                        <c:v>0.1024427993908</c:v>
                      </c:pt>
                      <c:pt idx="9" formatCode="General">
                        <c:v>0.13383346536866</c:v>
                      </c:pt>
                      <c:pt idx="10" formatCode="General">
                        <c:v>0.17109598031075299</c:v>
                      </c:pt>
                      <c:pt idx="11" formatCode="General">
                        <c:v>0.21417180291691801</c:v>
                      </c:pt>
                      <c:pt idx="12" formatCode="General">
                        <c:v>0.26343607735959101</c:v>
                      </c:pt>
                      <c:pt idx="13" formatCode="General">
                        <c:v>0.31164559344631898</c:v>
                      </c:pt>
                      <c:pt idx="14" formatCode="General">
                        <c:v>0.36020594866643602</c:v>
                      </c:pt>
                      <c:pt idx="15" formatCode="General">
                        <c:v>0.40772812500324801</c:v>
                      </c:pt>
                      <c:pt idx="16" formatCode="General">
                        <c:v>0.454370150353478</c:v>
                      </c:pt>
                      <c:pt idx="17" formatCode="General">
                        <c:v>0.49984682501726901</c:v>
                      </c:pt>
                      <c:pt idx="18" formatCode="General">
                        <c:v>0.54362215989640605</c:v>
                      </c:pt>
                      <c:pt idx="19" formatCode="General">
                        <c:v>0.58501766247098796</c:v>
                      </c:pt>
                      <c:pt idx="20" formatCode="General">
                        <c:v>0.62327850865293499</c:v>
                      </c:pt>
                      <c:pt idx="21" formatCode="General">
                        <c:v>0.65761468482901098</c:v>
                      </c:pt>
                      <c:pt idx="22" formatCode="General">
                        <c:v>0.68722907218337004</c:v>
                      </c:pt>
                      <c:pt idx="23" formatCode="General">
                        <c:v>0.71682537476209696</c:v>
                      </c:pt>
                      <c:pt idx="24" formatCode="General">
                        <c:v>0.74568599340696295</c:v>
                      </c:pt>
                      <c:pt idx="25" formatCode="General">
                        <c:v>0.77567796743944695</c:v>
                      </c:pt>
                      <c:pt idx="26" formatCode="General">
                        <c:v>0.80607257827354195</c:v>
                      </c:pt>
                      <c:pt idx="27" formatCode="General">
                        <c:v>0.83631825412182603</c:v>
                      </c:pt>
                      <c:pt idx="28" formatCode="General">
                        <c:v>0.86614572835286197</c:v>
                      </c:pt>
                      <c:pt idx="29" formatCode="General">
                        <c:v>0.89554462285508196</c:v>
                      </c:pt>
                      <c:pt idx="30" formatCode="General">
                        <c:v>0.924342568527869</c:v>
                      </c:pt>
                      <c:pt idx="31" formatCode="General">
                        <c:v>0.95253735516929094</c:v>
                      </c:pt>
                      <c:pt idx="32" formatCode="General">
                        <c:v>0.98020597448489299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2.2321093420263299E-3</c:v>
                      </c:pt>
                      <c:pt idx="1" formatCode="General">
                        <c:v>1.03839565788632E-2</c:v>
                      </c:pt>
                      <c:pt idx="2" formatCode="General">
                        <c:v>1.8835134497496801E-2</c:v>
                      </c:pt>
                      <c:pt idx="3">
                        <c:v>2.7571749626598099E-2</c:v>
                      </c:pt>
                      <c:pt idx="4" formatCode="General">
                        <c:v>3.8226445393863002E-2</c:v>
                      </c:pt>
                      <c:pt idx="5" formatCode="General">
                        <c:v>5.1469726807695799E-2</c:v>
                      </c:pt>
                      <c:pt idx="6" formatCode="General">
                        <c:v>7.0576630081942093E-2</c:v>
                      </c:pt>
                      <c:pt idx="7" formatCode="General">
                        <c:v>9.8718918541584794E-2</c:v>
                      </c:pt>
                      <c:pt idx="8" formatCode="General">
                        <c:v>0.116328733936477</c:v>
                      </c:pt>
                      <c:pt idx="9" formatCode="General">
                        <c:v>0.14648746225886999</c:v>
                      </c:pt>
                      <c:pt idx="10" formatCode="General">
                        <c:v>0.18470068229574599</c:v>
                      </c:pt>
                      <c:pt idx="11" formatCode="General">
                        <c:v>0.230112426894413</c:v>
                      </c:pt>
                      <c:pt idx="12" formatCode="General">
                        <c:v>0.28268714336301398</c:v>
                      </c:pt>
                      <c:pt idx="13" formatCode="General">
                        <c:v>0.32981607529558499</c:v>
                      </c:pt>
                      <c:pt idx="14" formatCode="General">
                        <c:v>0.38036538947778797</c:v>
                      </c:pt>
                      <c:pt idx="15" formatCode="General">
                        <c:v>0.43066739295920498</c:v>
                      </c:pt>
                      <c:pt idx="16" formatCode="General">
                        <c:v>0.48055071028933999</c:v>
                      </c:pt>
                      <c:pt idx="17" formatCode="General">
                        <c:v>0.529519491018004</c:v>
                      </c:pt>
                      <c:pt idx="18" formatCode="General">
                        <c:v>0.57691587677131095</c:v>
                      </c:pt>
                      <c:pt idx="19" formatCode="General">
                        <c:v>0.62198994886088999</c:v>
                      </c:pt>
                      <c:pt idx="20" formatCode="General">
                        <c:v>0.66394112912306902</c:v>
                      </c:pt>
                      <c:pt idx="21" formatCode="General">
                        <c:v>0.70194505954310704</c:v>
                      </c:pt>
                      <c:pt idx="22" formatCode="General">
                        <c:v>0.73517329634269402</c:v>
                      </c:pt>
                      <c:pt idx="23" formatCode="General">
                        <c:v>0.77162009807141196</c:v>
                      </c:pt>
                      <c:pt idx="24" formatCode="General">
                        <c:v>0.80752745474574905</c:v>
                      </c:pt>
                      <c:pt idx="25" formatCode="General">
                        <c:v>0.845554084275423</c:v>
                      </c:pt>
                      <c:pt idx="26" formatCode="General">
                        <c:v>0.88445500244382902</c:v>
                      </c:pt>
                      <c:pt idx="27" formatCode="General">
                        <c:v>0.92343485493591104</c:v>
                      </c:pt>
                      <c:pt idx="28" formatCode="General">
                        <c:v>0.96215519867970301</c:v>
                      </c:pt>
                      <c:pt idx="29" formatCode="General">
                        <c:v>1.0007613754368501</c:v>
                      </c:pt>
                      <c:pt idx="30" formatCode="General">
                        <c:v>1.0389449530789201</c:v>
                      </c:pt>
                      <c:pt idx="31" formatCode="General">
                        <c:v>1.07668493387491</c:v>
                      </c:pt>
                      <c:pt idx="32" formatCode="General">
                        <c:v>1.1140599971345599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4.47861581354125E-3</c:v>
                      </c:pt>
                      <c:pt idx="1" formatCode="General">
                        <c:v>-7.8383753508992605E-4</c:v>
                      </c:pt>
                      <c:pt idx="2">
                        <c:v>-1.02812279118791E-2</c:v>
                      </c:pt>
                      <c:pt idx="3">
                        <c:v>-2.0597098008623398E-2</c:v>
                      </c:pt>
                      <c:pt idx="4" formatCode="General">
                        <c:v>-2.9838948725591199E-2</c:v>
                      </c:pt>
                      <c:pt idx="5" formatCode="General">
                        <c:v>-3.6093655883984103E-2</c:v>
                      </c:pt>
                      <c:pt idx="6" formatCode="General">
                        <c:v>-3.8380165160534198E-2</c:v>
                      </c:pt>
                      <c:pt idx="7" formatCode="General">
                        <c:v>-3.4420656879907703E-2</c:v>
                      </c:pt>
                      <c:pt idx="8" formatCode="General">
                        <c:v>-1.3104917957629201E-2</c:v>
                      </c:pt>
                      <c:pt idx="9" formatCode="General">
                        <c:v>1.0000312776670101E-2</c:v>
                      </c:pt>
                      <c:pt idx="10" formatCode="General">
                        <c:v>3.6216620520779202E-2</c:v>
                      </c:pt>
                      <c:pt idx="11" formatCode="General">
                        <c:v>6.5118084736193099E-2</c:v>
                      </c:pt>
                      <c:pt idx="12" formatCode="General">
                        <c:v>9.6001496779352102E-2</c:v>
                      </c:pt>
                      <c:pt idx="13" formatCode="General">
                        <c:v>0.12809520679195599</c:v>
                      </c:pt>
                      <c:pt idx="14" formatCode="General">
                        <c:v>0.156533765223487</c:v>
                      </c:pt>
                      <c:pt idx="15" formatCode="General">
                        <c:v>0.18059135760126699</c:v>
                      </c:pt>
                      <c:pt idx="16" formatCode="General">
                        <c:v>0.19855973528923801</c:v>
                      </c:pt>
                      <c:pt idx="17" formatCode="General">
                        <c:v>0.20985652706848601</c:v>
                      </c:pt>
                      <c:pt idx="18" formatCode="General">
                        <c:v>0.214577003335092</c:v>
                      </c:pt>
                      <c:pt idx="19" formatCode="General">
                        <c:v>0.213151218215545</c:v>
                      </c:pt>
                      <c:pt idx="20" formatCode="General">
                        <c:v>0.206125262183043</c:v>
                      </c:pt>
                      <c:pt idx="21" formatCode="General">
                        <c:v>0.19403749227113701</c:v>
                      </c:pt>
                      <c:pt idx="22" formatCode="General">
                        <c:v>0.17735474971158899</c:v>
                      </c:pt>
                      <c:pt idx="23" formatCode="General">
                        <c:v>0.15695912132465101</c:v>
                      </c:pt>
                      <c:pt idx="24" formatCode="General">
                        <c:v>0.13650231041868399</c:v>
                      </c:pt>
                      <c:pt idx="25" formatCode="General">
                        <c:v>0.115876205332532</c:v>
                      </c:pt>
                      <c:pt idx="26" formatCode="General">
                        <c:v>9.6971108561838507E-2</c:v>
                      </c:pt>
                      <c:pt idx="27" formatCode="General">
                        <c:v>8.06395766344669E-2</c:v>
                      </c:pt>
                      <c:pt idx="28" formatCode="General">
                        <c:v>6.6841725938537794E-2</c:v>
                      </c:pt>
                      <c:pt idx="29" formatCode="General">
                        <c:v>5.4958708347752003E-2</c:v>
                      </c:pt>
                      <c:pt idx="30" formatCode="General">
                        <c:v>4.44437216065907E-2</c:v>
                      </c:pt>
                      <c:pt idx="31" formatCode="General">
                        <c:v>3.4562768866463998E-2</c:v>
                      </c:pt>
                      <c:pt idx="32" formatCode="General">
                        <c:v>2.4595564082652201E-2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3797502059678574E-2"/>
          <c:y val="8.8594274188196112E-2"/>
          <c:w val="0.90729645100793321"/>
          <c:h val="0.8506457393357616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1.3607245261245886E-3</c:v>
                </c:pt>
                <c:pt idx="1">
                  <c:v>1.119552869316344E-3</c:v>
                </c:pt>
                <c:pt idx="2">
                  <c:v>-3.9543976821600343E-4</c:v>
                </c:pt>
                <c:pt idx="3">
                  <c:v>-1.7526443242143915E-3</c:v>
                </c:pt>
                <c:pt idx="4">
                  <c:v>-1.7883853133463074E-3</c:v>
                </c:pt>
                <c:pt idx="5">
                  <c:v>1.3649512723947019E-3</c:v>
                </c:pt>
                <c:pt idx="6">
                  <c:v>9.4290678175280931E-3</c:v>
                </c:pt>
                <c:pt idx="7">
                  <c:v>2.4838363211010395E-2</c:v>
                </c:pt>
                <c:pt idx="8">
                  <c:v>4.9634155929715512E-2</c:v>
                </c:pt>
                <c:pt idx="9">
                  <c:v>7.6692344029038254E-2</c:v>
                </c:pt>
                <c:pt idx="10">
                  <c:v>0.10245328904081201</c:v>
                </c:pt>
                <c:pt idx="11">
                  <c:v>0.12542980465095324</c:v>
                </c:pt>
                <c:pt idx="12">
                  <c:v>0.14539709018725638</c:v>
                </c:pt>
                <c:pt idx="13">
                  <c:v>0.15636968412880356</c:v>
                </c:pt>
                <c:pt idx="14">
                  <c:v>0.15599417799494553</c:v>
                </c:pt>
                <c:pt idx="15">
                  <c:v>0.14632127400605108</c:v>
                </c:pt>
                <c:pt idx="16">
                  <c:v>0.12982102870257678</c:v>
                </c:pt>
                <c:pt idx="17">
                  <c:v>0.10879803637526818</c:v>
                </c:pt>
                <c:pt idx="18">
                  <c:v>8.5204137335194732E-2</c:v>
                </c:pt>
                <c:pt idx="19">
                  <c:v>6.0586613373530065E-2</c:v>
                </c:pt>
                <c:pt idx="20">
                  <c:v>3.6097715297416906E-2</c:v>
                </c:pt>
                <c:pt idx="21">
                  <c:v>1.2536723860489202E-2</c:v>
                </c:pt>
                <c:pt idx="22">
                  <c:v>-9.593116260817219E-3</c:v>
                </c:pt>
                <c:pt idx="23">
                  <c:v>-2.4933700877759698E-2</c:v>
                </c:pt>
                <c:pt idx="24">
                  <c:v>-3.1288434389097293E-2</c:v>
                </c:pt>
                <c:pt idx="25">
                  <c:v>-2.9764035195495486E-2</c:v>
                </c:pt>
                <c:pt idx="26">
                  <c:v>-2.2297269476008644E-2</c:v>
                </c:pt>
                <c:pt idx="27">
                  <c:v>-1.0919844940541037E-2</c:v>
                </c:pt>
                <c:pt idx="28">
                  <c:v>2.5737387744921157E-3</c:v>
                </c:pt>
                <c:pt idx="29">
                  <c:v>1.6518510244595927E-2</c:v>
                </c:pt>
                <c:pt idx="30">
                  <c:v>2.9768747891534459E-2</c:v>
                </c:pt>
                <c:pt idx="31">
                  <c:v>4.1578874083091737E-2</c:v>
                </c:pt>
                <c:pt idx="32">
                  <c:v>5.1572873082156218E-2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Inversion 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-3.991330662181182E-4</c:v>
                </c:pt>
                <c:pt idx="1">
                  <c:v>-3.1063365928053663E-3</c:v>
                </c:pt>
                <c:pt idx="2">
                  <c:v>-6.2456581265806846E-3</c:v>
                </c:pt>
                <c:pt idx="3">
                  <c:v>-8.5631192268088956E-3</c:v>
                </c:pt>
                <c:pt idx="4">
                  <c:v>-9.3951105479657803E-3</c:v>
                </c:pt>
                <c:pt idx="5">
                  <c:v>-8.0284171697461455E-3</c:v>
                </c:pt>
                <c:pt idx="6">
                  <c:v>-3.2979210917451337E-3</c:v>
                </c:pt>
                <c:pt idx="7">
                  <c:v>6.5233249214371163E-3</c:v>
                </c:pt>
                <c:pt idx="8">
                  <c:v>1.8969945450674427E-2</c:v>
                </c:pt>
                <c:pt idx="9">
                  <c:v>3.6354798446295501E-2</c:v>
                </c:pt>
                <c:pt idx="10">
                  <c:v>5.6489115031122597E-2</c:v>
                </c:pt>
                <c:pt idx="11">
                  <c:v>7.8556515543814279E-2</c:v>
                </c:pt>
                <c:pt idx="12">
                  <c:v>0.10228823878305558</c:v>
                </c:pt>
                <c:pt idx="13">
                  <c:v>0.11191001881124227</c:v>
                </c:pt>
                <c:pt idx="14">
                  <c:v>0.11972612451311263</c:v>
                </c:pt>
                <c:pt idx="15">
                  <c:v>0.12454450202559571</c:v>
                </c:pt>
                <c:pt idx="16">
                  <c:v>0.12621014735572508</c:v>
                </c:pt>
                <c:pt idx="17">
                  <c:v>0.12484436600667416</c:v>
                </c:pt>
                <c:pt idx="18">
                  <c:v>0.12066616199485294</c:v>
                </c:pt>
                <c:pt idx="19">
                  <c:v>0.1139151420411693</c:v>
                </c:pt>
                <c:pt idx="20">
                  <c:v>0.10482227056522701</c:v>
                </c:pt>
                <c:pt idx="21">
                  <c:v>9.3599263359534349E-2</c:v>
                </c:pt>
                <c:pt idx="22">
                  <c:v>8.0437795869697112E-2</c:v>
                </c:pt>
                <c:pt idx="23">
                  <c:v>7.6711252321781609E-2</c:v>
                </c:pt>
                <c:pt idx="24">
                  <c:v>7.7071378649036085E-2</c:v>
                </c:pt>
                <c:pt idx="25">
                  <c:v>7.8361618820171522E-2</c:v>
                </c:pt>
                <c:pt idx="26">
                  <c:v>7.991221983001752E-2</c:v>
                </c:pt>
                <c:pt idx="27">
                  <c:v>8.1642139969673247E-2</c:v>
                </c:pt>
                <c:pt idx="28">
                  <c:v>8.353412836166714E-2</c:v>
                </c:pt>
                <c:pt idx="29">
                  <c:v>8.5559066172370357E-2</c:v>
                </c:pt>
                <c:pt idx="30">
                  <c:v>8.7746454939771956E-2</c:v>
                </c:pt>
                <c:pt idx="31">
                  <c:v>9.0291620339541898E-2</c:v>
                </c:pt>
                <c:pt idx="32">
                  <c:v>9.3548453147254129E-2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1.4138654996244476E-2</c:v>
                </c:pt>
                <c:pt idx="1">
                  <c:v>2.9459029554136942E-2</c:v>
                </c:pt>
                <c:pt idx="2">
                  <c:v>4.2379954411449261E-2</c:v>
                </c:pt>
                <c:pt idx="3">
                  <c:v>5.1080051261946341E-2</c:v>
                </c:pt>
                <c:pt idx="4">
                  <c:v>5.6375676649023883E-2</c:v>
                </c:pt>
                <c:pt idx="5">
                  <c:v>5.8771420184739527E-2</c:v>
                </c:pt>
                <c:pt idx="6">
                  <c:v>5.8364136260809114E-2</c:v>
                </c:pt>
                <c:pt idx="7">
                  <c:v>5.4793831639731526E-2</c:v>
                </c:pt>
                <c:pt idx="8">
                  <c:v>5.1350577076138194E-2</c:v>
                </c:pt>
                <c:pt idx="9">
                  <c:v>4.7279223107030144E-2</c:v>
                </c:pt>
                <c:pt idx="10">
                  <c:v>4.3352074282612785E-2</c:v>
                </c:pt>
                <c:pt idx="11">
                  <c:v>3.99091971762041E-2</c:v>
                </c:pt>
                <c:pt idx="12">
                  <c:v>3.6958649107774091E-2</c:v>
                </c:pt>
                <c:pt idx="13">
                  <c:v>3.1213515847895629E-2</c:v>
                </c:pt>
                <c:pt idx="14">
                  <c:v>2.6220855124569644E-2</c:v>
                </c:pt>
                <c:pt idx="15">
                  <c:v>2.2798734218728852E-2</c:v>
                </c:pt>
                <c:pt idx="16">
                  <c:v>2.0673680445709334E-2</c:v>
                </c:pt>
                <c:pt idx="17">
                  <c:v>1.9485989258784121E-2</c:v>
                </c:pt>
                <c:pt idx="18">
                  <c:v>1.8914394839259142E-2</c:v>
                </c:pt>
                <c:pt idx="19">
                  <c:v>1.8716920419926099E-2</c:v>
                </c:pt>
                <c:pt idx="20">
                  <c:v>1.8739775409700319E-2</c:v>
                </c:pt>
                <c:pt idx="21">
                  <c:v>1.8911545697297697E-2</c:v>
                </c:pt>
                <c:pt idx="22">
                  <c:v>1.92313396669276E-2</c:v>
                </c:pt>
                <c:pt idx="23">
                  <c:v>1.8029181804878305E-2</c:v>
                </c:pt>
                <c:pt idx="24">
                  <c:v>1.5810506312399674E-2</c:v>
                </c:pt>
                <c:pt idx="25">
                  <c:v>1.2328408181838127E-2</c:v>
                </c:pt>
                <c:pt idx="26">
                  <c:v>7.9727269582359032E-3</c:v>
                </c:pt>
                <c:pt idx="27">
                  <c:v>2.9968656694717437E-3</c:v>
                </c:pt>
                <c:pt idx="28">
                  <c:v>-2.4035116281566193E-3</c:v>
                </c:pt>
                <c:pt idx="29">
                  <c:v>-8.0194688859577361E-3</c:v>
                </c:pt>
                <c:pt idx="30">
                  <c:v>-1.3685139236193838E-2</c:v>
                </c:pt>
                <c:pt idx="31">
                  <c:v>-1.9338355969169194E-2</c:v>
                </c:pt>
                <c:pt idx="32">
                  <c:v>-2.5007456805088184E-2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1.510023579383013E-2</c:v>
                </c:pt>
                <c:pt idx="1">
                  <c:v>2.7472240645143309E-2</c:v>
                </c:pt>
                <c:pt idx="2">
                  <c:v>3.573884642762426E-2</c:v>
                </c:pt>
                <c:pt idx="3">
                  <c:v>4.0764292618655773E-2</c:v>
                </c:pt>
                <c:pt idx="4">
                  <c:v>4.5192204660859936E-2</c:v>
                </c:pt>
                <c:pt idx="5">
                  <c:v>5.2107972867632135E-2</c:v>
                </c:pt>
                <c:pt idx="6">
                  <c:v>6.4495219722759956E-2</c:v>
                </c:pt>
                <c:pt idx="7">
                  <c:v>8.6155524168018971E-2</c:v>
                </c:pt>
                <c:pt idx="8">
                  <c:v>0.11995466562852997</c:v>
                </c:pt>
                <c:pt idx="9">
                  <c:v>0.16032636558236391</c:v>
                </c:pt>
                <c:pt idx="10">
                  <c:v>0.20229451071565041</c:v>
                </c:pt>
                <c:pt idx="11">
                  <c:v>0.24389552917349899</c:v>
                </c:pt>
                <c:pt idx="12">
                  <c:v>0.28464395894700623</c:v>
                </c:pt>
                <c:pt idx="13">
                  <c:v>0.29949319645945494</c:v>
                </c:pt>
                <c:pt idx="14">
                  <c:v>0.30194116487196609</c:v>
                </c:pt>
                <c:pt idx="15">
                  <c:v>0.29366450320846837</c:v>
                </c:pt>
                <c:pt idx="16">
                  <c:v>0.27670487705540037</c:v>
                </c:pt>
                <c:pt idx="17">
                  <c:v>0.2531283816432639</c:v>
                </c:pt>
                <c:pt idx="18">
                  <c:v>0.224784664985056</c:v>
                </c:pt>
                <c:pt idx="19">
                  <c:v>0.19321866005561628</c:v>
                </c:pt>
                <c:pt idx="20">
                  <c:v>0.15965973669818112</c:v>
                </c:pt>
                <c:pt idx="21">
                  <c:v>0.12504752095519045</c:v>
                </c:pt>
                <c:pt idx="22">
                  <c:v>9.0075998891703257E-2</c:v>
                </c:pt>
                <c:pt idx="23">
                  <c:v>6.9806693542995291E-2</c:v>
                </c:pt>
                <c:pt idx="24">
                  <c:v>6.1593445046859152E-2</c:v>
                </c:pt>
                <c:pt idx="25">
                  <c:v>6.0925989114779533E-2</c:v>
                </c:pt>
                <c:pt idx="26">
                  <c:v>6.5587698295943575E-2</c:v>
                </c:pt>
                <c:pt idx="27">
                  <c:v>7.3719178592779322E-2</c:v>
                </c:pt>
                <c:pt idx="28">
                  <c:v>8.3704365474446263E-2</c:v>
                </c:pt>
                <c:pt idx="29">
                  <c:v>9.4058088101345305E-2</c:v>
                </c:pt>
                <c:pt idx="30">
                  <c:v>0.10383006122769434</c:v>
                </c:pt>
                <c:pt idx="31">
                  <c:v>0.11253212230071252</c:v>
                </c:pt>
                <c:pt idx="32">
                  <c:v>0.12011384693544347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fr-FR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Porcentaje de desviacion con respecto al PIB del BAU (%)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8.2025805317922848E-3"/>
              <c:y val="0.24927921356835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1248947577107149"/>
          <c:y val="0.33070292466289331"/>
          <c:w val="0.19312239966404202"/>
          <c:h val="0.18213823449168512"/>
        </c:manualLayout>
      </c:layout>
      <c:overlay val="0"/>
      <c:txPr>
        <a:bodyPr/>
        <a:lstStyle/>
        <a:p>
          <a:pPr>
            <a:defRPr sz="1200"/>
          </a:pPr>
          <a:endParaRPr lang="fr-FR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  <c:f>('Energia-emisiones por Sectores'!$W$4,'Energia-emisiones por Sectores'!$Y$4:$AA$4)</c:f>
              <c:numCache>
                <c:formatCode>0.0%</c:formatCode>
                <c:ptCount val="4"/>
                <c:pt idx="0">
                  <c:v>2.6919577969763964E-4</c:v>
                </c:pt>
                <c:pt idx="1">
                  <c:v>5.3347618640686711E-4</c:v>
                </c:pt>
                <c:pt idx="2">
                  <c:v>-3.5025554373799839E-3</c:v>
                </c:pt>
                <c:pt idx="3">
                  <c:v>-7.4558763895279379E-3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-2.1598415237085167E-3</c:v>
                </c:pt>
                <c:pt idx="1">
                  <c:v>-2.541379279786482E-3</c:v>
                </c:pt>
                <c:pt idx="2">
                  <c:v>-8.4724414617030064E-3</c:v>
                </c:pt>
                <c:pt idx="3">
                  <c:v>-1.8996220219702376E-2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  <c:f>('Energia-emisiones por Sectores'!$W$6,'Energia-emisiones por Sectores'!$Y$6:$AA$6)</c:f>
              <c:numCache>
                <c:formatCode>0.0%</c:formatCode>
                <c:ptCount val="4"/>
                <c:pt idx="0">
                  <c:v>1.4898912319523117E-3</c:v>
                </c:pt>
                <c:pt idx="1">
                  <c:v>1.9092570867822456E-3</c:v>
                </c:pt>
                <c:pt idx="2">
                  <c:v>-1.0843434002540953E-3</c:v>
                </c:pt>
                <c:pt idx="3">
                  <c:v>-9.6867701098679593E-4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-3.4299700676805323E-3</c:v>
                </c:pt>
                <c:pt idx="1">
                  <c:v>-8.6916745151836006E-3</c:v>
                </c:pt>
                <c:pt idx="2">
                  <c:v>-1.9297705239769258E-2</c:v>
                </c:pt>
                <c:pt idx="3">
                  <c:v>-4.0071876206672075E-2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-1.0051222976107721E-2</c:v>
                </c:pt>
                <c:pt idx="1">
                  <c:v>-3.7811006669039693E-2</c:v>
                </c:pt>
                <c:pt idx="2">
                  <c:v>-5.0257578246331036E-2</c:v>
                </c:pt>
                <c:pt idx="3">
                  <c:v>-7.0551977743926186E-2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-2.3954241547097244E-2</c:v>
                </c:pt>
                <c:pt idx="1">
                  <c:v>-0.30448771947127062</c:v>
                </c:pt>
                <c:pt idx="2">
                  <c:v>-0.4881278847382674</c:v>
                </c:pt>
                <c:pt idx="3">
                  <c:v>-0.74366823977677932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1.1201065126829057E-3</c:v>
                </c:pt>
                <c:pt idx="1">
                  <c:v>2.1756451333034832E-3</c:v>
                </c:pt>
                <c:pt idx="2">
                  <c:v>-2.083689045600301E-3</c:v>
                </c:pt>
                <c:pt idx="3">
                  <c:v>-4.4787662412497653E-3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-5.1312014889691726E-3</c:v>
                </c:pt>
                <c:pt idx="1">
                  <c:v>-8.9834831937984916E-3</c:v>
                </c:pt>
                <c:pt idx="2">
                  <c:v>-1.7477036744777186E-2</c:v>
                </c:pt>
                <c:pt idx="3">
                  <c:v>-3.7924271306736368E-2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-5.5126819191745335E-3</c:v>
                </c:pt>
                <c:pt idx="1">
                  <c:v>-9.5088287789861781E-3</c:v>
                </c:pt>
                <c:pt idx="2">
                  <c:v>-1.8701590829067194E-2</c:v>
                </c:pt>
                <c:pt idx="3">
                  <c:v>-4.0288351351654206E-2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-5.2758742232753564E-3</c:v>
                </c:pt>
                <c:pt idx="1">
                  <c:v>-1.0929089151334836E-2</c:v>
                </c:pt>
                <c:pt idx="2">
                  <c:v>-2.0146696434108824E-2</c:v>
                </c:pt>
                <c:pt idx="3">
                  <c:v>-4.1302773935537718E-2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-6.4447286179497576E-3</c:v>
                </c:pt>
                <c:pt idx="1">
                  <c:v>-1.281171402802106E-2</c:v>
                </c:pt>
                <c:pt idx="2">
                  <c:v>-2.4841572562569247E-2</c:v>
                </c:pt>
                <c:pt idx="3">
                  <c:v>-5.2448548251731841E-2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-7.7504810135455848E-3</c:v>
                </c:pt>
                <c:pt idx="1">
                  <c:v>-6.7585744646576629E-3</c:v>
                </c:pt>
                <c:pt idx="2">
                  <c:v>-1.6437180288137676E-2</c:v>
                </c:pt>
                <c:pt idx="3">
                  <c:v>-3.545225680797881E-2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  <c:f>('Energia-emisiones por Sectores'!$W$24,'Energia-emisiones por Sectores'!$Y$24:$AA$24)</c:f>
              <c:numCache>
                <c:formatCode>0.0%</c:formatCode>
                <c:ptCount val="4"/>
                <c:pt idx="0">
                  <c:v>1.7442099404754163E-3</c:v>
                </c:pt>
                <c:pt idx="1">
                  <c:v>3.3196535397406191E-3</c:v>
                </c:pt>
                <c:pt idx="2">
                  <c:v>6.9970621904769104E-4</c:v>
                </c:pt>
                <c:pt idx="3">
                  <c:v>1.3412551129814432E-3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  <c:f>('Energia-emisiones por Sectores'!$W$25,'Energia-emisiones por Sectores'!$Y$25:$AA$25)</c:f>
              <c:numCache>
                <c:formatCode>0.0%</c:formatCode>
                <c:ptCount val="4"/>
                <c:pt idx="0">
                  <c:v>2.845754133604661E-4</c:v>
                </c:pt>
                <c:pt idx="1">
                  <c:v>3.4169193219832916E-3</c:v>
                </c:pt>
                <c:pt idx="2">
                  <c:v>1.0336081709934053E-3</c:v>
                </c:pt>
                <c:pt idx="3">
                  <c:v>2.0123827552740448E-3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  <c:f>('Energia-emisiones por Sectores'!$W$26,'Energia-emisiones por Sectores'!$Y$26:$AA$26)</c:f>
              <c:numCache>
                <c:formatCode>0.0%</c:formatCode>
                <c:ptCount val="4"/>
                <c:pt idx="0">
                  <c:v>1.5305955999658227E-3</c:v>
                </c:pt>
                <c:pt idx="1">
                  <c:v>1.9975058995798101E-3</c:v>
                </c:pt>
                <c:pt idx="2">
                  <c:v>-9.1716480866332883E-4</c:v>
                </c:pt>
                <c:pt idx="3">
                  <c:v>-5.8907001342578535E-4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  <c:f>('Energia-emisiones por Sectores'!$W$27,'Energia-emisiones por Sectores'!$Y$27:$AA$27)</c:f>
              <c:numCache>
                <c:formatCode>0.0%</c:formatCode>
                <c:ptCount val="4"/>
                <c:pt idx="0">
                  <c:v>1.6283476106870864E-4</c:v>
                </c:pt>
                <c:pt idx="1">
                  <c:v>-1.9207367285378751E-4</c:v>
                </c:pt>
                <c:pt idx="2">
                  <c:v>-6.1357114770193011E-3</c:v>
                </c:pt>
                <c:pt idx="3">
                  <c:v>-1.1752986694644529E-2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  <c:f>('Energia-emisiones por Sectores'!$W$28,'Energia-emisiones por Sectores'!$Y$28:$AA$28)</c:f>
              <c:numCache>
                <c:formatCode>0.0%</c:formatCode>
                <c:ptCount val="4"/>
                <c:pt idx="0">
                  <c:v>-1.0628266727955471E-2</c:v>
                </c:pt>
                <c:pt idx="1">
                  <c:v>-3.7688872103690207E-2</c:v>
                </c:pt>
                <c:pt idx="2">
                  <c:v>-4.955367808926614E-2</c:v>
                </c:pt>
                <c:pt idx="3">
                  <c:v>-6.865549239380786E-2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  <c:f>('Energia-emisiones por Sectores'!$W$29,'Energia-emisiones por Sectores'!$Y$29:$AA$29)</c:f>
              <c:numCache>
                <c:formatCode>0.0%</c:formatCode>
                <c:ptCount val="4"/>
                <c:pt idx="0">
                  <c:v>-0.1444056741835984</c:v>
                </c:pt>
                <c:pt idx="1">
                  <c:v>-0.40013762565346467</c:v>
                </c:pt>
                <c:pt idx="2">
                  <c:v>-0.5521679238028705</c:v>
                </c:pt>
                <c:pt idx="3">
                  <c:v>-0.74784475277322704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  <c:f>('Energia-emisiones por Sectores'!$W$30,'Energia-emisiones por Sectores'!$Y$30:$AA$30)</c:f>
              <c:numCache>
                <c:formatCode>0.0%</c:formatCode>
                <c:ptCount val="4"/>
                <c:pt idx="0">
                  <c:v>2.38751680056426E-3</c:v>
                </c:pt>
                <c:pt idx="1">
                  <c:v>3.6885114527072105E-3</c:v>
                </c:pt>
                <c:pt idx="2">
                  <c:v>8.1074184733687105E-4</c:v>
                </c:pt>
                <c:pt idx="3">
                  <c:v>2.6184734387144637E-3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6728749159062704"/>
          <c:h val="0.76395084942740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  <c:f>('Consumo por sectores'!$AC$4,'Consumo por sectores'!$AE$4:$AG$4)</c:f>
              <c:numCache>
                <c:formatCode>0.0%</c:formatCode>
                <c:ptCount val="4"/>
                <c:pt idx="0">
                  <c:v>-1.4820085557532003E-5</c:v>
                </c:pt>
                <c:pt idx="1">
                  <c:v>2.1289327053082285E-3</c:v>
                </c:pt>
                <c:pt idx="2">
                  <c:v>-1.2007525503121563E-4</c:v>
                </c:pt>
                <c:pt idx="3">
                  <c:v>8.2212606170561919E-4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  <c:f>('Consumo por sectores'!$AC$5,'Consumo por sectores'!$AE$5:$AG$5)</c:f>
              <c:numCache>
                <c:formatCode>0.0%</c:formatCode>
                <c:ptCount val="4"/>
                <c:pt idx="0">
                  <c:v>-8.3704376566684502E-5</c:v>
                </c:pt>
                <c:pt idx="1">
                  <c:v>2.4428629264614532E-3</c:v>
                </c:pt>
                <c:pt idx="2">
                  <c:v>4.2526296614986414E-4</c:v>
                </c:pt>
                <c:pt idx="3">
                  <c:v>1.3822324026906418E-3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  <c:f>('Consumo por sectores'!$AC$6,'Consumo por sectores'!$AE$6:$AG$6)</c:f>
              <c:numCache>
                <c:formatCode>0.0%</c:formatCode>
                <c:ptCount val="4"/>
                <c:pt idx="0">
                  <c:v>2.9590189386152765E-4</c:v>
                </c:pt>
                <c:pt idx="1">
                  <c:v>2.6512170817454273E-3</c:v>
                </c:pt>
                <c:pt idx="2">
                  <c:v>4.9426652064599175E-4</c:v>
                </c:pt>
                <c:pt idx="3">
                  <c:v>1.5350483475455867E-3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  <c:f>('Consumo por sectores'!$AC$7,'Consumo por sectores'!$AE$7:$AG$7)</c:f>
              <c:numCache>
                <c:formatCode>0.0%</c:formatCode>
                <c:ptCount val="4"/>
                <c:pt idx="0">
                  <c:v>-8.322646036085235E-5</c:v>
                </c:pt>
                <c:pt idx="1">
                  <c:v>1.869716093916951E-3</c:v>
                </c:pt>
                <c:pt idx="2">
                  <c:v>-8.3819733145407138E-4</c:v>
                </c:pt>
                <c:pt idx="3">
                  <c:v>9.1954039706632074E-5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  <c:f>('Consumo por sectores'!$AC$8,'Consumo por sectores'!$AE$8:$AG$8)</c:f>
              <c:numCache>
                <c:formatCode>0.0%</c:formatCode>
                <c:ptCount val="4"/>
                <c:pt idx="0">
                  <c:v>2.3601967568596116E-3</c:v>
                </c:pt>
                <c:pt idx="1">
                  <c:v>3.712964474001712E-3</c:v>
                </c:pt>
                <c:pt idx="2">
                  <c:v>8.1566388199094675E-4</c:v>
                </c:pt>
                <c:pt idx="3">
                  <c:v>2.6304438833391064E-3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  <c:f>('Consumo por sectores'!$AC$9,'Consumo por sectores'!$AE$9:$AG$9)</c:f>
              <c:numCache>
                <c:formatCode>0.0%</c:formatCode>
                <c:ptCount val="4"/>
                <c:pt idx="0">
                  <c:v>-7.7504845573758141E-3</c:v>
                </c:pt>
                <c:pt idx="1">
                  <c:v>-6.7585761382256138E-3</c:v>
                </c:pt>
                <c:pt idx="2">
                  <c:v>-1.6437181268463608E-2</c:v>
                </c:pt>
                <c:pt idx="3">
                  <c:v>-3.5452266805958921E-2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  <c:f>('Consumo por sectores'!$AC$10,'Consumo por sectores'!$AE$10:$AG$10)</c:f>
              <c:numCache>
                <c:formatCode>0.00%</c:formatCode>
                <c:ptCount val="4"/>
                <c:pt idx="0">
                  <c:v>-5.9026158931718697E-6</c:v>
                </c:pt>
                <c:pt idx="1">
                  <c:v>2.2200694139120625E-3</c:v>
                </c:pt>
                <c:pt idx="2">
                  <c:v>-1.4441801478692895E-4</c:v>
                </c:pt>
                <c:pt idx="3">
                  <c:v>7.5237782652082252E-4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  <c:f>'Inversiones por sectores'!$W$4:$Y$4</c:f>
              <c:numCache>
                <c:formatCode>#,##0</c:formatCode>
                <c:ptCount val="3"/>
                <c:pt idx="0">
                  <c:v>136.46217534001335</c:v>
                </c:pt>
                <c:pt idx="1">
                  <c:v>34.831347080005798</c:v>
                </c:pt>
                <c:pt idx="2">
                  <c:v>-6.3206627600011416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  <c:f>'Inversiones por sectores'!$W$5:$Y$5</c:f>
              <c:numCache>
                <c:formatCode>#,##0</c:formatCode>
                <c:ptCount val="3"/>
                <c:pt idx="0">
                  <c:v>1248.0398699999787</c:v>
                </c:pt>
                <c:pt idx="1">
                  <c:v>-437.95686000003479</c:v>
                </c:pt>
                <c:pt idx="2">
                  <c:v>416.49231000011787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  <c:f>'Inversiones por sectores'!$W$6:$Y$6</c:f>
              <c:numCache>
                <c:formatCode>#,##0</c:formatCode>
                <c:ptCount val="3"/>
                <c:pt idx="0">
                  <c:v>-442.96432700008154</c:v>
                </c:pt>
                <c:pt idx="1">
                  <c:v>-1603.7173889999976</c:v>
                </c:pt>
                <c:pt idx="2">
                  <c:v>-1799.1500619999133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  <c:f>'Inversiones por sectores'!$W$7:$Y$7</c:f>
              <c:numCache>
                <c:formatCode>#,##0</c:formatCode>
                <c:ptCount val="3"/>
                <c:pt idx="0">
                  <c:v>489.1644999999553</c:v>
                </c:pt>
                <c:pt idx="1">
                  <c:v>-3979.9359999997541</c:v>
                </c:pt>
                <c:pt idx="2">
                  <c:v>-4449.2120000002906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  <c:f>'Inversiones por sectores'!$W$8:$Y$8</c:f>
              <c:numCache>
                <c:formatCode>#,##0</c:formatCode>
                <c:ptCount val="3"/>
                <c:pt idx="0">
                  <c:v>-16793.72258000006</c:v>
                </c:pt>
                <c:pt idx="1">
                  <c:v>-31832.136300000129</c:v>
                </c:pt>
                <c:pt idx="2">
                  <c:v>-46801.546500000055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'Inversiones por sectores'!$W$9:$Y$9</c:f>
              <c:numCache>
                <c:formatCode>#,##0</c:formatCode>
                <c:ptCount val="3"/>
                <c:pt idx="0">
                  <c:v>42096.543207198993</c:v>
                </c:pt>
                <c:pt idx="1">
                  <c:v>65441.621883701271</c:v>
                </c:pt>
                <c:pt idx="2">
                  <c:v>94237.457663156849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18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  <c:f>'Inversiones por sectores'!$W$22:$Y$22</c:f>
              <c:numCache>
                <c:formatCode>#,##0</c:formatCode>
                <c:ptCount val="3"/>
                <c:pt idx="0">
                  <c:v>26733.522845538333</c:v>
                </c:pt>
                <c:pt idx="1">
                  <c:v>27622.706681779586</c:v>
                </c:pt>
                <c:pt idx="2">
                  <c:v>41597.720748394728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3395.5604899999998</c:v>
                      </c:pt>
                      <c:pt idx="1">
                        <c:v>8769.0227899999954</c:v>
                      </c:pt>
                      <c:pt idx="2">
                        <c:v>12405.828959999999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20225.059720000001</c:v>
                      </c:pt>
                      <c:pt idx="1">
                        <c:v>75646.064419999995</c:v>
                      </c:pt>
                      <c:pt idx="2">
                        <c:v>113014.65713000001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-65.102533000000221</c:v>
                      </c:pt>
                      <c:pt idx="1">
                        <c:v>-617.67440800000031</c:v>
                      </c:pt>
                      <c:pt idx="2">
                        <c:v>-1564.7387950000002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28389.21775</c:v>
                      </c:pt>
                      <c:pt idx="1">
                        <c:v>416.27014000000781</c:v>
                      </c:pt>
                      <c:pt idx="2">
                        <c:v>-31644.734100000001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1706.1220400000002</c:v>
                      </c:pt>
                      <c:pt idx="1">
                        <c:v>2366.4901820000005</c:v>
                      </c:pt>
                      <c:pt idx="2">
                        <c:v>4566.7738688169993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125.49507399999993</c:v>
                      </c:pt>
                      <c:pt idx="1">
                        <c:v>257.17477729999996</c:v>
                      </c:pt>
                      <c:pt idx="2">
                        <c:v>2770.9130995999999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-99.802851999999803</c:v>
                      </c:pt>
                      <c:pt idx="1">
                        <c:v>-308.23027600000023</c:v>
                      </c:pt>
                      <c:pt idx="2">
                        <c:v>-301.06422199999997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-2.6085320000001957</c:v>
                      </c:pt>
                      <c:pt idx="1">
                        <c:v>-252.81906400000025</c:v>
                      </c:pt>
                      <c:pt idx="2">
                        <c:v>33856.143251000001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-3451.8032250199999</c:v>
                      </c:pt>
                      <c:pt idx="1">
                        <c:v>-2701.473606304</c:v>
                      </c:pt>
                      <c:pt idx="2">
                        <c:v>-43.683408863299995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-8125.4053800000002</c:v>
                      </c:pt>
                      <c:pt idx="1">
                        <c:v>-18132.993670000003</c:v>
                      </c:pt>
                      <c:pt idx="2">
                        <c:v>-38821.623876999998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-0.20032990099999992</c:v>
                      </c:pt>
                      <c:pt idx="1">
                        <c:v>-0.20749477000000027</c:v>
                      </c:pt>
                      <c:pt idx="2">
                        <c:v>-1.0136092300000001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1.0985119999999959E-2</c:v>
                      </c:pt>
                      <c:pt idx="1">
                        <c:v>-1.9065247000000229E-3</c:v>
                      </c:pt>
                      <c:pt idx="2">
                        <c:v>-6.3416680000000225E-4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('Inversiones por sectores'!$U$9,'Inversiones por sectores'!$W$9:$Y$9)</c:f>
              <c:numCache>
                <c:formatCode>#,##0</c:formatCode>
                <c:ptCount val="4"/>
                <c:pt idx="0">
                  <c:v>1739.0266589000094</c:v>
                </c:pt>
                <c:pt idx="1">
                  <c:v>42096.543207198993</c:v>
                </c:pt>
                <c:pt idx="2">
                  <c:v>65441.621883701271</c:v>
                </c:pt>
                <c:pt idx="3">
                  <c:v>94237.457663156849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6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  <c:f>('Inversiones por sectores'!$U$10,'Inversiones por sectores'!$W$10:$Y$10)</c:f>
              <c:numCache>
                <c:formatCode>#,##0</c:formatCode>
                <c:ptCount val="4"/>
                <c:pt idx="0">
                  <c:v>989.80824000000212</c:v>
                </c:pt>
                <c:pt idx="1">
                  <c:v>3395.5604899999998</c:v>
                </c:pt>
                <c:pt idx="2">
                  <c:v>8769.0227899999954</c:v>
                </c:pt>
                <c:pt idx="3">
                  <c:v>12405.828959999999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7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  <c:f>('Inversiones por sectores'!$U$11,'Inversiones por sectores'!$W$11:$Y$11)</c:f>
              <c:numCache>
                <c:formatCode>#,##0</c:formatCode>
                <c:ptCount val="4"/>
                <c:pt idx="0">
                  <c:v>788.9960600000004</c:v>
                </c:pt>
                <c:pt idx="1">
                  <c:v>20225.059720000001</c:v>
                </c:pt>
                <c:pt idx="2">
                  <c:v>75646.064419999995</c:v>
                </c:pt>
                <c:pt idx="3">
                  <c:v>113014.65713000001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8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  <c:f>('Inversiones por sectores'!$U$12,'Inversiones por sectores'!$W$12:$Y$12)</c:f>
              <c:numCache>
                <c:formatCode>#,##0</c:formatCode>
                <c:ptCount val="4"/>
                <c:pt idx="0">
                  <c:v>64.561692999999877</c:v>
                </c:pt>
                <c:pt idx="1">
                  <c:v>-65.102533000000221</c:v>
                </c:pt>
                <c:pt idx="2">
                  <c:v>-617.67440800000031</c:v>
                </c:pt>
                <c:pt idx="3">
                  <c:v>-1564.7387950000002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9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  <c:f>('Inversiones por sectores'!$U$13,'Inversiones por sectores'!$W$13:$Y$13)</c:f>
              <c:numCache>
                <c:formatCode>#,##0</c:formatCode>
                <c:ptCount val="4"/>
                <c:pt idx="0">
                  <c:v>173.84382909999999</c:v>
                </c:pt>
                <c:pt idx="1">
                  <c:v>28389.21775</c:v>
                </c:pt>
                <c:pt idx="2">
                  <c:v>416.27014000000781</c:v>
                </c:pt>
                <c:pt idx="3">
                  <c:v>-31644.734100000001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10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  <c:f>('Inversiones por sectores'!$U$14,'Inversiones por sectores'!$W$14:$Y$14)</c:f>
              <c:numCache>
                <c:formatCode>#,##0</c:formatCode>
                <c:ptCount val="4"/>
                <c:pt idx="0">
                  <c:v>100.78139400000009</c:v>
                </c:pt>
                <c:pt idx="1">
                  <c:v>1706.1220400000002</c:v>
                </c:pt>
                <c:pt idx="2">
                  <c:v>2366.4901820000005</c:v>
                </c:pt>
                <c:pt idx="3">
                  <c:v>4566.7738688169993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11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  <c:f>('Inversiones por sectores'!$U$15,'Inversiones por sectores'!$W$15:$Y$15)</c:f>
              <c:numCache>
                <c:formatCode>#,##0</c:formatCode>
                <c:ptCount val="4"/>
                <c:pt idx="0">
                  <c:v>98.337371000000076</c:v>
                </c:pt>
                <c:pt idx="1">
                  <c:v>125.49507399999993</c:v>
                </c:pt>
                <c:pt idx="2">
                  <c:v>257.17477729999996</c:v>
                </c:pt>
                <c:pt idx="3">
                  <c:v>2770.9130995999999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12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  <c:f>('Inversiones por sectores'!$U$16,'Inversiones por sectores'!$W$16:$Y$16)</c:f>
              <c:numCache>
                <c:formatCode>#,##0</c:formatCode>
                <c:ptCount val="4"/>
                <c:pt idx="0">
                  <c:v>77.456682000000001</c:v>
                </c:pt>
                <c:pt idx="1">
                  <c:v>-99.802851999999803</c:v>
                </c:pt>
                <c:pt idx="2">
                  <c:v>-308.23027600000023</c:v>
                </c:pt>
                <c:pt idx="3">
                  <c:v>-301.06422199999997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13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  <c:f>('Inversiones por sectores'!$U$17,'Inversiones por sectores'!$W$17:$Y$17)</c:f>
              <c:numCache>
                <c:formatCode>#,##0</c:formatCode>
                <c:ptCount val="4"/>
                <c:pt idx="0">
                  <c:v>184.97991900000034</c:v>
                </c:pt>
                <c:pt idx="1">
                  <c:v>-2.6085320000001957</c:v>
                </c:pt>
                <c:pt idx="2">
                  <c:v>-252.81906400000025</c:v>
                </c:pt>
                <c:pt idx="3">
                  <c:v>33856.143251000001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14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  <c:f>('Inversiones por sectores'!$U$18,'Inversiones por sectores'!$W$18:$Y$18)</c:f>
              <c:numCache>
                <c:formatCode>#,##0</c:formatCode>
                <c:ptCount val="4"/>
                <c:pt idx="0">
                  <c:v>-2148.9888169999995</c:v>
                </c:pt>
                <c:pt idx="1">
                  <c:v>-3451.8032250199999</c:v>
                </c:pt>
                <c:pt idx="2">
                  <c:v>-2701.473606304</c:v>
                </c:pt>
                <c:pt idx="3">
                  <c:v>-43.683408863299995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5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  <c:f>('Inversiones por sectores'!$U$19,'Inversiones por sectores'!$W$19:$Y$19)</c:f>
              <c:numCache>
                <c:formatCode>#,##0</c:formatCode>
                <c:ptCount val="4"/>
                <c:pt idx="0">
                  <c:v>1343.8286399999997</c:v>
                </c:pt>
                <c:pt idx="1">
                  <c:v>-8125.4053800000002</c:v>
                </c:pt>
                <c:pt idx="2">
                  <c:v>-18132.993670000003</c:v>
                </c:pt>
                <c:pt idx="3">
                  <c:v>-38821.623876999998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6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  <c:f>('Inversiones por sectores'!$U$20,'Inversiones por sectores'!$W$20:$Y$20)</c:f>
              <c:numCache>
                <c:formatCode>#,##0</c:formatCode>
                <c:ptCount val="4"/>
                <c:pt idx="0">
                  <c:v>20.344157600000017</c:v>
                </c:pt>
                <c:pt idx="1">
                  <c:v>-0.20032990099999992</c:v>
                </c:pt>
                <c:pt idx="2">
                  <c:v>-0.20749477000000027</c:v>
                </c:pt>
                <c:pt idx="3">
                  <c:v>-1.0136092300000001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7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  <c:f>('Inversiones por sectores'!$U$21,'Inversiones por sectores'!$W$21:$Y$21)</c:f>
              <c:numCache>
                <c:formatCode>#,##0</c:formatCode>
                <c:ptCount val="4"/>
                <c:pt idx="0">
                  <c:v>45.077490200000057</c:v>
                </c:pt>
                <c:pt idx="1">
                  <c:v>1.0985119999999959E-2</c:v>
                </c:pt>
                <c:pt idx="2">
                  <c:v>-1.9065247000000229E-3</c:v>
                </c:pt>
                <c:pt idx="3">
                  <c:v>-6.3416680000000225E-4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-3.7690308599994751</c:v>
                      </c:pt>
                      <c:pt idx="1">
                        <c:v>136.46217534001335</c:v>
                      </c:pt>
                      <c:pt idx="2">
                        <c:v>34.831347080005798</c:v>
                      </c:pt>
                      <c:pt idx="3">
                        <c:v>-6.3206627600011416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-46.639307999867015</c:v>
                      </c:pt>
                      <c:pt idx="1">
                        <c:v>1248.0398699999787</c:v>
                      </c:pt>
                      <c:pt idx="2">
                        <c:v>-437.95686000003479</c:v>
                      </c:pt>
                      <c:pt idx="3">
                        <c:v>416.49231000011787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-104.758883100003</c:v>
                      </c:pt>
                      <c:pt idx="1">
                        <c:v>-442.96432700008154</c:v>
                      </c:pt>
                      <c:pt idx="2">
                        <c:v>-1603.7173889999976</c:v>
                      </c:pt>
                      <c:pt idx="3">
                        <c:v>-1799.1500619999133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-583.71749999979511</c:v>
                      </c:pt>
                      <c:pt idx="1">
                        <c:v>489.1644999999553</c:v>
                      </c:pt>
                      <c:pt idx="2">
                        <c:v>-3979.9359999997541</c:v>
                      </c:pt>
                      <c:pt idx="3">
                        <c:v>-4449.2120000002906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-2238.2501199999824</c:v>
                      </c:pt>
                      <c:pt idx="1">
                        <c:v>-16793.72258000006</c:v>
                      </c:pt>
                      <c:pt idx="2">
                        <c:v>-31832.136300000129</c:v>
                      </c:pt>
                      <c:pt idx="3">
                        <c:v>-46801.546500000055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-1238.1081830607727</c:v>
                      </c:pt>
                      <c:pt idx="1">
                        <c:v>26733.522845538333</c:v>
                      </c:pt>
                      <c:pt idx="2">
                        <c:v>27622.706681779586</c:v>
                      </c:pt>
                      <c:pt idx="3">
                        <c:v>41597.720748394728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18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5172.6609776401892</c:v>
                </c:pt>
                <c:pt idx="1">
                  <c:v>33918.516925556585</c:v>
                </c:pt>
                <c:pt idx="2">
                  <c:v>33300.59730338119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29.763736255394178</c:v>
                      </c:pt>
                      <c:pt idx="1">
                        <c:v>136.14846147103526</c:v>
                      </c:pt>
                      <c:pt idx="2">
                        <c:v>-28.051977075010655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251.80039146123454</c:v>
                      </c:pt>
                      <c:pt idx="1">
                        <c:v>897.40908699994907</c:v>
                      </c:pt>
                      <c:pt idx="2">
                        <c:v>-694.29257100005634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-241.1086620692513</c:v>
                      </c:pt>
                      <c:pt idx="1">
                        <c:v>-947.08418080006959</c:v>
                      </c:pt>
                      <c:pt idx="2">
                        <c:v>-1945.0258844001219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-552.3370384615846</c:v>
                      </c:pt>
                      <c:pt idx="1">
                        <c:v>-800.74617000017315</c:v>
                      </c:pt>
                      <c:pt idx="2">
                        <c:v>-5549.2155100004748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-6866.7137061537942</c:v>
                      </c:pt>
                      <c:pt idx="1">
                        <c:v>-26037.840791999944</c:v>
                      </c:pt>
                      <c:pt idx="2">
                        <c:v>-39496.708217000007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12551.256256609064</c:v>
                      </c:pt>
                      <c:pt idx="1">
                        <c:v>60670.630519887432</c:v>
                      </c:pt>
                      <c:pt idx="2">
                        <c:v>81013.891462858126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1248.8161600000021</c:v>
                      </c:pt>
                      <c:pt idx="1">
                        <c:v>6641.7540519999966</c:v>
                      </c:pt>
                      <c:pt idx="2">
                        <c:v>11279.900756000003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5720.9752417692289</c:v>
                      </c:pt>
                      <c:pt idx="1">
                        <c:v>47993.903429999991</c:v>
                      </c:pt>
                      <c:pt idx="2">
                        <c:v>99527.28181299998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34.191359223076688</c:v>
                      </c:pt>
                      <c:pt idx="1">
                        <c:v>-343.16351439999926</c:v>
                      </c:pt>
                      <c:pt idx="2">
                        <c:v>-1148.1343910000005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8675.8901496923063</c:v>
                      </c:pt>
                      <c:pt idx="1">
                        <c:v>21471.572368999994</c:v>
                      </c:pt>
                      <c:pt idx="2">
                        <c:v>-16270.249488000001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400.3185717692304</c:v>
                      </c:pt>
                      <c:pt idx="1">
                        <c:v>2358.9478743000009</c:v>
                      </c:pt>
                      <c:pt idx="2">
                        <c:v>5596.7972077740997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136.25702546153821</c:v>
                      </c:pt>
                      <c:pt idx="1">
                        <c:v>229.56622007999977</c:v>
                      </c:pt>
                      <c:pt idx="2">
                        <c:v>1485.9092014599998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31.00150942307755</c:v>
                      </c:pt>
                      <c:pt idx="1">
                        <c:v>-260.30820279999989</c:v>
                      </c:pt>
                      <c:pt idx="2">
                        <c:v>-320.68967170999986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103.37204461538568</c:v>
                      </c:pt>
                      <c:pt idx="1">
                        <c:v>-118.62549000000035</c:v>
                      </c:pt>
                      <c:pt idx="2">
                        <c:v>11653.8113342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-2993.2509215907694</c:v>
                      </c:pt>
                      <c:pt idx="1">
                        <c:v>-3158.3403424798198</c:v>
                      </c:pt>
                      <c:pt idx="2">
                        <c:v>-650.42700326113993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-830.46995615384003</c:v>
                      </c:pt>
                      <c:pt idx="1">
                        <c:v>-14144.494399000003</c:v>
                      </c:pt>
                      <c:pt idx="2">
                        <c:v>-30139.7850292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6.8496268439231471</c:v>
                      </c:pt>
                      <c:pt idx="1">
                        <c:v>-0.18284716260000078</c:v>
                      </c:pt>
                      <c:pt idx="2">
                        <c:v>-0.52210555869999986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17.305445555923029</c:v>
                      </c:pt>
                      <c:pt idx="1">
                        <c:v>1.3703498699999539E-3</c:v>
                      </c:pt>
                      <c:pt idx="2">
                        <c:v>-1.160846060000012E-3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  <c:f>('Inversiones por sectores'!$T$30:$T$35,'Inversiones por sectores'!$T$48)</c:f>
              <c:numCache>
                <c:formatCode>#,##0</c:formatCode>
                <c:ptCount val="7"/>
                <c:pt idx="0">
                  <c:v>29.763736255394178</c:v>
                </c:pt>
                <c:pt idx="1">
                  <c:v>251.80039146123454</c:v>
                </c:pt>
                <c:pt idx="2">
                  <c:v>-241.1086620692513</c:v>
                </c:pt>
                <c:pt idx="3">
                  <c:v>-552.3370384615846</c:v>
                </c:pt>
                <c:pt idx="4">
                  <c:v>-6866.7137061537942</c:v>
                </c:pt>
                <c:pt idx="5">
                  <c:v>12551.256256609064</c:v>
                </c:pt>
                <c:pt idx="6">
                  <c:v>5172.6609776401892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  <c:f>('Inversiones por sectores'!$U$30:$U$35,'Inversiones por sectores'!$U$48)</c:f>
              <c:numCache>
                <c:formatCode>#,##0</c:formatCode>
                <c:ptCount val="7"/>
                <c:pt idx="0">
                  <c:v>136.14846147103526</c:v>
                </c:pt>
                <c:pt idx="1">
                  <c:v>897.40908699994907</c:v>
                </c:pt>
                <c:pt idx="2">
                  <c:v>-947.08418080006959</c:v>
                </c:pt>
                <c:pt idx="3">
                  <c:v>-800.74617000017315</c:v>
                </c:pt>
                <c:pt idx="4">
                  <c:v>-26037.840791999944</c:v>
                </c:pt>
                <c:pt idx="5">
                  <c:v>60670.630519887432</c:v>
                </c:pt>
                <c:pt idx="6">
                  <c:v>33918.516925556585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  <c:f>('Inversiones por sectores'!$V$30:$V$35,'Inversiones por sectores'!$V$48)</c:f>
              <c:numCache>
                <c:formatCode>#,##0</c:formatCode>
                <c:ptCount val="7"/>
                <c:pt idx="0">
                  <c:v>-28.051977075010655</c:v>
                </c:pt>
                <c:pt idx="1">
                  <c:v>-694.29257100005634</c:v>
                </c:pt>
                <c:pt idx="2">
                  <c:v>-1945.0258844001219</c:v>
                </c:pt>
                <c:pt idx="3">
                  <c:v>-5549.2155100004748</c:v>
                </c:pt>
                <c:pt idx="4">
                  <c:v>-39496.708217000007</c:v>
                </c:pt>
                <c:pt idx="5">
                  <c:v>81013.891462858126</c:v>
                </c:pt>
                <c:pt idx="6">
                  <c:v>33300.59730338119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16247.450017338466</c:v>
                </c:pt>
                <c:pt idx="1">
                  <c:v>103.37204461538568</c:v>
                </c:pt>
                <c:pt idx="2">
                  <c:v>-3799.565805344766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78092.272228179965</c:v>
                </c:pt>
                <c:pt idx="1">
                  <c:v>-118.62549000000035</c:v>
                </c:pt>
                <c:pt idx="2">
                  <c:v>-17303.016218292545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100150.8154275241</c:v>
                </c:pt>
                <c:pt idx="1">
                  <c:v>11653.8113342</c:v>
                </c:pt>
                <c:pt idx="2">
                  <c:v>-30790.735298865893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  <c:f>'Empleo por sectores'!$W$4:$Y$4</c:f>
              <c:numCache>
                <c:formatCode>#,##0</c:formatCode>
                <c:ptCount val="3"/>
                <c:pt idx="0">
                  <c:v>13160.254899999127</c:v>
                </c:pt>
                <c:pt idx="1">
                  <c:v>-6846.6537999995053</c:v>
                </c:pt>
                <c:pt idx="2">
                  <c:v>-9617.6302000004798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  <c:f>'Empleo por sectores'!$W$5:$Y$5</c:f>
              <c:numCache>
                <c:formatCode>#,##0</c:formatCode>
                <c:ptCount val="3"/>
                <c:pt idx="0">
                  <c:v>57561.718869999051</c:v>
                </c:pt>
                <c:pt idx="1">
                  <c:v>51956.370069999248</c:v>
                </c:pt>
                <c:pt idx="2">
                  <c:v>51045.760399997234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  <c:f>'Empleo por sectores'!$W$6:$Y$6</c:f>
              <c:numCache>
                <c:formatCode>#,##0</c:formatCode>
                <c:ptCount val="3"/>
                <c:pt idx="0">
                  <c:v>-898.82591000013053</c:v>
                </c:pt>
                <c:pt idx="1">
                  <c:v>-9433.5970799997449</c:v>
                </c:pt>
                <c:pt idx="2">
                  <c:v>-11141.582709999755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  <c:f>'Empleo por sectores'!$W$7:$Y$7</c:f>
              <c:numCache>
                <c:formatCode>#,##0</c:formatCode>
                <c:ptCount val="3"/>
                <c:pt idx="0">
                  <c:v>3068.1880000010133</c:v>
                </c:pt>
                <c:pt idx="1">
                  <c:v>-95126.520999997854</c:v>
                </c:pt>
                <c:pt idx="2">
                  <c:v>-100132.55499999225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  <c:f>'Empleo por sectores'!$W$8:$Y$8</c:f>
              <c:numCache>
                <c:formatCode>#,##0</c:formatCode>
                <c:ptCount val="3"/>
                <c:pt idx="0">
                  <c:v>11818.36537</c:v>
                </c:pt>
                <c:pt idx="1">
                  <c:v>3238.0226900000125</c:v>
                </c:pt>
                <c:pt idx="2">
                  <c:v>-9127.9435700000031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216842.94108239008</c:v>
                </c:pt>
                <c:pt idx="1">
                  <c:v>62665.065841360018</c:v>
                </c:pt>
                <c:pt idx="2">
                  <c:v>-23901.474105567089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18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  <c:f>'Empleo por sectores'!$W$22:$Y$22</c:f>
              <c:numCache>
                <c:formatCode>#,##0</c:formatCode>
                <c:ptCount val="3"/>
                <c:pt idx="0">
                  <c:v>301552.64231237769</c:v>
                </c:pt>
                <c:pt idx="1">
                  <c:v>6452.686721354723</c:v>
                </c:pt>
                <c:pt idx="2">
                  <c:v>-102875.42518551648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3961.1521999999968</c:v>
                      </c:pt>
                      <c:pt idx="1">
                        <c:v>6591.2709099999993</c:v>
                      </c:pt>
                      <c:pt idx="2">
                        <c:v>6367.3962100000026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25631.905989999999</c:v>
                      </c:pt>
                      <c:pt idx="1">
                        <c:v>63685.078349999996</c:v>
                      </c:pt>
                      <c:pt idx="2">
                        <c:v>69217.821609999999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-212.60171199999058</c:v>
                      </c:pt>
                      <c:pt idx="1">
                        <c:v>-948.71876399999928</c:v>
                      </c:pt>
                      <c:pt idx="2">
                        <c:v>-1779.4709320000002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216283.24200000003</c:v>
                      </c:pt>
                      <c:pt idx="1">
                        <c:v>31981.25469999999</c:v>
                      </c:pt>
                      <c:pt idx="2">
                        <c:v>-72003.840700000001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953.80700800000022</c:v>
                      </c:pt>
                      <c:pt idx="1">
                        <c:v>846.43756200000007</c:v>
                      </c:pt>
                      <c:pt idx="2">
                        <c:v>1802.1423897330001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486.7817559999894</c:v>
                      </c:pt>
                      <c:pt idx="1">
                        <c:v>944.29186600000003</c:v>
                      </c:pt>
                      <c:pt idx="2">
                        <c:v>9332.8460475999891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-23.315902000000051</c:v>
                      </c:pt>
                      <c:pt idx="1">
                        <c:v>-74.700992000000042</c:v>
                      </c:pt>
                      <c:pt idx="2">
                        <c:v>-86.717075700000009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-43.721763999999894</c:v>
                      </c:pt>
                      <c:pt idx="1">
                        <c:v>-210.97114299999976</c:v>
                      </c:pt>
                      <c:pt idx="2">
                        <c:v>16345.268795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-12133.480691000001</c:v>
                      </c:pt>
                      <c:pt idx="1">
                        <c:v>-8141.0564968899998</c:v>
                      </c:pt>
                      <c:pt idx="2">
                        <c:v>-219.78379323999999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-18060.331859999998</c:v>
                      </c:pt>
                      <c:pt idx="1">
                        <c:v>-32006.799320000006</c:v>
                      </c:pt>
                      <c:pt idx="2">
                        <c:v>-52872.893479999999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-0.4167822000000001</c:v>
                      </c:pt>
                      <c:pt idx="1">
                        <c:v>-0.73110637999999994</c:v>
                      </c:pt>
                      <c:pt idx="2">
                        <c:v>-3.8060727400000047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-7.916041000000007E-2</c:v>
                      </c:pt>
                      <c:pt idx="1">
                        <c:v>-0.28972437000000006</c:v>
                      </c:pt>
                      <c:pt idx="2">
                        <c:v>-0.43710422000000015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por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216842.94108239008</c:v>
                </c:pt>
                <c:pt idx="1">
                  <c:v>62665.065841360018</c:v>
                </c:pt>
                <c:pt idx="2">
                  <c:v>-23901.474105567089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6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  <c:f>'Empleo por sectores'!$W$10:$Y$10</c:f>
              <c:numCache>
                <c:formatCode>#,##0</c:formatCode>
                <c:ptCount val="3"/>
                <c:pt idx="0">
                  <c:v>3961.1521999999968</c:v>
                </c:pt>
                <c:pt idx="1">
                  <c:v>6591.2709099999993</c:v>
                </c:pt>
                <c:pt idx="2">
                  <c:v>6367.3962100000026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7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  <c:f>'Empleo por sectores'!$W$11:$Y$11</c:f>
              <c:numCache>
                <c:formatCode>#,##0</c:formatCode>
                <c:ptCount val="3"/>
                <c:pt idx="0">
                  <c:v>25631.905989999999</c:v>
                </c:pt>
                <c:pt idx="1">
                  <c:v>63685.078349999996</c:v>
                </c:pt>
                <c:pt idx="2">
                  <c:v>69217.821609999999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8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  <c:f>'Empleo por sectores'!$W$12:$Y$12</c:f>
              <c:numCache>
                <c:formatCode>#,##0</c:formatCode>
                <c:ptCount val="3"/>
                <c:pt idx="0">
                  <c:v>-212.60171199999058</c:v>
                </c:pt>
                <c:pt idx="1">
                  <c:v>-948.71876399999928</c:v>
                </c:pt>
                <c:pt idx="2">
                  <c:v>-1779.4709320000002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9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  <c:f>'Empleo por sectores'!$W$13:$Y$13</c:f>
              <c:numCache>
                <c:formatCode>#,##0</c:formatCode>
                <c:ptCount val="3"/>
                <c:pt idx="0">
                  <c:v>216283.24200000003</c:v>
                </c:pt>
                <c:pt idx="1">
                  <c:v>31981.25469999999</c:v>
                </c:pt>
                <c:pt idx="2">
                  <c:v>-72003.840700000001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10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  <c:f>'Empleo por sectores'!$W$14:$Y$14</c:f>
              <c:numCache>
                <c:formatCode>#,##0</c:formatCode>
                <c:ptCount val="3"/>
                <c:pt idx="0">
                  <c:v>953.80700800000022</c:v>
                </c:pt>
                <c:pt idx="1">
                  <c:v>846.43756200000007</c:v>
                </c:pt>
                <c:pt idx="2">
                  <c:v>1802.1423897330001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11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  <c:f>'Empleo por sectores'!$W$15:$Y$15</c:f>
              <c:numCache>
                <c:formatCode>#,##0</c:formatCode>
                <c:ptCount val="3"/>
                <c:pt idx="0">
                  <c:v>486.7817559999894</c:v>
                </c:pt>
                <c:pt idx="1">
                  <c:v>944.29186600000003</c:v>
                </c:pt>
                <c:pt idx="2">
                  <c:v>9332.8460475999891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12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  <c:f>'Empleo por sectores'!$W$16:$Y$16</c:f>
              <c:numCache>
                <c:formatCode>#,##0</c:formatCode>
                <c:ptCount val="3"/>
                <c:pt idx="0">
                  <c:v>-23.315902000000051</c:v>
                </c:pt>
                <c:pt idx="1">
                  <c:v>-74.700992000000042</c:v>
                </c:pt>
                <c:pt idx="2">
                  <c:v>-86.717075700000009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13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  <c:f>'Empleo por sectores'!$W$17:$Y$17</c:f>
              <c:numCache>
                <c:formatCode>#,##0</c:formatCode>
                <c:ptCount val="3"/>
                <c:pt idx="0">
                  <c:v>-43.721763999999894</c:v>
                </c:pt>
                <c:pt idx="1">
                  <c:v>-210.97114299999976</c:v>
                </c:pt>
                <c:pt idx="2">
                  <c:v>16345.268795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14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  <c:f>'Empleo por sectores'!$W$18:$Y$18</c:f>
              <c:numCache>
                <c:formatCode>#,##0</c:formatCode>
                <c:ptCount val="3"/>
                <c:pt idx="0">
                  <c:v>-12133.480691000001</c:v>
                </c:pt>
                <c:pt idx="1">
                  <c:v>-8141.0564968899998</c:v>
                </c:pt>
                <c:pt idx="2">
                  <c:v>-219.78379323999999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5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  <c:f>'Empleo por sectores'!$W$19:$Y$19</c:f>
              <c:numCache>
                <c:formatCode>#,##0</c:formatCode>
                <c:ptCount val="3"/>
                <c:pt idx="0">
                  <c:v>-18060.331859999998</c:v>
                </c:pt>
                <c:pt idx="1">
                  <c:v>-32006.799320000006</c:v>
                </c:pt>
                <c:pt idx="2">
                  <c:v>-52872.893479999999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6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  <c:f>'Empleo por sectores'!$W$20:$Y$20</c:f>
              <c:numCache>
                <c:formatCode>#,##0</c:formatCode>
                <c:ptCount val="3"/>
                <c:pt idx="0">
                  <c:v>-0.4167822000000001</c:v>
                </c:pt>
                <c:pt idx="1">
                  <c:v>-0.73110637999999994</c:v>
                </c:pt>
                <c:pt idx="2">
                  <c:v>-3.8060727400000047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7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  <c:f>'Empleo por sectores'!$W$21:$Y$21</c:f>
              <c:numCache>
                <c:formatCode>#,##0</c:formatCode>
                <c:ptCount val="3"/>
                <c:pt idx="0">
                  <c:v>-7.916041000000007E-2</c:v>
                </c:pt>
                <c:pt idx="1">
                  <c:v>-0.28972437000000006</c:v>
                </c:pt>
                <c:pt idx="2">
                  <c:v>-0.43710422000000015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13160.254899999127</c:v>
                      </c:pt>
                      <c:pt idx="1">
                        <c:v>-6846.6537999995053</c:v>
                      </c:pt>
                      <c:pt idx="2">
                        <c:v>-9617.6302000004798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57561.718869999051</c:v>
                      </c:pt>
                      <c:pt idx="1">
                        <c:v>51956.370069999248</c:v>
                      </c:pt>
                      <c:pt idx="2">
                        <c:v>51045.760399997234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-898.82591000013053</c:v>
                      </c:pt>
                      <c:pt idx="1">
                        <c:v>-9433.5970799997449</c:v>
                      </c:pt>
                      <c:pt idx="2">
                        <c:v>-11141.582709999755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3068.1880000010133</c:v>
                      </c:pt>
                      <c:pt idx="1">
                        <c:v>-95126.520999997854</c:v>
                      </c:pt>
                      <c:pt idx="2">
                        <c:v>-100132.55499999225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11818.36537</c:v>
                      </c:pt>
                      <c:pt idx="1">
                        <c:v>3238.0226900000125</c:v>
                      </c:pt>
                      <c:pt idx="2">
                        <c:v>-9127.9435700000031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301552.64231237769</c:v>
                      </c:pt>
                      <c:pt idx="1">
                        <c:v>6452.686721354723</c:v>
                      </c:pt>
                      <c:pt idx="2">
                        <c:v>-102875.42518551648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'!$H$23:$H$26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'!$I$23:$I$26</c:f>
              <c:numCache>
                <c:formatCode>#,##0</c:formatCode>
                <c:ptCount val="4"/>
                <c:pt idx="0">
                  <c:v>84100.462644832005</c:v>
                </c:pt>
                <c:pt idx="1">
                  <c:v>121277.26200813902</c:v>
                </c:pt>
                <c:pt idx="2">
                  <c:v>231986.19270079539</c:v>
                </c:pt>
                <c:pt idx="3">
                  <c:v>290680.75049332372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93597.704170964993</c:v>
                </c:pt>
                <c:pt idx="1">
                  <c:v>163373.80521533801</c:v>
                </c:pt>
                <c:pt idx="2">
                  <c:v>297427.81458449666</c:v>
                </c:pt>
                <c:pt idx="3">
                  <c:v>384918.20815648057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'!$R$23:$R$26</c:f>
              <c:numCache>
                <c:formatCode>0%</c:formatCode>
                <c:ptCount val="4"/>
                <c:pt idx="0">
                  <c:v>0.1129273398440287</c:v>
                </c:pt>
                <c:pt idx="1">
                  <c:v>0.34710994056226174</c:v>
                </c:pt>
                <c:pt idx="2">
                  <c:v>0.28209274492514602</c:v>
                </c:pt>
                <c:pt idx="3">
                  <c:v>0.32419572848640099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93597.704170964993</c:v>
                </c:pt>
                <c:pt idx="1">
                  <c:v>163373.80521533801</c:v>
                </c:pt>
                <c:pt idx="2">
                  <c:v>297427.81458449666</c:v>
                </c:pt>
                <c:pt idx="3">
                  <c:v>384918.20815648057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'!$R$23:$R$26</c:f>
              <c:numCache>
                <c:formatCode>0%</c:formatCode>
                <c:ptCount val="4"/>
                <c:pt idx="0">
                  <c:v>0.1129273398440287</c:v>
                </c:pt>
                <c:pt idx="1">
                  <c:v>0.34710994056226174</c:v>
                </c:pt>
                <c:pt idx="2">
                  <c:v>0.28209274492514602</c:v>
                </c:pt>
                <c:pt idx="3">
                  <c:v>0.32419572848640099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'!$A$4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'!$D$4:$K$4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20116.056079999998</c:v>
                </c:pt>
                <c:pt idx="2">
                  <c:v>20896.520345735102</c:v>
                </c:pt>
                <c:pt idx="3">
                  <c:v>25592.868750000001</c:v>
                </c:pt>
                <c:pt idx="4">
                  <c:v>21902.730995219823</c:v>
                </c:pt>
                <c:pt idx="5">
                  <c:v>31906.932840000001</c:v>
                </c:pt>
                <c:pt idx="6">
                  <c:v>32210.921248774015</c:v>
                </c:pt>
                <c:pt idx="7">
                  <c:v>34430.235630000003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AD0-9046-C2F815F1C3EF}"/>
            </c:ext>
          </c:extLst>
        </c:ser>
        <c:ser>
          <c:idx val="1"/>
          <c:order val="1"/>
          <c:tx>
            <c:strRef>
              <c:f>'compare Balmorel-ThreeME '!$A$5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'!$D$5:$K$5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10900.37521</c:v>
                </c:pt>
                <c:pt idx="2">
                  <c:v>48439.498974079273</c:v>
                </c:pt>
                <c:pt idx="3">
                  <c:v>22826.542140000001</c:v>
                </c:pt>
                <c:pt idx="4">
                  <c:v>85199.912016860166</c:v>
                </c:pt>
                <c:pt idx="5">
                  <c:v>51576.284480000002</c:v>
                </c:pt>
                <c:pt idx="6">
                  <c:v>90594.249095126725</c:v>
                </c:pt>
                <c:pt idx="7">
                  <c:v>67025.346170000004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AD0-9046-C2F815F1C3EF}"/>
            </c:ext>
          </c:extLst>
        </c:ser>
        <c:ser>
          <c:idx val="2"/>
          <c:order val="2"/>
          <c:tx>
            <c:strRef>
              <c:f>'compare Balmorel-ThreeME '!$A$6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'!$D$6:$K$6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2314.891173</c:v>
                </c:pt>
                <c:pt idx="2">
                  <c:v>2334.794906230848</c:v>
                </c:pt>
                <c:pt idx="3">
                  <c:v>3077.1962140000001</c:v>
                </c:pt>
                <c:pt idx="4">
                  <c:v>3492.033459329753</c:v>
                </c:pt>
                <c:pt idx="5">
                  <c:v>4098.9992410000004</c:v>
                </c:pt>
                <c:pt idx="6">
                  <c:v>4836.060048243603</c:v>
                </c:pt>
                <c:pt idx="7">
                  <c:v>4312.5550890000004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8-4AD0-9046-C2F815F1C3EF}"/>
            </c:ext>
          </c:extLst>
        </c:ser>
        <c:ser>
          <c:idx val="3"/>
          <c:order val="3"/>
          <c:tx>
            <c:strRef>
              <c:f>'compare Balmorel-ThreeME '!$A$7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'!$D$7:$K$7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13517.000019999999</c:v>
                </c:pt>
                <c:pt idx="2">
                  <c:v>17686.933719671288</c:v>
                </c:pt>
                <c:pt idx="3">
                  <c:v>22622.27088</c:v>
                </c:pt>
                <c:pt idx="4">
                  <c:v>108832.30459387641</c:v>
                </c:pt>
                <c:pt idx="5">
                  <c:v>96191.592709999997</c:v>
                </c:pt>
                <c:pt idx="6">
                  <c:v>96433.151328563312</c:v>
                </c:pt>
                <c:pt idx="7">
                  <c:v>134064.4492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8-4AD0-9046-C2F815F1C3EF}"/>
            </c:ext>
          </c:extLst>
        </c:ser>
        <c:ser>
          <c:idx val="4"/>
          <c:order val="4"/>
          <c:tx>
            <c:strRef>
              <c:f>'compare Balmorel-ThreeME '!$A$8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'!$D$8:$K$8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3406.9790779999998</c:v>
                </c:pt>
                <c:pt idx="2">
                  <c:v>2694.110346778215</c:v>
                </c:pt>
                <c:pt idx="3">
                  <c:v>4528.8765329999997</c:v>
                </c:pt>
                <c:pt idx="4">
                  <c:v>4731.9067431094345</c:v>
                </c:pt>
                <c:pt idx="5">
                  <c:v>5531.305488</c:v>
                </c:pt>
                <c:pt idx="6">
                  <c:v>-20042.719274630032</c:v>
                </c:pt>
                <c:pt idx="7">
                  <c:v>1.5342161830000001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8-4AD0-9046-C2F815F1C3EF}"/>
            </c:ext>
          </c:extLst>
        </c:ser>
        <c:ser>
          <c:idx val="5"/>
          <c:order val="5"/>
          <c:tx>
            <c:strRef>
              <c:f>'compare Balmorel-ThreeME '!$A$9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'!$D$9:$K$9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1392.6847210000001</c:v>
                </c:pt>
                <c:pt idx="2">
                  <c:v>-1091.7770366230416</c:v>
                </c:pt>
                <c:pt idx="3">
                  <c:v>1601.3390360000001</c:v>
                </c:pt>
                <c:pt idx="4">
                  <c:v>-1232.0571234255149</c:v>
                </c:pt>
                <c:pt idx="5">
                  <c:v>669.05931950000002</c:v>
                </c:pt>
                <c:pt idx="6">
                  <c:v>-1181.0827380392293</c:v>
                </c:pt>
                <c:pt idx="7">
                  <c:v>49.586599399999997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8-4AD0-9046-C2F815F1C3EF}"/>
            </c:ext>
          </c:extLst>
        </c:ser>
        <c:ser>
          <c:idx val="6"/>
          <c:order val="6"/>
          <c:tx>
            <c:strRef>
              <c:f>'compare Balmorel-ThreeME '!$A$10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'!$D$10:$K$10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3904.5321600000002</c:v>
                </c:pt>
                <c:pt idx="2">
                  <c:v>550.33131309882958</c:v>
                </c:pt>
                <c:pt idx="3">
                  <c:v>4987.7065769999999</c:v>
                </c:pt>
                <c:pt idx="4">
                  <c:v>-816.76819902244688</c:v>
                </c:pt>
                <c:pt idx="5">
                  <c:v>2127.1467160000002</c:v>
                </c:pt>
                <c:pt idx="6">
                  <c:v>29.277483244289609</c:v>
                </c:pt>
                <c:pt idx="7">
                  <c:v>938.34911699999998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8-4AD0-9046-C2F815F1C3EF}"/>
            </c:ext>
          </c:extLst>
        </c:ser>
        <c:ser>
          <c:idx val="7"/>
          <c:order val="7"/>
          <c:tx>
            <c:strRef>
              <c:f>'compare Balmorel-ThreeME '!$A$11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'!$D$11:$K$11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3477.8139970000002</c:v>
                </c:pt>
                <c:pt idx="2">
                  <c:v>2679.2827331037151</c:v>
                </c:pt>
                <c:pt idx="3">
                  <c:v>3763.7733830000002</c:v>
                </c:pt>
                <c:pt idx="4">
                  <c:v>4261.9556552387212</c:v>
                </c:pt>
                <c:pt idx="5">
                  <c:v>4229.3436110000002</c:v>
                </c:pt>
                <c:pt idx="6">
                  <c:v>6267.7808537493611</c:v>
                </c:pt>
                <c:pt idx="7">
                  <c:v>4393.4919090000003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8-4AD0-9046-C2F815F1C3EF}"/>
            </c:ext>
          </c:extLst>
        </c:ser>
        <c:ser>
          <c:idx val="8"/>
          <c:order val="8"/>
          <c:tx>
            <c:strRef>
              <c:f>'compare Balmorel-ThreeME '!$A$12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'!$D$12:$K$12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3890.4673459999999</c:v>
                </c:pt>
                <c:pt idx="2">
                  <c:v>-4383.3931426428016</c:v>
                </c:pt>
                <c:pt idx="3">
                  <c:v>3490.0285509999999</c:v>
                </c:pt>
                <c:pt idx="4">
                  <c:v>-1635.4486981422242</c:v>
                </c:pt>
                <c:pt idx="5">
                  <c:v>2701.9441619999998</c:v>
                </c:pt>
                <c:pt idx="6">
                  <c:v>-21557.458477755496</c:v>
                </c:pt>
                <c:pt idx="7">
                  <c:v>43.732660869999997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8-4AD0-9046-C2F815F1C3EF}"/>
            </c:ext>
          </c:extLst>
        </c:ser>
        <c:ser>
          <c:idx val="9"/>
          <c:order val="9"/>
          <c:tx>
            <c:strRef>
              <c:f>'compare Balmorel-ThreeME '!$A$13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'!$D$13:$K$13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21145.445940000001</c:v>
                </c:pt>
                <c:pt idx="2">
                  <c:v>80023.840536042029</c:v>
                </c:pt>
                <c:pt idx="3">
                  <c:v>28776.463</c:v>
                </c:pt>
                <c:pt idx="4">
                  <c:v>27058.101418748181</c:v>
                </c:pt>
                <c:pt idx="5">
                  <c:v>32944.697870000004</c:v>
                </c:pt>
                <c:pt idx="6">
                  <c:v>122396.60438751582</c:v>
                </c:pt>
                <c:pt idx="7">
                  <c:v>45408.92596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8-4AD0-9046-C2F815F1C3EF}"/>
            </c:ext>
          </c:extLst>
        </c:ser>
        <c:ser>
          <c:idx val="10"/>
          <c:order val="10"/>
          <c:tx>
            <c:strRef>
              <c:f>'compare Balmorel-ThreeME '!$A$14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'!$D$14:$K$14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25.041030750000001</c:v>
                </c:pt>
                <c:pt idx="2">
                  <c:v>-18141.366354265283</c:v>
                </c:pt>
                <c:pt idx="3">
                  <c:v>8.3029475870000002</c:v>
                </c:pt>
                <c:pt idx="4">
                  <c:v>832.22950773850903</c:v>
                </c:pt>
                <c:pt idx="5">
                  <c:v>8.7225380240000003</c:v>
                </c:pt>
                <c:pt idx="6">
                  <c:v>930.66042348853796</c:v>
                </c:pt>
                <c:pt idx="7">
                  <c:v>12.52691349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D8-4AD0-9046-C2F815F1C3EF}"/>
            </c:ext>
          </c:extLst>
        </c:ser>
        <c:ser>
          <c:idx val="11"/>
          <c:order val="11"/>
          <c:tx>
            <c:strRef>
              <c:f>'compare Balmorel-ThreeME '!$A$15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'!$D$15:$K$15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9.1758890819999994</c:v>
                </c:pt>
                <c:pt idx="2">
                  <c:v>-97.75472099416217</c:v>
                </c:pt>
                <c:pt idx="3">
                  <c:v>1.8939965519999999</c:v>
                </c:pt>
                <c:pt idx="4">
                  <c:v>-313.40160418146991</c:v>
                </c:pt>
                <c:pt idx="5">
                  <c:v>0.16372527140000001</c:v>
                </c:pt>
                <c:pt idx="6">
                  <c:v>-191.41833283177886</c:v>
                </c:pt>
                <c:pt idx="7">
                  <c:v>1.7028380700000002E-2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D8-4AD0-9046-C2F815F1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1.5100235793830101E-2</c:v>
                </c:pt>
                <c:pt idx="6" formatCode="General">
                  <c:v>2.7472240645143298E-2</c:v>
                </c:pt>
                <c:pt idx="7" formatCode="General">
                  <c:v>3.5738846427624198E-2</c:v>
                </c:pt>
                <c:pt idx="8" formatCode="General">
                  <c:v>4.0764292618655697E-2</c:v>
                </c:pt>
                <c:pt idx="9" formatCode="General">
                  <c:v>4.5192204660859901E-2</c:v>
                </c:pt>
                <c:pt idx="10" formatCode="General">
                  <c:v>5.2107972867632101E-2</c:v>
                </c:pt>
                <c:pt idx="11" formatCode="General">
                  <c:v>6.44952197227599E-2</c:v>
                </c:pt>
                <c:pt idx="12" formatCode="General">
                  <c:v>8.6155524168018902E-2</c:v>
                </c:pt>
                <c:pt idx="13" formatCode="General">
                  <c:v>0.11995466562852999</c:v>
                </c:pt>
                <c:pt idx="14" formatCode="General">
                  <c:v>0.16032636558236299</c:v>
                </c:pt>
                <c:pt idx="15" formatCode="General">
                  <c:v>0.20229451071564999</c:v>
                </c:pt>
                <c:pt idx="16" formatCode="General">
                  <c:v>0.24389552917349899</c:v>
                </c:pt>
                <c:pt idx="17" formatCode="General">
                  <c:v>0.284643958947006</c:v>
                </c:pt>
                <c:pt idx="18" formatCode="General">
                  <c:v>0.29949319645945499</c:v>
                </c:pt>
                <c:pt idx="19" formatCode="General">
                  <c:v>0.30194116487196598</c:v>
                </c:pt>
                <c:pt idx="20" formatCode="General">
                  <c:v>0.29366450320846799</c:v>
                </c:pt>
                <c:pt idx="21" formatCode="General">
                  <c:v>0.27670487705539998</c:v>
                </c:pt>
                <c:pt idx="22" formatCode="General">
                  <c:v>0.25312838164326301</c:v>
                </c:pt>
                <c:pt idx="23" formatCode="General">
                  <c:v>0.224784664985056</c:v>
                </c:pt>
                <c:pt idx="24" formatCode="General">
                  <c:v>0.193218660055616</c:v>
                </c:pt>
                <c:pt idx="25" formatCode="General">
                  <c:v>0.15965973669818101</c:v>
                </c:pt>
                <c:pt idx="26" formatCode="General">
                  <c:v>0.12504752095519001</c:v>
                </c:pt>
                <c:pt idx="27" formatCode="General">
                  <c:v>9.0075998891703202E-2</c:v>
                </c:pt>
                <c:pt idx="28" formatCode="General">
                  <c:v>6.9806693542995193E-2</c:v>
                </c:pt>
                <c:pt idx="29" formatCode="General">
                  <c:v>6.1593445046859097E-2</c:v>
                </c:pt>
                <c:pt idx="30" formatCode="General">
                  <c:v>6.0925989114779498E-2</c:v>
                </c:pt>
                <c:pt idx="31" formatCode="General">
                  <c:v>6.5587698295943506E-2</c:v>
                </c:pt>
                <c:pt idx="32" formatCode="General">
                  <c:v>7.3719178592779294E-2</c:v>
                </c:pt>
                <c:pt idx="33" formatCode="General">
                  <c:v>8.3704365474446193E-2</c:v>
                </c:pt>
                <c:pt idx="34" formatCode="General">
                  <c:v>9.4058088101345305E-2</c:v>
                </c:pt>
                <c:pt idx="35" formatCode="General">
                  <c:v>0.103830061227694</c:v>
                </c:pt>
                <c:pt idx="36" formatCode="General">
                  <c:v>0.112532122300712</c:v>
                </c:pt>
                <c:pt idx="37" formatCode="General">
                  <c:v>0.120113846935443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  <c:f>ENR_EMS_ELEC!$E$15:$I$15</c:f>
              <c:numCache>
                <c:formatCode>#,##0</c:formatCode>
                <c:ptCount val="5"/>
                <c:pt idx="0">
                  <c:v>156195.2349487</c:v>
                </c:pt>
                <c:pt idx="1">
                  <c:v>163577.9993466</c:v>
                </c:pt>
                <c:pt idx="2">
                  <c:v>180705.9902266</c:v>
                </c:pt>
                <c:pt idx="3">
                  <c:v>168547.4621453</c:v>
                </c:pt>
                <c:pt idx="4">
                  <c:v>169442.63772206102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  <c:f>ENR_EMS_ELEC!$E$17:$I$17</c:f>
              <c:numCache>
                <c:formatCode>#,##0</c:formatCode>
                <c:ptCount val="5"/>
                <c:pt idx="0">
                  <c:v>133639.7567</c:v>
                </c:pt>
                <c:pt idx="1">
                  <c:v>121203.74759999999</c:v>
                </c:pt>
                <c:pt idx="2">
                  <c:v>108398.72440000001</c:v>
                </c:pt>
                <c:pt idx="3">
                  <c:v>75480.959889999998</c:v>
                </c:pt>
                <c:pt idx="4">
                  <c:v>42725.850200000001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fr-F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  <c:f>ENR_EMS_ELEC!$E$18:$I$18</c:f>
              <c:numCache>
                <c:formatCode>0.00%</c:formatCode>
                <c:ptCount val="5"/>
                <c:pt idx="0">
                  <c:v>-0.14440567445036345</c:v>
                </c:pt>
                <c:pt idx="1">
                  <c:v>-0.25904615483659643</c:v>
                </c:pt>
                <c:pt idx="2">
                  <c:v>-0.40013762540980968</c:v>
                </c:pt>
                <c:pt idx="3">
                  <c:v>-0.55216792392323299</c:v>
                </c:pt>
                <c:pt idx="4">
                  <c:v>-0.74784475280605722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2B24-4CE9-A9C3-72976708F77A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fr-FR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'ENER-baseline'!$B$2:$G$2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'ENER-baseline'!$B$13:$G$13</c:f>
              <c:numCache>
                <c:formatCode>#,##0</c:formatCode>
                <c:ptCount val="6"/>
                <c:pt idx="0">
                  <c:v>237150.27770000001</c:v>
                </c:pt>
                <c:pt idx="1">
                  <c:v>350359.90010000003</c:v>
                </c:pt>
                <c:pt idx="2">
                  <c:v>434167.6874</c:v>
                </c:pt>
                <c:pt idx="3">
                  <c:v>525002.91760000004</c:v>
                </c:pt>
                <c:pt idx="4">
                  <c:v>651381.41570000001</c:v>
                </c:pt>
                <c:pt idx="5">
                  <c:v>759969.32799999998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'ENER-baseline'!$B$14:$G$14</c:f>
              <c:numCache>
                <c:formatCode>#,##0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-5.4795044028166304E-3</c:v>
                </c:pt>
                <c:pt idx="6" formatCode="General">
                  <c:v>-1.7116645356912701E-2</c:v>
                </c:pt>
                <c:pt idx="7" formatCode="General">
                  <c:v>-3.4326030658110497E-2</c:v>
                </c:pt>
                <c:pt idx="8" formatCode="General">
                  <c:v>-5.7691774476470399E-2</c:v>
                </c:pt>
                <c:pt idx="9" formatCode="General">
                  <c:v>-9.2629878866878901E-2</c:v>
                </c:pt>
                <c:pt idx="10" formatCode="General">
                  <c:v>-0.14180099992758799</c:v>
                </c:pt>
                <c:pt idx="11" formatCode="General">
                  <c:v>-0.21592373929251699</c:v>
                </c:pt>
                <c:pt idx="12" formatCode="General">
                  <c:v>-0.33190486361444599</c:v>
                </c:pt>
                <c:pt idx="13" formatCode="General">
                  <c:v>-0.488223644603896</c:v>
                </c:pt>
                <c:pt idx="14" formatCode="General">
                  <c:v>-0.687991522615782</c:v>
                </c:pt>
                <c:pt idx="15" formatCode="General">
                  <c:v>-0.92867378099286102</c:v>
                </c:pt>
                <c:pt idx="16" formatCode="General">
                  <c:v>-1.2053828023633399</c:v>
                </c:pt>
                <c:pt idx="17" formatCode="General">
                  <c:v>-1.5137657276115399</c:v>
                </c:pt>
                <c:pt idx="18" formatCode="General">
                  <c:v>-1.81644888935051</c:v>
                </c:pt>
                <c:pt idx="19" formatCode="General">
                  <c:v>-2.1072070929270899</c:v>
                </c:pt>
                <c:pt idx="20" formatCode="General">
                  <c:v>-2.37422543215972</c:v>
                </c:pt>
                <c:pt idx="21" formatCode="General">
                  <c:v>-2.6107203367677898</c:v>
                </c:pt>
                <c:pt idx="22" formatCode="General">
                  <c:v>-2.8124004951010702</c:v>
                </c:pt>
                <c:pt idx="23" formatCode="General">
                  <c:v>-2.9765265172866799</c:v>
                </c:pt>
                <c:pt idx="24" formatCode="General">
                  <c:v>-3.1013178781879698</c:v>
                </c:pt>
                <c:pt idx="25" formatCode="General">
                  <c:v>-3.1855731779658298</c:v>
                </c:pt>
                <c:pt idx="26" formatCode="General">
                  <c:v>-3.22842541458721</c:v>
                </c:pt>
                <c:pt idx="27" formatCode="General">
                  <c:v>-3.2291966347646501</c:v>
                </c:pt>
                <c:pt idx="28" formatCode="General">
                  <c:v>-3.20489150782723</c:v>
                </c:pt>
                <c:pt idx="29" formatCode="General">
                  <c:v>-3.1692223055857802</c:v>
                </c:pt>
                <c:pt idx="30" formatCode="General">
                  <c:v>-3.12781581322617</c:v>
                </c:pt>
                <c:pt idx="31" formatCode="General">
                  <c:v>-3.0845298060510702</c:v>
                </c:pt>
                <c:pt idx="32" formatCode="General">
                  <c:v>-3.0407898440475498</c:v>
                </c:pt>
                <c:pt idx="33" formatCode="General">
                  <c:v>-2.9961974247277499</c:v>
                </c:pt>
                <c:pt idx="34" formatCode="General">
                  <c:v>-2.9508895995567799</c:v>
                </c:pt>
                <c:pt idx="35" formatCode="General">
                  <c:v>-2.9033031997223899</c:v>
                </c:pt>
                <c:pt idx="36" formatCode="General">
                  <c:v>-2.8516332255777899</c:v>
                </c:pt>
                <c:pt idx="37" formatCode="General">
                  <c:v>-2.79399818328028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361950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28</xdr:row>
      <xdr:rowOff>52387</xdr:rowOff>
    </xdr:from>
    <xdr:to>
      <xdr:col>11</xdr:col>
      <xdr:colOff>752475</xdr:colOff>
      <xdr:row>42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19</xdr:col>
      <xdr:colOff>0</xdr:colOff>
      <xdr:row>42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476250</xdr:colOff>
      <xdr:row>28</xdr:row>
      <xdr:rowOff>23812</xdr:rowOff>
    </xdr:from>
    <xdr:to>
      <xdr:col>25</xdr:col>
      <xdr:colOff>476250</xdr:colOff>
      <xdr:row>42</xdr:row>
      <xdr:rowOff>100012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723900</xdr:colOff>
      <xdr:row>43</xdr:row>
      <xdr:rowOff>76200</xdr:rowOff>
    </xdr:from>
    <xdr:to>
      <xdr:col>19</xdr:col>
      <xdr:colOff>133350</xdr:colOff>
      <xdr:row>57</xdr:row>
      <xdr:rowOff>142875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390525</xdr:colOff>
      <xdr:row>0</xdr:row>
      <xdr:rowOff>152401</xdr:rowOff>
    </xdr:from>
    <xdr:to>
      <xdr:col>20</xdr:col>
      <xdr:colOff>133350</xdr:colOff>
      <xdr:row>19</xdr:row>
      <xdr:rowOff>171451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</xdr:rowOff>
    </xdr:from>
    <xdr:to>
      <xdr:col>6</xdr:col>
      <xdr:colOff>0</xdr:colOff>
      <xdr:row>48</xdr:row>
      <xdr:rowOff>80962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6">
          <cell r="C96">
            <v>10189.077111289465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2040.3642928502904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814.7413307691088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1405.179232978458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648.7235100742073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493.62032444974244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78.005630830326211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2447.9623107119269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2668.0454066812522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11854.069208773803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734.58343324654834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3741.0605829012488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workbookViewId="0">
      <selection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8">
        <v>0</v>
      </c>
      <c r="D2" s="8">
        <v>0</v>
      </c>
      <c r="E2" s="8">
        <v>0</v>
      </c>
      <c r="F2" s="8">
        <v>0</v>
      </c>
      <c r="G2">
        <v>1.5100235793830101E-2</v>
      </c>
      <c r="H2">
        <v>2.7472240645143298E-2</v>
      </c>
      <c r="I2">
        <v>3.5738846427624198E-2</v>
      </c>
      <c r="J2">
        <v>4.0764292618655697E-2</v>
      </c>
      <c r="K2">
        <v>4.5192204660859901E-2</v>
      </c>
      <c r="L2">
        <v>5.2107972867632101E-2</v>
      </c>
      <c r="M2">
        <v>6.44952197227599E-2</v>
      </c>
      <c r="N2">
        <v>8.6155524168018902E-2</v>
      </c>
      <c r="O2">
        <v>0.11995466562852999</v>
      </c>
      <c r="P2">
        <v>0.16032636558236299</v>
      </c>
      <c r="Q2">
        <v>0.20229451071564999</v>
      </c>
      <c r="R2">
        <v>0.24389552917349899</v>
      </c>
      <c r="S2">
        <v>0.284643958947006</v>
      </c>
      <c r="T2">
        <v>0.29949319645945499</v>
      </c>
      <c r="U2">
        <v>0.30194116487196598</v>
      </c>
      <c r="V2">
        <v>0.29366450320846799</v>
      </c>
      <c r="W2">
        <v>0.27670487705539998</v>
      </c>
      <c r="X2">
        <v>0.25312838164326301</v>
      </c>
      <c r="Y2">
        <v>0.224784664985056</v>
      </c>
      <c r="Z2">
        <v>0.193218660055616</v>
      </c>
      <c r="AA2">
        <v>0.15965973669818101</v>
      </c>
      <c r="AB2">
        <v>0.12504752095519001</v>
      </c>
      <c r="AC2">
        <v>9.0075998891703202E-2</v>
      </c>
      <c r="AD2">
        <v>6.9806693542995193E-2</v>
      </c>
      <c r="AE2">
        <v>6.1593445046859097E-2</v>
      </c>
      <c r="AF2">
        <v>6.0925989114779498E-2</v>
      </c>
      <c r="AG2">
        <v>6.5587698295943506E-2</v>
      </c>
      <c r="AH2">
        <v>7.3719178592779294E-2</v>
      </c>
      <c r="AI2">
        <v>8.3704365474446193E-2</v>
      </c>
      <c r="AJ2">
        <v>9.4058088101345305E-2</v>
      </c>
      <c r="AK2">
        <v>0.103830061227694</v>
      </c>
      <c r="AL2">
        <v>0.112532122300712</v>
      </c>
      <c r="AM2">
        <v>0.120113846935443</v>
      </c>
    </row>
    <row r="3" spans="1:39" x14ac:dyDescent="0.25">
      <c r="A3" t="s">
        <v>1</v>
      </c>
      <c r="B3">
        <v>0</v>
      </c>
      <c r="C3" s="8">
        <v>0</v>
      </c>
      <c r="D3" s="8">
        <v>0</v>
      </c>
      <c r="E3" s="8">
        <v>0</v>
      </c>
      <c r="F3" s="8">
        <v>0</v>
      </c>
      <c r="G3">
        <v>-1.0703122020494499E-2</v>
      </c>
      <c r="H3">
        <v>-2.1481528339006802E-2</v>
      </c>
      <c r="I3" s="8">
        <v>-3.11163426038207E-2</v>
      </c>
      <c r="J3">
        <v>-3.8755338307960803E-2</v>
      </c>
      <c r="K3">
        <v>-4.4018532932343903E-2</v>
      </c>
      <c r="L3">
        <v>-4.5639357102167301E-2</v>
      </c>
      <c r="M3">
        <v>-4.2429123910237003E-2</v>
      </c>
      <c r="N3">
        <v>-3.22583144874211E-2</v>
      </c>
      <c r="O3">
        <v>-1.8224286141566001E-2</v>
      </c>
      <c r="P3">
        <v>-4.6337610194568902E-3</v>
      </c>
      <c r="Q3">
        <v>7.0101337187100602E-3</v>
      </c>
      <c r="R3">
        <v>1.51174303094192E-2</v>
      </c>
      <c r="S3" s="8">
        <v>1.9252988570617101E-2</v>
      </c>
      <c r="T3">
        <v>1.9554003330490798E-2</v>
      </c>
      <c r="U3">
        <v>9.5505847834909102E-3</v>
      </c>
      <c r="V3">
        <v>-8.5681472705822995E-3</v>
      </c>
      <c r="W3">
        <v>-3.2659477333496501E-2</v>
      </c>
      <c r="X3">
        <v>-6.0547735616078797E-2</v>
      </c>
      <c r="Y3">
        <v>-9.0346677510111301E-2</v>
      </c>
      <c r="Z3">
        <v>-0.120535465438065</v>
      </c>
      <c r="AA3">
        <v>-0.149960782076341</v>
      </c>
      <c r="AB3">
        <v>-0.177804820655347</v>
      </c>
      <c r="AC3">
        <v>-0.20353670588214501</v>
      </c>
      <c r="AD3">
        <v>-0.22203140177112701</v>
      </c>
      <c r="AE3">
        <v>-0.231843824895339</v>
      </c>
      <c r="AF3">
        <v>-0.23378456471231299</v>
      </c>
      <c r="AG3">
        <v>-0.229495570799609</v>
      </c>
      <c r="AH3">
        <v>-0.22092885344566701</v>
      </c>
      <c r="AI3">
        <v>-0.209833235623824</v>
      </c>
      <c r="AJ3">
        <v>-0.197787003399085</v>
      </c>
      <c r="AK3">
        <v>-0.18584869058611</v>
      </c>
      <c r="AL3">
        <v>-0.174695225595833</v>
      </c>
      <c r="AM3">
        <v>-0.16461181890952101</v>
      </c>
    </row>
    <row r="4" spans="1:39" x14ac:dyDescent="0.25">
      <c r="A4" t="s">
        <v>2</v>
      </c>
      <c r="B4">
        <v>0</v>
      </c>
      <c r="C4" s="8">
        <v>0</v>
      </c>
      <c r="D4" s="8">
        <v>0</v>
      </c>
      <c r="E4" s="8">
        <v>0</v>
      </c>
      <c r="F4" s="8">
        <v>0</v>
      </c>
      <c r="G4" s="8">
        <v>2.0258353631508099E-3</v>
      </c>
      <c r="H4">
        <v>1.66840795832179E-3</v>
      </c>
      <c r="I4">
        <v>-5.9027850696224905E-4</v>
      </c>
      <c r="J4">
        <v>-2.6215539168372702E-3</v>
      </c>
      <c r="K4">
        <v>-2.68164458143704E-3</v>
      </c>
      <c r="L4" s="8">
        <v>2.05257903356237E-3</v>
      </c>
      <c r="M4">
        <v>1.42238406223294E-2</v>
      </c>
      <c r="N4" s="8">
        <v>3.7592767794469802E-2</v>
      </c>
      <c r="O4">
        <v>7.5324422620659498E-2</v>
      </c>
      <c r="P4">
        <v>0.11664917059634999</v>
      </c>
      <c r="Q4">
        <v>0.156102547885028</v>
      </c>
      <c r="R4">
        <v>0.191352378206954</v>
      </c>
      <c r="S4">
        <v>0.22200697011085499</v>
      </c>
      <c r="T4">
        <v>0.238757058849392</v>
      </c>
      <c r="U4">
        <v>0.23803077730861699</v>
      </c>
      <c r="V4">
        <v>0.22302954489097301</v>
      </c>
      <c r="W4">
        <v>0.19760675732254299</v>
      </c>
      <c r="X4">
        <v>0.16534548458142501</v>
      </c>
      <c r="Y4">
        <v>0.12926599772011799</v>
      </c>
      <c r="Z4">
        <v>9.1749937967921996E-2</v>
      </c>
      <c r="AA4">
        <v>5.4560440514661503E-2</v>
      </c>
      <c r="AB4">
        <v>1.8911390214571E-2</v>
      </c>
      <c r="AC4">
        <v>-1.44417841332233E-2</v>
      </c>
      <c r="AD4">
        <v>-3.7447067266183E-2</v>
      </c>
      <c r="AE4">
        <v>-4.6865405827423101E-2</v>
      </c>
      <c r="AF4">
        <v>-4.4448434248556198E-2</v>
      </c>
      <c r="AG4">
        <v>-3.3189407011213701E-2</v>
      </c>
      <c r="AH4">
        <v>-1.61986284917481E-2</v>
      </c>
      <c r="AI4">
        <v>3.8046441645178601E-3</v>
      </c>
      <c r="AJ4">
        <v>2.4334151582316998E-2</v>
      </c>
      <c r="AK4">
        <v>4.3705522690462503E-2</v>
      </c>
      <c r="AL4">
        <v>6.08461987149366E-2</v>
      </c>
      <c r="AM4">
        <v>7.5237798139626805E-2</v>
      </c>
    </row>
    <row r="5" spans="1:39" x14ac:dyDescent="0.25">
      <c r="A5" t="s">
        <v>3</v>
      </c>
      <c r="B5">
        <v>0</v>
      </c>
      <c r="C5" s="8">
        <v>0</v>
      </c>
      <c r="D5" s="8">
        <v>0</v>
      </c>
      <c r="E5" s="8">
        <v>0</v>
      </c>
      <c r="F5" s="8">
        <v>0</v>
      </c>
      <c r="G5">
        <v>-1.87624020013821E-3</v>
      </c>
      <c r="H5">
        <v>-1.45850635405286E-2</v>
      </c>
      <c r="I5">
        <v>-2.9282564788446399E-2</v>
      </c>
      <c r="J5" s="8">
        <v>-4.0097438429775797E-2</v>
      </c>
      <c r="K5">
        <v>-4.3939508217338802E-2</v>
      </c>
      <c r="L5" s="8">
        <v>-3.7494219757616597E-2</v>
      </c>
      <c r="M5">
        <v>-1.5374465580864E-2</v>
      </c>
      <c r="N5">
        <v>3.0341414253465201E-2</v>
      </c>
      <c r="O5">
        <v>8.8071765772079702E-2</v>
      </c>
      <c r="P5">
        <v>0.16839790436913299</v>
      </c>
      <c r="Q5">
        <v>0.26098606277689101</v>
      </c>
      <c r="R5">
        <v>0.36191390056856598</v>
      </c>
      <c r="S5">
        <v>0.46976842463362001</v>
      </c>
      <c r="T5">
        <v>0.51246461807650201</v>
      </c>
      <c r="U5">
        <v>0.54684039755214997</v>
      </c>
      <c r="V5">
        <v>0.56751835475357104</v>
      </c>
      <c r="W5">
        <v>0.57388106235105596</v>
      </c>
      <c r="X5">
        <v>0.56655652274710799</v>
      </c>
      <c r="Y5">
        <v>0.54659851018195005</v>
      </c>
      <c r="Z5">
        <v>0.51513781548149196</v>
      </c>
      <c r="AA5">
        <v>0.47325330132748</v>
      </c>
      <c r="AB5">
        <v>0.42192782731418299</v>
      </c>
      <c r="AC5">
        <v>0.36204862099611301</v>
      </c>
      <c r="AD5">
        <v>0.34502269605867197</v>
      </c>
      <c r="AE5">
        <v>0.34646025580749001</v>
      </c>
      <c r="AF5">
        <v>0.35216512102314002</v>
      </c>
      <c r="AG5">
        <v>0.35914961011211899</v>
      </c>
      <c r="AH5">
        <v>0.36706062172382398</v>
      </c>
      <c r="AI5">
        <v>0.37582491817180702</v>
      </c>
      <c r="AJ5">
        <v>0.38531401311179198</v>
      </c>
      <c r="AK5">
        <v>0.39566277250733201</v>
      </c>
      <c r="AL5">
        <v>0.407755725141001</v>
      </c>
      <c r="AM5">
        <v>0.423200824221381</v>
      </c>
    </row>
    <row r="6" spans="1:39" x14ac:dyDescent="0.25">
      <c r="A6" t="s">
        <v>4</v>
      </c>
      <c r="B6">
        <v>0</v>
      </c>
      <c r="C6" s="8">
        <v>0</v>
      </c>
      <c r="D6" s="8">
        <v>0</v>
      </c>
      <c r="E6" s="8">
        <v>0</v>
      </c>
      <c r="F6" s="8">
        <v>0</v>
      </c>
      <c r="G6">
        <v>-2.14362187137551E-3</v>
      </c>
      <c r="H6">
        <v>-1.64242505516165E-2</v>
      </c>
      <c r="I6">
        <v>-3.2942444462125103E-2</v>
      </c>
      <c r="J6">
        <v>-4.5119096362922197E-2</v>
      </c>
      <c r="K6">
        <v>-4.95036772844792E-2</v>
      </c>
      <c r="L6">
        <v>-4.2399280720373203E-2</v>
      </c>
      <c r="M6">
        <v>-1.78035751591809E-2</v>
      </c>
      <c r="N6">
        <v>3.3120353421467401E-2</v>
      </c>
      <c r="O6">
        <v>9.7583092154240797E-2</v>
      </c>
      <c r="P6">
        <v>0.18734723635438399</v>
      </c>
      <c r="Q6">
        <v>0.29083115001515802</v>
      </c>
      <c r="R6">
        <v>0.403608653919795</v>
      </c>
      <c r="S6">
        <v>0.52405912704500601</v>
      </c>
      <c r="T6">
        <v>0.57150141246151698</v>
      </c>
      <c r="U6">
        <v>0.60945667747014298</v>
      </c>
      <c r="V6">
        <v>0.63194453097052905</v>
      </c>
      <c r="W6">
        <v>0.63830598759424495</v>
      </c>
      <c r="X6">
        <v>0.62927366538798601</v>
      </c>
      <c r="Y6">
        <v>0.60605368347876798</v>
      </c>
      <c r="Z6">
        <v>0.56993489541081699</v>
      </c>
      <c r="AA6">
        <v>0.52214398936043505</v>
      </c>
      <c r="AB6">
        <v>0.463797514410835</v>
      </c>
      <c r="AC6">
        <v>0.39590343536710598</v>
      </c>
      <c r="AD6">
        <v>0.37610765660693801</v>
      </c>
      <c r="AE6">
        <v>0.37708758478967003</v>
      </c>
      <c r="AF6">
        <v>0.38286335952339901</v>
      </c>
      <c r="AG6">
        <v>0.39003853321217802</v>
      </c>
      <c r="AH6">
        <v>0.39820231957157198</v>
      </c>
      <c r="AI6">
        <v>0.40727578330970099</v>
      </c>
      <c r="AJ6">
        <v>0.41712128864961301</v>
      </c>
      <c r="AK6">
        <v>0.42790184565730799</v>
      </c>
      <c r="AL6">
        <v>0.440621183150469</v>
      </c>
      <c r="AM6">
        <v>0.45709412674517202</v>
      </c>
    </row>
    <row r="7" spans="1:39" x14ac:dyDescent="0.25">
      <c r="A7" t="s">
        <v>5</v>
      </c>
      <c r="B7">
        <v>0</v>
      </c>
      <c r="C7" s="8">
        <v>0</v>
      </c>
      <c r="D7" s="8">
        <v>0</v>
      </c>
      <c r="E7" s="8">
        <v>0</v>
      </c>
      <c r="F7" s="8">
        <v>0</v>
      </c>
      <c r="G7">
        <v>1.8684514256905799E-3</v>
      </c>
      <c r="H7">
        <v>3.6029920115865301E-3</v>
      </c>
      <c r="I7">
        <v>4.1260808000709304E-3</v>
      </c>
      <c r="J7" s="8">
        <v>3.1011429571847701E-3</v>
      </c>
      <c r="K7" s="8">
        <v>4.9611776147262499E-4</v>
      </c>
      <c r="L7" s="8">
        <v>-3.62281067249892E-3</v>
      </c>
      <c r="M7">
        <v>-9.4511621943293902E-3</v>
      </c>
      <c r="N7">
        <v>-1.7486653256060199E-2</v>
      </c>
      <c r="O7">
        <v>-2.6297271200637001E-2</v>
      </c>
      <c r="P7">
        <v>-3.6615347400103998E-2</v>
      </c>
      <c r="Q7">
        <v>-4.8770021401378601E-2</v>
      </c>
      <c r="R7">
        <v>-6.3042836376792005E-2</v>
      </c>
      <c r="S7">
        <v>-7.9707293752217995E-2</v>
      </c>
      <c r="T7">
        <v>-9.8373390562089796E-2</v>
      </c>
      <c r="U7">
        <v>-0.118646029931845</v>
      </c>
      <c r="V7">
        <v>-0.13997608457966201</v>
      </c>
      <c r="W7">
        <v>-0.16199426594216601</v>
      </c>
      <c r="X7">
        <v>-0.184403031827196</v>
      </c>
      <c r="Y7">
        <v>-0.20691834072505899</v>
      </c>
      <c r="Z7">
        <v>-0.22924353223604499</v>
      </c>
      <c r="AA7">
        <v>-0.25106032541453099</v>
      </c>
      <c r="AB7">
        <v>-0.27202856123118502</v>
      </c>
      <c r="AC7">
        <v>-0.29179009899946701</v>
      </c>
      <c r="AD7">
        <v>-0.31087582738382702</v>
      </c>
      <c r="AE7">
        <v>-0.32911413967015002</v>
      </c>
      <c r="AF7">
        <v>-0.34676807607113502</v>
      </c>
      <c r="AG7">
        <v>-0.36405040013587298</v>
      </c>
      <c r="AH7">
        <v>-0.381107598932095</v>
      </c>
      <c r="AI7">
        <v>-0.39803012577378499</v>
      </c>
      <c r="AJ7">
        <v>-0.414887510560013</v>
      </c>
      <c r="AK7">
        <v>-0.43169540259219102</v>
      </c>
      <c r="AL7">
        <v>-0.44845325744321501</v>
      </c>
      <c r="AM7">
        <v>-0.46516045524508298</v>
      </c>
    </row>
    <row r="8" spans="1:39" x14ac:dyDescent="0.25">
      <c r="A8" t="s">
        <v>6</v>
      </c>
      <c r="B8">
        <v>0</v>
      </c>
      <c r="C8" s="8">
        <v>0</v>
      </c>
      <c r="D8" s="8">
        <v>0</v>
      </c>
      <c r="E8" s="8">
        <v>0</v>
      </c>
      <c r="F8" s="8">
        <v>0</v>
      </c>
      <c r="G8">
        <v>-4.2657011785596201E-2</v>
      </c>
      <c r="H8">
        <v>-8.9110743959086497E-2</v>
      </c>
      <c r="I8">
        <v>-0.12914174716281901</v>
      </c>
      <c r="J8" s="8">
        <v>-0.15760959977365599</v>
      </c>
      <c r="K8">
        <v>-0.17701361178356001</v>
      </c>
      <c r="L8">
        <v>-0.18879549590838901</v>
      </c>
      <c r="M8">
        <v>-0.19340726660007601</v>
      </c>
      <c r="N8">
        <v>-0.190160726770227</v>
      </c>
      <c r="O8">
        <v>-0.187964663564022</v>
      </c>
      <c r="P8">
        <v>-0.18498667701792801</v>
      </c>
      <c r="Q8">
        <v>-0.18416968344484499</v>
      </c>
      <c r="R8">
        <v>-0.18686353383971999</v>
      </c>
      <c r="S8">
        <v>-0.19332211533381599</v>
      </c>
      <c r="T8">
        <v>-0.192831114776226</v>
      </c>
      <c r="U8">
        <v>-0.196095514465533</v>
      </c>
      <c r="V8">
        <v>-0.20511961998741499</v>
      </c>
      <c r="W8">
        <v>-0.21866379096886401</v>
      </c>
      <c r="X8">
        <v>-0.235297980929838</v>
      </c>
      <c r="Y8">
        <v>-0.25373396182319902</v>
      </c>
      <c r="Z8">
        <v>-0.27292750794297699</v>
      </c>
      <c r="AA8">
        <v>-0.29209809888397498</v>
      </c>
      <c r="AB8">
        <v>-0.31071129353975602</v>
      </c>
      <c r="AC8">
        <v>-0.32844575408879001</v>
      </c>
      <c r="AD8">
        <v>-0.34049610925507201</v>
      </c>
      <c r="AE8">
        <v>-0.34818400286852302</v>
      </c>
      <c r="AF8">
        <v>-0.35106671016117402</v>
      </c>
      <c r="AG8">
        <v>-0.35062822851266101</v>
      </c>
      <c r="AH8">
        <v>-0.347860354364038</v>
      </c>
      <c r="AI8">
        <v>-0.343516437519164</v>
      </c>
      <c r="AJ8">
        <v>-0.338359707682445</v>
      </c>
      <c r="AK8">
        <v>-0.33296134283575801</v>
      </c>
      <c r="AL8">
        <v>-0.32754705969242298</v>
      </c>
      <c r="AM8">
        <v>-0.322054858657494</v>
      </c>
    </row>
    <row r="9" spans="1:39" x14ac:dyDescent="0.25">
      <c r="A9" t="s">
        <v>7</v>
      </c>
      <c r="B9">
        <v>0</v>
      </c>
      <c r="C9" s="8">
        <v>0</v>
      </c>
      <c r="D9" s="8">
        <v>0</v>
      </c>
      <c r="E9" s="8">
        <v>0</v>
      </c>
      <c r="F9" s="8">
        <v>0</v>
      </c>
      <c r="G9">
        <v>-5.95807946907056E-3</v>
      </c>
      <c r="H9" s="8">
        <v>-4.9317825371541996E-3</v>
      </c>
      <c r="I9" s="8">
        <v>1.3515330821167699E-4</v>
      </c>
      <c r="J9">
        <v>8.1144402988897399E-3</v>
      </c>
      <c r="K9" s="8">
        <v>1.8954657552683302E-2</v>
      </c>
      <c r="L9">
        <v>3.2876128155057097E-2</v>
      </c>
      <c r="M9">
        <v>5.19736604855714E-2</v>
      </c>
      <c r="N9">
        <v>7.8992036312208705E-2</v>
      </c>
      <c r="O9">
        <v>0.1024427993908</v>
      </c>
      <c r="P9">
        <v>0.13383346536866</v>
      </c>
      <c r="Q9">
        <v>0.17109598031075299</v>
      </c>
      <c r="R9">
        <v>0.21417180291691801</v>
      </c>
      <c r="S9">
        <v>0.26343607735959101</v>
      </c>
      <c r="T9">
        <v>0.31164559344631898</v>
      </c>
      <c r="U9">
        <v>0.36020594866643602</v>
      </c>
      <c r="V9">
        <v>0.40772812500324801</v>
      </c>
      <c r="W9">
        <v>0.454370150353478</v>
      </c>
      <c r="X9">
        <v>0.49984682501726901</v>
      </c>
      <c r="Y9">
        <v>0.54362215989640605</v>
      </c>
      <c r="Z9">
        <v>0.58501766247098796</v>
      </c>
      <c r="AA9">
        <v>0.62327850865293499</v>
      </c>
      <c r="AB9">
        <v>0.65761468482901098</v>
      </c>
      <c r="AC9">
        <v>0.68722907218337004</v>
      </c>
      <c r="AD9">
        <v>0.71682537476209696</v>
      </c>
      <c r="AE9">
        <v>0.74568599340696295</v>
      </c>
      <c r="AF9">
        <v>0.77567796743944695</v>
      </c>
      <c r="AG9">
        <v>0.80607257827354195</v>
      </c>
      <c r="AH9">
        <v>0.83631825412182603</v>
      </c>
      <c r="AI9">
        <v>0.86614572835286197</v>
      </c>
      <c r="AJ9">
        <v>0.89554462285508196</v>
      </c>
      <c r="AK9">
        <v>0.924342568527869</v>
      </c>
      <c r="AL9">
        <v>0.95253735516929094</v>
      </c>
      <c r="AM9">
        <v>0.98020597448489299</v>
      </c>
    </row>
    <row r="10" spans="1:39" x14ac:dyDescent="0.25">
      <c r="A10" t="s">
        <v>8</v>
      </c>
      <c r="B10">
        <v>0</v>
      </c>
      <c r="C10" s="8">
        <v>0</v>
      </c>
      <c r="D10" s="8">
        <v>0</v>
      </c>
      <c r="E10" s="8">
        <v>0</v>
      </c>
      <c r="F10" s="8">
        <v>0</v>
      </c>
      <c r="G10" s="8">
        <v>2.2321093420263299E-3</v>
      </c>
      <c r="H10">
        <v>1.03839565788632E-2</v>
      </c>
      <c r="I10">
        <v>1.8835134497496801E-2</v>
      </c>
      <c r="J10" s="8">
        <v>2.7571749626598099E-2</v>
      </c>
      <c r="K10">
        <v>3.8226445393863002E-2</v>
      </c>
      <c r="L10">
        <v>5.1469726807695799E-2</v>
      </c>
      <c r="M10">
        <v>7.0576630081942093E-2</v>
      </c>
      <c r="N10">
        <v>9.8718918541584794E-2</v>
      </c>
      <c r="O10">
        <v>0.116328733936477</v>
      </c>
      <c r="P10">
        <v>0.14648746225886999</v>
      </c>
      <c r="Q10">
        <v>0.18470068229574599</v>
      </c>
      <c r="R10">
        <v>0.230112426894413</v>
      </c>
      <c r="S10">
        <v>0.28268714336301398</v>
      </c>
      <c r="T10">
        <v>0.32981607529558499</v>
      </c>
      <c r="U10">
        <v>0.38036538947778797</v>
      </c>
      <c r="V10">
        <v>0.43066739295920498</v>
      </c>
      <c r="W10">
        <v>0.48055071028933999</v>
      </c>
      <c r="X10">
        <v>0.529519491018004</v>
      </c>
      <c r="Y10">
        <v>0.57691587677131095</v>
      </c>
      <c r="Z10">
        <v>0.62198994886088999</v>
      </c>
      <c r="AA10">
        <v>0.66394112912306902</v>
      </c>
      <c r="AB10">
        <v>0.70194505954310704</v>
      </c>
      <c r="AC10">
        <v>0.73517329634269402</v>
      </c>
      <c r="AD10">
        <v>0.77162009807141196</v>
      </c>
      <c r="AE10">
        <v>0.80752745474574905</v>
      </c>
      <c r="AF10">
        <v>0.845554084275423</v>
      </c>
      <c r="AG10">
        <v>0.88445500244382902</v>
      </c>
      <c r="AH10">
        <v>0.92343485493591104</v>
      </c>
      <c r="AI10">
        <v>0.96215519867970301</v>
      </c>
      <c r="AJ10">
        <v>1.0007613754368501</v>
      </c>
      <c r="AK10">
        <v>1.0389449530789201</v>
      </c>
      <c r="AL10">
        <v>1.07668493387491</v>
      </c>
      <c r="AM10">
        <v>1.1140599971345599</v>
      </c>
    </row>
    <row r="11" spans="1:39" x14ac:dyDescent="0.25">
      <c r="A11" t="s">
        <v>9</v>
      </c>
      <c r="B11">
        <v>0</v>
      </c>
      <c r="C11" s="8">
        <v>0</v>
      </c>
      <c r="D11" s="8">
        <v>0</v>
      </c>
      <c r="E11" s="8">
        <v>0</v>
      </c>
      <c r="F11" s="8">
        <v>0</v>
      </c>
      <c r="G11">
        <v>4.47861581354125E-3</v>
      </c>
      <c r="H11">
        <v>-7.8383753508992605E-4</v>
      </c>
      <c r="I11" s="8">
        <v>-1.02812279118791E-2</v>
      </c>
      <c r="J11" s="8">
        <v>-2.0597098008623398E-2</v>
      </c>
      <c r="K11">
        <v>-2.9838948725591199E-2</v>
      </c>
      <c r="L11">
        <v>-3.6093655883984103E-2</v>
      </c>
      <c r="M11">
        <v>-3.8380165160534198E-2</v>
      </c>
      <c r="N11">
        <v>-3.4420656879907703E-2</v>
      </c>
      <c r="O11">
        <v>-1.3104917957629201E-2</v>
      </c>
      <c r="P11">
        <v>1.0000312776670101E-2</v>
      </c>
      <c r="Q11">
        <v>3.6216620520779202E-2</v>
      </c>
      <c r="R11">
        <v>6.5118084736193099E-2</v>
      </c>
      <c r="S11">
        <v>9.6001496779352102E-2</v>
      </c>
      <c r="T11">
        <v>0.12809520679195599</v>
      </c>
      <c r="U11">
        <v>0.156533765223487</v>
      </c>
      <c r="V11">
        <v>0.18059135760126699</v>
      </c>
      <c r="W11">
        <v>0.19855973528923801</v>
      </c>
      <c r="X11">
        <v>0.20985652706848601</v>
      </c>
      <c r="Y11">
        <v>0.214577003335092</v>
      </c>
      <c r="Z11">
        <v>0.213151218215545</v>
      </c>
      <c r="AA11">
        <v>0.206125262183043</v>
      </c>
      <c r="AB11">
        <v>0.19403749227113701</v>
      </c>
      <c r="AC11">
        <v>0.17735474971158899</v>
      </c>
      <c r="AD11">
        <v>0.15695912132465101</v>
      </c>
      <c r="AE11">
        <v>0.13650231041868399</v>
      </c>
      <c r="AF11">
        <v>0.115876205332532</v>
      </c>
      <c r="AG11">
        <v>9.6971108561838507E-2</v>
      </c>
      <c r="AH11">
        <v>8.06395766344669E-2</v>
      </c>
      <c r="AI11">
        <v>6.6841725938537794E-2</v>
      </c>
      <c r="AJ11">
        <v>5.4958708347752003E-2</v>
      </c>
      <c r="AK11">
        <v>4.44437216065907E-2</v>
      </c>
      <c r="AL11">
        <v>3.4562768866463998E-2</v>
      </c>
      <c r="AM11">
        <v>2.4595564082652201E-2</v>
      </c>
    </row>
    <row r="12" spans="1:39" x14ac:dyDescent="0.25">
      <c r="A12" t="s">
        <v>10</v>
      </c>
      <c r="B12">
        <v>0</v>
      </c>
      <c r="C12" s="8">
        <v>0</v>
      </c>
      <c r="D12" s="8">
        <v>0</v>
      </c>
      <c r="E12" s="8">
        <v>0</v>
      </c>
      <c r="F12" s="8">
        <v>0</v>
      </c>
      <c r="G12">
        <v>9.4895502072977998E-3</v>
      </c>
      <c r="H12">
        <v>7.5438767258351096E-3</v>
      </c>
      <c r="I12">
        <v>-1.0500835588178601E-3</v>
      </c>
      <c r="J12">
        <v>-1.0840536127809599E-2</v>
      </c>
      <c r="K12">
        <v>-1.66340949887544E-2</v>
      </c>
      <c r="L12">
        <v>-1.18977480057402E-2</v>
      </c>
      <c r="M12">
        <v>1.1418755070935401E-2</v>
      </c>
      <c r="N12">
        <v>6.5471486353740796E-2</v>
      </c>
      <c r="O12">
        <v>0.152898992132355</v>
      </c>
      <c r="P12">
        <v>0.24142269395872601</v>
      </c>
      <c r="Q12">
        <v>0.32755779615116698</v>
      </c>
      <c r="R12">
        <v>0.40978375484317298</v>
      </c>
      <c r="S12">
        <v>0.48769922948901301</v>
      </c>
      <c r="T12">
        <v>0.53197600969980796</v>
      </c>
      <c r="U12">
        <v>0.54632278078099406</v>
      </c>
      <c r="V12">
        <v>0.53851173040493305</v>
      </c>
      <c r="W12">
        <v>0.51248462108661696</v>
      </c>
      <c r="X12">
        <v>0.471176605358469</v>
      </c>
      <c r="Y12">
        <v>0.41697574601908799</v>
      </c>
      <c r="Z12">
        <v>0.35185565466178098</v>
      </c>
      <c r="AA12">
        <v>0.27743610543657898</v>
      </c>
      <c r="AB12">
        <v>0.19503301943524201</v>
      </c>
      <c r="AC12">
        <v>0.10570691720355101</v>
      </c>
      <c r="AD12">
        <v>3.7559605898152E-2</v>
      </c>
      <c r="AE12">
        <v>-1.5699176213990199E-2</v>
      </c>
      <c r="AF12">
        <v>-5.8048704495694499E-2</v>
      </c>
      <c r="AG12">
        <v>-9.2615586252919796E-2</v>
      </c>
      <c r="AH12">
        <v>-0.12193115326828401</v>
      </c>
      <c r="AI12">
        <v>-0.14813548949741401</v>
      </c>
      <c r="AJ12">
        <v>-0.17314643781265401</v>
      </c>
      <c r="AK12">
        <v>-0.19836379189613801</v>
      </c>
      <c r="AL12">
        <v>-0.22504981669301199</v>
      </c>
      <c r="AM12">
        <v>-0.25429646964333302</v>
      </c>
    </row>
    <row r="13" spans="1:3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-2177.32999999821</v>
      </c>
      <c r="H13">
        <v>-6222.1199999973096</v>
      </c>
      <c r="I13">
        <v>-10655.0200000032</v>
      </c>
      <c r="J13">
        <v>-13596.25</v>
      </c>
      <c r="K13">
        <v>-13094.350000001399</v>
      </c>
      <c r="L13">
        <v>-6407.55999999493</v>
      </c>
      <c r="M13">
        <v>10670.0399999991</v>
      </c>
      <c r="N13">
        <v>44405.7000000029</v>
      </c>
      <c r="O13">
        <v>88022.570000000298</v>
      </c>
      <c r="P13">
        <v>137019.720000006</v>
      </c>
      <c r="Q13">
        <v>187497.09000000299</v>
      </c>
      <c r="R13">
        <v>237238.95000000301</v>
      </c>
      <c r="S13">
        <v>285322.980000004</v>
      </c>
      <c r="T13">
        <v>309882.36999998899</v>
      </c>
      <c r="U13">
        <v>316007.34000000299</v>
      </c>
      <c r="V13">
        <v>306712.84999999398</v>
      </c>
      <c r="W13">
        <v>284630.01000000502</v>
      </c>
      <c r="X13">
        <v>252136.29999999699</v>
      </c>
      <c r="Y13">
        <v>211342.45000000301</v>
      </c>
      <c r="Z13">
        <v>164061.420000001</v>
      </c>
      <c r="AA13">
        <v>111797.389999985</v>
      </c>
      <c r="AB13">
        <v>55759.320000007698</v>
      </c>
      <c r="AC13">
        <v>-3106.59999999404</v>
      </c>
      <c r="AD13">
        <v>-46973.849999994003</v>
      </c>
      <c r="AE13">
        <v>-75986.7099999934</v>
      </c>
      <c r="AF13">
        <v>-93239.049999997005</v>
      </c>
      <c r="AG13">
        <v>-102083.490000009</v>
      </c>
      <c r="AH13">
        <v>-105349.240000009</v>
      </c>
      <c r="AI13">
        <v>-105294.59000000299</v>
      </c>
      <c r="AJ13">
        <v>-103749.31000000201</v>
      </c>
      <c r="AK13">
        <v>-102100.670000001</v>
      </c>
      <c r="AL13">
        <v>-101259.59000000299</v>
      </c>
      <c r="AM13">
        <v>-101682.06000000201</v>
      </c>
    </row>
    <row r="14" spans="1:39" x14ac:dyDescent="0.25">
      <c r="A14" t="s">
        <v>12</v>
      </c>
      <c r="B14">
        <v>0</v>
      </c>
      <c r="C14" s="8">
        <v>0</v>
      </c>
      <c r="D14" s="8">
        <v>0</v>
      </c>
      <c r="E14" s="8">
        <v>0</v>
      </c>
      <c r="F14" s="8">
        <v>0</v>
      </c>
      <c r="G14">
        <v>2.42465999999996E-3</v>
      </c>
      <c r="H14">
        <v>6.4907699999998403E-3</v>
      </c>
      <c r="I14">
        <v>1.0455899999999701E-2</v>
      </c>
      <c r="J14">
        <v>1.25128499999994E-2</v>
      </c>
      <c r="K14">
        <v>1.10171399999997E-2</v>
      </c>
      <c r="L14">
        <v>3.6137500000005202E-3</v>
      </c>
      <c r="M14">
        <v>-1.3360209999999701E-2</v>
      </c>
      <c r="N14">
        <v>-4.529942E-2</v>
      </c>
      <c r="O14">
        <v>-8.3505090000000198E-2</v>
      </c>
      <c r="P14">
        <v>-0.123815389999999</v>
      </c>
      <c r="Q14">
        <v>-0.16316499000000001</v>
      </c>
      <c r="R14">
        <v>-0.20031391000000001</v>
      </c>
      <c r="S14">
        <v>-0.23509661999999901</v>
      </c>
      <c r="T14">
        <v>-0.24630873</v>
      </c>
      <c r="U14">
        <v>-0.24298386</v>
      </c>
      <c r="V14">
        <v>-0.22888062000000001</v>
      </c>
      <c r="W14">
        <v>-0.20647159000000001</v>
      </c>
      <c r="X14">
        <v>-0.17767162</v>
      </c>
      <c r="Y14">
        <v>-0.14403742</v>
      </c>
      <c r="Z14">
        <v>-0.106825409999999</v>
      </c>
      <c r="AA14">
        <v>-6.7024619999999799E-2</v>
      </c>
      <c r="AB14">
        <v>-2.5391369999999799E-2</v>
      </c>
      <c r="AC14">
        <v>1.7510199999999899E-2</v>
      </c>
      <c r="AD14">
        <v>4.5391578000000002E-2</v>
      </c>
      <c r="AE14">
        <v>6.1264898999999901E-2</v>
      </c>
      <c r="AF14">
        <v>6.9086698000000002E-2</v>
      </c>
      <c r="AG14">
        <v>7.1921288699999905E-2</v>
      </c>
      <c r="AH14" s="8">
        <v>7.1874451999999894E-2</v>
      </c>
      <c r="AI14">
        <v>7.0417485000000002E-2</v>
      </c>
      <c r="AJ14">
        <v>6.86655919999999E-2</v>
      </c>
      <c r="AK14">
        <v>6.7403326999999902E-2</v>
      </c>
      <c r="AL14">
        <v>6.70735199999999E-2</v>
      </c>
      <c r="AM14">
        <v>6.78110400000001E-2</v>
      </c>
    </row>
    <row r="15" spans="1:39" x14ac:dyDescent="0.25">
      <c r="A15" t="s">
        <v>13</v>
      </c>
      <c r="B15">
        <v>0</v>
      </c>
      <c r="C15" s="8">
        <v>0</v>
      </c>
      <c r="D15" s="8">
        <v>0</v>
      </c>
      <c r="E15" s="8">
        <v>0</v>
      </c>
      <c r="F15" s="8">
        <v>0</v>
      </c>
      <c r="G15">
        <v>9.3383519386310704E-3</v>
      </c>
      <c r="H15">
        <v>2.42697486407412E-2</v>
      </c>
      <c r="I15">
        <v>4.0912971924470402E-2</v>
      </c>
      <c r="J15">
        <v>5.6305236647801897E-2</v>
      </c>
      <c r="K15">
        <v>7.0358867897101607E-2</v>
      </c>
      <c r="L15">
        <v>8.3098031986632195E-2</v>
      </c>
      <c r="M15">
        <v>9.4888799406643007E-2</v>
      </c>
      <c r="N15">
        <v>0.105985362773345</v>
      </c>
      <c r="O15">
        <v>0.110035299502309</v>
      </c>
      <c r="P15">
        <v>0.11580566588254899</v>
      </c>
      <c r="Q15">
        <v>0.123403588491863</v>
      </c>
      <c r="R15">
        <v>0.133141920520922</v>
      </c>
      <c r="S15">
        <v>0.14507147703225701</v>
      </c>
      <c r="T15" s="8">
        <v>0.152883159406801</v>
      </c>
      <c r="U15">
        <v>0.16101103440070699</v>
      </c>
      <c r="V15">
        <v>0.16989315866437699</v>
      </c>
      <c r="W15">
        <v>0.17923903930174401</v>
      </c>
      <c r="X15">
        <v>0.188632967979278</v>
      </c>
      <c r="Y15">
        <v>0.19766944838984701</v>
      </c>
      <c r="Z15">
        <v>0.206004168769372</v>
      </c>
      <c r="AA15">
        <v>0.21336884597033001</v>
      </c>
      <c r="AB15">
        <v>0.21956920360336499</v>
      </c>
      <c r="AC15">
        <v>0.22447640311516101</v>
      </c>
      <c r="AD15">
        <v>0.22098028064035899</v>
      </c>
      <c r="AE15">
        <v>0.218121542001014</v>
      </c>
      <c r="AF15">
        <v>0.21534951244342701</v>
      </c>
      <c r="AG15">
        <v>0.212695094890091</v>
      </c>
      <c r="AH15">
        <v>0.210098474901695</v>
      </c>
      <c r="AI15">
        <v>0.20750308242621199</v>
      </c>
      <c r="AJ15">
        <v>0.204939576827151</v>
      </c>
      <c r="AK15">
        <v>0.20238508861958401</v>
      </c>
      <c r="AL15">
        <v>0.199780526693528</v>
      </c>
      <c r="AM15">
        <v>0.197026655865882</v>
      </c>
    </row>
    <row r="16" spans="1:39" x14ac:dyDescent="0.25">
      <c r="A16" t="s">
        <v>213</v>
      </c>
      <c r="B16">
        <v>0</v>
      </c>
      <c r="C16" s="8">
        <v>0</v>
      </c>
      <c r="D16" s="8">
        <v>0</v>
      </c>
      <c r="E16" s="8">
        <v>0</v>
      </c>
      <c r="F16" s="8">
        <v>0</v>
      </c>
      <c r="G16">
        <v>-5.4795044028166304E-3</v>
      </c>
      <c r="H16">
        <v>-1.7116645356912701E-2</v>
      </c>
      <c r="I16">
        <v>-3.4326030658110497E-2</v>
      </c>
      <c r="J16">
        <v>-5.7691774476470399E-2</v>
      </c>
      <c r="K16">
        <v>-9.2629878866878901E-2</v>
      </c>
      <c r="L16">
        <v>-0.14180099992758799</v>
      </c>
      <c r="M16">
        <v>-0.21592373929251699</v>
      </c>
      <c r="N16">
        <v>-0.33190486361444599</v>
      </c>
      <c r="O16">
        <v>-0.488223644603896</v>
      </c>
      <c r="P16">
        <v>-0.687991522615782</v>
      </c>
      <c r="Q16">
        <v>-0.92867378099286102</v>
      </c>
      <c r="R16">
        <v>-1.2053828023633399</v>
      </c>
      <c r="S16">
        <v>-1.5137657276115399</v>
      </c>
      <c r="T16">
        <v>-1.81644888935051</v>
      </c>
      <c r="U16">
        <v>-2.1072070929270899</v>
      </c>
      <c r="V16">
        <v>-2.37422543215972</v>
      </c>
      <c r="W16">
        <v>-2.6107203367677898</v>
      </c>
      <c r="X16">
        <v>-2.8124004951010702</v>
      </c>
      <c r="Y16">
        <v>-2.9765265172866799</v>
      </c>
      <c r="Z16">
        <v>-3.1013178781879698</v>
      </c>
      <c r="AA16">
        <v>-3.1855731779658298</v>
      </c>
      <c r="AB16">
        <v>-3.22842541458721</v>
      </c>
      <c r="AC16">
        <v>-3.2291966347646501</v>
      </c>
      <c r="AD16">
        <v>-3.20489150782723</v>
      </c>
      <c r="AE16">
        <v>-3.1692223055857802</v>
      </c>
      <c r="AF16">
        <v>-3.12781581322617</v>
      </c>
      <c r="AG16">
        <v>-3.0845298060510702</v>
      </c>
      <c r="AH16">
        <v>-3.0407898440475498</v>
      </c>
      <c r="AI16">
        <v>-2.9961974247277499</v>
      </c>
      <c r="AJ16">
        <v>-2.9508895995567799</v>
      </c>
      <c r="AK16">
        <v>-2.9033031997223899</v>
      </c>
      <c r="AL16">
        <v>-2.8516332255777899</v>
      </c>
      <c r="AM16">
        <v>-2.79399818328028</v>
      </c>
    </row>
    <row r="17" spans="1:39" x14ac:dyDescent="0.25">
      <c r="A17" t="s">
        <v>214</v>
      </c>
      <c r="B17">
        <v>0</v>
      </c>
      <c r="C17">
        <v>0</v>
      </c>
      <c r="D17">
        <v>0</v>
      </c>
      <c r="E17">
        <v>0</v>
      </c>
      <c r="F17" s="8">
        <v>0</v>
      </c>
      <c r="G17" s="8">
        <v>-2.4888400000002502E-3</v>
      </c>
      <c r="H17">
        <v>-6.54647000000001E-3</v>
      </c>
      <c r="I17">
        <v>-1.17153499999998E-2</v>
      </c>
      <c r="J17">
        <v>-1.8075220000000201E-2</v>
      </c>
      <c r="K17">
        <v>-2.9482669999999999E-2</v>
      </c>
      <c r="L17">
        <v>-4.3118450000000003E-2</v>
      </c>
      <c r="M17">
        <v>-6.6389669999999901E-2</v>
      </c>
      <c r="N17">
        <v>-0.105554</v>
      </c>
      <c r="O17">
        <v>-0.15274612999999901</v>
      </c>
      <c r="P17">
        <v>-0.20060517999999899</v>
      </c>
      <c r="Q17">
        <v>-0.25205277999999898</v>
      </c>
      <c r="R17">
        <v>-0.30250579999999999</v>
      </c>
      <c r="S17">
        <v>-0.35154229999999997</v>
      </c>
      <c r="T17">
        <v>-0.378841819999999</v>
      </c>
      <c r="U17">
        <v>-0.39198487999999998</v>
      </c>
      <c r="V17">
        <v>-0.39249090999999903</v>
      </c>
      <c r="W17">
        <v>-0.38378129999999899</v>
      </c>
      <c r="X17">
        <v>-0.36796055</v>
      </c>
      <c r="Y17">
        <v>-0.34642461000000002</v>
      </c>
      <c r="Z17">
        <v>-0.32010931999999997</v>
      </c>
      <c r="AA17">
        <v>-0.28964484000000001</v>
      </c>
      <c r="AB17">
        <v>-0.25545382999999999</v>
      </c>
      <c r="AC17">
        <v>-0.21782404999999899</v>
      </c>
      <c r="AD17">
        <v>-0.19092833000000001</v>
      </c>
      <c r="AE17">
        <v>-0.171919989999999</v>
      </c>
      <c r="AF17">
        <v>-0.15924748</v>
      </c>
      <c r="AG17">
        <v>-0.15119368999999999</v>
      </c>
      <c r="AH17">
        <v>-0.14541916999999899</v>
      </c>
      <c r="AI17">
        <v>-0.14009253999999899</v>
      </c>
      <c r="AJ17">
        <v>-0.13565193</v>
      </c>
      <c r="AK17">
        <v>-0.13035019</v>
      </c>
      <c r="AL17">
        <v>-0.123693399999999</v>
      </c>
      <c r="AM17">
        <v>-0.115374929999999</v>
      </c>
    </row>
    <row r="18" spans="1:39" x14ac:dyDescent="0.25">
      <c r="A18" t="s">
        <v>14</v>
      </c>
      <c r="B18">
        <v>0</v>
      </c>
      <c r="C18">
        <v>0</v>
      </c>
      <c r="D18">
        <v>0</v>
      </c>
      <c r="E18">
        <v>0</v>
      </c>
      <c r="F18" s="8">
        <v>0</v>
      </c>
      <c r="G18">
        <v>-1.5597978453000501</v>
      </c>
      <c r="H18">
        <v>-3.0691287583593798</v>
      </c>
      <c r="I18">
        <v>-4.26028281589097</v>
      </c>
      <c r="J18">
        <v>-5.14245635378877</v>
      </c>
      <c r="K18">
        <v>-5.8088551342247596</v>
      </c>
      <c r="L18">
        <v>-6.3516325573155497</v>
      </c>
      <c r="M18">
        <v>-6.8567984123003498</v>
      </c>
      <c r="N18">
        <v>-7.4027424087829798</v>
      </c>
      <c r="O18">
        <v>-8.0319508815367993</v>
      </c>
      <c r="P18">
        <v>-8.7242919733711002</v>
      </c>
      <c r="Q18">
        <v>-9.5120988093861403</v>
      </c>
      <c r="R18">
        <v>-10.3954088367053</v>
      </c>
      <c r="S18">
        <v>-11.371566652005701</v>
      </c>
      <c r="T18">
        <v>-11.930528822182801</v>
      </c>
      <c r="U18">
        <v>-12.396606005122599</v>
      </c>
      <c r="V18">
        <v>-12.813232989244099</v>
      </c>
      <c r="W18">
        <v>-13.1803094476534</v>
      </c>
      <c r="X18">
        <v>-13.497322372835001</v>
      </c>
      <c r="Y18">
        <v>-13.763933218729401</v>
      </c>
      <c r="Z18">
        <v>-13.9798557913875</v>
      </c>
      <c r="AA18">
        <v>-14.144863302670901</v>
      </c>
      <c r="AB18">
        <v>-14.2588313727091</v>
      </c>
      <c r="AC18">
        <v>-14.3218573302885</v>
      </c>
      <c r="AD18">
        <v>-13.9930497200994</v>
      </c>
      <c r="AE18">
        <v>-13.9843607406582</v>
      </c>
      <c r="AF18">
        <v>-14.2188897809565</v>
      </c>
      <c r="AG18">
        <v>-14.619849234269701</v>
      </c>
      <c r="AH18">
        <v>-15.130211151083101</v>
      </c>
      <c r="AI18">
        <v>-15.710456369948099</v>
      </c>
      <c r="AJ18">
        <v>-16.334376385204902</v>
      </c>
      <c r="AK18">
        <v>-16.9849742015512</v>
      </c>
      <c r="AL18">
        <v>-17.6502164946207</v>
      </c>
      <c r="AM18">
        <v>-18.321960546090899</v>
      </c>
    </row>
    <row r="19" spans="1:39" x14ac:dyDescent="0.25">
      <c r="A19" t="s">
        <v>130</v>
      </c>
      <c r="B19">
        <v>16277187.08</v>
      </c>
      <c r="C19">
        <v>16756144.949999999</v>
      </c>
      <c r="D19">
        <v>17242770.289999999</v>
      </c>
      <c r="E19">
        <v>17738084.969999999</v>
      </c>
      <c r="F19">
        <v>18242628.969999999</v>
      </c>
      <c r="G19">
        <v>18757654.109999999</v>
      </c>
      <c r="H19">
        <v>19284484.539999999</v>
      </c>
      <c r="I19">
        <v>19823499.379999999</v>
      </c>
      <c r="J19">
        <v>20376068.039999999</v>
      </c>
      <c r="K19">
        <v>20944032.43</v>
      </c>
      <c r="L19">
        <v>21528241.039999999</v>
      </c>
      <c r="M19">
        <v>22129547.059999999</v>
      </c>
      <c r="N19">
        <v>22748721.210000001</v>
      </c>
      <c r="O19">
        <v>23386335.039999999</v>
      </c>
      <c r="P19">
        <v>24043755.91</v>
      </c>
      <c r="Q19">
        <v>24721031.640000001</v>
      </c>
      <c r="R19">
        <v>25418288.809999999</v>
      </c>
      <c r="S19">
        <v>26135481.77</v>
      </c>
      <c r="T19">
        <v>26871461.84</v>
      </c>
      <c r="U19">
        <v>27626825.920000002</v>
      </c>
      <c r="V19">
        <v>28401440.789999999</v>
      </c>
      <c r="W19">
        <v>29195116.059999999</v>
      </c>
      <c r="X19">
        <v>30007591.210000001</v>
      </c>
      <c r="Y19">
        <v>30838549.420000002</v>
      </c>
      <c r="Z19">
        <v>31687643.41</v>
      </c>
      <c r="AA19">
        <v>32554525.690000001</v>
      </c>
      <c r="AB19">
        <v>33438879.620000001</v>
      </c>
      <c r="AC19">
        <v>34340457.369999997</v>
      </c>
      <c r="AD19">
        <v>35259226.229999997</v>
      </c>
      <c r="AE19">
        <v>36195994.530000001</v>
      </c>
      <c r="AF19">
        <v>37150943.840000004</v>
      </c>
      <c r="AG19">
        <v>38124847.57</v>
      </c>
      <c r="AH19">
        <v>39118870.490000002</v>
      </c>
      <c r="AI19">
        <v>40134609.240000002</v>
      </c>
      <c r="AJ19">
        <v>41174173.090000004</v>
      </c>
      <c r="AK19">
        <v>42240271.729999997</v>
      </c>
      <c r="AL19">
        <v>43336310.560000002</v>
      </c>
      <c r="AM19">
        <v>44466496.880000003</v>
      </c>
    </row>
    <row r="20" spans="1:39" x14ac:dyDescent="0.25">
      <c r="A20" t="s">
        <v>131</v>
      </c>
      <c r="B20">
        <v>16277187.08</v>
      </c>
      <c r="C20">
        <v>16756144.949999999</v>
      </c>
      <c r="D20">
        <v>17242770.289999999</v>
      </c>
      <c r="E20">
        <v>17738084.969999999</v>
      </c>
      <c r="F20">
        <v>18242628.969999999</v>
      </c>
      <c r="G20">
        <v>18760486.559999999</v>
      </c>
      <c r="H20">
        <v>19289782.420000002</v>
      </c>
      <c r="I20">
        <v>19830584.07</v>
      </c>
      <c r="J20">
        <v>20384374.199999999</v>
      </c>
      <c r="K20">
        <v>20953497.5</v>
      </c>
      <c r="L20">
        <v>21539458.969999999</v>
      </c>
      <c r="M20">
        <v>22143819.559999999</v>
      </c>
      <c r="N20">
        <v>22768320.489999998</v>
      </c>
      <c r="O20">
        <v>23414388.039999999</v>
      </c>
      <c r="P20">
        <v>24082304.390000001</v>
      </c>
      <c r="Q20">
        <v>24771040.93</v>
      </c>
      <c r="R20">
        <v>25480282.879999999</v>
      </c>
      <c r="S20">
        <v>26209874.84</v>
      </c>
      <c r="T20">
        <v>26951940.039999999</v>
      </c>
      <c r="U20">
        <v>27710242.68</v>
      </c>
      <c r="V20">
        <v>28484845.739999998</v>
      </c>
      <c r="W20">
        <v>29275900.370000001</v>
      </c>
      <c r="X20">
        <v>30083548.940000001</v>
      </c>
      <c r="Y20">
        <v>30907869.75</v>
      </c>
      <c r="Z20">
        <v>31748869.850000001</v>
      </c>
      <c r="AA20">
        <v>32606502.16</v>
      </c>
      <c r="AB20">
        <v>33480694.109999999</v>
      </c>
      <c r="AC20">
        <v>34371389.880000003</v>
      </c>
      <c r="AD20">
        <v>35283839.530000001</v>
      </c>
      <c r="AE20">
        <v>36218288.890000001</v>
      </c>
      <c r="AF20">
        <v>37173578.420000002</v>
      </c>
      <c r="AG20">
        <v>38149852.780000001</v>
      </c>
      <c r="AH20">
        <v>39147708.600000001</v>
      </c>
      <c r="AI20">
        <v>40168203.659999996</v>
      </c>
      <c r="AJ20">
        <v>41212900.729999997</v>
      </c>
      <c r="AK20">
        <v>42284129.829999998</v>
      </c>
      <c r="AL20">
        <v>43385077.829999998</v>
      </c>
      <c r="AM20">
        <v>44519907.299999997</v>
      </c>
    </row>
    <row r="21" spans="1:39" x14ac:dyDescent="0.25">
      <c r="A21" t="s">
        <v>15</v>
      </c>
      <c r="B21">
        <v>121.58713299999999</v>
      </c>
      <c r="C21">
        <v>124.9779827</v>
      </c>
      <c r="D21">
        <v>127.79035279999999</v>
      </c>
      <c r="E21">
        <v>132.70769340000001</v>
      </c>
      <c r="F21">
        <v>137.25967639999999</v>
      </c>
      <c r="G21">
        <v>141.34435060000001</v>
      </c>
      <c r="H21">
        <v>144.7721659</v>
      </c>
      <c r="I21">
        <v>147.6479349</v>
      </c>
      <c r="J21">
        <v>150.1333329</v>
      </c>
      <c r="K21">
        <v>152.4848605</v>
      </c>
      <c r="L21">
        <v>154.7203714</v>
      </c>
      <c r="M21">
        <v>156.85090199999999</v>
      </c>
      <c r="N21">
        <v>158.89104399999999</v>
      </c>
      <c r="O21">
        <v>161.04427999999999</v>
      </c>
      <c r="P21">
        <v>163.9842865</v>
      </c>
      <c r="Q21">
        <v>167.1772617</v>
      </c>
      <c r="R21">
        <v>170.4503053</v>
      </c>
      <c r="S21">
        <v>173.55271550000001</v>
      </c>
      <c r="T21">
        <v>176.8198428</v>
      </c>
      <c r="U21">
        <v>180.32833009999999</v>
      </c>
      <c r="V21">
        <v>183.8287211</v>
      </c>
      <c r="W21">
        <v>187.26543419999999</v>
      </c>
      <c r="X21">
        <v>190.6058712</v>
      </c>
      <c r="Y21">
        <v>193.82069319999999</v>
      </c>
      <c r="Z21">
        <v>196.88122709999999</v>
      </c>
      <c r="AA21">
        <v>199.75859829999999</v>
      </c>
      <c r="AB21">
        <v>202.4231575</v>
      </c>
      <c r="AC21">
        <v>204.8439286</v>
      </c>
      <c r="AD21">
        <v>207.37777389999999</v>
      </c>
      <c r="AE21">
        <v>210.49525109999999</v>
      </c>
      <c r="AF21">
        <v>213.8048321</v>
      </c>
      <c r="AG21">
        <v>217.22929790000001</v>
      </c>
      <c r="AH21">
        <v>220.71253680000001</v>
      </c>
      <c r="AI21">
        <v>224.21173680000001</v>
      </c>
      <c r="AJ21">
        <v>227.6978522</v>
      </c>
      <c r="AK21">
        <v>231.15510140000001</v>
      </c>
      <c r="AL21">
        <v>234.5749094</v>
      </c>
      <c r="AM21">
        <v>237.9563728</v>
      </c>
    </row>
    <row r="22" spans="1:39" x14ac:dyDescent="0.25">
      <c r="A22" t="s">
        <v>16</v>
      </c>
      <c r="B22">
        <v>411.05060300000002</v>
      </c>
      <c r="C22">
        <v>411.5507533</v>
      </c>
      <c r="D22">
        <v>412.05540569999999</v>
      </c>
      <c r="E22">
        <v>412.58798730000001</v>
      </c>
      <c r="F22">
        <v>413.11426419999998</v>
      </c>
      <c r="G22">
        <v>413.64332180000002</v>
      </c>
      <c r="H22">
        <v>414.1797985</v>
      </c>
      <c r="I22">
        <v>414.71517080000001</v>
      </c>
      <c r="J22">
        <v>415.24763250000001</v>
      </c>
      <c r="K22">
        <v>415.77702849999997</v>
      </c>
      <c r="L22">
        <v>416.30542839999998</v>
      </c>
      <c r="M22">
        <v>416.83312000000001</v>
      </c>
      <c r="N22">
        <v>417.36054990000002</v>
      </c>
      <c r="O22">
        <v>417.88704330000002</v>
      </c>
      <c r="P22">
        <v>418.41490950000002</v>
      </c>
      <c r="Q22">
        <v>418.94669540000001</v>
      </c>
      <c r="R22">
        <v>419.48258490000001</v>
      </c>
      <c r="S22">
        <v>420.0218375</v>
      </c>
      <c r="T22">
        <v>427.01789100000002</v>
      </c>
      <c r="U22">
        <v>434.00881800000002</v>
      </c>
      <c r="V22">
        <v>440.98700200000002</v>
      </c>
      <c r="W22">
        <v>447.95977390000002</v>
      </c>
      <c r="X22">
        <v>454.92840050000001</v>
      </c>
      <c r="Y22">
        <v>461.89315729999998</v>
      </c>
      <c r="Z22">
        <v>468.8544387</v>
      </c>
      <c r="AA22">
        <v>475.8121385</v>
      </c>
      <c r="AB22">
        <v>482.7666711</v>
      </c>
      <c r="AC22">
        <v>489.7174038</v>
      </c>
      <c r="AD22">
        <v>496.6653139</v>
      </c>
      <c r="AE22">
        <v>503.61104460000001</v>
      </c>
      <c r="AF22">
        <v>510.55566970000001</v>
      </c>
      <c r="AG22">
        <v>517.49841060000006</v>
      </c>
      <c r="AH22">
        <v>524.44019000000003</v>
      </c>
      <c r="AI22">
        <v>531.38172429999997</v>
      </c>
      <c r="AJ22">
        <v>538.32316619999995</v>
      </c>
      <c r="AK22">
        <v>545.26510010000004</v>
      </c>
      <c r="AL22">
        <v>552.20749079999996</v>
      </c>
      <c r="AM22">
        <v>559.15104859999997</v>
      </c>
    </row>
    <row r="23" spans="1:39" x14ac:dyDescent="0.25">
      <c r="A23" t="s">
        <v>17</v>
      </c>
      <c r="B23">
        <v>801.19622289999995</v>
      </c>
      <c r="C23">
        <v>844.68063070000005</v>
      </c>
      <c r="D23">
        <v>888.16452230000004</v>
      </c>
      <c r="E23">
        <v>931.64321659999996</v>
      </c>
      <c r="F23">
        <v>975.13525419999996</v>
      </c>
      <c r="G23">
        <v>1018.636724</v>
      </c>
      <c r="H23">
        <v>1062.1459070000001</v>
      </c>
      <c r="I23">
        <v>1105.6570770000001</v>
      </c>
      <c r="J23">
        <v>1149.161924</v>
      </c>
      <c r="K23">
        <v>1192.6590940000001</v>
      </c>
      <c r="L23">
        <v>1236.1545249999999</v>
      </c>
      <c r="M23">
        <v>1279.65202</v>
      </c>
      <c r="N23">
        <v>1323.1536610000001</v>
      </c>
      <c r="O23">
        <v>1366.6590349999999</v>
      </c>
      <c r="P23">
        <v>1410.1664989999999</v>
      </c>
      <c r="Q23">
        <v>1453.686287</v>
      </c>
      <c r="R23">
        <v>1497.2282620000001</v>
      </c>
      <c r="S23">
        <v>1540.793831</v>
      </c>
      <c r="T23">
        <v>1557.7008189999999</v>
      </c>
      <c r="U23">
        <v>1574.6227080000001</v>
      </c>
      <c r="V23">
        <v>1591.4641799999999</v>
      </c>
      <c r="W23">
        <v>1608.2472740000001</v>
      </c>
      <c r="X23">
        <v>1624.9957420000001</v>
      </c>
      <c r="Y23">
        <v>1641.726899</v>
      </c>
      <c r="Z23">
        <v>1658.454322</v>
      </c>
      <c r="AA23">
        <v>1675.1867870000001</v>
      </c>
      <c r="AB23">
        <v>1691.9316510000001</v>
      </c>
      <c r="AC23">
        <v>1708.6917000000001</v>
      </c>
      <c r="AD23">
        <v>1725.473667</v>
      </c>
      <c r="AE23">
        <v>1742.2801099999999</v>
      </c>
      <c r="AF23">
        <v>1759.102271</v>
      </c>
      <c r="AG23">
        <v>1775.9265909999999</v>
      </c>
      <c r="AH23">
        <v>1792.757885</v>
      </c>
      <c r="AI23">
        <v>1809.598326</v>
      </c>
      <c r="AJ23">
        <v>1826.4483419999999</v>
      </c>
      <c r="AK23">
        <v>1843.308781</v>
      </c>
      <c r="AL23">
        <v>1860.1767239999999</v>
      </c>
      <c r="AM23">
        <v>1877.051674</v>
      </c>
    </row>
    <row r="24" spans="1:39" x14ac:dyDescent="0.25">
      <c r="A24" t="s">
        <v>18</v>
      </c>
      <c r="B24">
        <v>94.437168270000001</v>
      </c>
      <c r="C24">
        <v>92.746563510000001</v>
      </c>
      <c r="D24">
        <v>91.056006260000004</v>
      </c>
      <c r="E24">
        <v>89.365430520000004</v>
      </c>
      <c r="F24">
        <v>87.674847450000001</v>
      </c>
      <c r="G24">
        <v>85.984268950000001</v>
      </c>
      <c r="H24">
        <v>84.293659500000004</v>
      </c>
      <c r="I24">
        <v>82.603033789999998</v>
      </c>
      <c r="J24">
        <v>80.912407209999998</v>
      </c>
      <c r="K24">
        <v>79.221831030000004</v>
      </c>
      <c r="L24">
        <v>77.531245859999999</v>
      </c>
      <c r="M24">
        <v>75.840619680000003</v>
      </c>
      <c r="N24">
        <v>74.150028689999999</v>
      </c>
      <c r="O24">
        <v>72.459412639999996</v>
      </c>
      <c r="P24">
        <v>70.768801780000004</v>
      </c>
      <c r="Q24">
        <v>69.078231169999995</v>
      </c>
      <c r="R24">
        <v>67.387652680000002</v>
      </c>
      <c r="S24">
        <v>65.697071780000002</v>
      </c>
      <c r="T24">
        <v>65.426093550000004</v>
      </c>
      <c r="U24">
        <v>65.155144849999999</v>
      </c>
      <c r="V24">
        <v>64.884189809999995</v>
      </c>
      <c r="W24">
        <v>64.613226740000002</v>
      </c>
      <c r="X24">
        <v>64.342251239999996</v>
      </c>
      <c r="Y24">
        <v>64.07130506</v>
      </c>
      <c r="Z24">
        <v>63.800346900000001</v>
      </c>
      <c r="AA24">
        <v>63.52935308</v>
      </c>
      <c r="AB24">
        <v>63.258382349999998</v>
      </c>
      <c r="AC24">
        <v>62.987387249999998</v>
      </c>
      <c r="AD24">
        <v>62.716403190000001</v>
      </c>
      <c r="AE24">
        <v>62.445408749999999</v>
      </c>
      <c r="AF24">
        <v>62.174441039999998</v>
      </c>
      <c r="AG24">
        <v>61.903473730000002</v>
      </c>
      <c r="AH24">
        <v>61.632480600000001</v>
      </c>
      <c r="AI24">
        <v>61.361488549999997</v>
      </c>
      <c r="AJ24">
        <v>61.090514319999997</v>
      </c>
      <c r="AK24">
        <v>60.819523199999999</v>
      </c>
      <c r="AL24">
        <v>60.548541270000001</v>
      </c>
      <c r="AM24">
        <v>60.277596969999998</v>
      </c>
    </row>
    <row r="25" spans="1:39" x14ac:dyDescent="0.25">
      <c r="A25" t="s">
        <v>19</v>
      </c>
      <c r="B25">
        <v>6.5447287100000001E-2</v>
      </c>
      <c r="C25">
        <v>6.7577055999999996E-2</v>
      </c>
      <c r="D25">
        <v>6.93942959E-2</v>
      </c>
      <c r="E25">
        <v>7.2327297099999896E-2</v>
      </c>
      <c r="F25">
        <v>7.4761421999999994E-2</v>
      </c>
      <c r="G25">
        <v>7.6854804900000004E-2</v>
      </c>
      <c r="H25">
        <v>7.8632657199999997E-2</v>
      </c>
      <c r="I25">
        <v>8.0209420599999998E-2</v>
      </c>
      <c r="J25">
        <v>8.1639143100000006E-2</v>
      </c>
      <c r="K25">
        <v>8.3046201799999997E-2</v>
      </c>
      <c r="L25">
        <v>8.4428903599999897E-2</v>
      </c>
      <c r="M25">
        <v>8.5789438999999995E-2</v>
      </c>
      <c r="N25">
        <v>8.7136755799999896E-2</v>
      </c>
      <c r="O25">
        <v>8.8516939599999997E-2</v>
      </c>
      <c r="P25">
        <v>9.0261615099999998E-2</v>
      </c>
      <c r="Q25">
        <v>9.2077856999999999E-2</v>
      </c>
      <c r="R25">
        <v>9.3878923200000006E-2</v>
      </c>
      <c r="S25">
        <v>9.5537079699999999E-2</v>
      </c>
      <c r="T25">
        <v>9.7217638999999995E-2</v>
      </c>
      <c r="U25">
        <v>9.8998867099999999E-2</v>
      </c>
      <c r="V25">
        <v>0.1007624557</v>
      </c>
      <c r="W25">
        <v>0.10248803939999999</v>
      </c>
      <c r="X25">
        <v>0.10416280159999999</v>
      </c>
      <c r="Y25">
        <v>0.1057729219</v>
      </c>
      <c r="Z25">
        <v>0.1073034528</v>
      </c>
      <c r="AA25">
        <v>0.10873855440000001</v>
      </c>
      <c r="AB25">
        <v>0.1100615831</v>
      </c>
      <c r="AC25">
        <v>0.1112550242</v>
      </c>
      <c r="AD25">
        <v>0.11263355329999999</v>
      </c>
      <c r="AE25">
        <v>0.1143818056</v>
      </c>
      <c r="AF25">
        <v>0.1162632408</v>
      </c>
      <c r="AG25">
        <v>0.1182258455</v>
      </c>
      <c r="AH25">
        <v>0.12023457160000001</v>
      </c>
      <c r="AI25">
        <v>0.1222642057</v>
      </c>
      <c r="AJ25">
        <v>0.12429833379999999</v>
      </c>
      <c r="AK25">
        <v>0.12632839439999999</v>
      </c>
      <c r="AL25">
        <v>0.12835008580000001</v>
      </c>
      <c r="AM25">
        <v>0.1303634538</v>
      </c>
    </row>
    <row r="26" spans="1:39" x14ac:dyDescent="0.25">
      <c r="A26" t="s">
        <v>20</v>
      </c>
      <c r="B26">
        <v>593.18299999999999</v>
      </c>
      <c r="C26">
        <v>612.69597520000002</v>
      </c>
      <c r="D26">
        <v>632.05435279999995</v>
      </c>
      <c r="E26">
        <v>651.21585560000005</v>
      </c>
      <c r="F26">
        <v>670.48685339999997</v>
      </c>
      <c r="G26">
        <v>689.80367639999997</v>
      </c>
      <c r="H26">
        <v>709.10141859999999</v>
      </c>
      <c r="I26">
        <v>731.49142470000004</v>
      </c>
      <c r="J26">
        <v>754.5525672</v>
      </c>
      <c r="K26">
        <v>774.39309500000002</v>
      </c>
      <c r="L26">
        <v>793.70470460000001</v>
      </c>
      <c r="M26">
        <v>812.91388280000001</v>
      </c>
      <c r="N26">
        <v>832.09559760000002</v>
      </c>
      <c r="O26">
        <v>851.26270580000005</v>
      </c>
      <c r="P26">
        <v>870.7921801</v>
      </c>
      <c r="Q26">
        <v>891.57768129999999</v>
      </c>
      <c r="R26">
        <v>913.60258750000003</v>
      </c>
      <c r="S26">
        <v>936.83995779999998</v>
      </c>
      <c r="T26">
        <v>953.68625859999997</v>
      </c>
      <c r="U26">
        <v>970.15817440000001</v>
      </c>
      <c r="V26">
        <v>985.58992120000005</v>
      </c>
      <c r="W26">
        <v>999.89459409999995</v>
      </c>
      <c r="X26">
        <v>1013.202657</v>
      </c>
      <c r="Y26">
        <v>1025.6477709999999</v>
      </c>
      <c r="Z26">
        <v>1037.3370319999999</v>
      </c>
      <c r="AA26">
        <v>1048.355896</v>
      </c>
      <c r="AB26">
        <v>1058.7784300000001</v>
      </c>
      <c r="AC26">
        <v>1068.6663679999999</v>
      </c>
      <c r="AD26">
        <v>1078.0497989999999</v>
      </c>
      <c r="AE26">
        <v>1088.023584</v>
      </c>
      <c r="AF26">
        <v>1098.2224120000001</v>
      </c>
      <c r="AG26">
        <v>1108.636256</v>
      </c>
      <c r="AH26">
        <v>1119.3643930000001</v>
      </c>
      <c r="AI26">
        <v>1130.483551</v>
      </c>
      <c r="AJ26">
        <v>1142.0420140000001</v>
      </c>
      <c r="AK26">
        <v>1154.0876679999999</v>
      </c>
      <c r="AL26">
        <v>1166.666125</v>
      </c>
      <c r="AM26">
        <v>1179.829608</v>
      </c>
    </row>
    <row r="27" spans="1:39" x14ac:dyDescent="0.25">
      <c r="A27" t="s">
        <v>21</v>
      </c>
      <c r="B27">
        <v>1.3886131559999999</v>
      </c>
      <c r="C27">
        <v>1.8781260179999999</v>
      </c>
      <c r="D27">
        <v>2.3531325750000001</v>
      </c>
      <c r="E27">
        <v>2.8313171769999999</v>
      </c>
      <c r="F27">
        <v>3.313116097</v>
      </c>
      <c r="G27">
        <v>3.7743164340000002</v>
      </c>
      <c r="H27">
        <v>4.1817119199999997</v>
      </c>
      <c r="I27">
        <v>4.5351251960000001</v>
      </c>
      <c r="J27">
        <v>4.8754068200000003</v>
      </c>
      <c r="K27">
        <v>5.171017859</v>
      </c>
      <c r="L27">
        <v>5.4191468929999997</v>
      </c>
      <c r="M27">
        <v>5.6180360189999998</v>
      </c>
      <c r="N27">
        <v>5.7659524180000004</v>
      </c>
      <c r="O27">
        <v>5.8680414409999999</v>
      </c>
      <c r="P27">
        <v>5.9388934469999999</v>
      </c>
      <c r="Q27">
        <v>5.9990136520000004</v>
      </c>
      <c r="R27">
        <v>6.0475433719999998</v>
      </c>
      <c r="S27">
        <v>6.0816089460000002</v>
      </c>
      <c r="T27">
        <v>6.2754882959999998</v>
      </c>
      <c r="U27">
        <v>6.4963851439999996</v>
      </c>
      <c r="V27">
        <v>6.7350452169999997</v>
      </c>
      <c r="W27">
        <v>6.9865526779999998</v>
      </c>
      <c r="X27">
        <v>7.248069987</v>
      </c>
      <c r="Y27">
        <v>7.5171607700000003</v>
      </c>
      <c r="Z27">
        <v>7.7911168479999997</v>
      </c>
      <c r="AA27">
        <v>8.0666702929999996</v>
      </c>
      <c r="AB27">
        <v>8.3397891439999903</v>
      </c>
      <c r="AC27">
        <v>8.6055493470000002</v>
      </c>
      <c r="AD27">
        <v>8.8730160819999995</v>
      </c>
      <c r="AE27">
        <v>9.1642802190000001</v>
      </c>
      <c r="AF27">
        <v>9.5032857110000002</v>
      </c>
      <c r="AG27">
        <v>9.8963297140000002</v>
      </c>
      <c r="AH27">
        <v>10.35003156</v>
      </c>
      <c r="AI27">
        <v>10.87167228</v>
      </c>
      <c r="AJ27">
        <v>11.46939858</v>
      </c>
      <c r="AK27">
        <v>12.152642220000001</v>
      </c>
      <c r="AL27">
        <v>12.932533510000001</v>
      </c>
      <c r="AM27">
        <v>13.82245605</v>
      </c>
    </row>
    <row r="28" spans="1:39" x14ac:dyDescent="0.25">
      <c r="A28" t="s">
        <v>22</v>
      </c>
      <c r="B28">
        <v>11.097</v>
      </c>
      <c r="C28">
        <v>11.87238363</v>
      </c>
      <c r="D28">
        <v>12.73021518</v>
      </c>
      <c r="E28">
        <v>13.639053090000001</v>
      </c>
      <c r="F28">
        <v>14.601154899999999</v>
      </c>
      <c r="G28">
        <v>15.598419700000001</v>
      </c>
      <c r="H28">
        <v>16.614304059999998</v>
      </c>
      <c r="I28">
        <v>17.641235739999999</v>
      </c>
      <c r="J28">
        <v>18.67548343</v>
      </c>
      <c r="K28">
        <v>19.721457999999998</v>
      </c>
      <c r="L28">
        <v>20.78611454</v>
      </c>
      <c r="M28">
        <v>21.873407029999999</v>
      </c>
      <c r="N28">
        <v>22.986558649999999</v>
      </c>
      <c r="O28">
        <v>24.116020469999999</v>
      </c>
      <c r="P28">
        <v>25.292464219999999</v>
      </c>
      <c r="Q28">
        <v>26.562536309999999</v>
      </c>
      <c r="R28">
        <v>27.933185040000001</v>
      </c>
      <c r="S28">
        <v>29.411668240000001</v>
      </c>
      <c r="T28">
        <v>30.507547420000002</v>
      </c>
      <c r="U28">
        <v>31.401626920000002</v>
      </c>
      <c r="V28">
        <v>32.141418969999997</v>
      </c>
      <c r="W28">
        <v>32.773871589999999</v>
      </c>
      <c r="X28">
        <v>33.340736679999999</v>
      </c>
      <c r="Y28">
        <v>33.877571109999998</v>
      </c>
      <c r="Z28">
        <v>34.414413430000003</v>
      </c>
      <c r="AA28">
        <v>34.976239499999998</v>
      </c>
      <c r="AB28">
        <v>35.583046529999997</v>
      </c>
      <c r="AC28">
        <v>36.24968234</v>
      </c>
      <c r="AD28">
        <v>36.993854140000003</v>
      </c>
      <c r="AE28">
        <v>37.843089470000002</v>
      </c>
      <c r="AF28">
        <v>38.767099620000003</v>
      </c>
      <c r="AG28">
        <v>39.784636169999999</v>
      </c>
      <c r="AH28">
        <v>40.909852039999997</v>
      </c>
      <c r="AI28">
        <v>42.150461669999999</v>
      </c>
      <c r="AJ28">
        <v>43.510045089999998</v>
      </c>
      <c r="AK28">
        <v>44.98991444</v>
      </c>
      <c r="AL28">
        <v>46.588706080000001</v>
      </c>
      <c r="AM28">
        <v>48.303397310000001</v>
      </c>
    </row>
    <row r="29" spans="1:39" x14ac:dyDescent="0.25">
      <c r="A29" t="s">
        <v>23</v>
      </c>
      <c r="B29">
        <v>37.027999999999999</v>
      </c>
      <c r="C29">
        <v>37.874666419999997</v>
      </c>
      <c r="D29">
        <v>38.1260409</v>
      </c>
      <c r="E29">
        <v>38.674089250000002</v>
      </c>
      <c r="F29">
        <v>38.99671618</v>
      </c>
      <c r="G29">
        <v>39.342965059999997</v>
      </c>
      <c r="H29">
        <v>39.770093930000002</v>
      </c>
      <c r="I29">
        <v>40.343154800000001</v>
      </c>
      <c r="J29">
        <v>41.047345399999998</v>
      </c>
      <c r="K29">
        <v>41.889107729999999</v>
      </c>
      <c r="L29">
        <v>42.819307270000003</v>
      </c>
      <c r="M29">
        <v>43.797905450000002</v>
      </c>
      <c r="N29">
        <v>44.796760900000002</v>
      </c>
      <c r="O29">
        <v>45.892298269999998</v>
      </c>
      <c r="P29">
        <v>47.179876229999998</v>
      </c>
      <c r="Q29">
        <v>48.472929190000002</v>
      </c>
      <c r="R29">
        <v>49.715869750000003</v>
      </c>
      <c r="S29">
        <v>50.839368440000001</v>
      </c>
      <c r="T29">
        <v>51.975735270000001</v>
      </c>
      <c r="U29">
        <v>53.177792250000003</v>
      </c>
      <c r="V29">
        <v>54.380945609999998</v>
      </c>
      <c r="W29">
        <v>55.56839678</v>
      </c>
      <c r="X29">
        <v>56.72640629</v>
      </c>
      <c r="Y29">
        <v>57.841435529999998</v>
      </c>
      <c r="Z29">
        <v>58.900818469999997</v>
      </c>
      <c r="AA29">
        <v>59.893015939999998</v>
      </c>
      <c r="AB29">
        <v>60.80736074</v>
      </c>
      <c r="AC29">
        <v>61.633915829999999</v>
      </c>
      <c r="AD29">
        <v>62.36763002</v>
      </c>
      <c r="AE29">
        <v>63.167649400000002</v>
      </c>
      <c r="AF29">
        <v>63.95031109</v>
      </c>
      <c r="AG29">
        <v>64.715618689999999</v>
      </c>
      <c r="AH29">
        <v>65.459245510000002</v>
      </c>
      <c r="AI29">
        <v>66.175413059999997</v>
      </c>
      <c r="AJ29">
        <v>66.861966480000007</v>
      </c>
      <c r="AK29">
        <v>67.518316549999994</v>
      </c>
      <c r="AL29">
        <v>68.145019020000007</v>
      </c>
      <c r="AM29">
        <v>68.744302840000003</v>
      </c>
    </row>
    <row r="30" spans="1:39" x14ac:dyDescent="0.25">
      <c r="A30" t="s">
        <v>24</v>
      </c>
      <c r="B30">
        <v>530.98400000000004</v>
      </c>
      <c r="C30">
        <v>566.46387470000002</v>
      </c>
      <c r="D30">
        <v>603.47092989999999</v>
      </c>
      <c r="E30">
        <v>640.69941979999999</v>
      </c>
      <c r="F30">
        <v>678.32724659999997</v>
      </c>
      <c r="G30">
        <v>716.16256639999995</v>
      </c>
      <c r="H30">
        <v>753.92103669999995</v>
      </c>
      <c r="I30">
        <v>792.06894669999997</v>
      </c>
      <c r="J30">
        <v>830.01655630000005</v>
      </c>
      <c r="K30">
        <v>867.5605233</v>
      </c>
      <c r="L30">
        <v>904.9789098</v>
      </c>
      <c r="M30">
        <v>942.36027560000002</v>
      </c>
      <c r="N30">
        <v>979.70621870000002</v>
      </c>
      <c r="O30">
        <v>1016.985474</v>
      </c>
      <c r="P30">
        <v>1054.6983009999999</v>
      </c>
      <c r="Q30">
        <v>1092.9836929999999</v>
      </c>
      <c r="R30">
        <v>1131.590428</v>
      </c>
      <c r="S30">
        <v>1170.3627120000001</v>
      </c>
      <c r="T30">
        <v>1202.423297</v>
      </c>
      <c r="U30">
        <v>1232.9440540000001</v>
      </c>
      <c r="V30">
        <v>1262.915769</v>
      </c>
      <c r="W30">
        <v>1292.4837889999999</v>
      </c>
      <c r="X30">
        <v>1321.71102</v>
      </c>
      <c r="Y30">
        <v>1350.618074</v>
      </c>
      <c r="Z30">
        <v>1379.1977059999999</v>
      </c>
      <c r="AA30">
        <v>1407.425984</v>
      </c>
      <c r="AB30">
        <v>1435.268114</v>
      </c>
      <c r="AC30">
        <v>1462.68921</v>
      </c>
      <c r="AD30">
        <v>1489.8190360000001</v>
      </c>
      <c r="AE30">
        <v>1516.8964619999999</v>
      </c>
      <c r="AF30">
        <v>1544.0673529999999</v>
      </c>
      <c r="AG30">
        <v>1571.203348</v>
      </c>
      <c r="AH30">
        <v>1598.2834290000001</v>
      </c>
      <c r="AI30">
        <v>1625.297611</v>
      </c>
      <c r="AJ30">
        <v>1652.23829</v>
      </c>
      <c r="AK30">
        <v>1679.1066920000001</v>
      </c>
      <c r="AL30">
        <v>1705.909895</v>
      </c>
      <c r="AM30">
        <v>1732.6634509999999</v>
      </c>
    </row>
    <row r="31" spans="1:39" x14ac:dyDescent="0.25">
      <c r="A31" t="s">
        <v>25</v>
      </c>
      <c r="B31">
        <v>4.1814573929999996</v>
      </c>
      <c r="C31">
        <v>4.459524697</v>
      </c>
      <c r="D31">
        <v>4.7334174510000002</v>
      </c>
      <c r="E31">
        <v>5.0182035159999998</v>
      </c>
      <c r="F31">
        <v>5.3198636199999996</v>
      </c>
      <c r="G31">
        <v>5.623285106</v>
      </c>
      <c r="H31">
        <v>5.934862087</v>
      </c>
      <c r="I31">
        <v>6.2550686029999998</v>
      </c>
      <c r="J31">
        <v>6.583248448</v>
      </c>
      <c r="K31">
        <v>6.9209758250000002</v>
      </c>
      <c r="L31">
        <v>7.2703497820000003</v>
      </c>
      <c r="M31">
        <v>7.6337860229999999</v>
      </c>
      <c r="N31">
        <v>8.0141885590000008</v>
      </c>
      <c r="O31">
        <v>8.4178596159999994</v>
      </c>
      <c r="P31">
        <v>8.8598285239999903</v>
      </c>
      <c r="Q31">
        <v>9.3527627859999996</v>
      </c>
      <c r="R31">
        <v>9.9063653309999999</v>
      </c>
      <c r="S31">
        <v>10.53085222</v>
      </c>
      <c r="T31">
        <v>11.229450419999999</v>
      </c>
      <c r="U31">
        <v>11.868228849999999</v>
      </c>
      <c r="V31">
        <v>12.439202480000001</v>
      </c>
      <c r="W31">
        <v>12.946565489999999</v>
      </c>
      <c r="X31">
        <v>13.399462339999999</v>
      </c>
      <c r="Y31">
        <v>13.80819777</v>
      </c>
      <c r="Z31">
        <v>14.18231707</v>
      </c>
      <c r="AA31">
        <v>14.529750229999999</v>
      </c>
      <c r="AB31">
        <v>14.85654882</v>
      </c>
      <c r="AC31">
        <v>15.16683787</v>
      </c>
      <c r="AD31">
        <v>15.469575539999999</v>
      </c>
      <c r="AE31">
        <v>15.75959651</v>
      </c>
      <c r="AF31">
        <v>16.03693973</v>
      </c>
      <c r="AG31">
        <v>16.304604940000001</v>
      </c>
      <c r="AH31">
        <v>16.565769159999999</v>
      </c>
      <c r="AI31">
        <v>16.823189630000002</v>
      </c>
      <c r="AJ31">
        <v>17.079327889999998</v>
      </c>
      <c r="AK31">
        <v>17.336386610000002</v>
      </c>
      <c r="AL31">
        <v>17.596548689999999</v>
      </c>
      <c r="AM31">
        <v>17.86219728</v>
      </c>
    </row>
    <row r="32" spans="1:39" x14ac:dyDescent="0.25">
      <c r="A32" t="s">
        <v>26</v>
      </c>
      <c r="B32">
        <v>86.326999639999997</v>
      </c>
      <c r="C32">
        <v>90.503491830000002</v>
      </c>
      <c r="D32">
        <v>94.747216559999998</v>
      </c>
      <c r="E32">
        <v>99.076281850000001</v>
      </c>
      <c r="F32">
        <v>103.5725944</v>
      </c>
      <c r="G32">
        <v>108.2763509</v>
      </c>
      <c r="H32">
        <v>113.2129554</v>
      </c>
      <c r="I32">
        <v>118.3469091</v>
      </c>
      <c r="J32">
        <v>123.6071666</v>
      </c>
      <c r="K32">
        <v>129.0704963</v>
      </c>
      <c r="L32">
        <v>134.8083882</v>
      </c>
      <c r="M32">
        <v>140.8861072</v>
      </c>
      <c r="N32">
        <v>147.38905740000001</v>
      </c>
      <c r="O32">
        <v>154.42980729999999</v>
      </c>
      <c r="P32">
        <v>162.43121249999999</v>
      </c>
      <c r="Q32">
        <v>171.83344840000001</v>
      </c>
      <c r="R32">
        <v>183.03951040000001</v>
      </c>
      <c r="S32">
        <v>196.6138843</v>
      </c>
      <c r="T32">
        <v>208.0136996</v>
      </c>
      <c r="U32">
        <v>216.92254270000001</v>
      </c>
      <c r="V32">
        <v>223.55045670000001</v>
      </c>
      <c r="W32">
        <v>228.2465981</v>
      </c>
      <c r="X32">
        <v>231.421727</v>
      </c>
      <c r="Y32">
        <v>233.4691153</v>
      </c>
      <c r="Z32">
        <v>234.73214150000001</v>
      </c>
      <c r="AA32">
        <v>235.49675310000001</v>
      </c>
      <c r="AB32">
        <v>235.99558490000001</v>
      </c>
      <c r="AC32">
        <v>236.41625909999999</v>
      </c>
      <c r="AD32">
        <v>237.00903679999999</v>
      </c>
      <c r="AE32">
        <v>237.81942169999999</v>
      </c>
      <c r="AF32">
        <v>238.5668033</v>
      </c>
      <c r="AG32">
        <v>239.35886479999999</v>
      </c>
      <c r="AH32">
        <v>240.29398259999999</v>
      </c>
      <c r="AI32">
        <v>241.44617439999999</v>
      </c>
      <c r="AJ32">
        <v>242.87660510000001</v>
      </c>
      <c r="AK32">
        <v>244.64029600000001</v>
      </c>
      <c r="AL32">
        <v>246.78349800000001</v>
      </c>
      <c r="AM32">
        <v>249.34791139999999</v>
      </c>
    </row>
    <row r="33" spans="1:39" x14ac:dyDescent="0.25">
      <c r="A33" t="s">
        <v>27</v>
      </c>
      <c r="B33">
        <v>10285.555549999999</v>
      </c>
      <c r="C33">
        <v>10520.740669999999</v>
      </c>
      <c r="D33">
        <v>10590.566919999999</v>
      </c>
      <c r="E33">
        <v>10742.80257</v>
      </c>
      <c r="F33">
        <v>10832.42116</v>
      </c>
      <c r="G33">
        <v>10928.601409999999</v>
      </c>
      <c r="H33">
        <v>11047.248310000001</v>
      </c>
      <c r="I33">
        <v>11206.43189</v>
      </c>
      <c r="J33">
        <v>11402.04039</v>
      </c>
      <c r="K33">
        <v>11635.86326</v>
      </c>
      <c r="L33">
        <v>11894.25202</v>
      </c>
      <c r="M33">
        <v>12166.084849999999</v>
      </c>
      <c r="N33">
        <v>12443.544690000001</v>
      </c>
      <c r="O33">
        <v>12747.860629999999</v>
      </c>
      <c r="P33">
        <v>13105.52118</v>
      </c>
      <c r="Q33">
        <v>13464.70255</v>
      </c>
      <c r="R33">
        <v>13809.963820000001</v>
      </c>
      <c r="S33">
        <v>14122.04679</v>
      </c>
      <c r="T33">
        <v>14437.704239999999</v>
      </c>
      <c r="U33">
        <v>14771.60896</v>
      </c>
      <c r="V33">
        <v>15105.818219999999</v>
      </c>
      <c r="W33">
        <v>15435.66577</v>
      </c>
      <c r="X33">
        <v>15757.335080000001</v>
      </c>
      <c r="Y33">
        <v>16067.065420000001</v>
      </c>
      <c r="Z33">
        <v>16361.338460000001</v>
      </c>
      <c r="AA33">
        <v>16636.94887</v>
      </c>
      <c r="AB33">
        <v>16890.933540000002</v>
      </c>
      <c r="AC33">
        <v>17120.532179999998</v>
      </c>
      <c r="AD33">
        <v>17324.341670000002</v>
      </c>
      <c r="AE33">
        <v>17546.56928</v>
      </c>
      <c r="AF33">
        <v>17763.975299999998</v>
      </c>
      <c r="AG33">
        <v>17976.560750000001</v>
      </c>
      <c r="AH33">
        <v>18183.123749999999</v>
      </c>
      <c r="AI33">
        <v>18382.05918</v>
      </c>
      <c r="AJ33">
        <v>18572.768469999999</v>
      </c>
      <c r="AK33">
        <v>18755.087930000002</v>
      </c>
      <c r="AL33">
        <v>18929.17195</v>
      </c>
      <c r="AM33">
        <v>19095.63968</v>
      </c>
    </row>
    <row r="34" spans="1:39" x14ac:dyDescent="0.25">
      <c r="A34" t="s">
        <v>28</v>
      </c>
      <c r="B34">
        <v>147495.55559999999</v>
      </c>
      <c r="C34">
        <v>157351.07629999999</v>
      </c>
      <c r="D34">
        <v>167630.81390000001</v>
      </c>
      <c r="E34">
        <v>177972.06109999999</v>
      </c>
      <c r="F34">
        <v>188424.2352</v>
      </c>
      <c r="G34">
        <v>198934.04620000001</v>
      </c>
      <c r="H34">
        <v>209422.51019999999</v>
      </c>
      <c r="I34">
        <v>220019.15179999999</v>
      </c>
      <c r="J34">
        <v>230560.1545</v>
      </c>
      <c r="K34">
        <v>240989.03419999999</v>
      </c>
      <c r="L34">
        <v>251383.03049999999</v>
      </c>
      <c r="M34">
        <v>261766.7432</v>
      </c>
      <c r="N34">
        <v>272140.61629999999</v>
      </c>
      <c r="O34">
        <v>282495.96490000002</v>
      </c>
      <c r="P34">
        <v>292971.75020000001</v>
      </c>
      <c r="Q34">
        <v>303606.58149999997</v>
      </c>
      <c r="R34">
        <v>314330.67450000002</v>
      </c>
      <c r="S34">
        <v>325100.75339999999</v>
      </c>
      <c r="T34">
        <v>334006.47139999998</v>
      </c>
      <c r="U34">
        <v>342484.45939999999</v>
      </c>
      <c r="V34">
        <v>350809.93579999998</v>
      </c>
      <c r="W34">
        <v>359023.27470000001</v>
      </c>
      <c r="X34">
        <v>367141.95</v>
      </c>
      <c r="Y34">
        <v>375171.68719999999</v>
      </c>
      <c r="Z34">
        <v>383110.47399999999</v>
      </c>
      <c r="AA34">
        <v>390951.66210000002</v>
      </c>
      <c r="AB34">
        <v>398685.58730000001</v>
      </c>
      <c r="AC34">
        <v>406302.55839999998</v>
      </c>
      <c r="AD34">
        <v>413838.62099999998</v>
      </c>
      <c r="AE34">
        <v>421360.12839999999</v>
      </c>
      <c r="AF34">
        <v>428907.598</v>
      </c>
      <c r="AG34">
        <v>436445.37449999998</v>
      </c>
      <c r="AH34">
        <v>443967.61910000001</v>
      </c>
      <c r="AI34">
        <v>451471.55859999999</v>
      </c>
      <c r="AJ34">
        <v>458955.08069999999</v>
      </c>
      <c r="AK34">
        <v>466418.52559999999</v>
      </c>
      <c r="AL34">
        <v>473863.85969999997</v>
      </c>
      <c r="AM34">
        <v>481295.40299999999</v>
      </c>
    </row>
    <row r="35" spans="1:39" x14ac:dyDescent="0.25">
      <c r="A35" t="s">
        <v>29</v>
      </c>
      <c r="B35">
        <v>1161.515942</v>
      </c>
      <c r="C35">
        <v>1238.75686</v>
      </c>
      <c r="D35">
        <v>1314.8381810000001</v>
      </c>
      <c r="E35">
        <v>1393.9454209999999</v>
      </c>
      <c r="F35">
        <v>1477.7398949999999</v>
      </c>
      <c r="G35">
        <v>1562.023641</v>
      </c>
      <c r="H35">
        <v>1648.5728019999999</v>
      </c>
      <c r="I35">
        <v>1737.5190560000001</v>
      </c>
      <c r="J35">
        <v>1828.680124</v>
      </c>
      <c r="K35">
        <v>1922.493285</v>
      </c>
      <c r="L35">
        <v>2019.541606</v>
      </c>
      <c r="M35">
        <v>2120.4961170000001</v>
      </c>
      <c r="N35">
        <v>2226.163489</v>
      </c>
      <c r="O35">
        <v>2338.2943380000002</v>
      </c>
      <c r="P35">
        <v>2461.0634789999999</v>
      </c>
      <c r="Q35">
        <v>2597.9896629999998</v>
      </c>
      <c r="R35">
        <v>2751.7681480000001</v>
      </c>
      <c r="S35">
        <v>2925.2367290000002</v>
      </c>
      <c r="T35">
        <v>3119.2917830000001</v>
      </c>
      <c r="U35">
        <v>3296.730235</v>
      </c>
      <c r="V35">
        <v>3455.334022</v>
      </c>
      <c r="W35">
        <v>3596.268192</v>
      </c>
      <c r="X35">
        <v>3722.0728709999999</v>
      </c>
      <c r="Y35">
        <v>3835.6104919999998</v>
      </c>
      <c r="Z35">
        <v>3939.5325189999999</v>
      </c>
      <c r="AA35">
        <v>4036.0417309999998</v>
      </c>
      <c r="AB35">
        <v>4126.8191159999997</v>
      </c>
      <c r="AC35">
        <v>4213.0105190000004</v>
      </c>
      <c r="AD35">
        <v>4297.1043179999997</v>
      </c>
      <c r="AE35">
        <v>4377.665696</v>
      </c>
      <c r="AF35">
        <v>4454.705481</v>
      </c>
      <c r="AG35">
        <v>4529.0569269999996</v>
      </c>
      <c r="AH35">
        <v>4601.602543</v>
      </c>
      <c r="AI35">
        <v>4673.1082290000004</v>
      </c>
      <c r="AJ35">
        <v>4744.257748</v>
      </c>
      <c r="AK35">
        <v>4815.6629469999998</v>
      </c>
      <c r="AL35">
        <v>4887.9301919999998</v>
      </c>
      <c r="AM35">
        <v>4961.7214649999996</v>
      </c>
    </row>
    <row r="36" spans="1:39" x14ac:dyDescent="0.25">
      <c r="A36" t="s">
        <v>30</v>
      </c>
      <c r="B36">
        <v>23979.722119999999</v>
      </c>
      <c r="C36">
        <v>25139.858840000001</v>
      </c>
      <c r="D36">
        <v>26318.671269999999</v>
      </c>
      <c r="E36">
        <v>27521.189399999999</v>
      </c>
      <c r="F36">
        <v>28770.165099999998</v>
      </c>
      <c r="G36">
        <v>30076.764149999999</v>
      </c>
      <c r="H36">
        <v>31448.043180000001</v>
      </c>
      <c r="I36">
        <v>32874.14142</v>
      </c>
      <c r="J36">
        <v>34335.324050000003</v>
      </c>
      <c r="K36">
        <v>35852.915639999999</v>
      </c>
      <c r="L36">
        <v>37446.774490000003</v>
      </c>
      <c r="M36">
        <v>39135.029770000001</v>
      </c>
      <c r="N36">
        <v>40941.404840000003</v>
      </c>
      <c r="O36">
        <v>42897.168709999998</v>
      </c>
      <c r="P36">
        <v>45119.781260000003</v>
      </c>
      <c r="Q36">
        <v>47731.513449999999</v>
      </c>
      <c r="R36">
        <v>50844.30846</v>
      </c>
      <c r="S36">
        <v>54614.96787</v>
      </c>
      <c r="T36">
        <v>57781.583229999997</v>
      </c>
      <c r="U36">
        <v>60256.261870000002</v>
      </c>
      <c r="V36">
        <v>62097.349069999997</v>
      </c>
      <c r="W36">
        <v>63401.83279</v>
      </c>
      <c r="X36">
        <v>64283.81306</v>
      </c>
      <c r="Y36">
        <v>64852.532030000002</v>
      </c>
      <c r="Z36">
        <v>65203.372649999998</v>
      </c>
      <c r="AA36">
        <v>65415.764739999999</v>
      </c>
      <c r="AB36">
        <v>65554.329140000002</v>
      </c>
      <c r="AC36">
        <v>65671.183090000006</v>
      </c>
      <c r="AD36">
        <v>65835.843550000005</v>
      </c>
      <c r="AE36">
        <v>66060.95048</v>
      </c>
      <c r="AF36">
        <v>66268.556469999996</v>
      </c>
      <c r="AG36">
        <v>66488.573560000004</v>
      </c>
      <c r="AH36">
        <v>66748.32849</v>
      </c>
      <c r="AI36">
        <v>67068.381779999996</v>
      </c>
      <c r="AJ36">
        <v>67465.723639999997</v>
      </c>
      <c r="AK36">
        <v>67955.637759999998</v>
      </c>
      <c r="AL36">
        <v>68550.971669999999</v>
      </c>
      <c r="AM36">
        <v>69263.308730000004</v>
      </c>
    </row>
    <row r="37" spans="1:39" x14ac:dyDescent="0.25">
      <c r="A37" t="s">
        <v>132</v>
      </c>
      <c r="B37">
        <v>54227.928500000002</v>
      </c>
      <c r="C37">
        <v>58527.468610000004</v>
      </c>
      <c r="D37">
        <v>62826.970780000003</v>
      </c>
      <c r="E37">
        <v>67138.975959999996</v>
      </c>
      <c r="F37">
        <v>71465.182279999906</v>
      </c>
      <c r="G37">
        <v>75803.109360000002</v>
      </c>
      <c r="H37">
        <v>80157.560339999996</v>
      </c>
      <c r="I37">
        <v>84522.655929999906</v>
      </c>
      <c r="J37">
        <v>88902.860140000004</v>
      </c>
      <c r="K37">
        <v>93290.06452</v>
      </c>
      <c r="L37">
        <v>97673.82703</v>
      </c>
      <c r="M37">
        <v>102049.4605</v>
      </c>
      <c r="N37">
        <v>106415.9581</v>
      </c>
      <c r="O37">
        <v>110777.0885</v>
      </c>
      <c r="P37">
        <v>115130.7307</v>
      </c>
      <c r="Q37">
        <v>119487.9497</v>
      </c>
      <c r="R37">
        <v>123857.01459999999</v>
      </c>
      <c r="S37">
        <v>128239.91280000001</v>
      </c>
      <c r="T37">
        <v>131358.99340000001</v>
      </c>
      <c r="U37">
        <v>134473.22810000001</v>
      </c>
      <c r="V37">
        <v>137563.60019999999</v>
      </c>
      <c r="W37">
        <v>140618.85260000001</v>
      </c>
      <c r="X37">
        <v>143632.9988</v>
      </c>
      <c r="Y37">
        <v>146603.89290000001</v>
      </c>
      <c r="Z37">
        <v>149531.71109999999</v>
      </c>
      <c r="AA37">
        <v>152418.02280000001</v>
      </c>
      <c r="AB37">
        <v>155264.7984</v>
      </c>
      <c r="AC37">
        <v>158074.13159999999</v>
      </c>
      <c r="AD37">
        <v>160851.73439999999</v>
      </c>
      <c r="AE37">
        <v>163601.85920000001</v>
      </c>
      <c r="AF37">
        <v>166336.67869999999</v>
      </c>
      <c r="AG37">
        <v>169065.71830000001</v>
      </c>
      <c r="AH37">
        <v>171791.93229999999</v>
      </c>
      <c r="AI37">
        <v>174514.9351</v>
      </c>
      <c r="AJ37">
        <v>177233.53839999999</v>
      </c>
      <c r="AK37">
        <v>179946.41440000001</v>
      </c>
      <c r="AL37">
        <v>182652.9713</v>
      </c>
      <c r="AM37">
        <v>185353.25510000001</v>
      </c>
    </row>
    <row r="38" spans="1:39" x14ac:dyDescent="0.25">
      <c r="A38" t="s">
        <v>31</v>
      </c>
      <c r="B38">
        <v>121.58713299999999</v>
      </c>
      <c r="C38">
        <v>124.9779827</v>
      </c>
      <c r="D38">
        <v>127.79035279999999</v>
      </c>
      <c r="E38">
        <v>132.70769340000001</v>
      </c>
      <c r="F38">
        <v>137.25967639999999</v>
      </c>
      <c r="G38">
        <v>141.39795470000001</v>
      </c>
      <c r="H38">
        <v>144.94857350000001</v>
      </c>
      <c r="I38">
        <v>147.9055894</v>
      </c>
      <c r="J38">
        <v>150.42929090000001</v>
      </c>
      <c r="K38">
        <v>152.7893134</v>
      </c>
      <c r="L38">
        <v>155.01571229999999</v>
      </c>
      <c r="M38">
        <v>157.1363418</v>
      </c>
      <c r="N38">
        <v>159.1772106</v>
      </c>
      <c r="O38">
        <v>161.3347411</v>
      </c>
      <c r="P38">
        <v>164.33774990000001</v>
      </c>
      <c r="Q38">
        <v>167.59988490000001</v>
      </c>
      <c r="R38">
        <v>170.9474654</v>
      </c>
      <c r="S38">
        <v>174.1287663</v>
      </c>
      <c r="T38">
        <v>177.44198900000001</v>
      </c>
      <c r="U38">
        <v>180.97231059999999</v>
      </c>
      <c r="V38">
        <v>184.4599126</v>
      </c>
      <c r="W38">
        <v>187.86112940000001</v>
      </c>
      <c r="X38">
        <v>191.14855399999999</v>
      </c>
      <c r="Y38">
        <v>194.29711829999999</v>
      </c>
      <c r="Z38">
        <v>197.28179</v>
      </c>
      <c r="AA38">
        <v>200.07675019999999</v>
      </c>
      <c r="AB38">
        <v>202.65485839999999</v>
      </c>
      <c r="AC38">
        <v>204.9871545</v>
      </c>
      <c r="AD38">
        <v>207.44212580000001</v>
      </c>
      <c r="AE38">
        <v>210.4924503</v>
      </c>
      <c r="AF38">
        <v>213.78569039999999</v>
      </c>
      <c r="AG38">
        <v>217.22585599999999</v>
      </c>
      <c r="AH38">
        <v>220.74673300000001</v>
      </c>
      <c r="AI38">
        <v>224.29783320000001</v>
      </c>
      <c r="AJ38">
        <v>227.84357700000001</v>
      </c>
      <c r="AK38">
        <v>231.3614498</v>
      </c>
      <c r="AL38">
        <v>234.8396961</v>
      </c>
      <c r="AM38">
        <v>238.27534320000001</v>
      </c>
    </row>
    <row r="39" spans="1:39" x14ac:dyDescent="0.25">
      <c r="A39" t="s">
        <v>32</v>
      </c>
      <c r="B39">
        <v>411.05060300000002</v>
      </c>
      <c r="C39">
        <v>411.5507533</v>
      </c>
      <c r="D39">
        <v>412.05540569999999</v>
      </c>
      <c r="E39">
        <v>412.58798730000001</v>
      </c>
      <c r="F39">
        <v>413.11426419999998</v>
      </c>
      <c r="G39">
        <v>413.92364270000002</v>
      </c>
      <c r="H39">
        <v>414.60058220000002</v>
      </c>
      <c r="I39">
        <v>415.20795659999999</v>
      </c>
      <c r="J39">
        <v>415.80491669999998</v>
      </c>
      <c r="K39">
        <v>416.38916490000003</v>
      </c>
      <c r="L39">
        <v>416.95132560000002</v>
      </c>
      <c r="M39">
        <v>417.52680170000002</v>
      </c>
      <c r="N39">
        <v>418.1340318</v>
      </c>
      <c r="O39">
        <v>418.64760860000001</v>
      </c>
      <c r="P39">
        <v>419.44667659999999</v>
      </c>
      <c r="Q39">
        <v>420.2273184</v>
      </c>
      <c r="R39">
        <v>421.00215439999999</v>
      </c>
      <c r="S39">
        <v>421.78958970000002</v>
      </c>
      <c r="T39">
        <v>428.86930660000002</v>
      </c>
      <c r="U39">
        <v>435.9810286</v>
      </c>
      <c r="V39">
        <v>442.98425470000001</v>
      </c>
      <c r="W39">
        <v>449.92252980000001</v>
      </c>
      <c r="X39">
        <v>456.81037889999999</v>
      </c>
      <c r="Y39">
        <v>463.65664070000003</v>
      </c>
      <c r="Z39">
        <v>470.46764109999998</v>
      </c>
      <c r="AA39">
        <v>477.24736239999999</v>
      </c>
      <c r="AB39">
        <v>483.99893659999998</v>
      </c>
      <c r="AC39">
        <v>490.7234492</v>
      </c>
      <c r="AD39">
        <v>497.49786360000002</v>
      </c>
      <c r="AE39">
        <v>504.39137249999999</v>
      </c>
      <c r="AF39">
        <v>511.37242279999998</v>
      </c>
      <c r="AG39">
        <v>518.36994770000001</v>
      </c>
      <c r="AH39">
        <v>525.38630720000003</v>
      </c>
      <c r="AI39">
        <v>532.42739219999999</v>
      </c>
      <c r="AJ39">
        <v>539.49272770000005</v>
      </c>
      <c r="AK39">
        <v>546.56785060000004</v>
      </c>
      <c r="AL39">
        <v>553.65056549999997</v>
      </c>
      <c r="AM39">
        <v>560.74077239999997</v>
      </c>
    </row>
    <row r="40" spans="1:39" x14ac:dyDescent="0.25">
      <c r="A40" t="s">
        <v>33</v>
      </c>
      <c r="B40">
        <v>801.19622289999995</v>
      </c>
      <c r="C40">
        <v>844.68063070000005</v>
      </c>
      <c r="D40">
        <v>888.16452230000004</v>
      </c>
      <c r="E40">
        <v>931.64321659999996</v>
      </c>
      <c r="F40">
        <v>975.13525419999996</v>
      </c>
      <c r="G40">
        <v>1018.793083</v>
      </c>
      <c r="H40">
        <v>1063.189425</v>
      </c>
      <c r="I40">
        <v>1107.354259</v>
      </c>
      <c r="J40">
        <v>1151.165964</v>
      </c>
      <c r="K40">
        <v>1194.7023589999999</v>
      </c>
      <c r="L40">
        <v>1238.088532</v>
      </c>
      <c r="M40">
        <v>1281.4411680000001</v>
      </c>
      <c r="N40">
        <v>1324.8657479999999</v>
      </c>
      <c r="O40">
        <v>1368.3934509999999</v>
      </c>
      <c r="P40">
        <v>1412.099185</v>
      </c>
      <c r="Q40">
        <v>1455.9223400000001</v>
      </c>
      <c r="R40">
        <v>1499.853623</v>
      </c>
      <c r="S40">
        <v>1543.868473</v>
      </c>
      <c r="T40">
        <v>1561.1067800000001</v>
      </c>
      <c r="U40">
        <v>1577.992344</v>
      </c>
      <c r="V40">
        <v>1594.5510139999999</v>
      </c>
      <c r="W40">
        <v>1610.885923</v>
      </c>
      <c r="X40">
        <v>1627.0640129999999</v>
      </c>
      <c r="Y40">
        <v>1643.138831</v>
      </c>
      <c r="Z40">
        <v>1659.1537269999999</v>
      </c>
      <c r="AA40">
        <v>1675.140838</v>
      </c>
      <c r="AB40">
        <v>1691.1249789999999</v>
      </c>
      <c r="AC40">
        <v>1707.1212009999999</v>
      </c>
      <c r="AD40">
        <v>1723.1011309999999</v>
      </c>
      <c r="AE40">
        <v>1739.141854</v>
      </c>
      <c r="AF40">
        <v>1755.643446</v>
      </c>
      <c r="AG40">
        <v>1772.50344</v>
      </c>
      <c r="AH40">
        <v>1789.6081650000001</v>
      </c>
      <c r="AI40">
        <v>1806.8550560000001</v>
      </c>
      <c r="AJ40">
        <v>1824.160725</v>
      </c>
      <c r="AK40">
        <v>1841.466011</v>
      </c>
      <c r="AL40">
        <v>1858.7312690000001</v>
      </c>
      <c r="AM40">
        <v>1875.935021</v>
      </c>
    </row>
    <row r="41" spans="1:39" x14ac:dyDescent="0.25">
      <c r="A41" t="s">
        <v>34</v>
      </c>
      <c r="B41">
        <v>94.437168270000001</v>
      </c>
      <c r="C41">
        <v>92.746563510000001</v>
      </c>
      <c r="D41">
        <v>91.056006260000004</v>
      </c>
      <c r="E41">
        <v>89.365430520000004</v>
      </c>
      <c r="F41">
        <v>87.674847450000001</v>
      </c>
      <c r="G41">
        <v>86.047929440000004</v>
      </c>
      <c r="H41">
        <v>84.3587244</v>
      </c>
      <c r="I41">
        <v>82.641382859999894</v>
      </c>
      <c r="J41">
        <v>80.929526760000002</v>
      </c>
      <c r="K41">
        <v>79.225926209999997</v>
      </c>
      <c r="L41">
        <v>77.519410640000004</v>
      </c>
      <c r="M41">
        <v>75.812932040000007</v>
      </c>
      <c r="N41">
        <v>74.101974589999998</v>
      </c>
      <c r="O41">
        <v>72.370329960000007</v>
      </c>
      <c r="P41">
        <v>70.722366960000002</v>
      </c>
      <c r="Q41">
        <v>69.054742619999999</v>
      </c>
      <c r="R41">
        <v>67.369785640000003</v>
      </c>
      <c r="S41">
        <v>65.672112249999998</v>
      </c>
      <c r="T41">
        <v>65.371587379999994</v>
      </c>
      <c r="U41">
        <v>65.098718739999995</v>
      </c>
      <c r="V41">
        <v>64.802612850000003</v>
      </c>
      <c r="W41">
        <v>64.493685240000005</v>
      </c>
      <c r="X41">
        <v>64.176811790000002</v>
      </c>
      <c r="Y41">
        <v>63.85555901</v>
      </c>
      <c r="Z41">
        <v>63.53254037</v>
      </c>
      <c r="AA41">
        <v>63.209531929999997</v>
      </c>
      <c r="AB41">
        <v>62.88771345</v>
      </c>
      <c r="AC41">
        <v>62.567655039999998</v>
      </c>
      <c r="AD41">
        <v>62.2481607</v>
      </c>
      <c r="AE41">
        <v>61.946094539999997</v>
      </c>
      <c r="AF41">
        <v>61.65220437</v>
      </c>
      <c r="AG41">
        <v>61.349272849999998</v>
      </c>
      <c r="AH41">
        <v>61.040455950000002</v>
      </c>
      <c r="AI41">
        <v>60.730302260000002</v>
      </c>
      <c r="AJ41">
        <v>60.420789599999999</v>
      </c>
      <c r="AK41">
        <v>60.1100669</v>
      </c>
      <c r="AL41">
        <v>59.798632150000003</v>
      </c>
      <c r="AM41">
        <v>59.486393649999997</v>
      </c>
    </row>
    <row r="42" spans="1:39" x14ac:dyDescent="0.25">
      <c r="A42" t="s">
        <v>35</v>
      </c>
      <c r="B42">
        <v>6.5447287100000001E-2</v>
      </c>
      <c r="C42">
        <v>6.7577055999999996E-2</v>
      </c>
      <c r="D42">
        <v>6.93942959E-2</v>
      </c>
      <c r="E42">
        <v>7.2327297099999896E-2</v>
      </c>
      <c r="F42">
        <v>7.4761421999999994E-2</v>
      </c>
      <c r="G42">
        <v>7.6834445299999998E-2</v>
      </c>
      <c r="H42">
        <v>7.8618194000000002E-2</v>
      </c>
      <c r="I42">
        <v>8.0191709999999999E-2</v>
      </c>
      <c r="J42">
        <v>8.1616830200000004E-2</v>
      </c>
      <c r="K42">
        <v>8.3024461999999896E-2</v>
      </c>
      <c r="L42">
        <v>8.4415799499999999E-2</v>
      </c>
      <c r="M42">
        <v>8.5798168300000005E-2</v>
      </c>
      <c r="N42">
        <v>8.7183962000000004E-2</v>
      </c>
      <c r="O42">
        <v>8.8615565699999996E-2</v>
      </c>
      <c r="P42">
        <v>9.0444154799999996E-2</v>
      </c>
      <c r="Q42">
        <v>9.2343554800000005E-2</v>
      </c>
      <c r="R42">
        <v>9.4224924200000004E-2</v>
      </c>
      <c r="S42">
        <v>9.5959768400000006E-2</v>
      </c>
      <c r="T42">
        <v>9.7678066800000005E-2</v>
      </c>
      <c r="U42">
        <v>9.94732693E-2</v>
      </c>
      <c r="V42">
        <v>0.10122844</v>
      </c>
      <c r="W42">
        <v>0.1029330564</v>
      </c>
      <c r="X42">
        <v>0.1045783904</v>
      </c>
      <c r="Y42">
        <v>0.1061531918</v>
      </c>
      <c r="Z42">
        <v>0.10764429070000001</v>
      </c>
      <c r="AA42">
        <v>0.10903713900000001</v>
      </c>
      <c r="AB42">
        <v>0.1103160552</v>
      </c>
      <c r="AC42">
        <v>0.111464246</v>
      </c>
      <c r="AD42">
        <v>0.1128294156</v>
      </c>
      <c r="AE42">
        <v>0.1145778544</v>
      </c>
      <c r="AF42">
        <v>0.1164824092</v>
      </c>
      <c r="AG42">
        <v>0.1184762877</v>
      </c>
      <c r="AH42">
        <v>0.1205183722</v>
      </c>
      <c r="AI42">
        <v>0.12258058600000001</v>
      </c>
      <c r="AJ42">
        <v>0.12464491599999999</v>
      </c>
      <c r="AK42">
        <v>0.12670111249999999</v>
      </c>
      <c r="AL42">
        <v>0.12874482479999999</v>
      </c>
      <c r="AM42">
        <v>0.13077628320000001</v>
      </c>
    </row>
    <row r="43" spans="1:39" x14ac:dyDescent="0.25">
      <c r="A43" t="s">
        <v>36</v>
      </c>
      <c r="B43">
        <v>593.18299999999999</v>
      </c>
      <c r="C43">
        <v>612.69597520000002</v>
      </c>
      <c r="D43">
        <v>632.05435279999995</v>
      </c>
      <c r="E43">
        <v>651.21585560000005</v>
      </c>
      <c r="F43">
        <v>670.48685339999997</v>
      </c>
      <c r="G43">
        <v>689.86446760000001</v>
      </c>
      <c r="H43">
        <v>708.97585619999995</v>
      </c>
      <c r="I43">
        <v>731.17869540000004</v>
      </c>
      <c r="J43">
        <v>754.18563879999999</v>
      </c>
      <c r="K43">
        <v>774.08466480000004</v>
      </c>
      <c r="L43">
        <v>793.53061179999997</v>
      </c>
      <c r="M43">
        <v>812.97602240000003</v>
      </c>
      <c r="N43">
        <v>832.49357880000002</v>
      </c>
      <c r="O43">
        <v>851.86975489999998</v>
      </c>
      <c r="P43">
        <v>872.13016110000001</v>
      </c>
      <c r="Q43">
        <v>893.53215090000003</v>
      </c>
      <c r="R43">
        <v>916.07666059999997</v>
      </c>
      <c r="S43">
        <v>939.7783488</v>
      </c>
      <c r="T43">
        <v>956.71670180000001</v>
      </c>
      <c r="U43">
        <v>973.27586929999995</v>
      </c>
      <c r="V43">
        <v>988.57736290000003</v>
      </c>
      <c r="W43">
        <v>1002.649491</v>
      </c>
      <c r="X43">
        <v>1015.666416</v>
      </c>
      <c r="Y43">
        <v>1027.7872829999999</v>
      </c>
      <c r="Z43">
        <v>1039.135192</v>
      </c>
      <c r="AA43">
        <v>1049.805648</v>
      </c>
      <c r="AB43">
        <v>1059.878674</v>
      </c>
      <c r="AC43">
        <v>1069.419075</v>
      </c>
      <c r="AD43">
        <v>1078.62517</v>
      </c>
      <c r="AE43">
        <v>1088.67896</v>
      </c>
      <c r="AF43">
        <v>1099.116205</v>
      </c>
      <c r="AG43">
        <v>1109.74945</v>
      </c>
      <c r="AH43">
        <v>1120.677263</v>
      </c>
      <c r="AI43">
        <v>1131.9952089999999</v>
      </c>
      <c r="AJ43">
        <v>1143.761512</v>
      </c>
      <c r="AK43">
        <v>1156.002101</v>
      </c>
      <c r="AL43">
        <v>1168.7639810000001</v>
      </c>
      <c r="AM43">
        <v>1182.097923</v>
      </c>
    </row>
    <row r="44" spans="1:39" x14ac:dyDescent="0.25">
      <c r="A44" t="s">
        <v>37</v>
      </c>
      <c r="B44">
        <v>1.3886131559999999</v>
      </c>
      <c r="C44">
        <v>1.8781260179999999</v>
      </c>
      <c r="D44">
        <v>2.3531325750000001</v>
      </c>
      <c r="E44">
        <v>2.8313171769999999</v>
      </c>
      <c r="F44">
        <v>3.313116097</v>
      </c>
      <c r="G44">
        <v>3.7728366840000001</v>
      </c>
      <c r="H44">
        <v>4.1807811480000003</v>
      </c>
      <c r="I44">
        <v>4.5343297339999999</v>
      </c>
      <c r="J44">
        <v>4.8742559270000001</v>
      </c>
      <c r="K44">
        <v>5.1693788649999997</v>
      </c>
      <c r="L44">
        <v>5.4172701940000003</v>
      </c>
      <c r="M44">
        <v>5.6165002450000001</v>
      </c>
      <c r="N44">
        <v>5.7656330020000004</v>
      </c>
      <c r="O44">
        <v>5.8699274089999998</v>
      </c>
      <c r="P44">
        <v>5.9437832820000001</v>
      </c>
      <c r="Q44">
        <v>6.0070343429999999</v>
      </c>
      <c r="R44">
        <v>6.058623549</v>
      </c>
      <c r="S44">
        <v>6.0955480250000003</v>
      </c>
      <c r="T44">
        <v>6.2916084640000003</v>
      </c>
      <c r="U44">
        <v>6.5129506739999998</v>
      </c>
      <c r="V44">
        <v>6.7509287359999997</v>
      </c>
      <c r="W44">
        <v>7.0010128639999998</v>
      </c>
      <c r="X44">
        <v>7.2605408249999996</v>
      </c>
      <c r="Y44">
        <v>7.527200058</v>
      </c>
      <c r="Z44">
        <v>7.7983758910000001</v>
      </c>
      <c r="AA44">
        <v>8.0708727230000008</v>
      </c>
      <c r="AB44">
        <v>8.340715286</v>
      </c>
      <c r="AC44">
        <v>8.6030245559999994</v>
      </c>
      <c r="AD44">
        <v>8.8682558490000005</v>
      </c>
      <c r="AE44">
        <v>9.1576860339999904</v>
      </c>
      <c r="AF44">
        <v>9.4966744070000004</v>
      </c>
      <c r="AG44">
        <v>9.8908916819999995</v>
      </c>
      <c r="AH44">
        <v>10.346427820000001</v>
      </c>
      <c r="AI44">
        <v>10.870187230000001</v>
      </c>
      <c r="AJ44">
        <v>11.47003907</v>
      </c>
      <c r="AK44">
        <v>12.1552202</v>
      </c>
      <c r="AL44">
        <v>12.93674511</v>
      </c>
      <c r="AM44">
        <v>13.82791877</v>
      </c>
    </row>
    <row r="45" spans="1:39" x14ac:dyDescent="0.25">
      <c r="A45" t="s">
        <v>38</v>
      </c>
      <c r="B45">
        <v>11.097</v>
      </c>
      <c r="C45">
        <v>11.87238363</v>
      </c>
      <c r="D45">
        <v>12.73021518</v>
      </c>
      <c r="E45">
        <v>13.639053090000001</v>
      </c>
      <c r="F45">
        <v>14.601154899999999</v>
      </c>
      <c r="G45">
        <v>15.60035529</v>
      </c>
      <c r="H45">
        <v>16.604601859999999</v>
      </c>
      <c r="I45">
        <v>17.615839229999999</v>
      </c>
      <c r="J45">
        <v>18.638854219999999</v>
      </c>
      <c r="K45">
        <v>19.679362940000001</v>
      </c>
      <c r="L45">
        <v>20.741323550000001</v>
      </c>
      <c r="M45">
        <v>21.828811309999999</v>
      </c>
      <c r="N45">
        <v>22.943252080000001</v>
      </c>
      <c r="O45">
        <v>24.0680458</v>
      </c>
      <c r="P45">
        <v>25.268085710000001</v>
      </c>
      <c r="Q45">
        <v>26.555638810000001</v>
      </c>
      <c r="R45">
        <v>27.936966989999998</v>
      </c>
      <c r="S45">
        <v>29.420030570000002</v>
      </c>
      <c r="T45">
        <v>30.506830579999999</v>
      </c>
      <c r="U45">
        <v>31.40257282</v>
      </c>
      <c r="V45">
        <v>32.131889149999999</v>
      </c>
      <c r="W45">
        <v>32.746811839999999</v>
      </c>
      <c r="X45">
        <v>33.291548980000002</v>
      </c>
      <c r="Y45">
        <v>33.803379399999997</v>
      </c>
      <c r="Z45">
        <v>34.313576670000003</v>
      </c>
      <c r="AA45">
        <v>34.847887419999999</v>
      </c>
      <c r="AB45">
        <v>35.426711130000001</v>
      </c>
      <c r="AC45">
        <v>36.06502717</v>
      </c>
      <c r="AD45">
        <v>36.7858886</v>
      </c>
      <c r="AE45">
        <v>37.621794450000003</v>
      </c>
      <c r="AF45">
        <v>38.535241980000002</v>
      </c>
      <c r="AG45">
        <v>39.533378140000003</v>
      </c>
      <c r="AH45">
        <v>40.631696810000001</v>
      </c>
      <c r="AI45">
        <v>41.840714839999997</v>
      </c>
      <c r="AJ45">
        <v>43.165520620000002</v>
      </c>
      <c r="AK45">
        <v>44.60629007</v>
      </c>
      <c r="AL45">
        <v>46.162039909999997</v>
      </c>
      <c r="AM45">
        <v>47.829653749999999</v>
      </c>
    </row>
    <row r="46" spans="1:39" x14ac:dyDescent="0.25">
      <c r="A46" t="s">
        <v>39</v>
      </c>
      <c r="B46">
        <v>37.027999999999999</v>
      </c>
      <c r="C46">
        <v>37.874666419999997</v>
      </c>
      <c r="D46">
        <v>38.1260409</v>
      </c>
      <c r="E46">
        <v>38.674089250000002</v>
      </c>
      <c r="F46">
        <v>38.99671618</v>
      </c>
      <c r="G46">
        <v>39.2891999</v>
      </c>
      <c r="H46">
        <v>39.645115009999998</v>
      </c>
      <c r="I46">
        <v>40.136145970000001</v>
      </c>
      <c r="J46">
        <v>40.766018840000001</v>
      </c>
      <c r="K46">
        <v>41.545155260000001</v>
      </c>
      <c r="L46">
        <v>42.424071009999999</v>
      </c>
      <c r="M46">
        <v>43.357779569999998</v>
      </c>
      <c r="N46">
        <v>44.312465709999998</v>
      </c>
      <c r="O46">
        <v>45.404404620000001</v>
      </c>
      <c r="P46">
        <v>46.711680829999999</v>
      </c>
      <c r="Q46">
        <v>48.019970890000003</v>
      </c>
      <c r="R46">
        <v>49.267242410000001</v>
      </c>
      <c r="S46">
        <v>50.382653820000002</v>
      </c>
      <c r="T46">
        <v>51.519210219999998</v>
      </c>
      <c r="U46">
        <v>52.71176475</v>
      </c>
      <c r="V46">
        <v>53.887514719999999</v>
      </c>
      <c r="W46">
        <v>55.03055595</v>
      </c>
      <c r="X46">
        <v>56.127929729999998</v>
      </c>
      <c r="Y46">
        <v>57.167705550000001</v>
      </c>
      <c r="Z46">
        <v>58.139288899999997</v>
      </c>
      <c r="AA46">
        <v>59.033422090000002</v>
      </c>
      <c r="AB46">
        <v>59.841781640000001</v>
      </c>
      <c r="AC46">
        <v>60.556737650000002</v>
      </c>
      <c r="AD46">
        <v>61.189789990000001</v>
      </c>
      <c r="AE46">
        <v>61.884593610000003</v>
      </c>
      <c r="AF46">
        <v>62.552846709999997</v>
      </c>
      <c r="AG46">
        <v>63.184605269999999</v>
      </c>
      <c r="AH46">
        <v>63.776298939999997</v>
      </c>
      <c r="AI46">
        <v>64.326135449999995</v>
      </c>
      <c r="AJ46">
        <v>64.834384139999997</v>
      </c>
      <c r="AK46">
        <v>65.303181460000005</v>
      </c>
      <c r="AL46">
        <v>65.735960919999997</v>
      </c>
      <c r="AM46">
        <v>66.137225270000002</v>
      </c>
    </row>
    <row r="47" spans="1:39" x14ac:dyDescent="0.25">
      <c r="A47" t="s">
        <v>40</v>
      </c>
      <c r="B47">
        <v>530.98400000000004</v>
      </c>
      <c r="C47">
        <v>566.46387470000002</v>
      </c>
      <c r="D47">
        <v>603.47092989999999</v>
      </c>
      <c r="E47">
        <v>640.69941979999999</v>
      </c>
      <c r="F47">
        <v>678.32724659999997</v>
      </c>
      <c r="G47">
        <v>715.61699320000002</v>
      </c>
      <c r="H47">
        <v>751.60852509999995</v>
      </c>
      <c r="I47">
        <v>787.70252219999998</v>
      </c>
      <c r="J47">
        <v>823.92595619999997</v>
      </c>
      <c r="K47">
        <v>860.14409360000002</v>
      </c>
      <c r="L47">
        <v>896.47829490000004</v>
      </c>
      <c r="M47">
        <v>932.89107979999994</v>
      </c>
      <c r="N47">
        <v>969.18508039999995</v>
      </c>
      <c r="O47">
        <v>1005.804872</v>
      </c>
      <c r="P47">
        <v>1044.0916549999999</v>
      </c>
      <c r="Q47">
        <v>1082.619829</v>
      </c>
      <c r="R47">
        <v>1121.040626</v>
      </c>
      <c r="S47">
        <v>1159.2339340000001</v>
      </c>
      <c r="T47">
        <v>1190.700206</v>
      </c>
      <c r="U47">
        <v>1221.0115619999999</v>
      </c>
      <c r="V47">
        <v>1250.252283</v>
      </c>
      <c r="W47">
        <v>1278.666291</v>
      </c>
      <c r="X47">
        <v>1306.3575989999999</v>
      </c>
      <c r="Y47">
        <v>1333.3876330000001</v>
      </c>
      <c r="Z47">
        <v>1359.789931</v>
      </c>
      <c r="AA47">
        <v>1385.5802269999999</v>
      </c>
      <c r="AB47">
        <v>1410.761587</v>
      </c>
      <c r="AC47">
        <v>1435.334595</v>
      </c>
      <c r="AD47">
        <v>1459.708445</v>
      </c>
      <c r="AE47">
        <v>1484.228803</v>
      </c>
      <c r="AF47">
        <v>1508.5176939999999</v>
      </c>
      <c r="AG47">
        <v>1532.0129899999999</v>
      </c>
      <c r="AH47">
        <v>1554.8156180000001</v>
      </c>
      <c r="AI47">
        <v>1577.1122250000001</v>
      </c>
      <c r="AJ47">
        <v>1599.0099459999999</v>
      </c>
      <c r="AK47">
        <v>1620.5478700000001</v>
      </c>
      <c r="AL47">
        <v>1641.8086249999999</v>
      </c>
      <c r="AM47">
        <v>1662.857297</v>
      </c>
    </row>
    <row r="48" spans="1:39" x14ac:dyDescent="0.25">
      <c r="A48" t="s">
        <v>41</v>
      </c>
      <c r="B48">
        <v>4.1814573929999996</v>
      </c>
      <c r="C48">
        <v>4.459524697</v>
      </c>
      <c r="D48">
        <v>4.7334174510000002</v>
      </c>
      <c r="E48">
        <v>5.0182035159999998</v>
      </c>
      <c r="F48">
        <v>5.3198636199999996</v>
      </c>
      <c r="G48">
        <v>5.6144949420000003</v>
      </c>
      <c r="H48">
        <v>5.9151588070000001</v>
      </c>
      <c r="I48">
        <v>6.2220676480000003</v>
      </c>
      <c r="J48">
        <v>6.5369372390000002</v>
      </c>
      <c r="K48">
        <v>6.8622025640000004</v>
      </c>
      <c r="L48">
        <v>7.2002745399999997</v>
      </c>
      <c r="M48">
        <v>7.5527323190000004</v>
      </c>
      <c r="N48">
        <v>7.9215151580000001</v>
      </c>
      <c r="O48">
        <v>8.3209615790000004</v>
      </c>
      <c r="P48">
        <v>8.7612572550000003</v>
      </c>
      <c r="Q48">
        <v>9.2515597980000006</v>
      </c>
      <c r="R48">
        <v>9.7999554750000009</v>
      </c>
      <c r="S48">
        <v>10.415759599999999</v>
      </c>
      <c r="T48">
        <v>11.1083471</v>
      </c>
      <c r="U48">
        <v>11.738857660000001</v>
      </c>
      <c r="V48">
        <v>12.298455239999999</v>
      </c>
      <c r="W48">
        <v>12.79106936</v>
      </c>
      <c r="X48">
        <v>13.225783939999999</v>
      </c>
      <c r="Y48">
        <v>13.613103130000001</v>
      </c>
      <c r="Z48">
        <v>13.96291454</v>
      </c>
      <c r="AA48">
        <v>14.283553360000001</v>
      </c>
      <c r="AB48">
        <v>14.581493549999999</v>
      </c>
      <c r="AC48">
        <v>14.86127619</v>
      </c>
      <c r="AD48">
        <v>15.13448337</v>
      </c>
      <c r="AE48">
        <v>15.39360158</v>
      </c>
      <c r="AF48">
        <v>15.637889400000001</v>
      </c>
      <c r="AG48">
        <v>15.86835198</v>
      </c>
      <c r="AH48">
        <v>16.087928470000001</v>
      </c>
      <c r="AI48">
        <v>16.299866999999999</v>
      </c>
      <c r="AJ48">
        <v>16.506814909999999</v>
      </c>
      <c r="AK48">
        <v>16.711448690000001</v>
      </c>
      <c r="AL48">
        <v>16.91641023</v>
      </c>
      <c r="AM48">
        <v>17.124438980000001</v>
      </c>
    </row>
    <row r="49" spans="1:39" x14ac:dyDescent="0.25">
      <c r="A49" t="s">
        <v>42</v>
      </c>
      <c r="B49">
        <v>86.326999639999997</v>
      </c>
      <c r="C49">
        <v>90.503491830000002</v>
      </c>
      <c r="D49">
        <v>94.747216559999998</v>
      </c>
      <c r="E49">
        <v>99.076281850000001</v>
      </c>
      <c r="F49">
        <v>103.5725944</v>
      </c>
      <c r="G49">
        <v>108.1657</v>
      </c>
      <c r="H49">
        <v>112.80361720000001</v>
      </c>
      <c r="I49">
        <v>117.5841954</v>
      </c>
      <c r="J49">
        <v>122.5377532</v>
      </c>
      <c r="K49">
        <v>127.7538874</v>
      </c>
      <c r="L49">
        <v>133.27916719999999</v>
      </c>
      <c r="M49">
        <v>139.1537064</v>
      </c>
      <c r="N49">
        <v>145.4229315</v>
      </c>
      <c r="O49">
        <v>152.30650349999999</v>
      </c>
      <c r="P49">
        <v>160.34602090000001</v>
      </c>
      <c r="Q49">
        <v>169.71536359999999</v>
      </c>
      <c r="R49">
        <v>180.783073</v>
      </c>
      <c r="S49">
        <v>194.09492349999999</v>
      </c>
      <c r="T49">
        <v>205.25439159999999</v>
      </c>
      <c r="U49">
        <v>214.03058150000001</v>
      </c>
      <c r="V49">
        <v>220.44595229999999</v>
      </c>
      <c r="W49">
        <v>224.86422659999999</v>
      </c>
      <c r="X49">
        <v>227.70500050000001</v>
      </c>
      <c r="Y49">
        <v>229.37258779999999</v>
      </c>
      <c r="Z49">
        <v>230.2217358</v>
      </c>
      <c r="AA49">
        <v>230.5479406</v>
      </c>
      <c r="AB49">
        <v>230.5909991</v>
      </c>
      <c r="AC49">
        <v>230.5433075</v>
      </c>
      <c r="AD49">
        <v>230.6932487</v>
      </c>
      <c r="AE49">
        <v>231.09444529999999</v>
      </c>
      <c r="AF49">
        <v>231.3735896</v>
      </c>
      <c r="AG49">
        <v>231.55706029999999</v>
      </c>
      <c r="AH49">
        <v>231.76737259999999</v>
      </c>
      <c r="AI49">
        <v>232.11591279999999</v>
      </c>
      <c r="AJ49">
        <v>232.683336</v>
      </c>
      <c r="AK49">
        <v>233.52952070000001</v>
      </c>
      <c r="AL49">
        <v>234.71012250000001</v>
      </c>
      <c r="AM49">
        <v>236.26997549999999</v>
      </c>
    </row>
    <row r="50" spans="1:39" x14ac:dyDescent="0.25">
      <c r="A50" t="s">
        <v>43</v>
      </c>
      <c r="B50">
        <v>10285.555549999999</v>
      </c>
      <c r="C50">
        <v>10520.740669999999</v>
      </c>
      <c r="D50">
        <v>10590.566919999999</v>
      </c>
      <c r="E50">
        <v>10742.80257</v>
      </c>
      <c r="F50">
        <v>10832.42116</v>
      </c>
      <c r="G50">
        <v>10913.666639999999</v>
      </c>
      <c r="H50">
        <v>11012.531950000001</v>
      </c>
      <c r="I50">
        <v>11148.92943</v>
      </c>
      <c r="J50">
        <v>11323.894120000001</v>
      </c>
      <c r="K50">
        <v>11540.320900000001</v>
      </c>
      <c r="L50">
        <v>11784.464169999999</v>
      </c>
      <c r="M50">
        <v>12043.827660000001</v>
      </c>
      <c r="N50">
        <v>12309.018249999999</v>
      </c>
      <c r="O50">
        <v>12612.33462</v>
      </c>
      <c r="P50">
        <v>12975.466899999999</v>
      </c>
      <c r="Q50">
        <v>13338.880800000001</v>
      </c>
      <c r="R50">
        <v>13685.34511</v>
      </c>
      <c r="S50">
        <v>13995.181619999999</v>
      </c>
      <c r="T50">
        <v>14310.891729999999</v>
      </c>
      <c r="U50">
        <v>14642.156870000001</v>
      </c>
      <c r="V50">
        <v>14968.75409</v>
      </c>
      <c r="W50">
        <v>15286.26554</v>
      </c>
      <c r="X50">
        <v>15591.09159</v>
      </c>
      <c r="Y50">
        <v>15879.91821</v>
      </c>
      <c r="Z50">
        <v>16149.802470000001</v>
      </c>
      <c r="AA50">
        <v>16398.1728</v>
      </c>
      <c r="AB50">
        <v>16622.717120000001</v>
      </c>
      <c r="AC50">
        <v>16821.316009999999</v>
      </c>
      <c r="AD50">
        <v>16997.16389</v>
      </c>
      <c r="AE50">
        <v>17190.16489</v>
      </c>
      <c r="AF50">
        <v>17375.79075</v>
      </c>
      <c r="AG50">
        <v>17551.27924</v>
      </c>
      <c r="AH50">
        <v>17715.638589999999</v>
      </c>
      <c r="AI50">
        <v>17868.37096</v>
      </c>
      <c r="AJ50">
        <v>18009.551149999999</v>
      </c>
      <c r="AK50">
        <v>18139.772629999999</v>
      </c>
      <c r="AL50">
        <v>18259.989140000001</v>
      </c>
      <c r="AM50">
        <v>18371.45146</v>
      </c>
    </row>
    <row r="51" spans="1:39" x14ac:dyDescent="0.25">
      <c r="A51" t="s">
        <v>44</v>
      </c>
      <c r="B51">
        <v>147495.55559999999</v>
      </c>
      <c r="C51">
        <v>157351.07629999999</v>
      </c>
      <c r="D51">
        <v>167630.81390000001</v>
      </c>
      <c r="E51">
        <v>177972.06109999999</v>
      </c>
      <c r="F51">
        <v>188424.2352</v>
      </c>
      <c r="G51">
        <v>198782.4981</v>
      </c>
      <c r="H51">
        <v>208780.1459</v>
      </c>
      <c r="I51">
        <v>218806.2562</v>
      </c>
      <c r="J51">
        <v>228868.32120000001</v>
      </c>
      <c r="K51">
        <v>238928.9149</v>
      </c>
      <c r="L51">
        <v>249021.74859999999</v>
      </c>
      <c r="M51">
        <v>259136.4111</v>
      </c>
      <c r="N51">
        <v>269218.07789999997</v>
      </c>
      <c r="O51">
        <v>279390.24219999998</v>
      </c>
      <c r="P51">
        <v>290025.45980000001</v>
      </c>
      <c r="Q51">
        <v>300727.73019999999</v>
      </c>
      <c r="R51">
        <v>311400.174</v>
      </c>
      <c r="S51">
        <v>322009.42599999998</v>
      </c>
      <c r="T51">
        <v>330750.05719999998</v>
      </c>
      <c r="U51">
        <v>339169.87839999999</v>
      </c>
      <c r="V51">
        <v>347292.30070000002</v>
      </c>
      <c r="W51">
        <v>355185.0809</v>
      </c>
      <c r="X51">
        <v>362877.11090000003</v>
      </c>
      <c r="Y51">
        <v>370385.45360000001</v>
      </c>
      <c r="Z51">
        <v>377719.4253</v>
      </c>
      <c r="AA51">
        <v>384883.39630000002</v>
      </c>
      <c r="AB51">
        <v>391878.21860000002</v>
      </c>
      <c r="AC51">
        <v>398704.05420000001</v>
      </c>
      <c r="AD51">
        <v>405474.56800000003</v>
      </c>
      <c r="AE51">
        <v>412285.77860000002</v>
      </c>
      <c r="AF51">
        <v>419032.69270000001</v>
      </c>
      <c r="AG51">
        <v>425559.16389999999</v>
      </c>
      <c r="AH51">
        <v>431893.22720000002</v>
      </c>
      <c r="AI51">
        <v>438086.7292</v>
      </c>
      <c r="AJ51">
        <v>444169.42950000003</v>
      </c>
      <c r="AK51">
        <v>450152.1862</v>
      </c>
      <c r="AL51">
        <v>456057.95130000002</v>
      </c>
      <c r="AM51">
        <v>461904.80469999998</v>
      </c>
    </row>
    <row r="52" spans="1:39" x14ac:dyDescent="0.25">
      <c r="A52" t="s">
        <v>45</v>
      </c>
      <c r="B52">
        <v>1161.515942</v>
      </c>
      <c r="C52">
        <v>1238.75686</v>
      </c>
      <c r="D52">
        <v>1314.8381810000001</v>
      </c>
      <c r="E52">
        <v>1393.9454209999999</v>
      </c>
      <c r="F52">
        <v>1477.7398949999999</v>
      </c>
      <c r="G52">
        <v>1559.5819280000001</v>
      </c>
      <c r="H52">
        <v>1643.0996689999999</v>
      </c>
      <c r="I52">
        <v>1728.352124</v>
      </c>
      <c r="J52">
        <v>1815.8159000000001</v>
      </c>
      <c r="K52">
        <v>1906.167379</v>
      </c>
      <c r="L52">
        <v>2000.0762609999999</v>
      </c>
      <c r="M52">
        <v>2097.9812000000002</v>
      </c>
      <c r="N52">
        <v>2200.420877</v>
      </c>
      <c r="O52">
        <v>2311.3782160000001</v>
      </c>
      <c r="P52">
        <v>2433.6825709999998</v>
      </c>
      <c r="Q52">
        <v>2569.8777220000002</v>
      </c>
      <c r="R52">
        <v>2722.2098540000002</v>
      </c>
      <c r="S52">
        <v>2893.266556</v>
      </c>
      <c r="T52">
        <v>3085.6519720000001</v>
      </c>
      <c r="U52">
        <v>3260.7937940000002</v>
      </c>
      <c r="V52">
        <v>3416.2375670000001</v>
      </c>
      <c r="W52">
        <v>3553.074822</v>
      </c>
      <c r="X52">
        <v>3673.8288729999999</v>
      </c>
      <c r="Y52">
        <v>3781.4175359999999</v>
      </c>
      <c r="Z52">
        <v>3878.5873729999998</v>
      </c>
      <c r="AA52">
        <v>3967.65371</v>
      </c>
      <c r="AB52">
        <v>4050.4148749999999</v>
      </c>
      <c r="AC52">
        <v>4128.1322749999999</v>
      </c>
      <c r="AD52">
        <v>4204.023158</v>
      </c>
      <c r="AE52">
        <v>4276.0004399999998</v>
      </c>
      <c r="AF52">
        <v>4343.858166</v>
      </c>
      <c r="AG52">
        <v>4407.8755499999997</v>
      </c>
      <c r="AH52">
        <v>4468.8690200000001</v>
      </c>
      <c r="AI52">
        <v>4527.7408340000002</v>
      </c>
      <c r="AJ52">
        <v>4585.2263650000004</v>
      </c>
      <c r="AK52">
        <v>4642.0690800000002</v>
      </c>
      <c r="AL52">
        <v>4699.0028419999999</v>
      </c>
      <c r="AM52">
        <v>4756.7886049999997</v>
      </c>
    </row>
    <row r="53" spans="1:39" x14ac:dyDescent="0.25">
      <c r="A53" t="s">
        <v>46</v>
      </c>
      <c r="B53">
        <v>23979.722119999999</v>
      </c>
      <c r="C53">
        <v>25139.858840000001</v>
      </c>
      <c r="D53">
        <v>26318.671269999999</v>
      </c>
      <c r="E53">
        <v>27521.189399999999</v>
      </c>
      <c r="F53">
        <v>28770.165099999998</v>
      </c>
      <c r="G53">
        <v>30046.02778</v>
      </c>
      <c r="H53">
        <v>31334.338100000001</v>
      </c>
      <c r="I53">
        <v>32662.2765</v>
      </c>
      <c r="J53">
        <v>34038.264790000001</v>
      </c>
      <c r="K53">
        <v>35487.19094</v>
      </c>
      <c r="L53">
        <v>37021.990890000001</v>
      </c>
      <c r="M53">
        <v>38653.807330000003</v>
      </c>
      <c r="N53">
        <v>40395.258750000001</v>
      </c>
      <c r="O53">
        <v>42307.362079999999</v>
      </c>
      <c r="P53">
        <v>44540.56136</v>
      </c>
      <c r="Q53">
        <v>47143.156560000003</v>
      </c>
      <c r="R53">
        <v>50217.520270000001</v>
      </c>
      <c r="S53">
        <v>53915.256520000003</v>
      </c>
      <c r="T53">
        <v>57015.108769999999</v>
      </c>
      <c r="U53">
        <v>59452.939310000002</v>
      </c>
      <c r="V53">
        <v>61234.98676</v>
      </c>
      <c r="W53">
        <v>62462.285170000003</v>
      </c>
      <c r="X53">
        <v>63251.389040000002</v>
      </c>
      <c r="Y53">
        <v>63714.60772</v>
      </c>
      <c r="Z53">
        <v>63950.482170000003</v>
      </c>
      <c r="AA53">
        <v>64041.09461</v>
      </c>
      <c r="AB53">
        <v>64053.055289999997</v>
      </c>
      <c r="AC53">
        <v>64039.807630000003</v>
      </c>
      <c r="AD53">
        <v>64081.457990000003</v>
      </c>
      <c r="AE53">
        <v>64192.901460000001</v>
      </c>
      <c r="AF53">
        <v>64270.441559999999</v>
      </c>
      <c r="AG53">
        <v>64321.405639999997</v>
      </c>
      <c r="AH53">
        <v>64379.825729999997</v>
      </c>
      <c r="AI53">
        <v>64476.642440000003</v>
      </c>
      <c r="AJ53">
        <v>64634.26</v>
      </c>
      <c r="AK53">
        <v>64869.311309999997</v>
      </c>
      <c r="AL53">
        <v>65197.256240000002</v>
      </c>
      <c r="AM53">
        <v>65630.548739999998</v>
      </c>
    </row>
    <row r="54" spans="1:39" x14ac:dyDescent="0.25">
      <c r="A54" t="s">
        <v>133</v>
      </c>
      <c r="B54">
        <v>54227.928500000002</v>
      </c>
      <c r="C54">
        <v>58527.468610000004</v>
      </c>
      <c r="D54">
        <v>62826.970780000003</v>
      </c>
      <c r="E54">
        <v>67138.975959999996</v>
      </c>
      <c r="F54">
        <v>71465.182279999906</v>
      </c>
      <c r="G54">
        <v>75635.692420000007</v>
      </c>
      <c r="H54">
        <v>79734.844830000002</v>
      </c>
      <c r="I54">
        <v>83867.564689999999</v>
      </c>
      <c r="J54">
        <v>88087.640199999994</v>
      </c>
      <c r="K54">
        <v>92373.596489999996</v>
      </c>
      <c r="L54">
        <v>96695.514299999995</v>
      </c>
      <c r="M54">
        <v>101012.3186</v>
      </c>
      <c r="N54">
        <v>105299.79979999999</v>
      </c>
      <c r="O54">
        <v>109773.5769</v>
      </c>
      <c r="P54">
        <v>114251.7712</v>
      </c>
      <c r="Q54">
        <v>118678.8508</v>
      </c>
      <c r="R54">
        <v>123048.88770000001</v>
      </c>
      <c r="S54">
        <v>127373.19379999999</v>
      </c>
      <c r="T54">
        <v>130512.72229999999</v>
      </c>
      <c r="U54">
        <v>133601.13709999999</v>
      </c>
      <c r="V54">
        <v>136604.82250000001</v>
      </c>
      <c r="W54">
        <v>139516.2268</v>
      </c>
      <c r="X54">
        <v>142339.98620000001</v>
      </c>
      <c r="Y54">
        <v>145085.5019</v>
      </c>
      <c r="Z54">
        <v>147763.03270000001</v>
      </c>
      <c r="AA54">
        <v>150382.14720000001</v>
      </c>
      <c r="AB54">
        <v>152950.88819999999</v>
      </c>
      <c r="AC54">
        <v>155475.83859999999</v>
      </c>
      <c r="AD54">
        <v>158011.7499</v>
      </c>
      <c r="AE54">
        <v>160528.3229</v>
      </c>
      <c r="AF54">
        <v>162962.40470000001</v>
      </c>
      <c r="AG54">
        <v>165315.2206</v>
      </c>
      <c r="AH54">
        <v>167613.21549999999</v>
      </c>
      <c r="AI54">
        <v>169881.166</v>
      </c>
      <c r="AJ54">
        <v>172126.17970000001</v>
      </c>
      <c r="AK54">
        <v>174355.80420000001</v>
      </c>
      <c r="AL54">
        <v>176573.8462</v>
      </c>
      <c r="AM54">
        <v>178782.06390000001</v>
      </c>
    </row>
    <row r="55" spans="1:39" x14ac:dyDescent="0.25">
      <c r="A55" t="s">
        <v>47</v>
      </c>
      <c r="B55">
        <v>4633.6257349999996</v>
      </c>
      <c r="C55">
        <v>4813.3143550000004</v>
      </c>
      <c r="D55">
        <v>4993.6546630000003</v>
      </c>
      <c r="E55">
        <v>5177.4246400000002</v>
      </c>
      <c r="F55">
        <v>5361.336053</v>
      </c>
      <c r="G55">
        <v>5544.4873950000001</v>
      </c>
      <c r="H55">
        <v>5726.8504190000003</v>
      </c>
      <c r="I55">
        <v>5912.5307570000004</v>
      </c>
      <c r="J55">
        <v>6098.4227069999997</v>
      </c>
      <c r="K55">
        <v>6280.5031129999998</v>
      </c>
      <c r="L55">
        <v>6461.997104</v>
      </c>
      <c r="M55">
        <v>6643.5386420000004</v>
      </c>
      <c r="N55">
        <v>6825.3101500000002</v>
      </c>
      <c r="O55">
        <v>7007.5319069999996</v>
      </c>
      <c r="P55">
        <v>7193.3400330000004</v>
      </c>
      <c r="Q55">
        <v>7383.0144030000001</v>
      </c>
      <c r="R55">
        <v>7576.1817629999996</v>
      </c>
      <c r="S55">
        <v>7772.5738309999997</v>
      </c>
      <c r="T55">
        <v>7885.8846659999999</v>
      </c>
      <c r="U55">
        <v>7995.8462680000002</v>
      </c>
      <c r="V55">
        <v>8101.7549939999999</v>
      </c>
      <c r="W55">
        <v>8203.4138309999998</v>
      </c>
      <c r="X55">
        <v>8301.127579</v>
      </c>
      <c r="Y55">
        <v>8395.3391069999998</v>
      </c>
      <c r="Z55">
        <v>8486.4945719999996</v>
      </c>
      <c r="AA55">
        <v>8574.9776070000007</v>
      </c>
      <c r="AB55">
        <v>8661.0934909999996</v>
      </c>
      <c r="AC55">
        <v>8745.0649649999996</v>
      </c>
      <c r="AD55">
        <v>8828.1235770000003</v>
      </c>
      <c r="AE55">
        <v>8912.8739100000003</v>
      </c>
      <c r="AF55">
        <v>8998.3525160000008</v>
      </c>
      <c r="AG55">
        <v>9084.5373510000009</v>
      </c>
      <c r="AH55">
        <v>9171.5930669999998</v>
      </c>
      <c r="AI55">
        <v>9259.6159250000001</v>
      </c>
      <c r="AJ55">
        <v>9348.6631649999999</v>
      </c>
      <c r="AK55">
        <v>9438.8037899999999</v>
      </c>
      <c r="AL55">
        <v>9530.1054100000001</v>
      </c>
      <c r="AM55">
        <v>9622.6613170000001</v>
      </c>
    </row>
    <row r="56" spans="1:39" x14ac:dyDescent="0.25">
      <c r="A56" t="s">
        <v>48</v>
      </c>
      <c r="B56">
        <v>4633.6257349999996</v>
      </c>
      <c r="C56">
        <v>4813.3143550000004</v>
      </c>
      <c r="D56">
        <v>4993.6546630000003</v>
      </c>
      <c r="E56">
        <v>5177.4246400000002</v>
      </c>
      <c r="F56">
        <v>5361.336053</v>
      </c>
      <c r="G56">
        <v>5545.7421169999998</v>
      </c>
      <c r="H56">
        <v>5727.9964989999999</v>
      </c>
      <c r="I56">
        <v>5912.054185</v>
      </c>
      <c r="J56">
        <v>6095.7765300000001</v>
      </c>
      <c r="K56">
        <v>6275.5689670000002</v>
      </c>
      <c r="L56">
        <v>6454.8915710000001</v>
      </c>
      <c r="M56">
        <v>6634.6377259999999</v>
      </c>
      <c r="N56">
        <v>6815.0737239999999</v>
      </c>
      <c r="O56">
        <v>6997.7087119999997</v>
      </c>
      <c r="P56">
        <v>7187.0204430000003</v>
      </c>
      <c r="Q56">
        <v>7379.8289180000002</v>
      </c>
      <c r="R56">
        <v>7575.4474339999997</v>
      </c>
      <c r="S56">
        <v>7773.6094499999999</v>
      </c>
      <c r="T56">
        <v>7887.301606</v>
      </c>
      <c r="U56">
        <v>7996.9096250000002</v>
      </c>
      <c r="V56">
        <v>8100.5166479999998</v>
      </c>
      <c r="W56">
        <v>8198.4858039999999</v>
      </c>
      <c r="X56">
        <v>8291.4446829999997</v>
      </c>
      <c r="Y56">
        <v>8380.0968040000007</v>
      </c>
      <c r="Z56">
        <v>8465.0988849999994</v>
      </c>
      <c r="AA56">
        <v>8547.0002449999902</v>
      </c>
      <c r="AB56">
        <v>8626.2335870000006</v>
      </c>
      <c r="AC56">
        <v>8703.1172170000009</v>
      </c>
      <c r="AD56">
        <v>8779.5179050000006</v>
      </c>
      <c r="AE56">
        <v>8859.0197559999997</v>
      </c>
      <c r="AF56">
        <v>8940.1043829999999</v>
      </c>
      <c r="AG56">
        <v>9021.60225299999</v>
      </c>
      <c r="AH56">
        <v>9103.5370949999997</v>
      </c>
      <c r="AI56">
        <v>9186.0528300000005</v>
      </c>
      <c r="AJ56">
        <v>9269.1566010000006</v>
      </c>
      <c r="AK56">
        <v>9352.8140710000007</v>
      </c>
      <c r="AL56">
        <v>9437.1240510000007</v>
      </c>
      <c r="AM56">
        <v>9522.2107959999994</v>
      </c>
    </row>
    <row r="57" spans="1:39" x14ac:dyDescent="0.25">
      <c r="A57" t="s">
        <v>49</v>
      </c>
      <c r="B57">
        <v>237150.27770000001</v>
      </c>
      <c r="C57">
        <v>252777.9013</v>
      </c>
      <c r="D57">
        <v>268681.86099999998</v>
      </c>
      <c r="E57">
        <v>284768.97440000001</v>
      </c>
      <c r="F57">
        <v>300969.74359999999</v>
      </c>
      <c r="G57">
        <v>317304.54479999997</v>
      </c>
      <c r="H57">
        <v>333723.93479999999</v>
      </c>
      <c r="I57">
        <v>350359.90010000003</v>
      </c>
      <c r="J57">
        <v>367029.05920000002</v>
      </c>
      <c r="K57">
        <v>383690.37089999998</v>
      </c>
      <c r="L57">
        <v>400417.42570000002</v>
      </c>
      <c r="M57">
        <v>417237.81449999998</v>
      </c>
      <c r="N57">
        <v>434167.6874</v>
      </c>
      <c r="O57">
        <v>451256.37709999998</v>
      </c>
      <c r="P57">
        <v>468788.8468</v>
      </c>
      <c r="Q57">
        <v>486888.73680000001</v>
      </c>
      <c r="R57">
        <v>505593.72950000002</v>
      </c>
      <c r="S57">
        <v>525002.91760000004</v>
      </c>
      <c r="T57">
        <v>540704.04410000006</v>
      </c>
      <c r="U57">
        <v>555282.28850000002</v>
      </c>
      <c r="V57">
        <v>569032.03729999997</v>
      </c>
      <c r="W57">
        <v>582075.89410000003</v>
      </c>
      <c r="X57">
        <v>594538.16989999998</v>
      </c>
      <c r="Y57">
        <v>606530.78799999994</v>
      </c>
      <c r="Z57">
        <v>618146.42870000005</v>
      </c>
      <c r="AA57">
        <v>629458.44019999995</v>
      </c>
      <c r="AB57">
        <v>640522.46739999996</v>
      </c>
      <c r="AC57">
        <v>651381.41570000001</v>
      </c>
      <c r="AD57">
        <v>662147.64500000002</v>
      </c>
      <c r="AE57">
        <v>672947.17310000001</v>
      </c>
      <c r="AF57">
        <v>683731.51390000002</v>
      </c>
      <c r="AG57">
        <v>694505.28399999999</v>
      </c>
      <c r="AH57">
        <v>705292.60620000004</v>
      </c>
      <c r="AI57">
        <v>716110.0429</v>
      </c>
      <c r="AJ57">
        <v>726971.3689</v>
      </c>
      <c r="AK57">
        <v>737891.32869999995</v>
      </c>
      <c r="AL57">
        <v>748884.90480000002</v>
      </c>
      <c r="AM57">
        <v>759969.32799999998</v>
      </c>
    </row>
    <row r="58" spans="1:39" x14ac:dyDescent="0.25">
      <c r="A58" t="s">
        <v>50</v>
      </c>
      <c r="B58">
        <v>237150.27770000001</v>
      </c>
      <c r="C58">
        <v>252777.9013</v>
      </c>
      <c r="D58">
        <v>268681.86099999998</v>
      </c>
      <c r="E58">
        <v>284768.97440000001</v>
      </c>
      <c r="F58">
        <v>300969.74359999999</v>
      </c>
      <c r="G58">
        <v>316937.4669</v>
      </c>
      <c r="H58">
        <v>332504.96039999998</v>
      </c>
      <c r="I58">
        <v>348213.37890000001</v>
      </c>
      <c r="J58">
        <v>364133.9362</v>
      </c>
      <c r="K58">
        <v>380236.19059999997</v>
      </c>
      <c r="L58">
        <v>396523.7942</v>
      </c>
      <c r="M58">
        <v>412944.34590000001</v>
      </c>
      <c r="N58">
        <v>429422.57549999998</v>
      </c>
      <c r="O58">
        <v>446394.89399999997</v>
      </c>
      <c r="P58">
        <v>464226.94179999997</v>
      </c>
      <c r="Q58">
        <v>482458.49609999999</v>
      </c>
      <c r="R58">
        <v>501074.13699999999</v>
      </c>
      <c r="S58">
        <v>520186.32449999999</v>
      </c>
      <c r="T58">
        <v>535674.43200000003</v>
      </c>
      <c r="U58">
        <v>550126.90540000005</v>
      </c>
      <c r="V58">
        <v>563517.10160000005</v>
      </c>
      <c r="W58">
        <v>576002.93330000003</v>
      </c>
      <c r="X58">
        <v>587733.40659999999</v>
      </c>
      <c r="Y58">
        <v>598846.89899999998</v>
      </c>
      <c r="Z58">
        <v>609461.32999999996</v>
      </c>
      <c r="AA58">
        <v>619672.46459999995</v>
      </c>
      <c r="AB58">
        <v>629555.29399999999</v>
      </c>
      <c r="AC58">
        <v>639169.14870000002</v>
      </c>
      <c r="AD58">
        <v>648768.96290000004</v>
      </c>
      <c r="AE58">
        <v>658473.16819999996</v>
      </c>
      <c r="AF58">
        <v>667985.18790000002</v>
      </c>
      <c r="AG58">
        <v>677154.9449</v>
      </c>
      <c r="AH58">
        <v>686070.77610000002</v>
      </c>
      <c r="AI58">
        <v>694840.64950000006</v>
      </c>
      <c r="AJ58">
        <v>703524.64670000004</v>
      </c>
      <c r="AK58">
        <v>712159.14339999994</v>
      </c>
      <c r="AL58">
        <v>720788.04570000002</v>
      </c>
      <c r="AM58">
        <v>729445.65740000003</v>
      </c>
    </row>
    <row r="59" spans="1:39" x14ac:dyDescent="0.25">
      <c r="A59" t="s">
        <v>57</v>
      </c>
      <c r="B59">
        <v>1712.076548</v>
      </c>
      <c r="C59">
        <v>1768.1943209999999</v>
      </c>
      <c r="D59">
        <v>1824.3783940000001</v>
      </c>
      <c r="E59">
        <v>1881.1869320000001</v>
      </c>
      <c r="F59">
        <v>1937.9992199999999</v>
      </c>
      <c r="G59">
        <v>1994.1097299999999</v>
      </c>
      <c r="H59">
        <v>2049.8918749999998</v>
      </c>
      <c r="I59">
        <v>2105.7411990000001</v>
      </c>
      <c r="J59">
        <v>2161.4008039999999</v>
      </c>
      <c r="K59">
        <v>2216.6524460000001</v>
      </c>
      <c r="L59">
        <v>2271.743344</v>
      </c>
      <c r="M59">
        <v>2326.7637869999999</v>
      </c>
      <c r="N59">
        <v>2381.7367989999998</v>
      </c>
      <c r="O59">
        <v>2436.4669050000002</v>
      </c>
      <c r="P59">
        <v>2491.9788659999999</v>
      </c>
      <c r="Q59">
        <v>2547.6421460000001</v>
      </c>
      <c r="R59">
        <v>2603.1137229999999</v>
      </c>
      <c r="S59">
        <v>2658.044684</v>
      </c>
      <c r="T59">
        <v>2668.3502880000001</v>
      </c>
      <c r="U59">
        <v>2679.555077</v>
      </c>
      <c r="V59">
        <v>2690.9003229999998</v>
      </c>
      <c r="W59">
        <v>2701.8336039999999</v>
      </c>
      <c r="X59">
        <v>2712.0585809999998</v>
      </c>
      <c r="Y59">
        <v>2721.464101</v>
      </c>
      <c r="Z59">
        <v>2730.044641</v>
      </c>
      <c r="AA59">
        <v>2737.8333859999998</v>
      </c>
      <c r="AB59">
        <v>2744.867268</v>
      </c>
      <c r="AC59">
        <v>2751.1719459999999</v>
      </c>
      <c r="AD59">
        <v>2757.0702889999998</v>
      </c>
      <c r="AE59">
        <v>2763.1257620000001</v>
      </c>
      <c r="AF59">
        <v>2769.30546</v>
      </c>
      <c r="AG59">
        <v>2775.6493150000001</v>
      </c>
      <c r="AH59">
        <v>2782.1765190000001</v>
      </c>
      <c r="AI59">
        <v>2788.8832069999999</v>
      </c>
      <c r="AJ59">
        <v>2795.7528889999999</v>
      </c>
      <c r="AK59">
        <v>2802.760209</v>
      </c>
      <c r="AL59">
        <v>2809.8736199999998</v>
      </c>
      <c r="AM59">
        <v>2817.0573549999999</v>
      </c>
    </row>
    <row r="60" spans="1:39" x14ac:dyDescent="0.25">
      <c r="A60" t="s">
        <v>58</v>
      </c>
      <c r="B60">
        <v>33.802999999999997</v>
      </c>
      <c r="C60">
        <v>34.649597620000002</v>
      </c>
      <c r="D60">
        <v>35.748187399999999</v>
      </c>
      <c r="E60">
        <v>37.00651972</v>
      </c>
      <c r="F60">
        <v>38.185827459999999</v>
      </c>
      <c r="G60">
        <v>39.219370759999997</v>
      </c>
      <c r="H60">
        <v>40.184780799999999</v>
      </c>
      <c r="I60">
        <v>41.122706039999997</v>
      </c>
      <c r="J60">
        <v>42.076897889999998</v>
      </c>
      <c r="K60">
        <v>43.053900669999997</v>
      </c>
      <c r="L60">
        <v>44.045061879999999</v>
      </c>
      <c r="M60">
        <v>45.05094562</v>
      </c>
      <c r="N60">
        <v>46.079147159999998</v>
      </c>
      <c r="O60">
        <v>47.156988660000003</v>
      </c>
      <c r="P60">
        <v>48.273022480000002</v>
      </c>
      <c r="Q60">
        <v>49.453019759999997</v>
      </c>
      <c r="R60">
        <v>50.704613369999997</v>
      </c>
      <c r="S60">
        <v>52.024415349999998</v>
      </c>
      <c r="T60">
        <v>53.468661670000003</v>
      </c>
      <c r="U60">
        <v>55.004766240000002</v>
      </c>
      <c r="V60">
        <v>56.608095990000002</v>
      </c>
      <c r="W60">
        <v>58.263792410000001</v>
      </c>
      <c r="X60">
        <v>59.963696110000001</v>
      </c>
      <c r="Y60">
        <v>61.703837960000001</v>
      </c>
      <c r="Z60">
        <v>63.482587029999998</v>
      </c>
      <c r="AA60">
        <v>65.299415379999999</v>
      </c>
      <c r="AB60">
        <v>67.15415102</v>
      </c>
      <c r="AC60">
        <v>69.046647770000007</v>
      </c>
      <c r="AD60">
        <v>71.059305769999995</v>
      </c>
      <c r="AE60">
        <v>73.161175200000002</v>
      </c>
      <c r="AF60">
        <v>75.367331179999894</v>
      </c>
      <c r="AG60">
        <v>77.675792630000004</v>
      </c>
      <c r="AH60">
        <v>80.07556289</v>
      </c>
      <c r="AI60">
        <v>82.555339599999996</v>
      </c>
      <c r="AJ60">
        <v>85.107717429999994</v>
      </c>
      <c r="AK60">
        <v>87.729739499999994</v>
      </c>
      <c r="AL60">
        <v>90.422751700000006</v>
      </c>
      <c r="AM60">
        <v>93.191864339999995</v>
      </c>
    </row>
    <row r="61" spans="1:39" x14ac:dyDescent="0.25">
      <c r="A61" t="s">
        <v>59</v>
      </c>
      <c r="B61">
        <v>195.22054259999999</v>
      </c>
      <c r="C61">
        <v>210.69888700000001</v>
      </c>
      <c r="D61">
        <v>226.17709479999999</v>
      </c>
      <c r="E61">
        <v>241.7003134</v>
      </c>
      <c r="F61">
        <v>257.27465619999998</v>
      </c>
      <c r="G61">
        <v>272.89119369999997</v>
      </c>
      <c r="H61">
        <v>288.56721720000002</v>
      </c>
      <c r="I61">
        <v>304.28156130000002</v>
      </c>
      <c r="J61">
        <v>320.0502965</v>
      </c>
      <c r="K61">
        <v>335.84423229999999</v>
      </c>
      <c r="L61">
        <v>351.62577729999998</v>
      </c>
      <c r="M61">
        <v>367.37805780000002</v>
      </c>
      <c r="N61">
        <v>383.09744920000003</v>
      </c>
      <c r="O61">
        <v>398.79751870000001</v>
      </c>
      <c r="P61">
        <v>414.4706304</v>
      </c>
      <c r="Q61">
        <v>430.15661879999999</v>
      </c>
      <c r="R61">
        <v>445.88525249999998</v>
      </c>
      <c r="S61">
        <v>461.66368610000001</v>
      </c>
      <c r="T61">
        <v>472.89237639999999</v>
      </c>
      <c r="U61">
        <v>484.10362099999998</v>
      </c>
      <c r="V61">
        <v>495.22896070000002</v>
      </c>
      <c r="W61">
        <v>506.22786930000001</v>
      </c>
      <c r="X61">
        <v>517.07879579999997</v>
      </c>
      <c r="Y61">
        <v>527.77401459999999</v>
      </c>
      <c r="Z61">
        <v>538.31415990000005</v>
      </c>
      <c r="AA61">
        <v>548.70488190000003</v>
      </c>
      <c r="AB61">
        <v>558.95327420000001</v>
      </c>
      <c r="AC61">
        <v>569.06687360000001</v>
      </c>
      <c r="AD61">
        <v>579.06624390000002</v>
      </c>
      <c r="AE61">
        <v>588.96669320000001</v>
      </c>
      <c r="AF61">
        <v>598.81204339999999</v>
      </c>
      <c r="AG61">
        <v>608.63658569999996</v>
      </c>
      <c r="AH61">
        <v>618.45095619999995</v>
      </c>
      <c r="AI61">
        <v>628.25376640000002</v>
      </c>
      <c r="AJ61">
        <v>638.0407381</v>
      </c>
      <c r="AK61">
        <v>647.80709190000005</v>
      </c>
      <c r="AL61">
        <v>657.55069649999996</v>
      </c>
      <c r="AM61">
        <v>667.27171850000002</v>
      </c>
    </row>
    <row r="62" spans="1:39" x14ac:dyDescent="0.25">
      <c r="A62" t="s">
        <v>60</v>
      </c>
      <c r="B62">
        <v>1712.076548</v>
      </c>
      <c r="C62">
        <v>1768.1943209999999</v>
      </c>
      <c r="D62">
        <v>1824.3783940000001</v>
      </c>
      <c r="E62">
        <v>1881.1869320000001</v>
      </c>
      <c r="F62">
        <v>1937.9992199999999</v>
      </c>
      <c r="G62">
        <v>1996.0837200000001</v>
      </c>
      <c r="H62">
        <v>2053.8815359999999</v>
      </c>
      <c r="I62">
        <v>2110.8734880000002</v>
      </c>
      <c r="J62">
        <v>2166.7313600000002</v>
      </c>
      <c r="K62">
        <v>2221.5543809999999</v>
      </c>
      <c r="L62">
        <v>2276.0071109999999</v>
      </c>
      <c r="M62">
        <v>2330.5314189999999</v>
      </c>
      <c r="N62">
        <v>2385.435375</v>
      </c>
      <c r="O62">
        <v>2440.7595379999998</v>
      </c>
      <c r="P62">
        <v>2497.304087</v>
      </c>
      <c r="Q62">
        <v>2554.2914839999999</v>
      </c>
      <c r="R62">
        <v>2611.2455190000001</v>
      </c>
      <c r="S62">
        <v>2667.7305030000002</v>
      </c>
      <c r="T62">
        <v>2678.6712560000001</v>
      </c>
      <c r="U62">
        <v>2689.8069820000001</v>
      </c>
      <c r="V62">
        <v>2700.6123480000001</v>
      </c>
      <c r="W62">
        <v>2710.701759</v>
      </c>
      <c r="X62">
        <v>2719.8990600000002</v>
      </c>
      <c r="Y62">
        <v>2728.179365</v>
      </c>
      <c r="Z62">
        <v>2735.5984130000002</v>
      </c>
      <c r="AA62">
        <v>2742.2317509999998</v>
      </c>
      <c r="AB62">
        <v>2748.1440790000001</v>
      </c>
      <c r="AC62">
        <v>2753.3775959999998</v>
      </c>
      <c r="AD62">
        <v>2758.111355</v>
      </c>
      <c r="AE62">
        <v>2763.679635</v>
      </c>
      <c r="AF62">
        <v>2770.1029389999999</v>
      </c>
      <c r="AG62">
        <v>2777.2231839999999</v>
      </c>
      <c r="AH62">
        <v>2784.8139139999998</v>
      </c>
      <c r="AI62">
        <v>2792.6714419999998</v>
      </c>
      <c r="AJ62">
        <v>2800.6398129999998</v>
      </c>
      <c r="AK62">
        <v>2808.6185869999999</v>
      </c>
      <c r="AL62">
        <v>2816.542731</v>
      </c>
      <c r="AM62">
        <v>2824.371267</v>
      </c>
    </row>
    <row r="63" spans="1:39" x14ac:dyDescent="0.25">
      <c r="A63" t="s">
        <v>61</v>
      </c>
      <c r="B63">
        <v>33.802999999999997</v>
      </c>
      <c r="C63">
        <v>34.649597620000002</v>
      </c>
      <c r="D63">
        <v>35.748187399999999</v>
      </c>
      <c r="E63">
        <v>37.00651972</v>
      </c>
      <c r="F63">
        <v>38.185827459999999</v>
      </c>
      <c r="G63">
        <v>39.206412460000003</v>
      </c>
      <c r="H63">
        <v>40.15994371</v>
      </c>
      <c r="I63">
        <v>41.094289529999998</v>
      </c>
      <c r="J63">
        <v>42.05293494</v>
      </c>
      <c r="K63">
        <v>43.041105170000002</v>
      </c>
      <c r="L63">
        <v>44.050198870000003</v>
      </c>
      <c r="M63">
        <v>45.082285890000001</v>
      </c>
      <c r="N63">
        <v>46.148463820000003</v>
      </c>
      <c r="O63">
        <v>47.285080319999999</v>
      </c>
      <c r="P63">
        <v>48.460912729999997</v>
      </c>
      <c r="Q63">
        <v>49.695395099999999</v>
      </c>
      <c r="R63">
        <v>50.995517399999997</v>
      </c>
      <c r="S63">
        <v>52.359350540000001</v>
      </c>
      <c r="T63">
        <v>53.799912399999997</v>
      </c>
      <c r="U63">
        <v>55.310515959999996</v>
      </c>
      <c r="V63">
        <v>56.883532049999999</v>
      </c>
      <c r="W63">
        <v>58.509968989999997</v>
      </c>
      <c r="X63">
        <v>60.18251678</v>
      </c>
      <c r="Y63">
        <v>61.896438009999997</v>
      </c>
      <c r="Z63">
        <v>63.649196789999998</v>
      </c>
      <c r="AA63">
        <v>65.43969414</v>
      </c>
      <c r="AB63">
        <v>67.267545850000005</v>
      </c>
      <c r="AC63">
        <v>69.132634780000004</v>
      </c>
      <c r="AD63">
        <v>71.156858119999995</v>
      </c>
      <c r="AE63">
        <v>73.291925140000004</v>
      </c>
      <c r="AF63">
        <v>75.536398779999999</v>
      </c>
      <c r="AG63">
        <v>77.880553730000003</v>
      </c>
      <c r="AH63">
        <v>80.310820079999999</v>
      </c>
      <c r="AI63">
        <v>82.815774289999894</v>
      </c>
      <c r="AJ63">
        <v>85.388524149999995</v>
      </c>
      <c r="AK63">
        <v>88.026876630000004</v>
      </c>
      <c r="AL63">
        <v>90.732681339999999</v>
      </c>
      <c r="AM63">
        <v>93.511360629999999</v>
      </c>
    </row>
    <row r="64" spans="1:39" x14ac:dyDescent="0.25">
      <c r="A64" t="s">
        <v>62</v>
      </c>
      <c r="B64">
        <v>195.22054259999999</v>
      </c>
      <c r="C64">
        <v>210.69888700000001</v>
      </c>
      <c r="D64">
        <v>226.17709479999999</v>
      </c>
      <c r="E64">
        <v>241.7003134</v>
      </c>
      <c r="F64">
        <v>257.27465619999998</v>
      </c>
      <c r="G64">
        <v>272.28849270000001</v>
      </c>
      <c r="H64">
        <v>287.04544140000002</v>
      </c>
      <c r="I64">
        <v>301.92323290000002</v>
      </c>
      <c r="J64">
        <v>317.11550469999997</v>
      </c>
      <c r="K64">
        <v>332.54494740000001</v>
      </c>
      <c r="L64">
        <v>348.10385150000002</v>
      </c>
      <c r="M64">
        <v>363.64434699999998</v>
      </c>
      <c r="N64">
        <v>379.07927919999997</v>
      </c>
      <c r="O64">
        <v>395.18487690000001</v>
      </c>
      <c r="P64">
        <v>411.30637630000001</v>
      </c>
      <c r="Q64">
        <v>427.24386290000001</v>
      </c>
      <c r="R64">
        <v>442.97599589999999</v>
      </c>
      <c r="S64">
        <v>458.54349769999999</v>
      </c>
      <c r="T64">
        <v>469.84580039999997</v>
      </c>
      <c r="U64">
        <v>480.96409340000002</v>
      </c>
      <c r="V64">
        <v>491.77736090000002</v>
      </c>
      <c r="W64">
        <v>502.25841659999998</v>
      </c>
      <c r="X64">
        <v>512.4239503</v>
      </c>
      <c r="Y64">
        <v>522.30780689999995</v>
      </c>
      <c r="Z64">
        <v>531.94691760000001</v>
      </c>
      <c r="AA64">
        <v>541.37572999999998</v>
      </c>
      <c r="AB64">
        <v>550.62319739999998</v>
      </c>
      <c r="AC64">
        <v>559.71301889999995</v>
      </c>
      <c r="AD64">
        <v>568.84229949999997</v>
      </c>
      <c r="AE64">
        <v>577.90196230000004</v>
      </c>
      <c r="AF64">
        <v>586.66465700000003</v>
      </c>
      <c r="AG64">
        <v>595.13479410000002</v>
      </c>
      <c r="AH64">
        <v>603.40757580000002</v>
      </c>
      <c r="AI64">
        <v>611.57219759999998</v>
      </c>
      <c r="AJ64">
        <v>619.65424700000005</v>
      </c>
      <c r="AK64">
        <v>627.6808949</v>
      </c>
      <c r="AL64">
        <v>635.66584650000004</v>
      </c>
      <c r="AM64">
        <v>643.61542989999998</v>
      </c>
    </row>
    <row r="65" spans="1:39" x14ac:dyDescent="0.25">
      <c r="A65" t="s">
        <v>69</v>
      </c>
      <c r="B65">
        <v>158.6805803</v>
      </c>
      <c r="C65">
        <v>162.9202262</v>
      </c>
      <c r="D65">
        <v>165.98578800000001</v>
      </c>
      <c r="E65">
        <v>171.45410999999999</v>
      </c>
      <c r="F65">
        <v>176.331154</v>
      </c>
      <c r="G65">
        <v>180.76417040000001</v>
      </c>
      <c r="H65">
        <v>184.6208924</v>
      </c>
      <c r="I65">
        <v>188.0712991</v>
      </c>
      <c r="J65">
        <v>191.2623174</v>
      </c>
      <c r="K65">
        <v>194.45701439999999</v>
      </c>
      <c r="L65">
        <v>197.62410750000001</v>
      </c>
      <c r="M65">
        <v>200.73459679999999</v>
      </c>
      <c r="N65">
        <v>203.7749417</v>
      </c>
      <c r="O65">
        <v>207.02509520000001</v>
      </c>
      <c r="P65">
        <v>211.2544244</v>
      </c>
      <c r="Q65">
        <v>215.74226870000001</v>
      </c>
      <c r="R65">
        <v>220.260054</v>
      </c>
      <c r="S65">
        <v>224.48762110000001</v>
      </c>
      <c r="T65">
        <v>228.89279569999999</v>
      </c>
      <c r="U65">
        <v>233.60512120000001</v>
      </c>
      <c r="V65">
        <v>238.31042909999999</v>
      </c>
      <c r="W65">
        <v>242.93631909999999</v>
      </c>
      <c r="X65">
        <v>247.43644029999999</v>
      </c>
      <c r="Y65">
        <v>251.76790159999999</v>
      </c>
      <c r="Z65">
        <v>255.88934900000001</v>
      </c>
      <c r="AA65">
        <v>259.76035280000002</v>
      </c>
      <c r="AB65">
        <v>263.3405798</v>
      </c>
      <c r="AC65">
        <v>266.58909949999997</v>
      </c>
      <c r="AD65">
        <v>269.85803750000002</v>
      </c>
      <c r="AE65">
        <v>273.77728230000002</v>
      </c>
      <c r="AF65">
        <v>277.87140649999998</v>
      </c>
      <c r="AG65">
        <v>282.06314250000003</v>
      </c>
      <c r="AH65">
        <v>286.29201690000002</v>
      </c>
      <c r="AI65">
        <v>290.50941410000001</v>
      </c>
      <c r="AJ65">
        <v>294.68411700000001</v>
      </c>
      <c r="AK65">
        <v>298.79974629999998</v>
      </c>
      <c r="AL65">
        <v>302.84827849999999</v>
      </c>
      <c r="AM65">
        <v>306.8310391</v>
      </c>
    </row>
    <row r="66" spans="1:39" x14ac:dyDescent="0.25">
      <c r="A66" t="s">
        <v>70</v>
      </c>
      <c r="B66">
        <v>1535.2176030000001</v>
      </c>
      <c r="C66">
        <v>1590.710603</v>
      </c>
      <c r="D66">
        <v>1647.580688</v>
      </c>
      <c r="E66">
        <v>1704.5032630000001</v>
      </c>
      <c r="F66">
        <v>1761.9283640000001</v>
      </c>
      <c r="G66">
        <v>1819.609565</v>
      </c>
      <c r="H66">
        <v>1877.202254</v>
      </c>
      <c r="I66">
        <v>1938.2755420000001</v>
      </c>
      <c r="J66">
        <v>1999.8167559999999</v>
      </c>
      <c r="K66">
        <v>2057.7306469999999</v>
      </c>
      <c r="L66">
        <v>2114.989043</v>
      </c>
      <c r="M66">
        <v>2172.107278</v>
      </c>
      <c r="N66">
        <v>2229.162366</v>
      </c>
      <c r="O66">
        <v>2286.1352230000002</v>
      </c>
      <c r="P66">
        <v>2343.9053899999999</v>
      </c>
      <c r="Q66">
        <v>2403.5080699999999</v>
      </c>
      <c r="R66">
        <v>2464.6756</v>
      </c>
      <c r="S66">
        <v>2527.2245079999998</v>
      </c>
      <c r="T66">
        <v>2583.1274469999998</v>
      </c>
      <c r="U66">
        <v>2637.111046</v>
      </c>
      <c r="V66">
        <v>2689.4926919999998</v>
      </c>
      <c r="W66">
        <v>2740.3381570000001</v>
      </c>
      <c r="X66">
        <v>2789.8420769999998</v>
      </c>
      <c r="Y66">
        <v>2838.1590019999999</v>
      </c>
      <c r="Z66">
        <v>2885.389177</v>
      </c>
      <c r="AA66">
        <v>2931.5940190000001</v>
      </c>
      <c r="AB66">
        <v>2976.8132150000001</v>
      </c>
      <c r="AC66">
        <v>3021.072983</v>
      </c>
      <c r="AD66">
        <v>3064.5341480000002</v>
      </c>
      <c r="AE66">
        <v>3108.5310909999998</v>
      </c>
      <c r="AF66">
        <v>3152.8454350000002</v>
      </c>
      <c r="AG66">
        <v>3197.3380149999998</v>
      </c>
      <c r="AH66">
        <v>3242.0880120000002</v>
      </c>
      <c r="AI66">
        <v>3287.1628860000001</v>
      </c>
      <c r="AJ66">
        <v>3332.6034709999999</v>
      </c>
      <c r="AK66">
        <v>3378.45946</v>
      </c>
      <c r="AL66">
        <v>3424.7835110000001</v>
      </c>
      <c r="AM66">
        <v>3471.644108</v>
      </c>
    </row>
    <row r="67" spans="1:39" x14ac:dyDescent="0.25">
      <c r="A67" t="s">
        <v>71</v>
      </c>
      <c r="B67">
        <v>806.7662934</v>
      </c>
      <c r="C67">
        <v>851.01828139999998</v>
      </c>
      <c r="D67">
        <v>895.25107230000003</v>
      </c>
      <c r="E67">
        <v>939.49273730000004</v>
      </c>
      <c r="F67">
        <v>983.76823390000004</v>
      </c>
      <c r="G67">
        <v>1028.0343250000001</v>
      </c>
      <c r="H67">
        <v>1072.262481</v>
      </c>
      <c r="I67">
        <v>1116.447271</v>
      </c>
      <c r="J67">
        <v>1160.6205789999999</v>
      </c>
      <c r="K67">
        <v>1204.751088</v>
      </c>
      <c r="L67">
        <v>1248.844022</v>
      </c>
      <c r="M67">
        <v>1292.9038430000001</v>
      </c>
      <c r="N67">
        <v>1336.933802</v>
      </c>
      <c r="O67">
        <v>1380.9449360000001</v>
      </c>
      <c r="P67">
        <v>1424.9652209999999</v>
      </c>
      <c r="Q67">
        <v>1469.0380640000001</v>
      </c>
      <c r="R67">
        <v>1513.1821709999999</v>
      </c>
      <c r="S67">
        <v>1557.4062919999999</v>
      </c>
      <c r="T67">
        <v>1575.2057580000001</v>
      </c>
      <c r="U67">
        <v>1592.9873219999999</v>
      </c>
      <c r="V67">
        <v>1610.638428</v>
      </c>
      <c r="W67">
        <v>1628.180392</v>
      </c>
      <c r="X67">
        <v>1645.643274</v>
      </c>
      <c r="Y67">
        <v>1663.0522570000001</v>
      </c>
      <c r="Z67">
        <v>1680.427756</v>
      </c>
      <c r="AA67">
        <v>1697.7832069999999</v>
      </c>
      <c r="AB67">
        <v>1715.1279890000001</v>
      </c>
      <c r="AC67">
        <v>1732.4640879999999</v>
      </c>
      <c r="AD67">
        <v>1749.8162589999999</v>
      </c>
      <c r="AE67">
        <v>1767.2039870000001</v>
      </c>
      <c r="AF67">
        <v>1784.642497</v>
      </c>
      <c r="AG67">
        <v>1802.127526</v>
      </c>
      <c r="AH67">
        <v>1819.6736860000001</v>
      </c>
      <c r="AI67">
        <v>1837.2931880000001</v>
      </c>
      <c r="AJ67">
        <v>1854.997069</v>
      </c>
      <c r="AK67">
        <v>1872.79781</v>
      </c>
      <c r="AL67">
        <v>1890.7058059999999</v>
      </c>
      <c r="AM67">
        <v>1908.7363270000001</v>
      </c>
    </row>
    <row r="68" spans="1:39" x14ac:dyDescent="0.25">
      <c r="A68" t="s">
        <v>72</v>
      </c>
      <c r="B68">
        <v>191.8611679</v>
      </c>
      <c r="C68">
        <v>195.12243900000001</v>
      </c>
      <c r="D68">
        <v>198.53343799999999</v>
      </c>
      <c r="E68">
        <v>202.08076550000001</v>
      </c>
      <c r="F68">
        <v>205.8485967</v>
      </c>
      <c r="G68">
        <v>209.85903959999999</v>
      </c>
      <c r="H68">
        <v>214.12091899999999</v>
      </c>
      <c r="I68">
        <v>218.5911787</v>
      </c>
      <c r="J68">
        <v>223.19505720000001</v>
      </c>
      <c r="K68">
        <v>228.01378539999999</v>
      </c>
      <c r="L68">
        <v>233.12574860000001</v>
      </c>
      <c r="M68">
        <v>238.6001339</v>
      </c>
      <c r="N68">
        <v>244.52564480000001</v>
      </c>
      <c r="O68">
        <v>251.00524039999999</v>
      </c>
      <c r="P68">
        <v>258.4924785</v>
      </c>
      <c r="Q68">
        <v>267.47421589999999</v>
      </c>
      <c r="R68">
        <v>278.36034819999998</v>
      </c>
      <c r="S68">
        <v>291.72262439999997</v>
      </c>
      <c r="T68">
        <v>303.94734060000002</v>
      </c>
      <c r="U68">
        <v>313.47931449999999</v>
      </c>
      <c r="V68">
        <v>320.5760654</v>
      </c>
      <c r="W68">
        <v>325.63369640000002</v>
      </c>
      <c r="X68">
        <v>329.10471489999998</v>
      </c>
      <c r="Y68">
        <v>331.41799150000003</v>
      </c>
      <c r="Z68">
        <v>332.9469019</v>
      </c>
      <c r="AA68">
        <v>334.00234569999998</v>
      </c>
      <c r="AB68">
        <v>334.83701380000002</v>
      </c>
      <c r="AC68">
        <v>335.65332869999997</v>
      </c>
      <c r="AD68">
        <v>336.71929410000001</v>
      </c>
      <c r="AE68">
        <v>338.10791990000001</v>
      </c>
      <c r="AF68">
        <v>339.5083439</v>
      </c>
      <c r="AG68">
        <v>341.04697470000002</v>
      </c>
      <c r="AH68">
        <v>342.8363152</v>
      </c>
      <c r="AI68">
        <v>344.95812460000002</v>
      </c>
      <c r="AJ68">
        <v>347.47716450000001</v>
      </c>
      <c r="AK68">
        <v>350.4497336</v>
      </c>
      <c r="AL68">
        <v>353.92074539999999</v>
      </c>
      <c r="AM68">
        <v>357.92890569999997</v>
      </c>
    </row>
    <row r="69" spans="1:39" x14ac:dyDescent="0.25">
      <c r="A69" t="s">
        <v>231</v>
      </c>
      <c r="B69">
        <v>989.40725499999996</v>
      </c>
      <c r="C69">
        <v>1017.9881779999999</v>
      </c>
      <c r="D69">
        <v>1046.767073</v>
      </c>
      <c r="E69">
        <v>1079.1494680000001</v>
      </c>
      <c r="F69">
        <v>1113.081598</v>
      </c>
      <c r="G69">
        <v>1150.018638</v>
      </c>
      <c r="H69">
        <v>1185.422548</v>
      </c>
      <c r="I69">
        <v>1218.737464</v>
      </c>
      <c r="J69">
        <v>1235.6446490000001</v>
      </c>
      <c r="K69">
        <v>1243.475989</v>
      </c>
      <c r="L69">
        <v>1248.436643</v>
      </c>
      <c r="M69">
        <v>1251.0915379999999</v>
      </c>
      <c r="N69">
        <v>1251.199656</v>
      </c>
      <c r="O69">
        <v>1253.9556789999999</v>
      </c>
      <c r="P69">
        <v>1272.69964</v>
      </c>
      <c r="Q69">
        <v>1293.6424569999999</v>
      </c>
      <c r="R69">
        <v>1315.070549</v>
      </c>
      <c r="S69">
        <v>1336.4799419999999</v>
      </c>
      <c r="T69">
        <v>1348.9699370000001</v>
      </c>
      <c r="U69">
        <v>1359.6201229999999</v>
      </c>
      <c r="V69">
        <v>1368.964289</v>
      </c>
      <c r="W69">
        <v>1377.066319</v>
      </c>
      <c r="X69">
        <v>1383.9924120000001</v>
      </c>
      <c r="Y69">
        <v>1389.821342</v>
      </c>
      <c r="Z69">
        <v>1394.6302720000001</v>
      </c>
      <c r="AA69">
        <v>1398.4866139999999</v>
      </c>
      <c r="AB69">
        <v>1401.447651</v>
      </c>
      <c r="AC69">
        <v>1403.5614619999999</v>
      </c>
      <c r="AD69">
        <v>1408.1362409999999</v>
      </c>
      <c r="AE69">
        <v>1429.166506</v>
      </c>
      <c r="AF69">
        <v>1453.974919</v>
      </c>
      <c r="AG69">
        <v>1480.7647770000001</v>
      </c>
      <c r="AH69">
        <v>1509.07248</v>
      </c>
      <c r="AI69">
        <v>1538.674119</v>
      </c>
      <c r="AJ69">
        <v>1569.4429680000001</v>
      </c>
      <c r="AK69">
        <v>1601.3228770000001</v>
      </c>
      <c r="AL69">
        <v>1634.310563</v>
      </c>
      <c r="AM69">
        <v>1668.449897</v>
      </c>
    </row>
    <row r="70" spans="1:39" x14ac:dyDescent="0.25">
      <c r="A70" t="s">
        <v>232</v>
      </c>
      <c r="B70">
        <v>2168.3875360000002</v>
      </c>
      <c r="C70">
        <v>2312.5887950000001</v>
      </c>
      <c r="D70">
        <v>2428.8437020000001</v>
      </c>
      <c r="E70">
        <v>2609.9388309999999</v>
      </c>
      <c r="F70">
        <v>2800.3320119999998</v>
      </c>
      <c r="G70">
        <v>3098.8502720000001</v>
      </c>
      <c r="H70">
        <v>3334.1108260000001</v>
      </c>
      <c r="I70">
        <v>3511.3683660000002</v>
      </c>
      <c r="J70">
        <v>3645.2937959999999</v>
      </c>
      <c r="K70">
        <v>3747.1456069999999</v>
      </c>
      <c r="L70">
        <v>3817.703051</v>
      </c>
      <c r="M70">
        <v>3850.1119250000002</v>
      </c>
      <c r="N70">
        <v>3831.323042</v>
      </c>
      <c r="O70">
        <v>3926.261602</v>
      </c>
      <c r="P70">
        <v>4046.7258080000001</v>
      </c>
      <c r="Q70">
        <v>4178.790986</v>
      </c>
      <c r="R70">
        <v>4323.222307</v>
      </c>
      <c r="S70">
        <v>4482.770955</v>
      </c>
      <c r="T70">
        <v>4573.5894850000004</v>
      </c>
      <c r="U70">
        <v>4632.3931650000004</v>
      </c>
      <c r="V70">
        <v>4662.1348269999999</v>
      </c>
      <c r="W70">
        <v>4666.0293830000001</v>
      </c>
      <c r="X70">
        <v>4647.5399390000002</v>
      </c>
      <c r="Y70">
        <v>4609.9167900000002</v>
      </c>
      <c r="Z70">
        <v>4555.9827969999997</v>
      </c>
      <c r="AA70">
        <v>4488.0921330000001</v>
      </c>
      <c r="AB70">
        <v>4408.1727350000001</v>
      </c>
      <c r="AC70">
        <v>4317.8128640000004</v>
      </c>
      <c r="AD70">
        <v>4303.6463430000003</v>
      </c>
      <c r="AE70">
        <v>4336.6185459999997</v>
      </c>
      <c r="AF70">
        <v>4390.1200369999997</v>
      </c>
      <c r="AG70">
        <v>4456.0273559999996</v>
      </c>
      <c r="AH70">
        <v>4530.4435649999996</v>
      </c>
      <c r="AI70">
        <v>4611.1335639999998</v>
      </c>
      <c r="AJ70">
        <v>4696.829334</v>
      </c>
      <c r="AK70">
        <v>4786.8662999999997</v>
      </c>
      <c r="AL70">
        <v>4880.9256009999999</v>
      </c>
      <c r="AM70">
        <v>4978.9284319999997</v>
      </c>
    </row>
    <row r="71" spans="1:39" x14ac:dyDescent="0.25">
      <c r="A71" t="s">
        <v>74</v>
      </c>
      <c r="B71">
        <v>158.6805803</v>
      </c>
      <c r="C71">
        <v>162.9202262</v>
      </c>
      <c r="D71">
        <v>165.98578800000001</v>
      </c>
      <c r="E71">
        <v>171.45410999999999</v>
      </c>
      <c r="F71">
        <v>176.331154</v>
      </c>
      <c r="G71">
        <v>180.76398900000001</v>
      </c>
      <c r="H71">
        <v>184.67230670000001</v>
      </c>
      <c r="I71">
        <v>188.12192709999999</v>
      </c>
      <c r="J71">
        <v>191.2769266</v>
      </c>
      <c r="K71">
        <v>194.4174931</v>
      </c>
      <c r="L71">
        <v>197.5241991</v>
      </c>
      <c r="M71">
        <v>200.57991949999999</v>
      </c>
      <c r="N71">
        <v>203.5768602</v>
      </c>
      <c r="O71">
        <v>206.8277612</v>
      </c>
      <c r="P71">
        <v>211.1398749</v>
      </c>
      <c r="Q71">
        <v>215.71219930000001</v>
      </c>
      <c r="R71">
        <v>220.30893280000001</v>
      </c>
      <c r="S71">
        <v>224.60737990000001</v>
      </c>
      <c r="T71">
        <v>229.05887730000001</v>
      </c>
      <c r="U71">
        <v>233.78354859999999</v>
      </c>
      <c r="V71">
        <v>238.44865580000001</v>
      </c>
      <c r="W71">
        <v>242.99461840000001</v>
      </c>
      <c r="X71">
        <v>247.38106210000001</v>
      </c>
      <c r="Y71">
        <v>251.570977</v>
      </c>
      <c r="Z71">
        <v>255.5287232</v>
      </c>
      <c r="AA71">
        <v>259.21920940000001</v>
      </c>
      <c r="AB71">
        <v>262.60695609999999</v>
      </c>
      <c r="AC71">
        <v>265.65535640000002</v>
      </c>
      <c r="AD71">
        <v>268.74474520000001</v>
      </c>
      <c r="AE71">
        <v>272.49162180000002</v>
      </c>
      <c r="AF71">
        <v>276.45501960000001</v>
      </c>
      <c r="AG71">
        <v>280.52893749999998</v>
      </c>
      <c r="AH71">
        <v>284.64355030000002</v>
      </c>
      <c r="AI71">
        <v>288.7465492</v>
      </c>
      <c r="AJ71">
        <v>292.80260600000003</v>
      </c>
      <c r="AK71">
        <v>296.79133239999999</v>
      </c>
      <c r="AL71">
        <v>300.70440180000003</v>
      </c>
      <c r="AM71">
        <v>304.5433448</v>
      </c>
    </row>
    <row r="72" spans="1:39" x14ac:dyDescent="0.25">
      <c r="A72" t="s">
        <v>75</v>
      </c>
      <c r="B72">
        <v>1535.2176030000001</v>
      </c>
      <c r="C72">
        <v>1590.710603</v>
      </c>
      <c r="D72">
        <v>1647.580688</v>
      </c>
      <c r="E72">
        <v>1704.5032630000001</v>
      </c>
      <c r="F72">
        <v>1761.9283640000001</v>
      </c>
      <c r="G72">
        <v>1819.4051039999999</v>
      </c>
      <c r="H72">
        <v>1875.1849629999999</v>
      </c>
      <c r="I72">
        <v>1934.089174</v>
      </c>
      <c r="J72">
        <v>1993.916512</v>
      </c>
      <c r="K72">
        <v>2050.6179229999998</v>
      </c>
      <c r="L72">
        <v>2106.9602319999999</v>
      </c>
      <c r="M72">
        <v>2163.393904</v>
      </c>
      <c r="N72">
        <v>2219.8126910000001</v>
      </c>
      <c r="O72">
        <v>2276.3222350000001</v>
      </c>
      <c r="P72">
        <v>2335.6684930000001</v>
      </c>
      <c r="Q72">
        <v>2396.3792979999998</v>
      </c>
      <c r="R72">
        <v>2458.1194409999998</v>
      </c>
      <c r="S72">
        <v>2520.801872</v>
      </c>
      <c r="T72">
        <v>2576.2862140000002</v>
      </c>
      <c r="U72">
        <v>2630.2684599999998</v>
      </c>
      <c r="V72">
        <v>2681.8139000000001</v>
      </c>
      <c r="W72">
        <v>2731.2383129999998</v>
      </c>
      <c r="X72">
        <v>2778.834394</v>
      </c>
      <c r="Y72">
        <v>2824.831557</v>
      </c>
      <c r="Z72">
        <v>2869.3927640000002</v>
      </c>
      <c r="AA72">
        <v>2912.633237</v>
      </c>
      <c r="AB72">
        <v>2954.639197</v>
      </c>
      <c r="AC72">
        <v>2995.4771190000001</v>
      </c>
      <c r="AD72">
        <v>3035.8314789999999</v>
      </c>
      <c r="AE72">
        <v>3077.2991350000002</v>
      </c>
      <c r="AF72">
        <v>3119.0063220000002</v>
      </c>
      <c r="AG72">
        <v>3160.132388</v>
      </c>
      <c r="AH72">
        <v>3200.8791879999999</v>
      </c>
      <c r="AI72">
        <v>3241.534827</v>
      </c>
      <c r="AJ72">
        <v>3282.2641859999999</v>
      </c>
      <c r="AK72">
        <v>3323.1178220000002</v>
      </c>
      <c r="AL72">
        <v>3364.2231710000001</v>
      </c>
      <c r="AM72">
        <v>3405.6959919999999</v>
      </c>
    </row>
    <row r="73" spans="1:39" x14ac:dyDescent="0.25">
      <c r="A73" t="s">
        <v>76</v>
      </c>
      <c r="B73">
        <v>806.7662934</v>
      </c>
      <c r="C73">
        <v>851.01828139999998</v>
      </c>
      <c r="D73">
        <v>895.25107230000003</v>
      </c>
      <c r="E73">
        <v>939.49273730000004</v>
      </c>
      <c r="F73">
        <v>983.76823390000004</v>
      </c>
      <c r="G73">
        <v>1028.1804139999999</v>
      </c>
      <c r="H73">
        <v>1073.285365</v>
      </c>
      <c r="I73">
        <v>1118.1106560000001</v>
      </c>
      <c r="J73">
        <v>1162.5771569999999</v>
      </c>
      <c r="K73">
        <v>1206.7339400000001</v>
      </c>
      <c r="L73">
        <v>1250.7060770000001</v>
      </c>
      <c r="M73">
        <v>1294.6104009999999</v>
      </c>
      <c r="N73">
        <v>1338.5528959999999</v>
      </c>
      <c r="O73">
        <v>1382.5843400000001</v>
      </c>
      <c r="P73">
        <v>1426.8042250000001</v>
      </c>
      <c r="Q73">
        <v>1471.180934</v>
      </c>
      <c r="R73">
        <v>1515.7122019999999</v>
      </c>
      <c r="S73">
        <v>1560.3797810000001</v>
      </c>
      <c r="T73">
        <v>1578.506736</v>
      </c>
      <c r="U73">
        <v>1596.244152</v>
      </c>
      <c r="V73">
        <v>1613.600398</v>
      </c>
      <c r="W73">
        <v>1630.678005</v>
      </c>
      <c r="X73">
        <v>1647.550338</v>
      </c>
      <c r="Y73">
        <v>1664.2791340000001</v>
      </c>
      <c r="Z73">
        <v>1680.9150179999999</v>
      </c>
      <c r="AA73">
        <v>1697.4952639999999</v>
      </c>
      <c r="AB73">
        <v>1714.047188</v>
      </c>
      <c r="AC73">
        <v>1730.5855019999999</v>
      </c>
      <c r="AD73">
        <v>1747.1038699999999</v>
      </c>
      <c r="AE73">
        <v>1763.6931420000001</v>
      </c>
      <c r="AF73">
        <v>1780.77801</v>
      </c>
      <c r="AG73">
        <v>1798.262684</v>
      </c>
      <c r="AH73">
        <v>1816.0425210000001</v>
      </c>
      <c r="AI73">
        <v>1834.02511</v>
      </c>
      <c r="AJ73">
        <v>1852.137579</v>
      </c>
      <c r="AK73">
        <v>1870.33268</v>
      </c>
      <c r="AL73">
        <v>1888.5844239999999</v>
      </c>
      <c r="AM73">
        <v>1906.8873779999999</v>
      </c>
    </row>
    <row r="74" spans="1:39" x14ac:dyDescent="0.25">
      <c r="A74" t="s">
        <v>77</v>
      </c>
      <c r="B74">
        <v>191.8611679</v>
      </c>
      <c r="C74">
        <v>195.12243900000001</v>
      </c>
      <c r="D74">
        <v>198.53343799999999</v>
      </c>
      <c r="E74">
        <v>202.08076550000001</v>
      </c>
      <c r="F74">
        <v>205.8485967</v>
      </c>
      <c r="G74">
        <v>209.81398469999999</v>
      </c>
      <c r="H74">
        <v>213.7669434</v>
      </c>
      <c r="I74">
        <v>217.84141750000001</v>
      </c>
      <c r="J74">
        <v>222.10613420000001</v>
      </c>
      <c r="K74">
        <v>226.6591765</v>
      </c>
      <c r="L74">
        <v>231.53990139999999</v>
      </c>
      <c r="M74">
        <v>236.7954498</v>
      </c>
      <c r="N74">
        <v>242.4681582</v>
      </c>
      <c r="O74">
        <v>248.74487920000001</v>
      </c>
      <c r="P74">
        <v>256.33647359999998</v>
      </c>
      <c r="Q74">
        <v>265.32574499999998</v>
      </c>
      <c r="R74">
        <v>276.08982559999998</v>
      </c>
      <c r="S74">
        <v>289.18706630000003</v>
      </c>
      <c r="T74">
        <v>301.13280950000001</v>
      </c>
      <c r="U74">
        <v>310.53187309999998</v>
      </c>
      <c r="V74">
        <v>317.3804543</v>
      </c>
      <c r="W74">
        <v>322.10472370000002</v>
      </c>
      <c r="X74">
        <v>325.17336130000001</v>
      </c>
      <c r="Y74">
        <v>327.03152619999997</v>
      </c>
      <c r="Z74">
        <v>328.06785289999999</v>
      </c>
      <c r="AA74">
        <v>328.6053599</v>
      </c>
      <c r="AB74">
        <v>328.90542360000001</v>
      </c>
      <c r="AC74">
        <v>329.1759897</v>
      </c>
      <c r="AD74">
        <v>329.72729800000002</v>
      </c>
      <c r="AE74">
        <v>330.66233419999998</v>
      </c>
      <c r="AF74">
        <v>331.561036</v>
      </c>
      <c r="AG74">
        <v>332.4397113</v>
      </c>
      <c r="AH74">
        <v>333.43952539999998</v>
      </c>
      <c r="AI74">
        <v>334.6869299</v>
      </c>
      <c r="AJ74">
        <v>336.26964620000001</v>
      </c>
      <c r="AK74">
        <v>338.24587769999999</v>
      </c>
      <c r="AL74">
        <v>340.6707945</v>
      </c>
      <c r="AM74">
        <v>343.58602289999999</v>
      </c>
    </row>
    <row r="75" spans="1:39" x14ac:dyDescent="0.25">
      <c r="A75" t="s">
        <v>233</v>
      </c>
      <c r="B75">
        <v>989.40725499999996</v>
      </c>
      <c r="C75">
        <v>1017.9881779999999</v>
      </c>
      <c r="D75">
        <v>1046.767073</v>
      </c>
      <c r="E75">
        <v>1079.1494680000001</v>
      </c>
      <c r="F75">
        <v>1113.081598</v>
      </c>
      <c r="G75">
        <v>1146.0272600000001</v>
      </c>
      <c r="H75">
        <v>1177.0752500000001</v>
      </c>
      <c r="I75">
        <v>1206.487662</v>
      </c>
      <c r="J75">
        <v>1220.391678</v>
      </c>
      <c r="K75">
        <v>1225.751256</v>
      </c>
      <c r="L75">
        <v>1228.478359</v>
      </c>
      <c r="M75">
        <v>1228.8729450000001</v>
      </c>
      <c r="N75">
        <v>1226.437463</v>
      </c>
      <c r="O75">
        <v>1225.4272109999999</v>
      </c>
      <c r="P75">
        <v>1239.6442950000001</v>
      </c>
      <c r="Q75">
        <v>1255.4148849999999</v>
      </c>
      <c r="R75">
        <v>1271.020567</v>
      </c>
      <c r="S75">
        <v>1285.9462900000001</v>
      </c>
      <c r="T75">
        <v>1294.748139</v>
      </c>
      <c r="U75">
        <v>1302.3057650000001</v>
      </c>
      <c r="V75">
        <v>1308.82349</v>
      </c>
      <c r="W75">
        <v>1314.3977030000001</v>
      </c>
      <c r="X75">
        <v>1319.127152</v>
      </c>
      <c r="Y75">
        <v>1323.1088850000001</v>
      </c>
      <c r="Z75">
        <v>1326.428187</v>
      </c>
      <c r="AA75">
        <v>1329.153607</v>
      </c>
      <c r="AB75">
        <v>1331.3383369999999</v>
      </c>
      <c r="AC75">
        <v>1333.0218620000001</v>
      </c>
      <c r="AD75">
        <v>1336.680838</v>
      </c>
      <c r="AE75">
        <v>1355.003195</v>
      </c>
      <c r="AF75">
        <v>1376.2013260000001</v>
      </c>
      <c r="AG75">
        <v>1398.6812050000001</v>
      </c>
      <c r="AH75">
        <v>1422.10348</v>
      </c>
      <c r="AI75">
        <v>1446.335932</v>
      </c>
      <c r="AJ75">
        <v>1471.313265</v>
      </c>
      <c r="AK75">
        <v>1497.0151450000001</v>
      </c>
      <c r="AL75">
        <v>1523.4684540000001</v>
      </c>
      <c r="AM75">
        <v>1550.7374569999999</v>
      </c>
    </row>
    <row r="76" spans="1:39" x14ac:dyDescent="0.25">
      <c r="A76" t="s">
        <v>234</v>
      </c>
      <c r="B76">
        <v>2168.3875360000002</v>
      </c>
      <c r="C76">
        <v>2312.5887950000001</v>
      </c>
      <c r="D76">
        <v>2428.8437020000001</v>
      </c>
      <c r="E76">
        <v>2609.9388309999999</v>
      </c>
      <c r="F76">
        <v>2800.3320119999998</v>
      </c>
      <c r="G76">
        <v>3071.1715170000002</v>
      </c>
      <c r="H76">
        <v>3278.6221089999999</v>
      </c>
      <c r="I76">
        <v>3427.2561999999998</v>
      </c>
      <c r="J76">
        <v>3530.5253889999999</v>
      </c>
      <c r="K76">
        <v>3596.0259030000002</v>
      </c>
      <c r="L76">
        <v>3618.7710579999998</v>
      </c>
      <c r="M76">
        <v>3584.0359960000001</v>
      </c>
      <c r="N76">
        <v>3469.3383789999998</v>
      </c>
      <c r="O76">
        <v>3407.426923</v>
      </c>
      <c r="P76">
        <v>3349.8473519999998</v>
      </c>
      <c r="Q76">
        <v>3282.1331190000001</v>
      </c>
      <c r="R76">
        <v>3204.1707550000001</v>
      </c>
      <c r="S76">
        <v>3117.8222500000002</v>
      </c>
      <c r="T76">
        <v>3082.6801150000001</v>
      </c>
      <c r="U76">
        <v>3034.046801</v>
      </c>
      <c r="V76">
        <v>2965.4883140000002</v>
      </c>
      <c r="W76">
        <v>2880.2709679999998</v>
      </c>
      <c r="X76">
        <v>2782.3459210000001</v>
      </c>
      <c r="Y76">
        <v>2675.3358920000001</v>
      </c>
      <c r="Z76">
        <v>2562.3254569999999</v>
      </c>
      <c r="AA76">
        <v>2445.8442329999998</v>
      </c>
      <c r="AB76">
        <v>2327.9214820000002</v>
      </c>
      <c r="AC76">
        <v>2210.1680040000001</v>
      </c>
      <c r="AD76">
        <v>2103.9639440000001</v>
      </c>
      <c r="AE76">
        <v>2005.519286</v>
      </c>
      <c r="AF76">
        <v>1908.964121</v>
      </c>
      <c r="AG76">
        <v>1813.542643</v>
      </c>
      <c r="AH76">
        <v>1719.437216</v>
      </c>
      <c r="AI76">
        <v>1626.9413010000001</v>
      </c>
      <c r="AJ76">
        <v>1536.2489129999999</v>
      </c>
      <c r="AK76">
        <v>1447.4840830000001</v>
      </c>
      <c r="AL76">
        <v>1360.7824049999999</v>
      </c>
      <c r="AM76">
        <v>1276.2574890000001</v>
      </c>
    </row>
    <row r="77" spans="1:39" x14ac:dyDescent="0.25">
      <c r="A77" t="s">
        <v>73</v>
      </c>
      <c r="B77">
        <v>1941.100091</v>
      </c>
      <c r="C77">
        <v>2013.542805</v>
      </c>
      <c r="D77">
        <v>2086.303676</v>
      </c>
      <c r="E77">
        <v>2159.8937649999998</v>
      </c>
      <c r="F77">
        <v>2233.4597039999999</v>
      </c>
      <c r="G77">
        <v>2306.2202950000001</v>
      </c>
      <c r="H77">
        <v>2378.643873</v>
      </c>
      <c r="I77">
        <v>2451.1454659999999</v>
      </c>
      <c r="J77">
        <v>2523.527998</v>
      </c>
      <c r="K77">
        <v>2595.5505790000002</v>
      </c>
      <c r="L77">
        <v>2667.4141829999999</v>
      </c>
      <c r="M77">
        <v>2739.1927909999999</v>
      </c>
      <c r="N77">
        <v>2810.913395</v>
      </c>
      <c r="O77">
        <v>2882.4214120000001</v>
      </c>
      <c r="P77">
        <v>2954.7225189999999</v>
      </c>
      <c r="Q77">
        <v>3027.2517849999999</v>
      </c>
      <c r="R77">
        <v>3099.7035890000002</v>
      </c>
      <c r="S77">
        <v>3171.732786</v>
      </c>
      <c r="T77">
        <v>3194.7113260000001</v>
      </c>
      <c r="U77">
        <v>3218.6634650000001</v>
      </c>
      <c r="V77">
        <v>3242.7373790000001</v>
      </c>
      <c r="W77">
        <v>3266.3252659999998</v>
      </c>
      <c r="X77">
        <v>3289.1010729999998</v>
      </c>
      <c r="Y77">
        <v>3310.9419539999999</v>
      </c>
      <c r="Z77">
        <v>3331.8413879999998</v>
      </c>
      <c r="AA77">
        <v>3351.8376830000002</v>
      </c>
      <c r="AB77">
        <v>3370.9746930000001</v>
      </c>
      <c r="AC77">
        <v>3389.2854670000002</v>
      </c>
      <c r="AD77">
        <v>3407.1958380000001</v>
      </c>
      <c r="AE77">
        <v>3425.2536300000002</v>
      </c>
      <c r="AF77">
        <v>3443.4848350000002</v>
      </c>
      <c r="AG77">
        <v>3461.9616930000002</v>
      </c>
      <c r="AH77">
        <v>3480.7030380000001</v>
      </c>
      <c r="AI77">
        <v>3499.692313</v>
      </c>
      <c r="AJ77">
        <v>3518.9013439999999</v>
      </c>
      <c r="AK77">
        <v>3538.2970399999999</v>
      </c>
      <c r="AL77">
        <v>3557.8470689999999</v>
      </c>
      <c r="AM77">
        <v>3577.5209369999998</v>
      </c>
    </row>
    <row r="78" spans="1:39" x14ac:dyDescent="0.25">
      <c r="A78" t="s">
        <v>238</v>
      </c>
      <c r="B78">
        <v>1941.100091</v>
      </c>
      <c r="C78">
        <v>2013.542805</v>
      </c>
      <c r="D78">
        <v>2086.303676</v>
      </c>
      <c r="E78">
        <v>2159.8937649999998</v>
      </c>
      <c r="F78">
        <v>2233.4597039999999</v>
      </c>
      <c r="G78">
        <v>2307.5786250000001</v>
      </c>
      <c r="H78">
        <v>2381.0869210000001</v>
      </c>
      <c r="I78">
        <v>2453.8910099999998</v>
      </c>
      <c r="J78">
        <v>2525.8998000000001</v>
      </c>
      <c r="K78">
        <v>2597.1404339999999</v>
      </c>
      <c r="L78">
        <v>2668.161161</v>
      </c>
      <c r="M78">
        <v>2739.2580520000001</v>
      </c>
      <c r="N78">
        <v>2810.6631179999999</v>
      </c>
      <c r="O78">
        <v>2883.229495</v>
      </c>
      <c r="P78">
        <v>2957.0713759999999</v>
      </c>
      <c r="Q78">
        <v>3031.2307420000002</v>
      </c>
      <c r="R78">
        <v>3105.217032</v>
      </c>
      <c r="S78">
        <v>3178.6333509999999</v>
      </c>
      <c r="T78">
        <v>3202.316969</v>
      </c>
      <c r="U78">
        <v>3226.0815910000001</v>
      </c>
      <c r="V78">
        <v>3249.2732409999999</v>
      </c>
      <c r="W78">
        <v>3271.4701449999998</v>
      </c>
      <c r="X78">
        <v>3292.5055269999998</v>
      </c>
      <c r="Y78">
        <v>3312.3836099999999</v>
      </c>
      <c r="Z78">
        <v>3331.1945270000001</v>
      </c>
      <c r="AA78">
        <v>3349.0471750000002</v>
      </c>
      <c r="AB78">
        <v>3366.0348220000001</v>
      </c>
      <c r="AC78">
        <v>3382.22325</v>
      </c>
      <c r="AD78">
        <v>3398.1105130000001</v>
      </c>
      <c r="AE78">
        <v>3414.8735230000002</v>
      </c>
      <c r="AF78">
        <v>3432.3039950000002</v>
      </c>
      <c r="AG78">
        <v>3450.2385319999999</v>
      </c>
      <c r="AH78">
        <v>3468.5323100000001</v>
      </c>
      <c r="AI78">
        <v>3487.0594139999998</v>
      </c>
      <c r="AJ78">
        <v>3505.6825840000001</v>
      </c>
      <c r="AK78">
        <v>3524.3263590000001</v>
      </c>
      <c r="AL78">
        <v>3542.9412590000002</v>
      </c>
      <c r="AM78">
        <v>3561.4980569999998</v>
      </c>
    </row>
    <row r="79" spans="1:39" x14ac:dyDescent="0.25">
      <c r="A79" t="s">
        <v>80</v>
      </c>
      <c r="B79">
        <v>8814662.9269999899</v>
      </c>
      <c r="C79">
        <v>9060505.8489999995</v>
      </c>
      <c r="D79">
        <v>9264410.8530000001</v>
      </c>
      <c r="E79">
        <v>9620918.2290000003</v>
      </c>
      <c r="F79">
        <v>9950920.9289999995</v>
      </c>
      <c r="G79">
        <v>10247040.15</v>
      </c>
      <c r="H79">
        <v>10495541.470000001</v>
      </c>
      <c r="I79">
        <v>10704026.83</v>
      </c>
      <c r="J79">
        <v>10884215.23</v>
      </c>
      <c r="K79">
        <v>11054701.32</v>
      </c>
      <c r="L79">
        <v>11216778.789999999</v>
      </c>
      <c r="M79">
        <v>11371247.52</v>
      </c>
      <c r="N79">
        <v>11519165.43</v>
      </c>
      <c r="O79">
        <v>11675280.65</v>
      </c>
      <c r="P79">
        <v>11888430.720000001</v>
      </c>
      <c r="Q79">
        <v>12119916.439999999</v>
      </c>
      <c r="R79">
        <v>12357203.49</v>
      </c>
      <c r="S79">
        <v>12582117.23</v>
      </c>
      <c r="T79">
        <v>12818968.59</v>
      </c>
      <c r="U79">
        <v>13073316.050000001</v>
      </c>
      <c r="V79">
        <v>13327075.800000001</v>
      </c>
      <c r="W79">
        <v>13576218.9</v>
      </c>
      <c r="X79">
        <v>13818382.35</v>
      </c>
      <c r="Y79">
        <v>14051439.310000001</v>
      </c>
      <c r="Z79">
        <v>14273311.09</v>
      </c>
      <c r="AA79">
        <v>14481904.369999999</v>
      </c>
      <c r="AB79">
        <v>14675069.630000001</v>
      </c>
      <c r="AC79">
        <v>14850561.16</v>
      </c>
      <c r="AD79">
        <v>15034257.359999999</v>
      </c>
      <c r="AE79">
        <v>15260268.15</v>
      </c>
      <c r="AF79">
        <v>15500207.539999999</v>
      </c>
      <c r="AG79">
        <v>15748476.82</v>
      </c>
      <c r="AH79">
        <v>16001007.789999999</v>
      </c>
      <c r="AI79">
        <v>16254696.59</v>
      </c>
      <c r="AJ79">
        <v>16507437.470000001</v>
      </c>
      <c r="AK79">
        <v>16758086.310000001</v>
      </c>
      <c r="AL79">
        <v>17006021.469999999</v>
      </c>
      <c r="AM79">
        <v>17251177.48</v>
      </c>
    </row>
    <row r="80" spans="1:39" x14ac:dyDescent="0.25">
      <c r="A80" t="s">
        <v>81</v>
      </c>
      <c r="B80">
        <v>68248372.930000007</v>
      </c>
      <c r="C80">
        <v>69422011.260000005</v>
      </c>
      <c r="D80">
        <v>70575132.129999995</v>
      </c>
      <c r="E80">
        <v>71726999.310000002</v>
      </c>
      <c r="F80">
        <v>72877620.069999903</v>
      </c>
      <c r="G80">
        <v>74007859.540000007</v>
      </c>
      <c r="H80">
        <v>75129789.269999996</v>
      </c>
      <c r="I80">
        <v>76427403.700000003</v>
      </c>
      <c r="J80">
        <v>77762945.180000007</v>
      </c>
      <c r="K80">
        <v>78921133.040000007</v>
      </c>
      <c r="L80">
        <v>80049781.730000004</v>
      </c>
      <c r="M80">
        <v>81172351.209999904</v>
      </c>
      <c r="N80">
        <v>82292625.950000003</v>
      </c>
      <c r="O80">
        <v>83414035.469999999</v>
      </c>
      <c r="P80">
        <v>84564996.650000006</v>
      </c>
      <c r="Q80">
        <v>85790562.400000006</v>
      </c>
      <c r="R80">
        <v>87088185.920000002</v>
      </c>
      <c r="S80">
        <v>88455658.890000001</v>
      </c>
      <c r="T80">
        <v>89979823</v>
      </c>
      <c r="U80">
        <v>91483213.200000003</v>
      </c>
      <c r="V80">
        <v>92926303.75</v>
      </c>
      <c r="W80">
        <v>94303801.689999998</v>
      </c>
      <c r="X80">
        <v>95622845.209999904</v>
      </c>
      <c r="Y80">
        <v>96890848.819999903</v>
      </c>
      <c r="Z80">
        <v>98113787.200000003</v>
      </c>
      <c r="AA80">
        <v>99296397.120000005</v>
      </c>
      <c r="AB80">
        <v>100442835</v>
      </c>
      <c r="AC80">
        <v>101556472.7</v>
      </c>
      <c r="AD80">
        <v>102644292.40000001</v>
      </c>
      <c r="AE80">
        <v>103765118.2</v>
      </c>
      <c r="AF80">
        <v>104899138.5</v>
      </c>
      <c r="AG80">
        <v>106045996.8</v>
      </c>
      <c r="AH80">
        <v>107211354.3</v>
      </c>
      <c r="AI80">
        <v>108399420.90000001</v>
      </c>
      <c r="AJ80">
        <v>109612758</v>
      </c>
      <c r="AK80">
        <v>110854127.09999999</v>
      </c>
      <c r="AL80">
        <v>112126094.3</v>
      </c>
      <c r="AM80">
        <v>113431701.5</v>
      </c>
    </row>
    <row r="81" spans="1:39" x14ac:dyDescent="0.25">
      <c r="A81" t="s">
        <v>82</v>
      </c>
      <c r="B81">
        <v>57504410.18</v>
      </c>
      <c r="C81">
        <v>60648645.359999999</v>
      </c>
      <c r="D81">
        <v>63791458.590000004</v>
      </c>
      <c r="E81">
        <v>66934211.560000002</v>
      </c>
      <c r="F81">
        <v>70078758.099999994</v>
      </c>
      <c r="G81">
        <v>73222868.530000001</v>
      </c>
      <c r="H81">
        <v>76365307.890000001</v>
      </c>
      <c r="I81">
        <v>79505102.459999904</v>
      </c>
      <c r="J81">
        <v>82643911.439999998</v>
      </c>
      <c r="K81">
        <v>85779858.459999904</v>
      </c>
      <c r="L81">
        <v>88913183.120000005</v>
      </c>
      <c r="M81">
        <v>92044035.400000006</v>
      </c>
      <c r="N81">
        <v>95172447.689999998</v>
      </c>
      <c r="O81">
        <v>98298186.799999997</v>
      </c>
      <c r="P81">
        <v>101421586.2</v>
      </c>
      <c r="Q81">
        <v>104545043.2</v>
      </c>
      <c r="R81">
        <v>107669324.90000001</v>
      </c>
      <c r="S81">
        <v>110794416.2</v>
      </c>
      <c r="T81">
        <v>112017625.8</v>
      </c>
      <c r="U81">
        <v>113243477.5</v>
      </c>
      <c r="V81">
        <v>114464582.90000001</v>
      </c>
      <c r="W81">
        <v>115682248</v>
      </c>
      <c r="X81">
        <v>116898021.5</v>
      </c>
      <c r="Y81">
        <v>118113012.40000001</v>
      </c>
      <c r="Z81">
        <v>119328045.09999999</v>
      </c>
      <c r="AA81">
        <v>120543567.59999999</v>
      </c>
      <c r="AB81">
        <v>121759883.09999999</v>
      </c>
      <c r="AC81">
        <v>122976916.40000001</v>
      </c>
      <c r="AD81">
        <v>124195269.2</v>
      </c>
      <c r="AE81">
        <v>125416158.59999999</v>
      </c>
      <c r="AF81">
        <v>126640715.7</v>
      </c>
      <c r="AG81">
        <v>127868409.2</v>
      </c>
      <c r="AH81">
        <v>129099988.3</v>
      </c>
      <c r="AI81">
        <v>130336035.40000001</v>
      </c>
      <c r="AJ81">
        <v>131577051</v>
      </c>
      <c r="AK81">
        <v>132823636.59999999</v>
      </c>
      <c r="AL81">
        <v>134076218.8</v>
      </c>
      <c r="AM81">
        <v>135335525.80000001</v>
      </c>
    </row>
    <row r="82" spans="1:39" x14ac:dyDescent="0.25">
      <c r="A82" t="s">
        <v>83</v>
      </c>
      <c r="B82">
        <v>6833613.2439999999</v>
      </c>
      <c r="C82">
        <v>6767535.1969999997</v>
      </c>
      <c r="D82">
        <v>6706222.1200000001</v>
      </c>
      <c r="E82">
        <v>6647853.7479999997</v>
      </c>
      <c r="F82">
        <v>6592561.2000000002</v>
      </c>
      <c r="G82">
        <v>6539299.8219999997</v>
      </c>
      <c r="H82">
        <v>6487111.8039999995</v>
      </c>
      <c r="I82">
        <v>6435560.7680000002</v>
      </c>
      <c r="J82">
        <v>6384432.2170000002</v>
      </c>
      <c r="K82">
        <v>6333984.2680000002</v>
      </c>
      <c r="L82">
        <v>6284614.7230000002</v>
      </c>
      <c r="M82">
        <v>6236549.8490000004</v>
      </c>
      <c r="N82">
        <v>6189980.7999999998</v>
      </c>
      <c r="O82">
        <v>6144352.1169999996</v>
      </c>
      <c r="P82">
        <v>6101437.2589999996</v>
      </c>
      <c r="Q82">
        <v>6063932.6289999997</v>
      </c>
      <c r="R82">
        <v>6032236.3760000002</v>
      </c>
      <c r="S82">
        <v>6006768.0429999996</v>
      </c>
      <c r="T82">
        <v>6052292.1950000003</v>
      </c>
      <c r="U82">
        <v>6086163.1610000003</v>
      </c>
      <c r="V82">
        <v>6111122.7010000004</v>
      </c>
      <c r="W82">
        <v>6129882.2290000003</v>
      </c>
      <c r="X82">
        <v>6144852.875</v>
      </c>
      <c r="Y82">
        <v>6158090.9960000003</v>
      </c>
      <c r="Z82">
        <v>6171328.7869999995</v>
      </c>
      <c r="AA82">
        <v>6186007.199</v>
      </c>
      <c r="AB82">
        <v>6203285.04</v>
      </c>
      <c r="AC82">
        <v>6224016.7489999998</v>
      </c>
      <c r="AD82">
        <v>6249227.3420000002</v>
      </c>
      <c r="AE82">
        <v>6280505.2929999996</v>
      </c>
      <c r="AF82">
        <v>6316103.6849999996</v>
      </c>
      <c r="AG82">
        <v>6357103.8039999995</v>
      </c>
      <c r="AH82">
        <v>6404321.3459999999</v>
      </c>
      <c r="AI82">
        <v>6458203.6289999997</v>
      </c>
      <c r="AJ82">
        <v>6518958.5190000003</v>
      </c>
      <c r="AK82">
        <v>6586659.5240000002</v>
      </c>
      <c r="AL82">
        <v>6661229.5939999996</v>
      </c>
      <c r="AM82">
        <v>6742496.0190000003</v>
      </c>
    </row>
    <row r="83" spans="1:39" x14ac:dyDescent="0.25">
      <c r="A83" t="s">
        <v>128</v>
      </c>
      <c r="B83">
        <v>41882012.060000002</v>
      </c>
      <c r="C83">
        <v>43085213.840000004</v>
      </c>
      <c r="D83">
        <v>44293332.340000004</v>
      </c>
      <c r="E83">
        <v>45650580.240000002</v>
      </c>
      <c r="F83">
        <v>47078881.600000001</v>
      </c>
      <c r="G83">
        <v>48631805.409999996</v>
      </c>
      <c r="H83">
        <v>50125454.560000002</v>
      </c>
      <c r="I83">
        <v>51535198.920000002</v>
      </c>
      <c r="J83">
        <v>52231519.490000002</v>
      </c>
      <c r="K83">
        <v>52558334.759999998</v>
      </c>
      <c r="L83">
        <v>52767275.100000001</v>
      </c>
      <c r="M83">
        <v>52881093.469999999</v>
      </c>
      <c r="N83">
        <v>52889785.25</v>
      </c>
      <c r="O83">
        <v>53002702.259999998</v>
      </c>
      <c r="P83">
        <v>53800534.009999998</v>
      </c>
      <c r="Q83">
        <v>54691150.619999997</v>
      </c>
      <c r="R83">
        <v>55602142.18</v>
      </c>
      <c r="S83">
        <v>56513175.670000002</v>
      </c>
      <c r="T83">
        <v>57043326.07</v>
      </c>
      <c r="U83">
        <v>57496683.020000003</v>
      </c>
      <c r="V83">
        <v>57896233.909999996</v>
      </c>
      <c r="W83">
        <v>58244682.399999999</v>
      </c>
      <c r="X83">
        <v>58544800.829999998</v>
      </c>
      <c r="Y83">
        <v>58799906.939999998</v>
      </c>
      <c r="Z83">
        <v>59013263.039999999</v>
      </c>
      <c r="AA83">
        <v>59187723.789999999</v>
      </c>
      <c r="AB83">
        <v>59325716.229999997</v>
      </c>
      <c r="AC83">
        <v>59429275.960000001</v>
      </c>
      <c r="AD83">
        <v>59623274.060000002</v>
      </c>
      <c r="AE83">
        <v>60508024.240000002</v>
      </c>
      <c r="AF83">
        <v>61548697.43</v>
      </c>
      <c r="AG83">
        <v>62670521.759999998</v>
      </c>
      <c r="AH83">
        <v>63854550.590000004</v>
      </c>
      <c r="AI83">
        <v>65091695.759999998</v>
      </c>
      <c r="AJ83">
        <v>66376807.609999999</v>
      </c>
      <c r="AK83">
        <v>67707615.469999999</v>
      </c>
      <c r="AL83">
        <v>69084013.219999999</v>
      </c>
      <c r="AM83">
        <v>70507830.200000003</v>
      </c>
    </row>
    <row r="84" spans="1:39" x14ac:dyDescent="0.25">
      <c r="A84" t="s">
        <v>126</v>
      </c>
      <c r="B84">
        <v>125966805.8</v>
      </c>
      <c r="C84">
        <v>131615776.5</v>
      </c>
      <c r="D84">
        <v>134416537.19999999</v>
      </c>
      <c r="E84">
        <v>141680782.90000001</v>
      </c>
      <c r="F84">
        <v>149399967.69999999</v>
      </c>
      <c r="G84">
        <v>150457379.19999999</v>
      </c>
      <c r="H84">
        <v>152881022.19999999</v>
      </c>
      <c r="I84">
        <v>156195234.90000001</v>
      </c>
      <c r="J84">
        <v>159522167</v>
      </c>
      <c r="K84">
        <v>162431499.09999999</v>
      </c>
      <c r="L84">
        <v>164460973.59999999</v>
      </c>
      <c r="M84">
        <v>165069588.59999999</v>
      </c>
      <c r="N84">
        <v>163577999.30000001</v>
      </c>
      <c r="O84">
        <v>165624513</v>
      </c>
      <c r="P84">
        <v>168642613.30000001</v>
      </c>
      <c r="Q84">
        <v>172134471.40000001</v>
      </c>
      <c r="R84">
        <v>176122973.90000001</v>
      </c>
      <c r="S84">
        <v>180705990.30000001</v>
      </c>
      <c r="T84">
        <v>183650148.90000001</v>
      </c>
      <c r="U84">
        <v>185418553.5</v>
      </c>
      <c r="V84">
        <v>186026408.5</v>
      </c>
      <c r="W84">
        <v>185601397.80000001</v>
      </c>
      <c r="X84">
        <v>184289553.40000001</v>
      </c>
      <c r="Y84">
        <v>182227450.09999999</v>
      </c>
      <c r="Z84">
        <v>179532975.90000001</v>
      </c>
      <c r="AA84">
        <v>176303977.69999999</v>
      </c>
      <c r="AB84">
        <v>172620293.40000001</v>
      </c>
      <c r="AC84">
        <v>168547462.09999999</v>
      </c>
      <c r="AD84">
        <v>161937524.90000001</v>
      </c>
      <c r="AE84">
        <v>158273705.30000001</v>
      </c>
      <c r="AF84">
        <v>156691463.90000001</v>
      </c>
      <c r="AG84">
        <v>156544610.90000001</v>
      </c>
      <c r="AH84">
        <v>157403437.80000001</v>
      </c>
      <c r="AI84">
        <v>158978836.90000001</v>
      </c>
      <c r="AJ84">
        <v>161077780.09999999</v>
      </c>
      <c r="AK84">
        <v>163572582.30000001</v>
      </c>
      <c r="AL84">
        <v>166378907.59999999</v>
      </c>
      <c r="AM84">
        <v>169442637.69999999</v>
      </c>
    </row>
    <row r="85" spans="1:39" x14ac:dyDescent="0.25">
      <c r="A85" t="s">
        <v>235</v>
      </c>
      <c r="B85">
        <v>121404962</v>
      </c>
      <c r="C85">
        <v>125369229.59999999</v>
      </c>
      <c r="D85">
        <v>129352677.2</v>
      </c>
      <c r="E85">
        <v>133388920.09999999</v>
      </c>
      <c r="F85">
        <v>137420860.59999999</v>
      </c>
      <c r="G85">
        <v>141395418.80000001</v>
      </c>
      <c r="H85">
        <v>145343131.59999999</v>
      </c>
      <c r="I85">
        <v>149293944.19999999</v>
      </c>
      <c r="J85">
        <v>153232459.5</v>
      </c>
      <c r="K85">
        <v>157143828.40000001</v>
      </c>
      <c r="L85">
        <v>161044799.80000001</v>
      </c>
      <c r="M85">
        <v>164941705.90000001</v>
      </c>
      <c r="N85">
        <v>168836591.59999999</v>
      </c>
      <c r="O85">
        <v>172717396.69999999</v>
      </c>
      <c r="P85">
        <v>176654958</v>
      </c>
      <c r="Q85">
        <v>180606771.30000001</v>
      </c>
      <c r="R85">
        <v>184549344.40000001</v>
      </c>
      <c r="S85">
        <v>188458137.90000001</v>
      </c>
      <c r="T85">
        <v>189260580</v>
      </c>
      <c r="U85">
        <v>190131064.19999999</v>
      </c>
      <c r="V85">
        <v>191015230.69999999</v>
      </c>
      <c r="W85">
        <v>191873678.80000001</v>
      </c>
      <c r="X85">
        <v>192685261.19999999</v>
      </c>
      <c r="Y85">
        <v>193441993.59999999</v>
      </c>
      <c r="Z85">
        <v>194143396.40000001</v>
      </c>
      <c r="AA85">
        <v>194791754.5</v>
      </c>
      <c r="AB85">
        <v>195389634.69999999</v>
      </c>
      <c r="AC85">
        <v>195938818.90000001</v>
      </c>
      <c r="AD85">
        <v>196466592.80000001</v>
      </c>
      <c r="AE85">
        <v>197010482.19999999</v>
      </c>
      <c r="AF85">
        <v>197569062.09999999</v>
      </c>
      <c r="AG85">
        <v>198145004.09999999</v>
      </c>
      <c r="AH85">
        <v>198739012</v>
      </c>
      <c r="AI85">
        <v>199350163.5</v>
      </c>
      <c r="AJ85">
        <v>199976880.40000001</v>
      </c>
      <c r="AK85">
        <v>200617222.59999999</v>
      </c>
      <c r="AL85">
        <v>201269067.09999999</v>
      </c>
      <c r="AM85">
        <v>201930213.30000001</v>
      </c>
    </row>
    <row r="86" spans="1:39" x14ac:dyDescent="0.25">
      <c r="A86" t="s">
        <v>86</v>
      </c>
      <c r="B86">
        <v>8814662.9269999899</v>
      </c>
      <c r="C86">
        <v>9060505.8489999995</v>
      </c>
      <c r="D86">
        <v>9264410.8530000001</v>
      </c>
      <c r="E86">
        <v>9620918.2290000003</v>
      </c>
      <c r="F86">
        <v>9950920.9289999995</v>
      </c>
      <c r="G86">
        <v>10250923.42</v>
      </c>
      <c r="H86">
        <v>10508324.119999999</v>
      </c>
      <c r="I86">
        <v>10722696.9</v>
      </c>
      <c r="J86">
        <v>10905660.720000001</v>
      </c>
      <c r="K86">
        <v>11076762.43</v>
      </c>
      <c r="L86">
        <v>11238180.09</v>
      </c>
      <c r="M86">
        <v>11391932.59</v>
      </c>
      <c r="N86">
        <v>11539905.380000001</v>
      </c>
      <c r="O86">
        <v>11696334.779999999</v>
      </c>
      <c r="P86">
        <v>11914055.189999999</v>
      </c>
      <c r="Q86">
        <v>12150557.42</v>
      </c>
      <c r="R86">
        <v>12393250.470000001</v>
      </c>
      <c r="S86">
        <v>12623885.5</v>
      </c>
      <c r="T86">
        <v>12864079.369999999</v>
      </c>
      <c r="U86">
        <v>13120009.880000001</v>
      </c>
      <c r="V86">
        <v>13372842.380000001</v>
      </c>
      <c r="W86">
        <v>13619412</v>
      </c>
      <c r="X86">
        <v>13857732.18</v>
      </c>
      <c r="Y86">
        <v>14085985.689999999</v>
      </c>
      <c r="Z86">
        <v>14302357.810000001</v>
      </c>
      <c r="AA86">
        <v>14504976.68</v>
      </c>
      <c r="AB86">
        <v>14691874.67</v>
      </c>
      <c r="AC86">
        <v>14860952.189999999</v>
      </c>
      <c r="AD86">
        <v>15038931.970000001</v>
      </c>
      <c r="AE86">
        <v>15260076.51</v>
      </c>
      <c r="AF86">
        <v>15498833.09</v>
      </c>
      <c r="AG86">
        <v>15748241.859999999</v>
      </c>
      <c r="AH86">
        <v>16003502.23</v>
      </c>
      <c r="AI86">
        <v>16260953.890000001</v>
      </c>
      <c r="AJ86">
        <v>16518017.52</v>
      </c>
      <c r="AK86">
        <v>16773061</v>
      </c>
      <c r="AL86">
        <v>17025232.190000001</v>
      </c>
      <c r="AM86">
        <v>17274315.710000001</v>
      </c>
    </row>
    <row r="87" spans="1:39" x14ac:dyDescent="0.25">
      <c r="A87" t="s">
        <v>87</v>
      </c>
      <c r="B87" s="8">
        <v>68248372.930000007</v>
      </c>
      <c r="C87">
        <v>69422011.260000005</v>
      </c>
      <c r="D87">
        <v>70575132.129999995</v>
      </c>
      <c r="E87">
        <v>71726999.310000002</v>
      </c>
      <c r="F87">
        <v>72877620.069999903</v>
      </c>
      <c r="G87">
        <v>74035288.599999994</v>
      </c>
      <c r="H87">
        <v>75157402.040000007</v>
      </c>
      <c r="I87">
        <v>76449153.060000002</v>
      </c>
      <c r="J87">
        <v>77786252.290000007</v>
      </c>
      <c r="K87">
        <v>78952109.689999998</v>
      </c>
      <c r="L87">
        <v>80090993.409999996</v>
      </c>
      <c r="M87">
        <v>81230649.310000002</v>
      </c>
      <c r="N87">
        <v>82375920.819999903</v>
      </c>
      <c r="O87">
        <v>83506206.280000001</v>
      </c>
      <c r="P87">
        <v>84720774.640000001</v>
      </c>
      <c r="Q87">
        <v>86000752.799999997</v>
      </c>
      <c r="R87">
        <v>87345814.560000002</v>
      </c>
      <c r="S87">
        <v>88757904.739999995</v>
      </c>
      <c r="T87">
        <v>90291983.719999999</v>
      </c>
      <c r="U87">
        <v>91809242.560000002</v>
      </c>
      <c r="V87">
        <v>93245636.140000001</v>
      </c>
      <c r="W87">
        <v>94605713.849999994</v>
      </c>
      <c r="X87">
        <v>95900310.310000002</v>
      </c>
      <c r="Y87">
        <v>97139057.180000007</v>
      </c>
      <c r="Z87">
        <v>98329360.319999903</v>
      </c>
      <c r="AA87">
        <v>99476880.629999995</v>
      </c>
      <c r="AB87">
        <v>100586344.5</v>
      </c>
      <c r="AC87">
        <v>101661442.3</v>
      </c>
      <c r="AD87">
        <v>102724091.90000001</v>
      </c>
      <c r="AE87">
        <v>103844469.8</v>
      </c>
      <c r="AF87">
        <v>104994446.7</v>
      </c>
      <c r="AG87">
        <v>106157333.40000001</v>
      </c>
      <c r="AH87">
        <v>107338994.8</v>
      </c>
      <c r="AI87">
        <v>108545291.8</v>
      </c>
      <c r="AJ87">
        <v>109779386.09999999</v>
      </c>
      <c r="AK87">
        <v>111041488.3</v>
      </c>
      <c r="AL87">
        <v>112334065.3</v>
      </c>
      <c r="AM87">
        <v>113659969.5</v>
      </c>
    </row>
    <row r="88" spans="1:39" x14ac:dyDescent="0.25">
      <c r="A88" t="s">
        <v>88</v>
      </c>
      <c r="B88">
        <v>57504410.18</v>
      </c>
      <c r="C88">
        <v>60648645.359999999</v>
      </c>
      <c r="D88">
        <v>63791458.590000004</v>
      </c>
      <c r="E88">
        <v>66934211.560000002</v>
      </c>
      <c r="F88">
        <v>70078758.099999994</v>
      </c>
      <c r="G88">
        <v>73234005.480000004</v>
      </c>
      <c r="H88">
        <v>76440102</v>
      </c>
      <c r="I88">
        <v>79626792.620000005</v>
      </c>
      <c r="J88">
        <v>82787602.390000001</v>
      </c>
      <c r="K88">
        <v>85926348.739999995</v>
      </c>
      <c r="L88">
        <v>89051834.620000005</v>
      </c>
      <c r="M88">
        <v>92172322.459999904</v>
      </c>
      <c r="N88">
        <v>95295275.579999998</v>
      </c>
      <c r="O88">
        <v>98422733.719999999</v>
      </c>
      <c r="P88">
        <v>101560513.2</v>
      </c>
      <c r="Q88">
        <v>104705894.40000001</v>
      </c>
      <c r="R88">
        <v>107858260.90000001</v>
      </c>
      <c r="S88">
        <v>111015728.7</v>
      </c>
      <c r="T88">
        <v>112262807.40000001</v>
      </c>
      <c r="U88">
        <v>113486066.40000001</v>
      </c>
      <c r="V88">
        <v>114686842.3</v>
      </c>
      <c r="W88">
        <v>115872278.90000001</v>
      </c>
      <c r="X88">
        <v>117047031.59999999</v>
      </c>
      <c r="Y88">
        <v>118214813.90000001</v>
      </c>
      <c r="Z88">
        <v>119378590.09999999</v>
      </c>
      <c r="AA88">
        <v>120540487.59999999</v>
      </c>
      <c r="AB88">
        <v>121702064</v>
      </c>
      <c r="AC88">
        <v>122864126.3</v>
      </c>
      <c r="AD88">
        <v>124024840.90000001</v>
      </c>
      <c r="AE88">
        <v>125190723.59999999</v>
      </c>
      <c r="AF88">
        <v>126392300.59999999</v>
      </c>
      <c r="AG88">
        <v>127622627.7</v>
      </c>
      <c r="AH88">
        <v>128873926.7</v>
      </c>
      <c r="AI88">
        <v>130139247.8</v>
      </c>
      <c r="AJ88">
        <v>131413065.59999999</v>
      </c>
      <c r="AK88">
        <v>132691667.5</v>
      </c>
      <c r="AL88">
        <v>133972840.40000001</v>
      </c>
      <c r="AM88">
        <v>135255803.69999999</v>
      </c>
    </row>
    <row r="89" spans="1:39" x14ac:dyDescent="0.25">
      <c r="A89" t="s">
        <v>89</v>
      </c>
      <c r="B89">
        <v>6833613.2439999999</v>
      </c>
      <c r="C89">
        <v>6767535.1969999997</v>
      </c>
      <c r="D89">
        <v>6706222.1200000001</v>
      </c>
      <c r="E89">
        <v>6647853.7479999997</v>
      </c>
      <c r="F89">
        <v>6592561.2000000002</v>
      </c>
      <c r="G89">
        <v>6543586.1359999999</v>
      </c>
      <c r="H89">
        <v>6490818.0609999998</v>
      </c>
      <c r="I89">
        <v>6436608.7010000004</v>
      </c>
      <c r="J89">
        <v>6383439.2750000004</v>
      </c>
      <c r="K89">
        <v>6331821.5700000003</v>
      </c>
      <c r="L89">
        <v>6281251.6880000001</v>
      </c>
      <c r="M89">
        <v>6232158.5729999999</v>
      </c>
      <c r="N89">
        <v>6184328.4529999997</v>
      </c>
      <c r="O89">
        <v>6135739.7209999999</v>
      </c>
      <c r="P89">
        <v>6096984.3030000003</v>
      </c>
      <c r="Q89">
        <v>6061994.0010000002</v>
      </c>
      <c r="R89">
        <v>6031283.1789999995</v>
      </c>
      <c r="S89">
        <v>6005614.301</v>
      </c>
      <c r="T89">
        <v>6048676.5630000001</v>
      </c>
      <c r="U89">
        <v>6082517.6629999997</v>
      </c>
      <c r="V89">
        <v>6105222.9069999997</v>
      </c>
      <c r="W89">
        <v>6120480.4620000003</v>
      </c>
      <c r="X89">
        <v>6131163.3399999999</v>
      </c>
      <c r="Y89">
        <v>6139658.4879999999</v>
      </c>
      <c r="Z89">
        <v>6147943.5159999998</v>
      </c>
      <c r="AA89">
        <v>6157621.909</v>
      </c>
      <c r="AB89">
        <v>6169949.2189999996</v>
      </c>
      <c r="AC89">
        <v>6185827.9780000001</v>
      </c>
      <c r="AD89">
        <v>6206511.21</v>
      </c>
      <c r="AE89">
        <v>6234981.7829999998</v>
      </c>
      <c r="AF89">
        <v>6268466.9869999997</v>
      </c>
      <c r="AG89">
        <v>6306250.5719999997</v>
      </c>
      <c r="AH89">
        <v>6349434.3569999998</v>
      </c>
      <c r="AI89">
        <v>6398924.023</v>
      </c>
      <c r="AJ89">
        <v>6455143.1509999996</v>
      </c>
      <c r="AK89">
        <v>6517980.5159999998</v>
      </c>
      <c r="AL89">
        <v>6587411.9850000003</v>
      </c>
      <c r="AM89">
        <v>6663251.5530000003</v>
      </c>
    </row>
    <row r="90" spans="1:39" x14ac:dyDescent="0.25">
      <c r="A90" t="s">
        <v>84</v>
      </c>
      <c r="B90">
        <v>41882012.060000002</v>
      </c>
      <c r="C90">
        <v>43085213.840000004</v>
      </c>
      <c r="D90">
        <v>44293332.340000004</v>
      </c>
      <c r="E90">
        <v>45650580.240000002</v>
      </c>
      <c r="F90">
        <v>47078881.600000001</v>
      </c>
      <c r="G90">
        <v>48452417.43</v>
      </c>
      <c r="H90">
        <v>49751159.130000003</v>
      </c>
      <c r="I90">
        <v>50987469.079999998</v>
      </c>
      <c r="J90">
        <v>51551429.390000001</v>
      </c>
      <c r="K90">
        <v>51770811.359999999</v>
      </c>
      <c r="L90">
        <v>51884579.829999998</v>
      </c>
      <c r="M90">
        <v>51904325.670000002</v>
      </c>
      <c r="N90">
        <v>51809435.890000001</v>
      </c>
      <c r="O90">
        <v>51770269.189999998</v>
      </c>
      <c r="P90">
        <v>52383977.490000002</v>
      </c>
      <c r="Q90">
        <v>53063789.229999997</v>
      </c>
      <c r="R90">
        <v>53737155.399999999</v>
      </c>
      <c r="S90">
        <v>54383257.82</v>
      </c>
      <c r="T90">
        <v>54761969.770000003</v>
      </c>
      <c r="U90">
        <v>55088208.039999999</v>
      </c>
      <c r="V90">
        <v>55371779.740000002</v>
      </c>
      <c r="W90">
        <v>55616779.159999996</v>
      </c>
      <c r="X90">
        <v>55827294.780000001</v>
      </c>
      <c r="Y90">
        <v>56007361.710000001</v>
      </c>
      <c r="Z90">
        <v>56160542.950000003</v>
      </c>
      <c r="AA90">
        <v>56289708.520000003</v>
      </c>
      <c r="AB90">
        <v>56397088.109999999</v>
      </c>
      <c r="AC90">
        <v>56484336.75</v>
      </c>
      <c r="AD90">
        <v>56647841.149999999</v>
      </c>
      <c r="AE90">
        <v>57427960.039999999</v>
      </c>
      <c r="AF90">
        <v>58326011.939999998</v>
      </c>
      <c r="AG90">
        <v>59275593.880000003</v>
      </c>
      <c r="AH90">
        <v>60263011.140000001</v>
      </c>
      <c r="AI90">
        <v>61283084.969999999</v>
      </c>
      <c r="AJ90">
        <v>62333314.490000002</v>
      </c>
      <c r="AK90">
        <v>63412994.280000001</v>
      </c>
      <c r="AL90">
        <v>64523337.770000003</v>
      </c>
      <c r="AM90">
        <v>65667080.399999999</v>
      </c>
    </row>
    <row r="91" spans="1:39" x14ac:dyDescent="0.25">
      <c r="A91" t="s">
        <v>85</v>
      </c>
      <c r="B91" s="8">
        <v>125966805.8</v>
      </c>
      <c r="C91">
        <v>131615776.5</v>
      </c>
      <c r="D91">
        <v>134416537.19999999</v>
      </c>
      <c r="E91">
        <v>141680782.90000001</v>
      </c>
      <c r="F91">
        <v>149399967.69999999</v>
      </c>
      <c r="G91">
        <v>142583847.30000001</v>
      </c>
      <c r="H91">
        <v>136997398.09999999</v>
      </c>
      <c r="I91">
        <v>133639756.7</v>
      </c>
      <c r="J91">
        <v>131738135.7</v>
      </c>
      <c r="K91">
        <v>130486354.09999999</v>
      </c>
      <c r="L91">
        <v>128977940.09999999</v>
      </c>
      <c r="M91">
        <v>126240208.59999999</v>
      </c>
      <c r="N91">
        <v>121203747.59999999</v>
      </c>
      <c r="O91">
        <v>118861981.40000001</v>
      </c>
      <c r="P91">
        <v>116746912.5</v>
      </c>
      <c r="Q91">
        <v>114294213.5</v>
      </c>
      <c r="R91">
        <v>111491211.40000001</v>
      </c>
      <c r="S91">
        <v>108398724.40000001</v>
      </c>
      <c r="T91">
        <v>106946838.2</v>
      </c>
      <c r="U91">
        <v>105045091.3</v>
      </c>
      <c r="V91">
        <v>102482139.8</v>
      </c>
      <c r="W91">
        <v>99367262.950000003</v>
      </c>
      <c r="X91">
        <v>95832635.519999996</v>
      </c>
      <c r="Y91">
        <v>91999534.280000001</v>
      </c>
      <c r="Z91">
        <v>87971230.769999996</v>
      </c>
      <c r="AA91">
        <v>83832406.939999998</v>
      </c>
      <c r="AB91">
        <v>79650998.409999996</v>
      </c>
      <c r="AC91">
        <v>75480959.890000001</v>
      </c>
      <c r="AD91">
        <v>71748596.019999996</v>
      </c>
      <c r="AE91">
        <v>68291613.650000006</v>
      </c>
      <c r="AF91">
        <v>64902973.060000002</v>
      </c>
      <c r="AG91">
        <v>61556277.009999998</v>
      </c>
      <c r="AH91">
        <v>58257378.950000003</v>
      </c>
      <c r="AI91">
        <v>55015983.710000001</v>
      </c>
      <c r="AJ91">
        <v>51838349.899999999</v>
      </c>
      <c r="AK91">
        <v>48728241.859999999</v>
      </c>
      <c r="AL91">
        <v>45689685.460000001</v>
      </c>
      <c r="AM91">
        <v>42725850.200000003</v>
      </c>
    </row>
    <row r="92" spans="1:39" x14ac:dyDescent="0.25">
      <c r="A92" t="s">
        <v>236</v>
      </c>
      <c r="B92">
        <v>121404962</v>
      </c>
      <c r="C92">
        <v>125369229.59999999</v>
      </c>
      <c r="D92">
        <v>129352677.2</v>
      </c>
      <c r="E92">
        <v>133388920.09999999</v>
      </c>
      <c r="F92">
        <v>137420860.59999999</v>
      </c>
      <c r="G92">
        <v>141532396.90000001</v>
      </c>
      <c r="H92">
        <v>145620058.19999999</v>
      </c>
      <c r="I92">
        <v>149650386</v>
      </c>
      <c r="J92">
        <v>153602991.69999999</v>
      </c>
      <c r="K92">
        <v>157485100.40000001</v>
      </c>
      <c r="L92">
        <v>161342582.19999999</v>
      </c>
      <c r="M92">
        <v>165206386</v>
      </c>
      <c r="N92">
        <v>169098647</v>
      </c>
      <c r="O92">
        <v>173024294.30000001</v>
      </c>
      <c r="P92">
        <v>177037353.80000001</v>
      </c>
      <c r="Q92">
        <v>181084698.30000001</v>
      </c>
      <c r="R92">
        <v>185133506.30000001</v>
      </c>
      <c r="S92">
        <v>189153267.90000001</v>
      </c>
      <c r="T92">
        <v>189999812</v>
      </c>
      <c r="U92">
        <v>190864004.80000001</v>
      </c>
      <c r="V92">
        <v>191708752.80000001</v>
      </c>
      <c r="W92">
        <v>192506633.59999999</v>
      </c>
      <c r="X92">
        <v>193244934.5</v>
      </c>
      <c r="Y92">
        <v>193921645.5</v>
      </c>
      <c r="Z92">
        <v>194540509.19999999</v>
      </c>
      <c r="AA92">
        <v>195106733.09999999</v>
      </c>
      <c r="AB92">
        <v>195624809.09999999</v>
      </c>
      <c r="AC92">
        <v>196097674.69999999</v>
      </c>
      <c r="AD92">
        <v>196544862.90000001</v>
      </c>
      <c r="AE92">
        <v>197056677.90000001</v>
      </c>
      <c r="AF92">
        <v>197634467.40000001</v>
      </c>
      <c r="AG92">
        <v>198266640.09999999</v>
      </c>
      <c r="AH92">
        <v>198936612.19999999</v>
      </c>
      <c r="AI92">
        <v>199629512.69999999</v>
      </c>
      <c r="AJ92">
        <v>200334062.30000001</v>
      </c>
      <c r="AK92">
        <v>201043126.80000001</v>
      </c>
      <c r="AL92">
        <v>201752275.40000001</v>
      </c>
      <c r="AM92">
        <v>202458962.19999999</v>
      </c>
    </row>
    <row r="93" spans="1:39" x14ac:dyDescent="0.25">
      <c r="A93" t="s">
        <v>90</v>
      </c>
      <c r="B93" s="8">
        <v>3.4552374029999999</v>
      </c>
      <c r="C93">
        <v>3.7169464369999998</v>
      </c>
      <c r="D93">
        <v>3.963475539</v>
      </c>
      <c r="E93">
        <v>4.2306308970000002</v>
      </c>
      <c r="F93">
        <v>4.4871601280000002</v>
      </c>
      <c r="G93">
        <v>4.9654646610000004</v>
      </c>
      <c r="H93">
        <v>5.3156034910000001</v>
      </c>
      <c r="I93">
        <v>5.5605103439999999</v>
      </c>
      <c r="J93">
        <v>5.738369713</v>
      </c>
      <c r="K93">
        <v>5.8620774559999997</v>
      </c>
      <c r="L93">
        <v>5.9301641859999998</v>
      </c>
      <c r="M93">
        <v>5.9311157000000003</v>
      </c>
      <c r="N93">
        <v>5.8448410790000001</v>
      </c>
      <c r="O93">
        <v>6.0238650280000003</v>
      </c>
      <c r="P93">
        <v>6.264919581</v>
      </c>
      <c r="Q93">
        <v>6.5082180960000002</v>
      </c>
      <c r="R93">
        <v>6.7549257550000004</v>
      </c>
      <c r="S93">
        <v>7.0126624890000002</v>
      </c>
      <c r="T93">
        <v>7.2095417209999999</v>
      </c>
      <c r="U93">
        <v>7.3686212519999996</v>
      </c>
      <c r="V93">
        <v>7.4880145479999998</v>
      </c>
      <c r="W93">
        <v>7.5680119289999999</v>
      </c>
      <c r="X93">
        <v>7.6108354189999998</v>
      </c>
      <c r="Y93">
        <v>7.6193975260000002</v>
      </c>
      <c r="Z93">
        <v>7.5967754300000001</v>
      </c>
      <c r="AA93">
        <v>7.5459438990000001</v>
      </c>
      <c r="AB93">
        <v>7.4696361769999999</v>
      </c>
      <c r="AC93">
        <v>7.3703200799999999</v>
      </c>
      <c r="AD93">
        <v>7.4915207290000003</v>
      </c>
      <c r="AE93">
        <v>7.5677917560000001</v>
      </c>
      <c r="AF93">
        <v>7.597026016</v>
      </c>
      <c r="AG93">
        <v>7.599271978</v>
      </c>
      <c r="AH93">
        <v>7.585666217</v>
      </c>
      <c r="AI93">
        <v>7.5619666309999998</v>
      </c>
      <c r="AJ93">
        <v>7.5318447519999996</v>
      </c>
      <c r="AK93">
        <v>7.4981288959999999</v>
      </c>
      <c r="AL93">
        <v>7.462512115</v>
      </c>
      <c r="AM93">
        <v>7.4263024680000003</v>
      </c>
    </row>
    <row r="94" spans="1:39" x14ac:dyDescent="0.25">
      <c r="A94" t="s">
        <v>91</v>
      </c>
      <c r="B94">
        <v>0.51584152589999999</v>
      </c>
      <c r="C94">
        <v>0.66580967219999998</v>
      </c>
      <c r="D94">
        <v>0.86778432910000003</v>
      </c>
      <c r="E94">
        <v>1.133229708</v>
      </c>
      <c r="F94">
        <v>1.4695272159999999</v>
      </c>
      <c r="G94">
        <v>1.8819844610000001</v>
      </c>
      <c r="H94">
        <v>2.319491008</v>
      </c>
      <c r="I94">
        <v>2.7916855479999998</v>
      </c>
      <c r="J94">
        <v>3.3136263850000001</v>
      </c>
      <c r="K94">
        <v>3.892483484</v>
      </c>
      <c r="L94">
        <v>4.527580833</v>
      </c>
      <c r="M94">
        <v>5.2070413310000001</v>
      </c>
      <c r="N94">
        <v>5.9015233580000004</v>
      </c>
      <c r="O94">
        <v>6.5867214540000001</v>
      </c>
      <c r="P94">
        <v>7.3706567280000002</v>
      </c>
      <c r="Q94">
        <v>8.2342628019999999</v>
      </c>
      <c r="R94">
        <v>9.1924402510000007</v>
      </c>
      <c r="S94">
        <v>10.26709722</v>
      </c>
      <c r="T94">
        <v>11.120216839999999</v>
      </c>
      <c r="U94">
        <v>11.945776759999999</v>
      </c>
      <c r="V94">
        <v>12.75490877</v>
      </c>
      <c r="W94">
        <v>13.544173020000001</v>
      </c>
      <c r="X94">
        <v>14.311112400000001</v>
      </c>
      <c r="Y94">
        <v>15.05427895</v>
      </c>
      <c r="Z94">
        <v>15.772641549999999</v>
      </c>
      <c r="AA94">
        <v>16.465159159999999</v>
      </c>
      <c r="AB94">
        <v>17.130511129999999</v>
      </c>
      <c r="AC94">
        <v>17.76700142</v>
      </c>
      <c r="AD94">
        <v>18.36278343</v>
      </c>
      <c r="AE94">
        <v>18.797549759999999</v>
      </c>
      <c r="AF94">
        <v>19.116049910000001</v>
      </c>
      <c r="AG94">
        <v>19.370320719999999</v>
      </c>
      <c r="AH94">
        <v>19.587119990000001</v>
      </c>
      <c r="AI94">
        <v>19.780200879999999</v>
      </c>
      <c r="AJ94">
        <v>19.958390229999999</v>
      </c>
      <c r="AK94">
        <v>20.128721989999999</v>
      </c>
      <c r="AL94">
        <v>20.295478939999999</v>
      </c>
      <c r="AM94">
        <v>20.46206948</v>
      </c>
    </row>
    <row r="95" spans="1:39" x14ac:dyDescent="0.25">
      <c r="A95" t="s">
        <v>92</v>
      </c>
      <c r="B95">
        <v>0.74823260869999997</v>
      </c>
      <c r="C95">
        <v>0.77889425820000002</v>
      </c>
      <c r="D95">
        <v>0.79924560249999999</v>
      </c>
      <c r="E95">
        <v>0.81972784139999999</v>
      </c>
      <c r="F95">
        <v>0.83548228140000003</v>
      </c>
      <c r="G95">
        <v>1.0022969340000001</v>
      </c>
      <c r="H95">
        <v>1.1798219080000001</v>
      </c>
      <c r="I95">
        <v>1.35981325</v>
      </c>
      <c r="J95">
        <v>1.5466857510000001</v>
      </c>
      <c r="K95">
        <v>1.741656391</v>
      </c>
      <c r="L95">
        <v>1.942399811</v>
      </c>
      <c r="M95">
        <v>2.1422610020000001</v>
      </c>
      <c r="N95">
        <v>2.328691074</v>
      </c>
      <c r="O95">
        <v>2.3717346629999998</v>
      </c>
      <c r="P95">
        <v>2.4093686750000001</v>
      </c>
      <c r="Q95">
        <v>2.4424474489999999</v>
      </c>
      <c r="R95">
        <v>2.4742979620000001</v>
      </c>
      <c r="S95">
        <v>2.5079842079999999</v>
      </c>
      <c r="T95">
        <v>2.5713163840000002</v>
      </c>
      <c r="U95">
        <v>2.6262504039999999</v>
      </c>
      <c r="V95">
        <v>2.667247696</v>
      </c>
      <c r="W95">
        <v>2.6940695880000001</v>
      </c>
      <c r="X95">
        <v>2.707646064</v>
      </c>
      <c r="Y95">
        <v>2.7091650430000001</v>
      </c>
      <c r="Z95">
        <v>2.6998258719999999</v>
      </c>
      <c r="AA95">
        <v>2.6807417729999998</v>
      </c>
      <c r="AB95">
        <v>2.6529011759999999</v>
      </c>
      <c r="AC95">
        <v>2.6171679129999998</v>
      </c>
      <c r="AD95">
        <v>2.6568265310000001</v>
      </c>
      <c r="AE95">
        <v>2.6803863489999999</v>
      </c>
      <c r="AF95">
        <v>2.6872035209999998</v>
      </c>
      <c r="AG95">
        <v>2.6843258290000001</v>
      </c>
      <c r="AH95">
        <v>2.6757244670000002</v>
      </c>
      <c r="AI95">
        <v>2.6635032569999999</v>
      </c>
      <c r="AJ95">
        <v>2.6490021810000002</v>
      </c>
      <c r="AK95">
        <v>2.6332575679999999</v>
      </c>
      <c r="AL95">
        <v>2.6168916250000001</v>
      </c>
      <c r="AM95">
        <v>2.600376866</v>
      </c>
    </row>
    <row r="96" spans="1:39" x14ac:dyDescent="0.25">
      <c r="A96" t="s">
        <v>93</v>
      </c>
      <c r="B96">
        <v>2.4028705899999999E-3</v>
      </c>
      <c r="C96">
        <v>4.7856245300000001E-3</v>
      </c>
      <c r="D96">
        <v>1.0040100999999999E-2</v>
      </c>
      <c r="E96">
        <v>2.11346E-2</v>
      </c>
      <c r="F96">
        <v>4.4160588399999999E-2</v>
      </c>
      <c r="G96">
        <v>8.4566680899999996E-2</v>
      </c>
      <c r="H96">
        <v>0.15502771339999999</v>
      </c>
      <c r="I96">
        <v>0.27766614789999999</v>
      </c>
      <c r="J96">
        <v>0.49072835059999997</v>
      </c>
      <c r="K96">
        <v>0.85863442099999998</v>
      </c>
      <c r="L96">
        <v>1.4880433179999999</v>
      </c>
      <c r="M96">
        <v>2.5504491659999999</v>
      </c>
      <c r="N96">
        <v>4.3089155589999999</v>
      </c>
      <c r="O96">
        <v>4.7598099710000001</v>
      </c>
      <c r="P96">
        <v>5.0503253969999999</v>
      </c>
      <c r="Q96">
        <v>5.3281421509999998</v>
      </c>
      <c r="R96">
        <v>5.6175086670000001</v>
      </c>
      <c r="S96">
        <v>5.9281239829999999</v>
      </c>
      <c r="T96">
        <v>6.7539658889999998</v>
      </c>
      <c r="U96">
        <v>7.7188333660000001</v>
      </c>
      <c r="V96">
        <v>8.7786115509999902</v>
      </c>
      <c r="W96">
        <v>9.9307155690000002</v>
      </c>
      <c r="X96">
        <v>11.179306739999999</v>
      </c>
      <c r="Y96">
        <v>12.53013494</v>
      </c>
      <c r="Z96">
        <v>13.98953824</v>
      </c>
      <c r="AA96">
        <v>15.56401</v>
      </c>
      <c r="AB96">
        <v>17.259869729999998</v>
      </c>
      <c r="AC96">
        <v>19.083001589999999</v>
      </c>
      <c r="AD96">
        <v>19.994910359999999</v>
      </c>
      <c r="AE96">
        <v>20.6442874</v>
      </c>
      <c r="AF96">
        <v>21.164432640000001</v>
      </c>
      <c r="AG96">
        <v>21.619210150000001</v>
      </c>
      <c r="AH96">
        <v>22.038001619999999</v>
      </c>
      <c r="AI96">
        <v>22.435874309999999</v>
      </c>
      <c r="AJ96">
        <v>22.822518970000001</v>
      </c>
      <c r="AK96">
        <v>23.20590554</v>
      </c>
      <c r="AL96">
        <v>23.591001120000001</v>
      </c>
      <c r="AM96">
        <v>23.981819640000001</v>
      </c>
    </row>
    <row r="97" spans="1:39" x14ac:dyDescent="0.25">
      <c r="A97" t="s">
        <v>94</v>
      </c>
      <c r="B97">
        <v>18.786700339999999</v>
      </c>
      <c r="C97">
        <v>25.192622459999999</v>
      </c>
      <c r="D97">
        <v>33.469070690000002</v>
      </c>
      <c r="E97">
        <v>46.385524660000002</v>
      </c>
      <c r="F97">
        <v>64.193797029999999</v>
      </c>
      <c r="G97">
        <v>78.154209499999894</v>
      </c>
      <c r="H97">
        <v>89.862929190000003</v>
      </c>
      <c r="I97">
        <v>100.3444552</v>
      </c>
      <c r="J97">
        <v>110.1080145</v>
      </c>
      <c r="K97">
        <v>119.40112739999999</v>
      </c>
      <c r="L97">
        <v>128.1892579</v>
      </c>
      <c r="M97">
        <v>136.12376950000001</v>
      </c>
      <c r="N97">
        <v>142.5493865</v>
      </c>
      <c r="O97">
        <v>144.44387269999999</v>
      </c>
      <c r="P97">
        <v>145.8726254</v>
      </c>
      <c r="Q97">
        <v>147.2820802</v>
      </c>
      <c r="R97">
        <v>148.83608989999999</v>
      </c>
      <c r="S97">
        <v>150.6384711</v>
      </c>
      <c r="T97">
        <v>154.136933</v>
      </c>
      <c r="U97">
        <v>156.97621559999999</v>
      </c>
      <c r="V97">
        <v>158.90720690000001</v>
      </c>
      <c r="W97">
        <v>159.97665240000001</v>
      </c>
      <c r="X97">
        <v>160.27797179999999</v>
      </c>
      <c r="Y97">
        <v>159.90546879999999</v>
      </c>
      <c r="Z97">
        <v>158.9429566</v>
      </c>
      <c r="AA97">
        <v>157.46107000000001</v>
      </c>
      <c r="AB97">
        <v>155.51787999999999</v>
      </c>
      <c r="AC97">
        <v>153.16131329999999</v>
      </c>
      <c r="AD97">
        <v>81.647312940000006</v>
      </c>
      <c r="AE97">
        <v>40.528915900000001</v>
      </c>
      <c r="AF97">
        <v>19.88392198</v>
      </c>
      <c r="AG97">
        <v>9.7300565270000003</v>
      </c>
      <c r="AH97">
        <v>4.7670228669999997</v>
      </c>
      <c r="AI97">
        <v>2.341830533</v>
      </c>
      <c r="AJ97">
        <v>1.1564243320000001</v>
      </c>
      <c r="AK97">
        <v>0.57791023630000005</v>
      </c>
      <c r="AL97">
        <v>0.29582233920000001</v>
      </c>
      <c r="AM97">
        <v>0.1586914358</v>
      </c>
    </row>
    <row r="98" spans="1:39" x14ac:dyDescent="0.25">
      <c r="A98" t="s">
        <v>95</v>
      </c>
      <c r="B98">
        <v>11.05650142</v>
      </c>
      <c r="C98">
        <v>12.450348699999999</v>
      </c>
      <c r="D98">
        <v>13.617440909999999</v>
      </c>
      <c r="E98">
        <v>15.504950089999999</v>
      </c>
      <c r="F98">
        <v>17.637956039999999</v>
      </c>
      <c r="G98">
        <v>20.136843639999999</v>
      </c>
      <c r="H98">
        <v>22.020239539999999</v>
      </c>
      <c r="I98">
        <v>23.422646579999999</v>
      </c>
      <c r="J98">
        <v>24.489297709999999</v>
      </c>
      <c r="K98">
        <v>25.305964620000001</v>
      </c>
      <c r="L98">
        <v>25.891101769999999</v>
      </c>
      <c r="M98">
        <v>26.202262210000001</v>
      </c>
      <c r="N98">
        <v>26.151384650000001</v>
      </c>
      <c r="O98">
        <v>26.250388269999998</v>
      </c>
      <c r="P98">
        <v>26.368453819999999</v>
      </c>
      <c r="Q98">
        <v>26.49213314</v>
      </c>
      <c r="R98">
        <v>26.640736619999998</v>
      </c>
      <c r="S98">
        <v>26.831333239999999</v>
      </c>
      <c r="T98">
        <v>25.25688865</v>
      </c>
      <c r="U98">
        <v>23.469252860000001</v>
      </c>
      <c r="V98">
        <v>21.659518259999999</v>
      </c>
      <c r="W98">
        <v>19.878659590000002</v>
      </c>
      <c r="X98">
        <v>18.157197960000001</v>
      </c>
      <c r="Y98">
        <v>16.515964069999999</v>
      </c>
      <c r="Z98">
        <v>14.968129920000001</v>
      </c>
      <c r="AA98">
        <v>13.52085128</v>
      </c>
      <c r="AB98">
        <v>12.176821629999999</v>
      </c>
      <c r="AC98">
        <v>10.93561819</v>
      </c>
      <c r="AD98">
        <v>9.1937424619999994</v>
      </c>
      <c r="AE98">
        <v>7.6199984570000003</v>
      </c>
      <c r="AF98">
        <v>6.2740296390000001</v>
      </c>
      <c r="AG98">
        <v>5.1488064189999996</v>
      </c>
      <c r="AH98">
        <v>4.2182798970000004</v>
      </c>
      <c r="AI98">
        <v>3.453210264</v>
      </c>
      <c r="AJ98">
        <v>2.82625511</v>
      </c>
      <c r="AK98">
        <v>2.3134834190000002</v>
      </c>
      <c r="AL98">
        <v>1.894571378</v>
      </c>
      <c r="AM98">
        <v>1.552556464</v>
      </c>
    </row>
    <row r="99" spans="1:39" x14ac:dyDescent="0.25">
      <c r="A99" t="s">
        <v>96</v>
      </c>
      <c r="B99" s="8">
        <v>7.0719006999999997E-5</v>
      </c>
      <c r="C99">
        <v>3.5977268499999998E-4</v>
      </c>
      <c r="D99">
        <v>2.1929745E-3</v>
      </c>
      <c r="E99">
        <v>1.44114538E-2</v>
      </c>
      <c r="F99">
        <v>9.3800631800000006E-2</v>
      </c>
      <c r="G99">
        <v>0.13893802490000001</v>
      </c>
      <c r="H99">
        <v>0.16959022169999999</v>
      </c>
      <c r="I99">
        <v>0.19894525169999999</v>
      </c>
      <c r="J99">
        <v>0.22984696469999999</v>
      </c>
      <c r="K99">
        <v>0.26285066909999999</v>
      </c>
      <c r="L99">
        <v>0.29773306459999999</v>
      </c>
      <c r="M99">
        <v>0.33352799500000002</v>
      </c>
      <c r="N99">
        <v>0.36825013870000001</v>
      </c>
      <c r="O99">
        <v>0.37473187730000002</v>
      </c>
      <c r="P99">
        <v>0.37981071690000001</v>
      </c>
      <c r="Q99">
        <v>0.38411632759999997</v>
      </c>
      <c r="R99">
        <v>0.38819106660000002</v>
      </c>
      <c r="S99">
        <v>0.39250126839999999</v>
      </c>
      <c r="T99">
        <v>0.37542970739999998</v>
      </c>
      <c r="U99">
        <v>0.35539971170000001</v>
      </c>
      <c r="V99">
        <v>0.3344524371</v>
      </c>
      <c r="W99">
        <v>0.31310752260000002</v>
      </c>
      <c r="X99">
        <v>0.29173815870000003</v>
      </c>
      <c r="Y99">
        <v>0.27065460019999998</v>
      </c>
      <c r="Z99">
        <v>0.25010530930000002</v>
      </c>
      <c r="AA99">
        <v>0.23027943319999999</v>
      </c>
      <c r="AB99">
        <v>0.21131299479999999</v>
      </c>
      <c r="AC99">
        <v>0.1932980513</v>
      </c>
      <c r="AD99">
        <v>0.1897184412</v>
      </c>
      <c r="AE99">
        <v>0.1858511055</v>
      </c>
      <c r="AF99">
        <v>0.18101634650000001</v>
      </c>
      <c r="AG99">
        <v>0.1757060708</v>
      </c>
      <c r="AH99">
        <v>0.1702122895</v>
      </c>
      <c r="AI99">
        <v>0.1646814982</v>
      </c>
      <c r="AJ99">
        <v>0.15920179440000001</v>
      </c>
      <c r="AK99">
        <v>0.15383430270000001</v>
      </c>
      <c r="AL99">
        <v>0.14861109010000001</v>
      </c>
      <c r="AM99">
        <v>0.1435534889</v>
      </c>
    </row>
    <row r="100" spans="1:39" x14ac:dyDescent="0.25">
      <c r="A100" t="s">
        <v>97</v>
      </c>
      <c r="B100">
        <v>1.454606002</v>
      </c>
      <c r="C100">
        <v>1.491494251</v>
      </c>
      <c r="D100">
        <v>1.50769555</v>
      </c>
      <c r="E100">
        <v>1.52471829</v>
      </c>
      <c r="F100">
        <v>1.532416877</v>
      </c>
      <c r="G100">
        <v>1.6752639439999999</v>
      </c>
      <c r="H100">
        <v>1.779944585</v>
      </c>
      <c r="I100">
        <v>1.8491522929999999</v>
      </c>
      <c r="J100">
        <v>1.895478534</v>
      </c>
      <c r="K100">
        <v>1.923481631</v>
      </c>
      <c r="L100">
        <v>1.932996508</v>
      </c>
      <c r="M100">
        <v>1.9206276630000001</v>
      </c>
      <c r="N100">
        <v>1.8803200010000001</v>
      </c>
      <c r="O100">
        <v>1.89588095</v>
      </c>
      <c r="P100">
        <v>1.9259007640000001</v>
      </c>
      <c r="Q100">
        <v>1.9538792620000001</v>
      </c>
      <c r="R100">
        <v>1.9804858279999999</v>
      </c>
      <c r="S100">
        <v>2.0079470399999999</v>
      </c>
      <c r="T100">
        <v>2.0595105949999999</v>
      </c>
      <c r="U100">
        <v>2.1047746580000002</v>
      </c>
      <c r="V100">
        <v>2.1391836610000001</v>
      </c>
      <c r="W100">
        <v>2.162373594</v>
      </c>
      <c r="X100">
        <v>2.1749232680000001</v>
      </c>
      <c r="Y100">
        <v>2.1776547110000002</v>
      </c>
      <c r="Z100">
        <v>2.1714450950000002</v>
      </c>
      <c r="AA100">
        <v>2.1571454019999998</v>
      </c>
      <c r="AB100">
        <v>2.1355391720000001</v>
      </c>
      <c r="AC100">
        <v>2.1073346929999999</v>
      </c>
      <c r="AD100">
        <v>2.1419718219999999</v>
      </c>
      <c r="AE100">
        <v>2.1637382359999999</v>
      </c>
      <c r="AF100">
        <v>2.1720429490000002</v>
      </c>
      <c r="AG100">
        <v>2.1726153589999999</v>
      </c>
      <c r="AH100">
        <v>2.1686401119999998</v>
      </c>
      <c r="AI100">
        <v>2.1617666089999998</v>
      </c>
      <c r="AJ100">
        <v>2.1530469249999999</v>
      </c>
      <c r="AK100">
        <v>2.1432923850000001</v>
      </c>
      <c r="AL100">
        <v>2.1329892749999999</v>
      </c>
      <c r="AM100">
        <v>2.1225131230000001</v>
      </c>
    </row>
    <row r="101" spans="1:39" x14ac:dyDescent="0.25">
      <c r="A101" t="s">
        <v>98</v>
      </c>
      <c r="B101">
        <v>344.32535730000001</v>
      </c>
      <c r="C101">
        <v>355.28001829999999</v>
      </c>
      <c r="D101">
        <v>358.88386550000001</v>
      </c>
      <c r="E101">
        <v>370.37668450000001</v>
      </c>
      <c r="F101">
        <v>381.02436719999997</v>
      </c>
      <c r="G101">
        <v>423.9504503</v>
      </c>
      <c r="H101">
        <v>454.89119110000001</v>
      </c>
      <c r="I101">
        <v>474.35969030000001</v>
      </c>
      <c r="J101">
        <v>485.77008009999997</v>
      </c>
      <c r="K101">
        <v>491.77677499999999</v>
      </c>
      <c r="L101">
        <v>493.02505439999999</v>
      </c>
      <c r="M101">
        <v>489.00877500000001</v>
      </c>
      <c r="N101">
        <v>478.3716076</v>
      </c>
      <c r="O101">
        <v>460.75099189999997</v>
      </c>
      <c r="P101">
        <v>444.56833089999998</v>
      </c>
      <c r="Q101">
        <v>429.57078310000003</v>
      </c>
      <c r="R101">
        <v>415.71667489999999</v>
      </c>
      <c r="S101">
        <v>403.07046550000001</v>
      </c>
      <c r="T101">
        <v>401.2585699</v>
      </c>
      <c r="U101">
        <v>398.35775660000002</v>
      </c>
      <c r="V101">
        <v>393.06422520000001</v>
      </c>
      <c r="W101">
        <v>385.63095429999998</v>
      </c>
      <c r="X101">
        <v>376.461253</v>
      </c>
      <c r="Y101">
        <v>365.9282748</v>
      </c>
      <c r="Z101">
        <v>354.34662550000002</v>
      </c>
      <c r="AA101">
        <v>341.97275710000002</v>
      </c>
      <c r="AB101">
        <v>329.01308369999998</v>
      </c>
      <c r="AC101">
        <v>315.63462929999997</v>
      </c>
      <c r="AD101">
        <v>233.95048850000001</v>
      </c>
      <c r="AE101">
        <v>167.8207644</v>
      </c>
      <c r="AF101">
        <v>119.4609245</v>
      </c>
      <c r="AG101">
        <v>84.801132969999998</v>
      </c>
      <c r="AH101">
        <v>60.149047940000003</v>
      </c>
      <c r="AI101">
        <v>42.68244473</v>
      </c>
      <c r="AJ101">
        <v>30.332143519999999</v>
      </c>
      <c r="AK101">
        <v>21.608357259999998</v>
      </c>
      <c r="AL101">
        <v>15.44877928</v>
      </c>
      <c r="AM101">
        <v>11.100083290000001</v>
      </c>
    </row>
    <row r="102" spans="1:39" x14ac:dyDescent="0.25">
      <c r="A102" t="s">
        <v>99</v>
      </c>
      <c r="B102">
        <v>1654.8800980000001</v>
      </c>
      <c r="C102">
        <v>1779.8529759999999</v>
      </c>
      <c r="D102">
        <v>1889.022467</v>
      </c>
      <c r="E102">
        <v>2041.915978</v>
      </c>
      <c r="F102">
        <v>2198.9250579999998</v>
      </c>
      <c r="G102">
        <v>2492.3322950000002</v>
      </c>
      <c r="H102">
        <v>2717.7302589999999</v>
      </c>
      <c r="I102">
        <v>2881.6436330000001</v>
      </c>
      <c r="J102">
        <v>3001.8744270000002</v>
      </c>
      <c r="K102">
        <v>3091.1374209999999</v>
      </c>
      <c r="L102">
        <v>3151.9131430000002</v>
      </c>
      <c r="M102">
        <v>3179.3369429999998</v>
      </c>
      <c r="N102">
        <v>3162.8754629999999</v>
      </c>
      <c r="O102">
        <v>3272.1214030000001</v>
      </c>
      <c r="P102">
        <v>3405.8507639999998</v>
      </c>
      <c r="Q102">
        <v>3549.9414809999998</v>
      </c>
      <c r="R102">
        <v>3704.9761600000002</v>
      </c>
      <c r="S102">
        <v>3873.4760449999999</v>
      </c>
      <c r="T102">
        <v>3962.1696109999998</v>
      </c>
      <c r="U102">
        <v>4020.7469630000001</v>
      </c>
      <c r="V102">
        <v>4053.570373</v>
      </c>
      <c r="W102">
        <v>4063.5101930000001</v>
      </c>
      <c r="X102">
        <v>4053.4961840000001</v>
      </c>
      <c r="Y102">
        <v>4026.280432</v>
      </c>
      <c r="Z102">
        <v>3984.2631000000001</v>
      </c>
      <c r="AA102">
        <v>3929.4531670000001</v>
      </c>
      <c r="AB102">
        <v>3863.5014070000002</v>
      </c>
      <c r="AC102">
        <v>3787.7729319999999</v>
      </c>
      <c r="AD102">
        <v>3926.7676729999998</v>
      </c>
      <c r="AE102">
        <v>4067.2789240000002</v>
      </c>
      <c r="AF102">
        <v>4190.1712340000004</v>
      </c>
      <c r="AG102">
        <v>4301.2292950000001</v>
      </c>
      <c r="AH102">
        <v>4405.4987270000001</v>
      </c>
      <c r="AI102">
        <v>4506.2093869999999</v>
      </c>
      <c r="AJ102">
        <v>4605.4623519999996</v>
      </c>
      <c r="AK102">
        <v>4704.7191849999999</v>
      </c>
      <c r="AL102">
        <v>4805.0413289999997</v>
      </c>
      <c r="AM102">
        <v>4907.2614050000002</v>
      </c>
    </row>
    <row r="103" spans="1:39" x14ac:dyDescent="0.25">
      <c r="A103" t="s">
        <v>100</v>
      </c>
      <c r="B103">
        <v>5.531089014</v>
      </c>
      <c r="C103">
        <v>6.5509778399999998</v>
      </c>
      <c r="D103">
        <v>7.589712682</v>
      </c>
      <c r="E103">
        <v>9.2234615190000007</v>
      </c>
      <c r="F103">
        <v>11.21444629</v>
      </c>
      <c r="G103">
        <v>8.3248840899999994</v>
      </c>
      <c r="H103">
        <v>5.5978794919999997</v>
      </c>
      <c r="I103">
        <v>3.6267355540000001</v>
      </c>
      <c r="J103">
        <v>2.3015285730000001</v>
      </c>
      <c r="K103">
        <v>1.4414393130000001</v>
      </c>
      <c r="L103">
        <v>0.89290940819999998</v>
      </c>
      <c r="M103">
        <v>0.54684142820000003</v>
      </c>
      <c r="N103">
        <v>0.33054282839999999</v>
      </c>
      <c r="O103">
        <v>0.29739715830000002</v>
      </c>
      <c r="P103">
        <v>0.28016433860000001</v>
      </c>
      <c r="Q103">
        <v>0.26573887000000002</v>
      </c>
      <c r="R103">
        <v>0.25275741229999998</v>
      </c>
      <c r="S103">
        <v>0.2410339973</v>
      </c>
      <c r="T103">
        <v>0.27078503729999998</v>
      </c>
      <c r="U103">
        <v>0.30799718329999998</v>
      </c>
      <c r="V103">
        <v>0.34887438570000001</v>
      </c>
      <c r="W103">
        <v>0.3930821343</v>
      </c>
      <c r="X103">
        <v>0.44075064759999999</v>
      </c>
      <c r="Y103">
        <v>0.49209368730000003</v>
      </c>
      <c r="Z103">
        <v>0.54734446790000002</v>
      </c>
      <c r="AA103">
        <v>0.60673540260000003</v>
      </c>
      <c r="AB103">
        <v>0.67048640719999997</v>
      </c>
      <c r="AC103">
        <v>0.73879839449999996</v>
      </c>
      <c r="AD103">
        <v>0.8095877105</v>
      </c>
      <c r="AE103">
        <v>0.88197648799999995</v>
      </c>
      <c r="AF103">
        <v>0.95614409779999998</v>
      </c>
      <c r="AG103">
        <v>1.0334742729999999</v>
      </c>
      <c r="AH103">
        <v>1.115069198</v>
      </c>
      <c r="AI103">
        <v>1.2017700019999999</v>
      </c>
      <c r="AJ103">
        <v>1.2942839639999999</v>
      </c>
      <c r="AK103">
        <v>1.3932705809999999</v>
      </c>
      <c r="AL103">
        <v>1.499381318</v>
      </c>
      <c r="AM103">
        <v>1.6132945970000001</v>
      </c>
    </row>
    <row r="104" spans="1:39" x14ac:dyDescent="0.25">
      <c r="A104" t="s">
        <v>101</v>
      </c>
      <c r="B104" s="8">
        <v>127.6313988</v>
      </c>
      <c r="C104">
        <v>126.6035614</v>
      </c>
      <c r="D104">
        <v>119.1107114</v>
      </c>
      <c r="E104">
        <v>118.7883793</v>
      </c>
      <c r="F104">
        <v>118.8738395</v>
      </c>
      <c r="G104">
        <v>66.203074970000003</v>
      </c>
      <c r="H104">
        <v>33.088849619999998</v>
      </c>
      <c r="I104">
        <v>15.93343224</v>
      </c>
      <c r="J104">
        <v>7.535713061</v>
      </c>
      <c r="K104">
        <v>3.5416961140000001</v>
      </c>
      <c r="L104">
        <v>1.6726673059999999</v>
      </c>
      <c r="M104">
        <v>0.8083103532</v>
      </c>
      <c r="N104">
        <v>0.41211662789999998</v>
      </c>
      <c r="O104">
        <v>0.38480469150000002</v>
      </c>
      <c r="P104">
        <v>0.38448798010000002</v>
      </c>
      <c r="Q104">
        <v>0.38770363520000001</v>
      </c>
      <c r="R104">
        <v>0.39203909619999999</v>
      </c>
      <c r="S104">
        <v>0.39728981790000001</v>
      </c>
      <c r="T104">
        <v>0.40671628659999998</v>
      </c>
      <c r="U104">
        <v>0.41532398310000002</v>
      </c>
      <c r="V104">
        <v>0.42221051510000002</v>
      </c>
      <c r="W104">
        <v>0.42739058759999998</v>
      </c>
      <c r="X104">
        <v>0.43101954120000002</v>
      </c>
      <c r="Y104">
        <v>0.43327154699999998</v>
      </c>
      <c r="Z104">
        <v>0.43430884759999999</v>
      </c>
      <c r="AA104">
        <v>0.4342732198</v>
      </c>
      <c r="AB104">
        <v>0.43328557140000001</v>
      </c>
      <c r="AC104">
        <v>0.43144967360000003</v>
      </c>
      <c r="AD104">
        <v>0.43980733420000001</v>
      </c>
      <c r="AE104">
        <v>0.4483618056</v>
      </c>
      <c r="AF104">
        <v>0.45601178019999999</v>
      </c>
      <c r="AG104">
        <v>0.46314039029999998</v>
      </c>
      <c r="AH104">
        <v>0.47005332090000002</v>
      </c>
      <c r="AI104">
        <v>0.47692775799999998</v>
      </c>
      <c r="AJ104">
        <v>0.48386978889999999</v>
      </c>
      <c r="AK104">
        <v>0.49095261489999997</v>
      </c>
      <c r="AL104">
        <v>0.49823369229999998</v>
      </c>
      <c r="AM104">
        <v>0.50576652389999999</v>
      </c>
    </row>
    <row r="105" spans="1:39" x14ac:dyDescent="0.2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106</v>
      </c>
      <c r="B109">
        <v>822139.67229999998</v>
      </c>
      <c r="C109">
        <v>1102474.304</v>
      </c>
      <c r="D109">
        <v>1464666.51</v>
      </c>
      <c r="E109">
        <v>2029913.6810000001</v>
      </c>
      <c r="F109">
        <v>2809235.5920000002</v>
      </c>
      <c r="G109">
        <v>3420168.2590000001</v>
      </c>
      <c r="H109">
        <v>3932562.8139999998</v>
      </c>
      <c r="I109">
        <v>4391253.1730000004</v>
      </c>
      <c r="J109">
        <v>4818524.0250000004</v>
      </c>
      <c r="K109">
        <v>5225207.3020000001</v>
      </c>
      <c r="L109">
        <v>5609791.6390000004</v>
      </c>
      <c r="M109">
        <v>5957020.0860000001</v>
      </c>
      <c r="N109">
        <v>6238216.6009999998</v>
      </c>
      <c r="O109">
        <v>6321122.7089999998</v>
      </c>
      <c r="P109">
        <v>6383647.4890000001</v>
      </c>
      <c r="Q109">
        <v>6445327.7570000002</v>
      </c>
      <c r="R109">
        <v>6513334.0080000004</v>
      </c>
      <c r="S109">
        <v>6592209.4390000002</v>
      </c>
      <c r="T109">
        <v>6745308.3990000002</v>
      </c>
      <c r="U109">
        <v>6869560.4929999998</v>
      </c>
      <c r="V109">
        <v>6954064.1330000004</v>
      </c>
      <c r="W109">
        <v>7000864.9859999996</v>
      </c>
      <c r="X109">
        <v>7014051.2630000003</v>
      </c>
      <c r="Y109">
        <v>6997749.8650000002</v>
      </c>
      <c r="Z109">
        <v>6955628.6030000001</v>
      </c>
      <c r="AA109">
        <v>6890778.591</v>
      </c>
      <c r="AB109">
        <v>6805741.1150000002</v>
      </c>
      <c r="AC109">
        <v>6702613.5310000004</v>
      </c>
      <c r="AD109">
        <v>3573032.7250000001</v>
      </c>
      <c r="AE109">
        <v>1773617.987</v>
      </c>
      <c r="AF109">
        <v>870156.05759999994</v>
      </c>
      <c r="AG109">
        <v>425804.70970000001</v>
      </c>
      <c r="AH109">
        <v>208613.46309999999</v>
      </c>
      <c r="AI109">
        <v>102482.7007</v>
      </c>
      <c r="AJ109">
        <v>50607.201079999999</v>
      </c>
      <c r="AK109">
        <v>25290.387549999999</v>
      </c>
      <c r="AL109">
        <v>12945.71567</v>
      </c>
      <c r="AM109">
        <v>6944.6216009999998</v>
      </c>
    </row>
    <row r="110" spans="1:39" x14ac:dyDescent="0.25">
      <c r="A110" t="s">
        <v>107</v>
      </c>
      <c r="B110">
        <v>483852.31530000002</v>
      </c>
      <c r="C110">
        <v>544849.56969999999</v>
      </c>
      <c r="D110">
        <v>595923.61629999999</v>
      </c>
      <c r="E110">
        <v>678524.40029999998</v>
      </c>
      <c r="F110">
        <v>771868.56290000002</v>
      </c>
      <c r="G110">
        <v>881224.36239999998</v>
      </c>
      <c r="H110">
        <v>963645.14190000005</v>
      </c>
      <c r="I110">
        <v>1025016.987</v>
      </c>
      <c r="J110">
        <v>1071695.5519999999</v>
      </c>
      <c r="K110">
        <v>1107434.3589999999</v>
      </c>
      <c r="L110">
        <v>1133041.0090000001</v>
      </c>
      <c r="M110">
        <v>1146657.9480000001</v>
      </c>
      <c r="N110">
        <v>1144431.4539999999</v>
      </c>
      <c r="O110">
        <v>1148764.03</v>
      </c>
      <c r="P110">
        <v>1153930.791</v>
      </c>
      <c r="Q110">
        <v>1159343.219</v>
      </c>
      <c r="R110">
        <v>1165846.3740000001</v>
      </c>
      <c r="S110">
        <v>1174187.223</v>
      </c>
      <c r="T110">
        <v>1105286.7069999999</v>
      </c>
      <c r="U110">
        <v>1027056.561</v>
      </c>
      <c r="V110">
        <v>947859.33230000001</v>
      </c>
      <c r="W110">
        <v>869925.76540000003</v>
      </c>
      <c r="X110">
        <v>794591.5196</v>
      </c>
      <c r="Y110">
        <v>722768.18330000003</v>
      </c>
      <c r="Z110">
        <v>655032.18700000003</v>
      </c>
      <c r="AA110">
        <v>591696.6801</v>
      </c>
      <c r="AB110">
        <v>532879.53390000004</v>
      </c>
      <c r="AC110">
        <v>478562.24680000002</v>
      </c>
      <c r="AD110">
        <v>402334.64370000002</v>
      </c>
      <c r="AE110">
        <v>333464.78619999997</v>
      </c>
      <c r="AF110">
        <v>274562.77899999998</v>
      </c>
      <c r="AG110">
        <v>225320.99479999999</v>
      </c>
      <c r="AH110">
        <v>184599.48670000001</v>
      </c>
      <c r="AI110">
        <v>151118.6686</v>
      </c>
      <c r="AJ110">
        <v>123681.9886</v>
      </c>
      <c r="AK110">
        <v>101242.1816</v>
      </c>
      <c r="AL110">
        <v>82909.835030000002</v>
      </c>
      <c r="AM110">
        <v>67942.646859999906</v>
      </c>
    </row>
    <row r="111" spans="1:39" x14ac:dyDescent="0.25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110</v>
      </c>
      <c r="B113">
        <v>34453082.130000003</v>
      </c>
      <c r="C113">
        <v>35549201.909999996</v>
      </c>
      <c r="D113">
        <v>35909801.68</v>
      </c>
      <c r="E113">
        <v>37059769.380000003</v>
      </c>
      <c r="F113">
        <v>38125173</v>
      </c>
      <c r="G113">
        <v>42420342.770000003</v>
      </c>
      <c r="H113">
        <v>45516263.130000003</v>
      </c>
      <c r="I113">
        <v>47464274.770000003</v>
      </c>
      <c r="J113">
        <v>48605994.619999997</v>
      </c>
      <c r="K113">
        <v>49207022.539999999</v>
      </c>
      <c r="L113">
        <v>49331924.969999999</v>
      </c>
      <c r="M113">
        <v>48930057.369999997</v>
      </c>
      <c r="N113">
        <v>47865705.890000001</v>
      </c>
      <c r="O113">
        <v>46102592.869999997</v>
      </c>
      <c r="P113">
        <v>44483361.140000001</v>
      </c>
      <c r="Q113">
        <v>42982711.43</v>
      </c>
      <c r="R113">
        <v>41596473.909999996</v>
      </c>
      <c r="S113">
        <v>40331098.350000001</v>
      </c>
      <c r="T113">
        <v>40149800.68</v>
      </c>
      <c r="U113">
        <v>39859546.25</v>
      </c>
      <c r="V113">
        <v>39329877.240000002</v>
      </c>
      <c r="W113">
        <v>38586106.590000004</v>
      </c>
      <c r="X113">
        <v>37668589.289999999</v>
      </c>
      <c r="Y113">
        <v>36614662.960000001</v>
      </c>
      <c r="Z113">
        <v>35455806.939999998</v>
      </c>
      <c r="AA113">
        <v>34217681.729999997</v>
      </c>
      <c r="AB113">
        <v>32920941.07</v>
      </c>
      <c r="AC113">
        <v>31582297.309999999</v>
      </c>
      <c r="AD113">
        <v>23409008.469999999</v>
      </c>
      <c r="AE113">
        <v>16792090.379999999</v>
      </c>
      <c r="AF113">
        <v>11953220.74</v>
      </c>
      <c r="AG113">
        <v>8485173.841</v>
      </c>
      <c r="AH113">
        <v>6018494.0899999999</v>
      </c>
      <c r="AI113">
        <v>4270792.78</v>
      </c>
      <c r="AJ113">
        <v>3035028.1170000001</v>
      </c>
      <c r="AK113">
        <v>2162130.3169999998</v>
      </c>
      <c r="AL113">
        <v>1545799.152</v>
      </c>
      <c r="AM113">
        <v>1110667.996</v>
      </c>
    </row>
    <row r="114" spans="1:39" x14ac:dyDescent="0.25">
      <c r="A114" t="s">
        <v>111</v>
      </c>
      <c r="B114">
        <v>56591382.229999997</v>
      </c>
      <c r="C114">
        <v>60865038.009999998</v>
      </c>
      <c r="D114">
        <v>64598270.649999999</v>
      </c>
      <c r="E114">
        <v>69826719.010000005</v>
      </c>
      <c r="F114">
        <v>75195906.109999999</v>
      </c>
      <c r="G114">
        <v>85229455.420000002</v>
      </c>
      <c r="H114">
        <v>92937314.340000004</v>
      </c>
      <c r="I114">
        <v>98542605.290000007</v>
      </c>
      <c r="J114">
        <v>102654097.59999999</v>
      </c>
      <c r="K114">
        <v>105706594.40000001</v>
      </c>
      <c r="L114">
        <v>107784921.5</v>
      </c>
      <c r="M114">
        <v>108722724</v>
      </c>
      <c r="N114">
        <v>108159796.3</v>
      </c>
      <c r="O114">
        <v>111895643.2</v>
      </c>
      <c r="P114">
        <v>116468741.5</v>
      </c>
      <c r="Q114">
        <v>121396163.7</v>
      </c>
      <c r="R114">
        <v>126697832.8</v>
      </c>
      <c r="S114">
        <v>132459967.09999999</v>
      </c>
      <c r="T114">
        <v>135492991.40000001</v>
      </c>
      <c r="U114">
        <v>137496141.5</v>
      </c>
      <c r="V114">
        <v>138618592.80000001</v>
      </c>
      <c r="W114">
        <v>138958501.40000001</v>
      </c>
      <c r="X114">
        <v>138616055.69999999</v>
      </c>
      <c r="Y114">
        <v>137685367.69999999</v>
      </c>
      <c r="Z114">
        <v>136248515.09999999</v>
      </c>
      <c r="AA114">
        <v>134374198.09999999</v>
      </c>
      <c r="AB114">
        <v>132118867.8</v>
      </c>
      <c r="AC114">
        <v>129529206.40000001</v>
      </c>
      <c r="AD114">
        <v>134282363.19999999</v>
      </c>
      <c r="AE114">
        <v>139087379.5</v>
      </c>
      <c r="AF114">
        <v>143289886.80000001</v>
      </c>
      <c r="AG114">
        <v>147087702.19999999</v>
      </c>
      <c r="AH114">
        <v>150653369.19999999</v>
      </c>
      <c r="AI114">
        <v>154097338</v>
      </c>
      <c r="AJ114">
        <v>157491458.5</v>
      </c>
      <c r="AK114">
        <v>160885711.30000001</v>
      </c>
      <c r="AL114">
        <v>164316394.19999999</v>
      </c>
      <c r="AM114">
        <v>167811980</v>
      </c>
    </row>
    <row r="115" spans="1:39" x14ac:dyDescent="0.25">
      <c r="A115" t="s">
        <v>112</v>
      </c>
      <c r="B115">
        <v>1083848.0830000001</v>
      </c>
      <c r="C115">
        <v>1283701.0220000001</v>
      </c>
      <c r="D115">
        <v>1487246.97</v>
      </c>
      <c r="E115">
        <v>1807389.26</v>
      </c>
      <c r="F115">
        <v>2197533.9569999999</v>
      </c>
      <c r="G115">
        <v>1631307.939</v>
      </c>
      <c r="H115">
        <v>1096943.085</v>
      </c>
      <c r="I115">
        <v>710689.61270000006</v>
      </c>
      <c r="J115">
        <v>451013.71460000001</v>
      </c>
      <c r="K115">
        <v>282466.6643</v>
      </c>
      <c r="L115">
        <v>174974.95939999999</v>
      </c>
      <c r="M115">
        <v>107173.073</v>
      </c>
      <c r="N115">
        <v>64775.287499999999</v>
      </c>
      <c r="O115">
        <v>58279.849690000003</v>
      </c>
      <c r="P115">
        <v>54902.7961</v>
      </c>
      <c r="Q115">
        <v>52075.888989999999</v>
      </c>
      <c r="R115">
        <v>49531.959499999997</v>
      </c>
      <c r="S115">
        <v>47234.564100000003</v>
      </c>
      <c r="T115">
        <v>53064.768360000002</v>
      </c>
      <c r="U115">
        <v>60357.09893</v>
      </c>
      <c r="V115">
        <v>68367.657420000003</v>
      </c>
      <c r="W115">
        <v>77030.891080000001</v>
      </c>
      <c r="X115">
        <v>86372.318339999998</v>
      </c>
      <c r="Y115">
        <v>96433.829289999994</v>
      </c>
      <c r="Z115">
        <v>107261.1262</v>
      </c>
      <c r="AA115">
        <v>118899.75410000001</v>
      </c>
      <c r="AB115">
        <v>131392.80929999999</v>
      </c>
      <c r="AC115">
        <v>144779.66390000001</v>
      </c>
      <c r="AD115">
        <v>158651.9915</v>
      </c>
      <c r="AE115">
        <v>172837.7598</v>
      </c>
      <c r="AF115">
        <v>187372.1195</v>
      </c>
      <c r="AG115">
        <v>202526.23579999999</v>
      </c>
      <c r="AH115">
        <v>218516.0998</v>
      </c>
      <c r="AI115">
        <v>235506.54459999999</v>
      </c>
      <c r="AJ115">
        <v>253636.1728</v>
      </c>
      <c r="AK115">
        <v>273034.22409999999</v>
      </c>
      <c r="AL115">
        <v>293828.36369999999</v>
      </c>
      <c r="AM115">
        <v>316151.53909999999</v>
      </c>
    </row>
    <row r="116" spans="1:39" x14ac:dyDescent="0.25">
      <c r="A116" t="s">
        <v>113</v>
      </c>
      <c r="B116">
        <v>32532501.420000002</v>
      </c>
      <c r="C116">
        <v>32270511.640000001</v>
      </c>
      <c r="D116">
        <v>30360627.739999998</v>
      </c>
      <c r="E116">
        <v>30278467.170000002</v>
      </c>
      <c r="F116">
        <v>30300250.489999998</v>
      </c>
      <c r="G116">
        <v>16874880.43</v>
      </c>
      <c r="H116">
        <v>8434293.6980000008</v>
      </c>
      <c r="I116">
        <v>4061395.1159999999</v>
      </c>
      <c r="J116">
        <v>1920841.45</v>
      </c>
      <c r="K116">
        <v>902773.82350000006</v>
      </c>
      <c r="L116">
        <v>426319.58740000002</v>
      </c>
      <c r="M116">
        <v>205956.1397</v>
      </c>
      <c r="N116">
        <v>105073.8141</v>
      </c>
      <c r="O116">
        <v>98110.325769999996</v>
      </c>
      <c r="P116">
        <v>98029.576589999997</v>
      </c>
      <c r="Q116">
        <v>98849.444369999997</v>
      </c>
      <c r="R116">
        <v>99954.819390000004</v>
      </c>
      <c r="S116">
        <v>101293.5505</v>
      </c>
      <c r="T116">
        <v>103696.93580000001</v>
      </c>
      <c r="U116">
        <v>105891.56570000001</v>
      </c>
      <c r="V116">
        <v>107647.3652</v>
      </c>
      <c r="W116">
        <v>108968.0836</v>
      </c>
      <c r="X116">
        <v>109893.3265</v>
      </c>
      <c r="Y116">
        <v>110467.5009</v>
      </c>
      <c r="Z116">
        <v>110731.9725</v>
      </c>
      <c r="AA116">
        <v>110722.8888</v>
      </c>
      <c r="AB116">
        <v>110471.0766</v>
      </c>
      <c r="AC116">
        <v>110002.9936</v>
      </c>
      <c r="AD116">
        <v>112133.8741</v>
      </c>
      <c r="AE116">
        <v>114314.93369999999</v>
      </c>
      <c r="AF116">
        <v>116265.38159999999</v>
      </c>
      <c r="AG116">
        <v>118082.9017</v>
      </c>
      <c r="AH116">
        <v>119845.4319</v>
      </c>
      <c r="AI116">
        <v>121598.1477</v>
      </c>
      <c r="AJ116">
        <v>123368.09729999999</v>
      </c>
      <c r="AK116">
        <v>125173.9442</v>
      </c>
      <c r="AL116">
        <v>127030.3376</v>
      </c>
      <c r="AM116">
        <v>128950.9185</v>
      </c>
    </row>
    <row r="117" spans="1:39" x14ac:dyDescent="0.25">
      <c r="A117" t="s">
        <v>157</v>
      </c>
      <c r="B117">
        <v>80.751014299999994</v>
      </c>
      <c r="C117">
        <v>87.010370359999996</v>
      </c>
      <c r="D117">
        <v>93.232779260000001</v>
      </c>
      <c r="E117">
        <v>99.272757900000002</v>
      </c>
      <c r="F117">
        <v>104.832314</v>
      </c>
      <c r="G117">
        <v>117.34576079999999</v>
      </c>
      <c r="H117">
        <v>125.7119715</v>
      </c>
      <c r="I117">
        <v>131.4901169</v>
      </c>
      <c r="J117">
        <v>135.53997910000001</v>
      </c>
      <c r="K117">
        <v>138.251893</v>
      </c>
      <c r="L117">
        <v>139.68920900000001</v>
      </c>
      <c r="M117">
        <v>139.62006510000001</v>
      </c>
      <c r="N117">
        <v>137.5675464</v>
      </c>
      <c r="O117">
        <v>142.4332631</v>
      </c>
      <c r="P117">
        <v>147.24999349999999</v>
      </c>
      <c r="Q117">
        <v>152.04043540000001</v>
      </c>
      <c r="R117">
        <v>156.79935850000001</v>
      </c>
      <c r="S117">
        <v>161.53968760000001</v>
      </c>
      <c r="T117">
        <v>164.781339</v>
      </c>
      <c r="U117">
        <v>167.36750079999999</v>
      </c>
      <c r="V117">
        <v>169.3720538</v>
      </c>
      <c r="W117">
        <v>170.81660880000001</v>
      </c>
      <c r="X117">
        <v>171.72383690000001</v>
      </c>
      <c r="Y117">
        <v>172.11341870000001</v>
      </c>
      <c r="Z117">
        <v>172.00047129999999</v>
      </c>
      <c r="AA117">
        <v>171.396152</v>
      </c>
      <c r="AB117">
        <v>170.30885040000001</v>
      </c>
      <c r="AC117">
        <v>168.74629400000001</v>
      </c>
      <c r="AD117">
        <v>172.8520345</v>
      </c>
      <c r="AE117">
        <v>175.2622571</v>
      </c>
      <c r="AF117">
        <v>176.61664619999999</v>
      </c>
      <c r="AG117">
        <v>177.30566210000001</v>
      </c>
      <c r="AH117">
        <v>177.56674989999999</v>
      </c>
      <c r="AI117">
        <v>177.54330630000001</v>
      </c>
      <c r="AJ117">
        <v>177.32444570000001</v>
      </c>
      <c r="AK117">
        <v>176.96784510000001</v>
      </c>
      <c r="AL117">
        <v>176.51202710000001</v>
      </c>
      <c r="AM117">
        <v>175.98404840000001</v>
      </c>
    </row>
    <row r="118" spans="1:39" x14ac:dyDescent="0.25">
      <c r="A118" t="s">
        <v>158</v>
      </c>
      <c r="B118">
        <v>12.055532449999999</v>
      </c>
      <c r="C118">
        <v>15.88036254</v>
      </c>
      <c r="D118">
        <v>20.802187759999999</v>
      </c>
      <c r="E118">
        <v>27.078303640000001</v>
      </c>
      <c r="F118">
        <v>34.957271259999999</v>
      </c>
      <c r="G118">
        <v>44.949961379999998</v>
      </c>
      <c r="H118">
        <v>55.316936550000001</v>
      </c>
      <c r="I118">
        <v>66.465176279999994</v>
      </c>
      <c r="J118">
        <v>78.702409630000005</v>
      </c>
      <c r="K118">
        <v>92.21705901</v>
      </c>
      <c r="L118">
        <v>107.03420920000001</v>
      </c>
      <c r="M118">
        <v>122.8930007</v>
      </c>
      <c r="N118">
        <v>139.09607320000001</v>
      </c>
      <c r="O118">
        <v>154.94542580000001</v>
      </c>
      <c r="P118">
        <v>172.34197990000001</v>
      </c>
      <c r="Q118">
        <v>191.45352030000001</v>
      </c>
      <c r="R118">
        <v>212.4305584</v>
      </c>
      <c r="S118">
        <v>235.46177080000001</v>
      </c>
      <c r="T118">
        <v>252.52806330000001</v>
      </c>
      <c r="U118">
        <v>269.67035370000002</v>
      </c>
      <c r="V118">
        <v>286.92228499999999</v>
      </c>
      <c r="W118">
        <v>304.23773269999998</v>
      </c>
      <c r="X118">
        <v>321.56888300000003</v>
      </c>
      <c r="Y118">
        <v>338.85868249999999</v>
      </c>
      <c r="Z118">
        <v>356.03605240000002</v>
      </c>
      <c r="AA118">
        <v>373.0146259</v>
      </c>
      <c r="AB118">
        <v>389.6928739</v>
      </c>
      <c r="AC118">
        <v>405.9569151</v>
      </c>
      <c r="AD118">
        <v>421.40284229999997</v>
      </c>
      <c r="AE118">
        <v>433.00073200000003</v>
      </c>
      <c r="AF118">
        <v>442.19021579999998</v>
      </c>
      <c r="AG118">
        <v>449.85998540000003</v>
      </c>
      <c r="AH118">
        <v>456.55559640000001</v>
      </c>
      <c r="AI118">
        <v>462.6084841</v>
      </c>
      <c r="AJ118">
        <v>468.22561200000001</v>
      </c>
      <c r="AK118">
        <v>473.54164969999999</v>
      </c>
      <c r="AL118">
        <v>478.64705120000002</v>
      </c>
      <c r="AM118">
        <v>483.60597089999999</v>
      </c>
    </row>
    <row r="119" spans="1:39" x14ac:dyDescent="0.25">
      <c r="A119" t="s">
        <v>159</v>
      </c>
      <c r="B119">
        <v>17.48665437</v>
      </c>
      <c r="C119">
        <v>18.22832403</v>
      </c>
      <c r="D119">
        <v>18.895628259999999</v>
      </c>
      <c r="E119">
        <v>19.464344180000001</v>
      </c>
      <c r="F119">
        <v>19.884828219999999</v>
      </c>
      <c r="G119">
        <v>24.523243820000001</v>
      </c>
      <c r="H119">
        <v>28.944828999999999</v>
      </c>
      <c r="I119">
        <v>33.355795479999998</v>
      </c>
      <c r="J119">
        <v>37.881698640000003</v>
      </c>
      <c r="K119">
        <v>42.571304380000001</v>
      </c>
      <c r="L119">
        <v>47.39063943</v>
      </c>
      <c r="M119">
        <v>52.186886379999997</v>
      </c>
      <c r="N119">
        <v>56.651756740000003</v>
      </c>
      <c r="O119">
        <v>57.287971679999998</v>
      </c>
      <c r="P119">
        <v>57.844482280000001</v>
      </c>
      <c r="Q119">
        <v>58.333816470000002</v>
      </c>
      <c r="R119">
        <v>58.757079300000001</v>
      </c>
      <c r="S119">
        <v>59.122091480000002</v>
      </c>
      <c r="T119">
        <v>60.30430423</v>
      </c>
      <c r="U119">
        <v>61.246481969999998</v>
      </c>
      <c r="V119">
        <v>61.975708959999999</v>
      </c>
      <c r="W119">
        <v>62.499936839999997</v>
      </c>
      <c r="X119">
        <v>62.827503</v>
      </c>
      <c r="Y119">
        <v>62.965648440000002</v>
      </c>
      <c r="Z119">
        <v>62.919942810000002</v>
      </c>
      <c r="AA119">
        <v>62.694505730000003</v>
      </c>
      <c r="AB119">
        <v>62.29244336</v>
      </c>
      <c r="AC119">
        <v>61.716618859999997</v>
      </c>
      <c r="AD119">
        <v>63.129048619999999</v>
      </c>
      <c r="AE119">
        <v>63.91900656</v>
      </c>
      <c r="AF119">
        <v>64.322085490000006</v>
      </c>
      <c r="AG119">
        <v>64.481919199999894</v>
      </c>
      <c r="AH119">
        <v>64.485766010000006</v>
      </c>
      <c r="AI119">
        <v>64.386287999999894</v>
      </c>
      <c r="AJ119">
        <v>64.216194090000002</v>
      </c>
      <c r="AK119">
        <v>63.996641269999998</v>
      </c>
      <c r="AL119">
        <v>63.741750869999997</v>
      </c>
      <c r="AM119">
        <v>63.461430489999998</v>
      </c>
    </row>
    <row r="120" spans="1:39" x14ac:dyDescent="0.25">
      <c r="A120" t="s">
        <v>160</v>
      </c>
      <c r="B120">
        <v>5.6156558400000001E-2</v>
      </c>
      <c r="C120">
        <v>0.12012391009999999</v>
      </c>
      <c r="D120">
        <v>0.25552477740000001</v>
      </c>
      <c r="E120">
        <v>0.54013263730000005</v>
      </c>
      <c r="F120">
        <v>1.1323259240000001</v>
      </c>
      <c r="G120">
        <v>2.1674903740000002</v>
      </c>
      <c r="H120">
        <v>3.970817287</v>
      </c>
      <c r="I120">
        <v>7.1024775980000001</v>
      </c>
      <c r="J120">
        <v>12.51980803</v>
      </c>
      <c r="K120">
        <v>21.8380993</v>
      </c>
      <c r="L120">
        <v>37.732892849999999</v>
      </c>
      <c r="M120">
        <v>64.493890320000006</v>
      </c>
      <c r="N120">
        <v>108.6676373</v>
      </c>
      <c r="O120">
        <v>114.6777055</v>
      </c>
      <c r="P120">
        <v>120.8387414</v>
      </c>
      <c r="Q120">
        <v>127.1725418</v>
      </c>
      <c r="R120">
        <v>133.67859319999999</v>
      </c>
      <c r="S120">
        <v>140.37189470000001</v>
      </c>
      <c r="T120">
        <v>160.54894920000001</v>
      </c>
      <c r="U120">
        <v>182.8391053</v>
      </c>
      <c r="V120">
        <v>207.46184059999999</v>
      </c>
      <c r="W120">
        <v>234.59842119999999</v>
      </c>
      <c r="X120">
        <v>264.43813749999998</v>
      </c>
      <c r="Y120">
        <v>297.17122460000002</v>
      </c>
      <c r="Z120">
        <v>332.98155439999999</v>
      </c>
      <c r="AA120">
        <v>372.0404178</v>
      </c>
      <c r="AB120">
        <v>414.50024359999998</v>
      </c>
      <c r="AC120">
        <v>460.49013710000003</v>
      </c>
      <c r="AD120">
        <v>482.1731418</v>
      </c>
      <c r="AE120">
        <v>499.75753529999997</v>
      </c>
      <c r="AF120">
        <v>514.80767749999995</v>
      </c>
      <c r="AG120">
        <v>528.29733109999995</v>
      </c>
      <c r="AH120">
        <v>540.82889690000002</v>
      </c>
      <c r="AI120">
        <v>552.77065119999997</v>
      </c>
      <c r="AJ120">
        <v>564.35413940000001</v>
      </c>
      <c r="AK120">
        <v>575.73137489999999</v>
      </c>
      <c r="AL120">
        <v>587.00563179999995</v>
      </c>
      <c r="AM120">
        <v>598.25136769999995</v>
      </c>
    </row>
    <row r="121" spans="1:39" x14ac:dyDescent="0.25">
      <c r="A121" t="s">
        <v>161</v>
      </c>
      <c r="B121">
        <v>6.4122143400000002</v>
      </c>
      <c r="C121">
        <v>8.8901716890000007</v>
      </c>
      <c r="D121">
        <v>12.25707512</v>
      </c>
      <c r="E121">
        <v>16.792965299999999</v>
      </c>
      <c r="F121">
        <v>22.817684029999999</v>
      </c>
      <c r="G121">
        <v>27.15851031</v>
      </c>
      <c r="H121">
        <v>30.936937990000001</v>
      </c>
      <c r="I121">
        <v>34.40772441</v>
      </c>
      <c r="J121">
        <v>37.713114849999997</v>
      </c>
      <c r="K121">
        <v>40.903288580000002</v>
      </c>
      <c r="L121">
        <v>43.945271079999998</v>
      </c>
      <c r="M121">
        <v>46.704559009999997</v>
      </c>
      <c r="N121">
        <v>48.931618520000001</v>
      </c>
      <c r="O121">
        <v>49.481649339999997</v>
      </c>
      <c r="P121">
        <v>49.962847439999997</v>
      </c>
      <c r="Q121">
        <v>50.386031699999997</v>
      </c>
      <c r="R121">
        <v>50.752154820000001</v>
      </c>
      <c r="S121">
        <v>51.067970299999999</v>
      </c>
      <c r="T121">
        <v>52.030951909999999</v>
      </c>
      <c r="U121">
        <v>52.784846180000002</v>
      </c>
      <c r="V121">
        <v>53.353666339999997</v>
      </c>
      <c r="W121">
        <v>53.744867399999997</v>
      </c>
      <c r="X121">
        <v>53.966203800000002</v>
      </c>
      <c r="Y121">
        <v>54.024455949999997</v>
      </c>
      <c r="Z121">
        <v>53.924942819999998</v>
      </c>
      <c r="AA121">
        <v>53.671719510000003</v>
      </c>
      <c r="AB121">
        <v>53.267957520000003</v>
      </c>
      <c r="AC121">
        <v>52.716607760000002</v>
      </c>
      <c r="AD121">
        <v>26.461815909999999</v>
      </c>
      <c r="AE121">
        <v>13.14817526</v>
      </c>
      <c r="AF121">
        <v>6.4929289900000002</v>
      </c>
      <c r="AG121">
        <v>3.194210698</v>
      </c>
      <c r="AH121">
        <v>1.567597406</v>
      </c>
      <c r="AI121">
        <v>0.76808472709999998</v>
      </c>
      <c r="AJ121">
        <v>0.3759286047</v>
      </c>
      <c r="AK121">
        <v>0.183849757</v>
      </c>
      <c r="AL121">
        <v>8.98617632E-2</v>
      </c>
      <c r="AM121">
        <v>4.3904180299999998E-2</v>
      </c>
    </row>
    <row r="122" spans="1:39" x14ac:dyDescent="0.25">
      <c r="A122" t="s">
        <v>162</v>
      </c>
      <c r="B122">
        <v>3.7737684480000002</v>
      </c>
      <c r="C122">
        <v>4.3131160929999997</v>
      </c>
      <c r="D122">
        <v>4.9020939349999999</v>
      </c>
      <c r="E122">
        <v>5.5365082750000001</v>
      </c>
      <c r="F122">
        <v>6.201459421</v>
      </c>
      <c r="G122">
        <v>7.0348763999999999</v>
      </c>
      <c r="H122">
        <v>7.6375846410000001</v>
      </c>
      <c r="I122">
        <v>8.0958572709999999</v>
      </c>
      <c r="J122">
        <v>8.4572170799999995</v>
      </c>
      <c r="K122">
        <v>8.7422150050000003</v>
      </c>
      <c r="L122">
        <v>8.9516601809999994</v>
      </c>
      <c r="M122">
        <v>9.0673190580000007</v>
      </c>
      <c r="N122">
        <v>9.0539352809999905</v>
      </c>
      <c r="O122">
        <v>9.1064950529999997</v>
      </c>
      <c r="P122">
        <v>9.1456284599999904</v>
      </c>
      <c r="Q122">
        <v>9.1735157859999994</v>
      </c>
      <c r="R122">
        <v>9.1905060929999998</v>
      </c>
      <c r="S122">
        <v>9.1979876590000007</v>
      </c>
      <c r="T122">
        <v>8.5465159899999996</v>
      </c>
      <c r="U122">
        <v>7.9071451479999997</v>
      </c>
      <c r="V122">
        <v>7.2888301799999997</v>
      </c>
      <c r="W122">
        <v>6.6959726609999999</v>
      </c>
      <c r="X122">
        <v>6.1317107230000003</v>
      </c>
      <c r="Y122">
        <v>5.5980052770000004</v>
      </c>
      <c r="Z122">
        <v>5.0958391079999998</v>
      </c>
      <c r="AA122">
        <v>4.6254568740000002</v>
      </c>
      <c r="AB122">
        <v>4.1865692980000002</v>
      </c>
      <c r="AC122">
        <v>3.7785294239999998</v>
      </c>
      <c r="AD122">
        <v>3.1686155079999998</v>
      </c>
      <c r="AE122">
        <v>2.6302070120000001</v>
      </c>
      <c r="AF122">
        <v>2.169899638</v>
      </c>
      <c r="AG122">
        <v>1.7833521160000001</v>
      </c>
      <c r="AH122">
        <v>1.4621186779999999</v>
      </c>
      <c r="AI122">
        <v>1.1968280680000001</v>
      </c>
      <c r="AJ122">
        <v>0.97859401720000005</v>
      </c>
      <c r="AK122">
        <v>0.79953004969999997</v>
      </c>
      <c r="AL122">
        <v>0.65286173349999999</v>
      </c>
      <c r="AM122">
        <v>0.53287665969999998</v>
      </c>
    </row>
    <row r="123" spans="1:39" x14ac:dyDescent="0.25">
      <c r="A123" t="s">
        <v>163</v>
      </c>
      <c r="B123">
        <v>1.65276387E-3</v>
      </c>
      <c r="C123">
        <v>1.06890765E-2</v>
      </c>
      <c r="D123">
        <v>6.8745478900000004E-2</v>
      </c>
      <c r="E123">
        <v>0.43935132649999997</v>
      </c>
      <c r="F123">
        <v>2.7847317779999998</v>
      </c>
      <c r="G123">
        <v>3.500643062</v>
      </c>
      <c r="H123">
        <v>4.2116210770000002</v>
      </c>
      <c r="I123">
        <v>4.9471831880000003</v>
      </c>
      <c r="J123">
        <v>5.7269649090000003</v>
      </c>
      <c r="K123">
        <v>6.5602504829999999</v>
      </c>
      <c r="L123">
        <v>7.4439666850000004</v>
      </c>
      <c r="M123">
        <v>8.3556766669999902</v>
      </c>
      <c r="N123">
        <v>9.2457470760000007</v>
      </c>
      <c r="O123">
        <v>9.3497272280000008</v>
      </c>
      <c r="P123">
        <v>9.4407022529999995</v>
      </c>
      <c r="Q123">
        <v>9.5207162289999996</v>
      </c>
      <c r="R123">
        <v>9.5899489960000004</v>
      </c>
      <c r="S123">
        <v>9.6496765050000004</v>
      </c>
      <c r="T123">
        <v>9.1368969470000003</v>
      </c>
      <c r="U123">
        <v>8.6142805849999995</v>
      </c>
      <c r="V123">
        <v>8.0918312960000005</v>
      </c>
      <c r="W123">
        <v>7.5751693260000001</v>
      </c>
      <c r="X123">
        <v>7.0688703510000002</v>
      </c>
      <c r="Y123">
        <v>6.5764473470000002</v>
      </c>
      <c r="Z123">
        <v>6.1004719789999999</v>
      </c>
      <c r="AA123">
        <v>5.6427661269999998</v>
      </c>
      <c r="AB123">
        <v>5.2045763520000001</v>
      </c>
      <c r="AC123">
        <v>4.7867373000000004</v>
      </c>
      <c r="AD123">
        <v>4.7604765230000003</v>
      </c>
      <c r="AE123">
        <v>4.6863520940000001</v>
      </c>
      <c r="AF123">
        <v>4.5850991360000002</v>
      </c>
      <c r="AG123">
        <v>4.4689992649999999</v>
      </c>
      <c r="AH123">
        <v>4.345301407</v>
      </c>
      <c r="AI123">
        <v>4.218258069</v>
      </c>
      <c r="AJ123">
        <v>4.0904212470000001</v>
      </c>
      <c r="AK123">
        <v>3.9633677340000002</v>
      </c>
      <c r="AL123">
        <v>3.8380876769999999</v>
      </c>
      <c r="AM123">
        <v>3.7152194789999999</v>
      </c>
    </row>
    <row r="124" spans="1:39" x14ac:dyDescent="0.25">
      <c r="A124" t="s">
        <v>164</v>
      </c>
      <c r="B124">
        <v>33.995033239999998</v>
      </c>
      <c r="C124">
        <v>34.76868348</v>
      </c>
      <c r="D124">
        <v>35.361901080000003</v>
      </c>
      <c r="E124">
        <v>35.739362919999998</v>
      </c>
      <c r="F124">
        <v>35.822973930000003</v>
      </c>
      <c r="G124">
        <v>39.836318419999998</v>
      </c>
      <c r="H124">
        <v>42.396865839999997</v>
      </c>
      <c r="I124">
        <v>44.05503521</v>
      </c>
      <c r="J124">
        <v>45.114399480000003</v>
      </c>
      <c r="K124">
        <v>45.715574179999997</v>
      </c>
      <c r="L124">
        <v>45.888226779999997</v>
      </c>
      <c r="M124">
        <v>45.565021479999999</v>
      </c>
      <c r="N124">
        <v>44.60104767</v>
      </c>
      <c r="O124">
        <v>45.102643010000001</v>
      </c>
      <c r="P124">
        <v>45.54150224</v>
      </c>
      <c r="Q124">
        <v>45.92748589</v>
      </c>
      <c r="R124">
        <v>46.261461490000002</v>
      </c>
      <c r="S124">
        <v>46.549584170000003</v>
      </c>
      <c r="T124">
        <v>47.483704619999997</v>
      </c>
      <c r="U124">
        <v>48.228937930000001</v>
      </c>
      <c r="V124">
        <v>48.806573749999998</v>
      </c>
      <c r="W124">
        <v>49.222839479999998</v>
      </c>
      <c r="X124">
        <v>49.484268069999999</v>
      </c>
      <c r="Y124">
        <v>49.596530710000003</v>
      </c>
      <c r="Z124">
        <v>49.563983569999998</v>
      </c>
      <c r="AA124">
        <v>49.389841789999998</v>
      </c>
      <c r="AB124">
        <v>49.07652289</v>
      </c>
      <c r="AC124">
        <v>48.626253660000003</v>
      </c>
      <c r="AD124">
        <v>49.804729620000003</v>
      </c>
      <c r="AE124">
        <v>50.494492919999999</v>
      </c>
      <c r="AF124">
        <v>50.879961270000003</v>
      </c>
      <c r="AG124">
        <v>51.073693579999997</v>
      </c>
      <c r="AH124">
        <v>51.144134200000003</v>
      </c>
      <c r="AI124">
        <v>51.132615989999998</v>
      </c>
      <c r="AJ124">
        <v>51.064824459999997</v>
      </c>
      <c r="AK124">
        <v>50.957383309999997</v>
      </c>
      <c r="AL124">
        <v>50.821395029999998</v>
      </c>
      <c r="AM124">
        <v>50.664657050000002</v>
      </c>
    </row>
    <row r="125" spans="1:39" x14ac:dyDescent="0.25">
      <c r="A125" t="s">
        <v>165</v>
      </c>
      <c r="B125">
        <v>103.399939</v>
      </c>
      <c r="C125">
        <v>107.1500782</v>
      </c>
      <c r="D125">
        <v>110.4178496</v>
      </c>
      <c r="E125">
        <v>113.0706582</v>
      </c>
      <c r="F125">
        <v>114.8323319</v>
      </c>
      <c r="G125">
        <v>128.47473930000001</v>
      </c>
      <c r="H125">
        <v>137.56511190000001</v>
      </c>
      <c r="I125">
        <v>143.8156367</v>
      </c>
      <c r="J125">
        <v>148.1704976</v>
      </c>
      <c r="K125">
        <v>151.0590469</v>
      </c>
      <c r="L125">
        <v>152.55267950000001</v>
      </c>
      <c r="M125">
        <v>152.40041389999999</v>
      </c>
      <c r="N125">
        <v>150.08442650000001</v>
      </c>
      <c r="O125">
        <v>145.38499709999999</v>
      </c>
      <c r="P125">
        <v>140.62158289999999</v>
      </c>
      <c r="Q125">
        <v>135.84521100000001</v>
      </c>
      <c r="R125">
        <v>131.07444849999999</v>
      </c>
      <c r="S125">
        <v>126.3401901</v>
      </c>
      <c r="T125">
        <v>125.4082901</v>
      </c>
      <c r="U125">
        <v>123.9496432</v>
      </c>
      <c r="V125">
        <v>122.0595699</v>
      </c>
      <c r="W125">
        <v>119.7887707</v>
      </c>
      <c r="X125">
        <v>117.1851358</v>
      </c>
      <c r="Y125">
        <v>114.291151</v>
      </c>
      <c r="Z125">
        <v>111.1433399</v>
      </c>
      <c r="AA125">
        <v>107.7732068</v>
      </c>
      <c r="AB125">
        <v>104.2084381</v>
      </c>
      <c r="AC125">
        <v>100.47449779999999</v>
      </c>
      <c r="AD125">
        <v>72.78912278</v>
      </c>
      <c r="AE125">
        <v>52.197629429999999</v>
      </c>
      <c r="AF125">
        <v>37.201838449999997</v>
      </c>
      <c r="AG125">
        <v>26.41348846</v>
      </c>
      <c r="AH125">
        <v>18.708337369999999</v>
      </c>
      <c r="AI125">
        <v>13.22964651</v>
      </c>
      <c r="AJ125">
        <v>9.3450781379999999</v>
      </c>
      <c r="AK125">
        <v>6.5959761739999996</v>
      </c>
      <c r="AL125">
        <v>4.6529609470000004</v>
      </c>
      <c r="AM125">
        <v>3.2809438530000001</v>
      </c>
    </row>
    <row r="126" spans="1:39" x14ac:dyDescent="0.25">
      <c r="A126" t="s">
        <v>166</v>
      </c>
      <c r="B126">
        <v>441.38007470000002</v>
      </c>
      <c r="C126">
        <v>478.31208229999999</v>
      </c>
      <c r="D126">
        <v>515.4476469</v>
      </c>
      <c r="E126">
        <v>551.97780409999996</v>
      </c>
      <c r="F126">
        <v>586.22224749999998</v>
      </c>
      <c r="G126">
        <v>665.24409430000003</v>
      </c>
      <c r="H126">
        <v>722.49818289999996</v>
      </c>
      <c r="I126">
        <v>766.12517309999998</v>
      </c>
      <c r="J126">
        <v>800.60912240000005</v>
      </c>
      <c r="K126">
        <v>827.88631910000004</v>
      </c>
      <c r="L126">
        <v>848.02562669999998</v>
      </c>
      <c r="M126">
        <v>859.29137679999997</v>
      </c>
      <c r="N126">
        <v>858.33161270000005</v>
      </c>
      <c r="O126">
        <v>895.99404389999995</v>
      </c>
      <c r="P126">
        <v>933.90685959999996</v>
      </c>
      <c r="Q126">
        <v>972.21421810000004</v>
      </c>
      <c r="R126">
        <v>1010.884941</v>
      </c>
      <c r="S126">
        <v>1050.0047569999999</v>
      </c>
      <c r="T126">
        <v>1065.010016</v>
      </c>
      <c r="U126">
        <v>1075.599105</v>
      </c>
      <c r="V126">
        <v>1082.317528</v>
      </c>
      <c r="W126">
        <v>1085.3671429999999</v>
      </c>
      <c r="X126">
        <v>1084.952675</v>
      </c>
      <c r="Y126">
        <v>1081.2561209999999</v>
      </c>
      <c r="Z126">
        <v>1074.4275150000001</v>
      </c>
      <c r="AA126">
        <v>1064.5895250000001</v>
      </c>
      <c r="AB126">
        <v>1051.8455530000001</v>
      </c>
      <c r="AC126">
        <v>1036.2931759999999</v>
      </c>
      <c r="AD126">
        <v>1085.69597</v>
      </c>
      <c r="AE126">
        <v>1125.9198260000001</v>
      </c>
      <c r="AF126">
        <v>1160.475659</v>
      </c>
      <c r="AG126">
        <v>1191.550195</v>
      </c>
      <c r="AH126">
        <v>1220.4970069999999</v>
      </c>
      <c r="AI126">
        <v>1248.144053</v>
      </c>
      <c r="AJ126">
        <v>1275.012244</v>
      </c>
      <c r="AK126">
        <v>1301.4438720000001</v>
      </c>
      <c r="AL126">
        <v>1327.6717619999999</v>
      </c>
      <c r="AM126">
        <v>1353.8640479999999</v>
      </c>
    </row>
    <row r="127" spans="1:39" x14ac:dyDescent="0.25">
      <c r="A127" t="s">
        <v>167</v>
      </c>
      <c r="B127">
        <v>6.4144215210000004</v>
      </c>
      <c r="C127">
        <v>7.7532777949999998</v>
      </c>
      <c r="D127">
        <v>9.3193962070000005</v>
      </c>
      <c r="E127">
        <v>11.131509210000001</v>
      </c>
      <c r="F127">
        <v>13.186330379999999</v>
      </c>
      <c r="G127">
        <v>9.1763658810000006</v>
      </c>
      <c r="H127">
        <v>6.1115939150000003</v>
      </c>
      <c r="I127">
        <v>3.9741613939999998</v>
      </c>
      <c r="J127">
        <v>2.5467970549999999</v>
      </c>
      <c r="K127">
        <v>1.615000078</v>
      </c>
      <c r="L127">
        <v>1.0144691749999999</v>
      </c>
      <c r="M127">
        <v>0.63037411180000003</v>
      </c>
      <c r="N127">
        <v>0.38613668229999998</v>
      </c>
      <c r="O127">
        <v>0.36855671550000002</v>
      </c>
      <c r="P127">
        <v>0.35124975110000001</v>
      </c>
      <c r="Q127">
        <v>0.3343394945</v>
      </c>
      <c r="R127">
        <v>0.31786352420000002</v>
      </c>
      <c r="S127">
        <v>0.30188635749999998</v>
      </c>
      <c r="T127">
        <v>0.34443370699999998</v>
      </c>
      <c r="U127">
        <v>0.39129303630000001</v>
      </c>
      <c r="V127">
        <v>0.44290043969999998</v>
      </c>
      <c r="W127">
        <v>0.49960620420000001</v>
      </c>
      <c r="X127">
        <v>0.56177405849999995</v>
      </c>
      <c r="Y127">
        <v>0.62976598210000001</v>
      </c>
      <c r="Z127">
        <v>0.70392675660000004</v>
      </c>
      <c r="AA127">
        <v>0.78457104010000001</v>
      </c>
      <c r="AB127">
        <v>0.8719705016</v>
      </c>
      <c r="AC127">
        <v>0.96634496690000005</v>
      </c>
      <c r="AD127">
        <v>1.0624962849999999</v>
      </c>
      <c r="AE127">
        <v>1.156368638</v>
      </c>
      <c r="AF127">
        <v>1.250819138</v>
      </c>
      <c r="AG127">
        <v>1.3478466010000001</v>
      </c>
      <c r="AH127">
        <v>1.448886908</v>
      </c>
      <c r="AI127">
        <v>1.5550062010000001</v>
      </c>
      <c r="AJ127">
        <v>1.6670606960000001</v>
      </c>
      <c r="AK127">
        <v>1.785797224</v>
      </c>
      <c r="AL127">
        <v>1.9119083189999999</v>
      </c>
      <c r="AM127">
        <v>2.0460726199999999</v>
      </c>
    </row>
    <row r="128" spans="1:39" x14ac:dyDescent="0.25">
      <c r="A128" t="s">
        <v>168</v>
      </c>
      <c r="B128">
        <v>148.01453799999999</v>
      </c>
      <c r="C128">
        <v>147.56316509999999</v>
      </c>
      <c r="D128">
        <v>146.29387120000001</v>
      </c>
      <c r="E128">
        <v>144.1246103</v>
      </c>
      <c r="F128">
        <v>140.81657860000001</v>
      </c>
      <c r="G128">
        <v>72.884357109999996</v>
      </c>
      <c r="H128">
        <v>36.10371284</v>
      </c>
      <c r="I128">
        <v>17.46130295</v>
      </c>
      <c r="J128">
        <v>8.3226044940000001</v>
      </c>
      <c r="K128">
        <v>3.9252853719999998</v>
      </c>
      <c r="L128">
        <v>1.833881688</v>
      </c>
      <c r="M128">
        <v>0.84754857630000002</v>
      </c>
      <c r="N128">
        <v>0.38613668229999998</v>
      </c>
      <c r="O128">
        <v>0.39047927900000001</v>
      </c>
      <c r="P128">
        <v>0.39427873340000003</v>
      </c>
      <c r="Q128">
        <v>0.39762041380000002</v>
      </c>
      <c r="R128">
        <v>0.40051183080000002</v>
      </c>
      <c r="S128">
        <v>0.40300627309999998</v>
      </c>
      <c r="T128">
        <v>0.41109348600000001</v>
      </c>
      <c r="U128">
        <v>0.41754539540000002</v>
      </c>
      <c r="V128">
        <v>0.42254631780000002</v>
      </c>
      <c r="W128">
        <v>0.4261501674</v>
      </c>
      <c r="X128">
        <v>0.42841350360000002</v>
      </c>
      <c r="Y128">
        <v>0.42938542530000001</v>
      </c>
      <c r="Z128">
        <v>0.42910364620000002</v>
      </c>
      <c r="AA128">
        <v>0.42759600149999999</v>
      </c>
      <c r="AB128">
        <v>0.42488342130000001</v>
      </c>
      <c r="AC128">
        <v>0.42098518400000001</v>
      </c>
      <c r="AD128">
        <v>0.43122811080000001</v>
      </c>
      <c r="AE128">
        <v>0.43724109049999998</v>
      </c>
      <c r="AF128">
        <v>0.4406199958</v>
      </c>
      <c r="AG128">
        <v>0.44233894019999997</v>
      </c>
      <c r="AH128">
        <v>0.44299029719999999</v>
      </c>
      <c r="AI128">
        <v>0.44293181059999998</v>
      </c>
      <c r="AJ128">
        <v>0.44238580109999998</v>
      </c>
      <c r="AK128">
        <v>0.44149616060000002</v>
      </c>
      <c r="AL128">
        <v>0.44035899420000002</v>
      </c>
      <c r="AM128">
        <v>0.43904180250000002</v>
      </c>
    </row>
    <row r="129" spans="1:39" x14ac:dyDescent="0.25">
      <c r="A129" t="s">
        <v>170</v>
      </c>
      <c r="B129">
        <v>80.751014299999994</v>
      </c>
      <c r="C129">
        <v>87.010370359999996</v>
      </c>
      <c r="D129">
        <v>93.232779260000001</v>
      </c>
      <c r="E129">
        <v>99.272757900000002</v>
      </c>
      <c r="F129">
        <v>104.832314</v>
      </c>
      <c r="G129">
        <v>120.89367780000001</v>
      </c>
      <c r="H129">
        <v>131.89244909999999</v>
      </c>
      <c r="I129">
        <v>139.13634830000001</v>
      </c>
      <c r="J129">
        <v>143.57590640000001</v>
      </c>
      <c r="K129">
        <v>145.6564812</v>
      </c>
      <c r="L129">
        <v>145.38238179999999</v>
      </c>
      <c r="M129">
        <v>142.33531020000001</v>
      </c>
      <c r="N129">
        <v>135.77186499999999</v>
      </c>
      <c r="O129">
        <v>145.52095270000001</v>
      </c>
      <c r="P129">
        <v>155.15288129999999</v>
      </c>
      <c r="Q129">
        <v>164.32925040000001</v>
      </c>
      <c r="R129">
        <v>172.847352</v>
      </c>
      <c r="S129">
        <v>180.55384090000001</v>
      </c>
      <c r="T129">
        <v>186.06860159999999</v>
      </c>
      <c r="U129">
        <v>190.7790689</v>
      </c>
      <c r="V129">
        <v>194.6472942</v>
      </c>
      <c r="W129">
        <v>197.707697</v>
      </c>
      <c r="X129">
        <v>199.9991914</v>
      </c>
      <c r="Y129">
        <v>201.5638333</v>
      </c>
      <c r="Z129">
        <v>202.44277959999999</v>
      </c>
      <c r="AA129">
        <v>202.67520289999999</v>
      </c>
      <c r="AB129">
        <v>202.2983605</v>
      </c>
      <c r="AC129">
        <v>201.3489142</v>
      </c>
      <c r="AD129">
        <v>205.56484209999999</v>
      </c>
      <c r="AE129">
        <v>209.38755269999999</v>
      </c>
      <c r="AF129">
        <v>212.66651899999999</v>
      </c>
      <c r="AG129">
        <v>215.2922853</v>
      </c>
      <c r="AH129">
        <v>217.22689639999999</v>
      </c>
      <c r="AI129">
        <v>218.43409199999999</v>
      </c>
      <c r="AJ129">
        <v>218.85798489999999</v>
      </c>
      <c r="AK129">
        <v>218.4319405</v>
      </c>
      <c r="AL129">
        <v>217.09041629999999</v>
      </c>
      <c r="AM129">
        <v>214.76679469999999</v>
      </c>
    </row>
    <row r="130" spans="1:39" x14ac:dyDescent="0.25">
      <c r="A130" t="s">
        <v>171</v>
      </c>
      <c r="B130">
        <v>12.055532449999999</v>
      </c>
      <c r="C130">
        <v>15.88036254</v>
      </c>
      <c r="D130">
        <v>20.802187759999999</v>
      </c>
      <c r="E130">
        <v>27.078303640000001</v>
      </c>
      <c r="F130">
        <v>34.957271259999999</v>
      </c>
      <c r="G130">
        <v>47.978611839999999</v>
      </c>
      <c r="H130">
        <v>62.296802700000001</v>
      </c>
      <c r="I130">
        <v>78.214660109999997</v>
      </c>
      <c r="J130">
        <v>96.057408269999996</v>
      </c>
      <c r="K130">
        <v>115.9793975</v>
      </c>
      <c r="L130">
        <v>137.77313810000001</v>
      </c>
      <c r="M130">
        <v>160.53404889999999</v>
      </c>
      <c r="N130">
        <v>182.24936650000001</v>
      </c>
      <c r="O130">
        <v>218.52447359999999</v>
      </c>
      <c r="P130">
        <v>260.64698670000001</v>
      </c>
      <c r="Q130">
        <v>308.83466879999997</v>
      </c>
      <c r="R130">
        <v>363.40609999999998</v>
      </c>
      <c r="S130">
        <v>424.67287629999998</v>
      </c>
      <c r="T130">
        <v>467.8794752</v>
      </c>
      <c r="U130">
        <v>512.86697409999999</v>
      </c>
      <c r="V130">
        <v>559.41677890000005</v>
      </c>
      <c r="W130">
        <v>607.46855630000005</v>
      </c>
      <c r="X130">
        <v>656.96400300000005</v>
      </c>
      <c r="Y130">
        <v>707.84643900000003</v>
      </c>
      <c r="Z130">
        <v>760.0494387</v>
      </c>
      <c r="AA130">
        <v>813.49198009999998</v>
      </c>
      <c r="AB130">
        <v>868.07676249999997</v>
      </c>
      <c r="AC130">
        <v>923.69409670000005</v>
      </c>
      <c r="AD130">
        <v>960.60776020000003</v>
      </c>
      <c r="AE130">
        <v>996.70465860000002</v>
      </c>
      <c r="AF130">
        <v>1031.1767809999999</v>
      </c>
      <c r="AG130">
        <v>1063.3612889999999</v>
      </c>
      <c r="AH130">
        <v>1092.9098779999999</v>
      </c>
      <c r="AI130">
        <v>1119.462503</v>
      </c>
      <c r="AJ130">
        <v>1142.536022</v>
      </c>
      <c r="AK130">
        <v>1161.561007</v>
      </c>
      <c r="AL130">
        <v>1175.939308</v>
      </c>
      <c r="AM130">
        <v>1185.0311529999999</v>
      </c>
    </row>
    <row r="131" spans="1:39" x14ac:dyDescent="0.25">
      <c r="A131" t="s">
        <v>172</v>
      </c>
      <c r="B131">
        <v>17.48665437</v>
      </c>
      <c r="C131">
        <v>18.22832403</v>
      </c>
      <c r="D131">
        <v>18.895628259999999</v>
      </c>
      <c r="E131">
        <v>19.464344180000001</v>
      </c>
      <c r="F131">
        <v>19.884828219999999</v>
      </c>
      <c r="G131">
        <v>25.264697399999999</v>
      </c>
      <c r="H131">
        <v>30.36786665</v>
      </c>
      <c r="I131">
        <v>35.295455580000002</v>
      </c>
      <c r="J131">
        <v>40.127638079999997</v>
      </c>
      <c r="K131">
        <v>44.851367070000002</v>
      </c>
      <c r="L131">
        <v>49.3220922</v>
      </c>
      <c r="M131">
        <v>53.201784920000001</v>
      </c>
      <c r="N131">
        <v>55.912276439999999</v>
      </c>
      <c r="O131">
        <v>56.883364899999997</v>
      </c>
      <c r="P131">
        <v>57.568107599999998</v>
      </c>
      <c r="Q131">
        <v>57.876110990000001</v>
      </c>
      <c r="R131">
        <v>57.78425996</v>
      </c>
      <c r="S131">
        <v>57.294893330000001</v>
      </c>
      <c r="T131">
        <v>58.014212919999999</v>
      </c>
      <c r="U131">
        <v>58.444569370000004</v>
      </c>
      <c r="V131">
        <v>58.588710069999998</v>
      </c>
      <c r="W131">
        <v>58.47110077</v>
      </c>
      <c r="X131">
        <v>58.116313750000003</v>
      </c>
      <c r="Y131">
        <v>57.5485726</v>
      </c>
      <c r="Z131">
        <v>56.79058809</v>
      </c>
      <c r="AA131">
        <v>55.863329700000001</v>
      </c>
      <c r="AB131">
        <v>54.786138600000001</v>
      </c>
      <c r="AC131">
        <v>53.577167279999998</v>
      </c>
      <c r="AD131">
        <v>53.293354469999997</v>
      </c>
      <c r="AE131">
        <v>52.889424439999999</v>
      </c>
      <c r="AF131">
        <v>52.337245789999997</v>
      </c>
      <c r="AG131">
        <v>51.621898399999999</v>
      </c>
      <c r="AH131">
        <v>50.747290960000001</v>
      </c>
      <c r="AI131">
        <v>49.717977060000003</v>
      </c>
      <c r="AJ131">
        <v>48.534346489999997</v>
      </c>
      <c r="AK131">
        <v>47.195076659999998</v>
      </c>
      <c r="AL131">
        <v>45.699870070000003</v>
      </c>
      <c r="AM131">
        <v>44.048914609999997</v>
      </c>
    </row>
    <row r="132" spans="1:39" x14ac:dyDescent="0.25">
      <c r="A132" t="s">
        <v>173</v>
      </c>
      <c r="B132">
        <v>5.6156558400000001E-2</v>
      </c>
      <c r="C132">
        <v>0.12012391009999999</v>
      </c>
      <c r="D132">
        <v>0.25552477740000001</v>
      </c>
      <c r="E132">
        <v>0.54013263730000005</v>
      </c>
      <c r="F132">
        <v>1.1323259240000001</v>
      </c>
      <c r="G132">
        <v>2.3714470049999998</v>
      </c>
      <c r="H132">
        <v>4.6985442659999999</v>
      </c>
      <c r="I132">
        <v>9.0015551610000006</v>
      </c>
      <c r="J132">
        <v>16.869106070000001</v>
      </c>
      <c r="K132">
        <v>31.07948919</v>
      </c>
      <c r="L132">
        <v>56.336439290000001</v>
      </c>
      <c r="M132">
        <v>100.16680529999999</v>
      </c>
      <c r="N132">
        <v>173.52198630000001</v>
      </c>
      <c r="O132">
        <v>197.2092011</v>
      </c>
      <c r="P132">
        <v>222.95561140000001</v>
      </c>
      <c r="Q132">
        <v>250.39771049999999</v>
      </c>
      <c r="R132">
        <v>279.27697230000001</v>
      </c>
      <c r="S132">
        <v>309.33997490000002</v>
      </c>
      <c r="T132">
        <v>328.84965510000001</v>
      </c>
      <c r="U132">
        <v>347.8163591</v>
      </c>
      <c r="V132">
        <v>366.0687307</v>
      </c>
      <c r="W132">
        <v>383.55956930000002</v>
      </c>
      <c r="X132">
        <v>400.25103860000002</v>
      </c>
      <c r="Y132">
        <v>416.11351300000001</v>
      </c>
      <c r="Z132">
        <v>431.11832650000002</v>
      </c>
      <c r="AA132">
        <v>445.23550760000001</v>
      </c>
      <c r="AB132">
        <v>458.43368500000003</v>
      </c>
      <c r="AC132">
        <v>470.68291340000002</v>
      </c>
      <c r="AD132">
        <v>480.5309651</v>
      </c>
      <c r="AE132">
        <v>489.45954130000001</v>
      </c>
      <c r="AF132">
        <v>497.1168212</v>
      </c>
      <c r="AG132">
        <v>503.24700919999998</v>
      </c>
      <c r="AH132">
        <v>507.76145600000001</v>
      </c>
      <c r="AI132">
        <v>510.57547899999997</v>
      </c>
      <c r="AJ132">
        <v>511.5585251</v>
      </c>
      <c r="AK132">
        <v>510.55492820000001</v>
      </c>
      <c r="AL132">
        <v>507.411585</v>
      </c>
      <c r="AM132">
        <v>501.9728882</v>
      </c>
    </row>
    <row r="133" spans="1:39" x14ac:dyDescent="0.25">
      <c r="A133" t="s">
        <v>174</v>
      </c>
      <c r="B133">
        <v>6.4122143400000002</v>
      </c>
      <c r="C133">
        <v>8.8901716890000007</v>
      </c>
      <c r="D133">
        <v>12.25707512</v>
      </c>
      <c r="E133">
        <v>16.792965299999999</v>
      </c>
      <c r="F133">
        <v>22.817684029999999</v>
      </c>
      <c r="G133">
        <v>27.979640459999999</v>
      </c>
      <c r="H133">
        <v>32.457915280000002</v>
      </c>
      <c r="I133">
        <v>36.40855483</v>
      </c>
      <c r="J133">
        <v>39.949059259999999</v>
      </c>
      <c r="K133">
        <v>43.094014559999998</v>
      </c>
      <c r="L133">
        <v>45.736304429999997</v>
      </c>
      <c r="M133">
        <v>47.612840609999999</v>
      </c>
      <c r="N133">
        <v>48.292909850000001</v>
      </c>
      <c r="O133">
        <v>52.682099790000002</v>
      </c>
      <c r="P133">
        <v>57.16909922</v>
      </c>
      <c r="Q133">
        <v>61.628320860000002</v>
      </c>
      <c r="R133">
        <v>65.976936800000004</v>
      </c>
      <c r="S133">
        <v>70.145546929999995</v>
      </c>
      <c r="T133">
        <v>71.4556544</v>
      </c>
      <c r="U133">
        <v>72.420974630000003</v>
      </c>
      <c r="V133">
        <v>73.038550270000002</v>
      </c>
      <c r="W133">
        <v>73.332667639999997</v>
      </c>
      <c r="X133">
        <v>73.328411880000004</v>
      </c>
      <c r="Y133">
        <v>73.051103650000002</v>
      </c>
      <c r="Z133">
        <v>72.524809599999998</v>
      </c>
      <c r="AA133">
        <v>71.772001099999997</v>
      </c>
      <c r="AB133">
        <v>70.813642610000002</v>
      </c>
      <c r="AC133">
        <v>69.669709019999999</v>
      </c>
      <c r="AD133">
        <v>67.997931559999998</v>
      </c>
      <c r="AE133">
        <v>66.21400878</v>
      </c>
      <c r="AF133">
        <v>64.291017890000006</v>
      </c>
      <c r="AG133">
        <v>62.220257670000002</v>
      </c>
      <c r="AH133">
        <v>60.016282779999997</v>
      </c>
      <c r="AI133">
        <v>57.693657979999998</v>
      </c>
      <c r="AJ133">
        <v>55.261441400000002</v>
      </c>
      <c r="AK133">
        <v>52.726399309999998</v>
      </c>
      <c r="AL133">
        <v>50.09619953</v>
      </c>
      <c r="AM133">
        <v>47.3787308</v>
      </c>
    </row>
    <row r="134" spans="1:39" x14ac:dyDescent="0.25">
      <c r="A134" t="s">
        <v>175</v>
      </c>
      <c r="B134">
        <v>3.7737684480000002</v>
      </c>
      <c r="C134">
        <v>4.3131160929999997</v>
      </c>
      <c r="D134">
        <v>4.9020939349999999</v>
      </c>
      <c r="E134">
        <v>5.5365082750000001</v>
      </c>
      <c r="F134">
        <v>6.201459421</v>
      </c>
      <c r="G134">
        <v>7.3323356659999996</v>
      </c>
      <c r="H134">
        <v>8.2016020980000004</v>
      </c>
      <c r="I134">
        <v>8.8707303609999997</v>
      </c>
      <c r="J134">
        <v>9.3851314289999994</v>
      </c>
      <c r="K134">
        <v>9.7617711150000002</v>
      </c>
      <c r="L134">
        <v>9.9896575540000008</v>
      </c>
      <c r="M134">
        <v>10.02747269</v>
      </c>
      <c r="N134">
        <v>9.8068297080000004</v>
      </c>
      <c r="O134">
        <v>9.8768561810000008</v>
      </c>
      <c r="P134">
        <v>9.895264246</v>
      </c>
      <c r="Q134">
        <v>9.848198086</v>
      </c>
      <c r="R134">
        <v>9.7337229769999905</v>
      </c>
      <c r="S134">
        <v>9.5542661090000003</v>
      </c>
      <c r="T134">
        <v>9.1183896059999903</v>
      </c>
      <c r="U134">
        <v>8.6582520620000007</v>
      </c>
      <c r="V134">
        <v>8.1809232880000007</v>
      </c>
      <c r="W134">
        <v>7.6954137649999996</v>
      </c>
      <c r="X134">
        <v>7.2092666249999997</v>
      </c>
      <c r="Y134">
        <v>6.7286804849999999</v>
      </c>
      <c r="Z134">
        <v>6.258554492</v>
      </c>
      <c r="AA134">
        <v>5.8026558250000004</v>
      </c>
      <c r="AB134">
        <v>5.3638053330000002</v>
      </c>
      <c r="AC134">
        <v>4.9440674360000001</v>
      </c>
      <c r="AD134">
        <v>5.6381242409999999</v>
      </c>
      <c r="AE134">
        <v>6.4148628009999999</v>
      </c>
      <c r="AF134">
        <v>7.2775691809999996</v>
      </c>
      <c r="AG134">
        <v>8.2293663539999997</v>
      </c>
      <c r="AH134">
        <v>9.2747504880000005</v>
      </c>
      <c r="AI134">
        <v>10.41741026</v>
      </c>
      <c r="AJ134">
        <v>11.65876239</v>
      </c>
      <c r="AK134">
        <v>12.99741266</v>
      </c>
      <c r="AL134">
        <v>14.42886347</v>
      </c>
      <c r="AM134">
        <v>15.94444171</v>
      </c>
    </row>
    <row r="135" spans="1:39" x14ac:dyDescent="0.25">
      <c r="A135" t="s">
        <v>176</v>
      </c>
      <c r="B135">
        <v>1.65276387E-3</v>
      </c>
      <c r="C135">
        <v>1.06890765E-2</v>
      </c>
      <c r="D135">
        <v>6.8745478900000004E-2</v>
      </c>
      <c r="E135">
        <v>0.43935132649999997</v>
      </c>
      <c r="F135">
        <v>2.7847317779999998</v>
      </c>
      <c r="G135">
        <v>3.6064840490000001</v>
      </c>
      <c r="H135">
        <v>4.4186803540000001</v>
      </c>
      <c r="I135">
        <v>5.234864945</v>
      </c>
      <c r="J135">
        <v>6.0665066090000002</v>
      </c>
      <c r="K135">
        <v>6.9116088119999999</v>
      </c>
      <c r="L135">
        <v>7.7473529699999997</v>
      </c>
      <c r="M135">
        <v>8.5181727380000005</v>
      </c>
      <c r="N135">
        <v>9.1250615360000005</v>
      </c>
      <c r="O135">
        <v>9.3085183160000007</v>
      </c>
      <c r="P135">
        <v>9.4459117470000002</v>
      </c>
      <c r="Q135">
        <v>9.5219944200000004</v>
      </c>
      <c r="R135">
        <v>9.5324555550000003</v>
      </c>
      <c r="S135">
        <v>9.4771509960000007</v>
      </c>
      <c r="T135">
        <v>8.9063681260000003</v>
      </c>
      <c r="U135">
        <v>8.3275021329999994</v>
      </c>
      <c r="V135">
        <v>7.7479869099999998</v>
      </c>
      <c r="W135">
        <v>7.1766301309999996</v>
      </c>
      <c r="X135">
        <v>6.6203615290000002</v>
      </c>
      <c r="Y135">
        <v>6.0844672119999998</v>
      </c>
      <c r="Z135">
        <v>5.5727391800000001</v>
      </c>
      <c r="AA135">
        <v>5.0877237439999998</v>
      </c>
      <c r="AB135">
        <v>4.6309676570000002</v>
      </c>
      <c r="AC135">
        <v>4.2032493679999998</v>
      </c>
      <c r="AD135">
        <v>4.0889505579999996</v>
      </c>
      <c r="AE135">
        <v>3.9686338910000001</v>
      </c>
      <c r="AF135">
        <v>3.8407536699999998</v>
      </c>
      <c r="AG135">
        <v>3.704869843</v>
      </c>
      <c r="AH135">
        <v>3.561928854</v>
      </c>
      <c r="AI135">
        <v>3.412865874</v>
      </c>
      <c r="AJ135">
        <v>3.2582796140000001</v>
      </c>
      <c r="AK135">
        <v>3.0986266699999998</v>
      </c>
      <c r="AL135">
        <v>2.9344108370000002</v>
      </c>
      <c r="AM135">
        <v>2.766142554</v>
      </c>
    </row>
    <row r="136" spans="1:39" x14ac:dyDescent="0.25">
      <c r="A136" t="s">
        <v>177</v>
      </c>
      <c r="B136">
        <v>33.995033239999998</v>
      </c>
      <c r="C136">
        <v>34.76868348</v>
      </c>
      <c r="D136">
        <v>35.361901080000003</v>
      </c>
      <c r="E136">
        <v>35.739362919999998</v>
      </c>
      <c r="F136">
        <v>35.822973930000003</v>
      </c>
      <c r="G136">
        <v>41.040758629999999</v>
      </c>
      <c r="H136">
        <v>44.481256690000002</v>
      </c>
      <c r="I136">
        <v>46.616862709999999</v>
      </c>
      <c r="J136">
        <v>47.789153069999998</v>
      </c>
      <c r="K136">
        <v>48.164039799999998</v>
      </c>
      <c r="L136">
        <v>47.758447220000001</v>
      </c>
      <c r="M136">
        <v>46.451142050000001</v>
      </c>
      <c r="N136">
        <v>44.018866320000001</v>
      </c>
      <c r="O136">
        <v>44.94171214</v>
      </c>
      <c r="P136">
        <v>45.643500539999998</v>
      </c>
      <c r="Q136">
        <v>46.049931440000002</v>
      </c>
      <c r="R136">
        <v>46.139391119999999</v>
      </c>
      <c r="S136">
        <v>45.910378659999999</v>
      </c>
      <c r="T136">
        <v>46.806128800000003</v>
      </c>
      <c r="U136">
        <v>47.477281220000002</v>
      </c>
      <c r="V136">
        <v>47.921342250000002</v>
      </c>
      <c r="W136">
        <v>48.153700440000001</v>
      </c>
      <c r="X136">
        <v>48.190320630000002</v>
      </c>
      <c r="Y136">
        <v>48.047375670000001</v>
      </c>
      <c r="Z136">
        <v>47.740266699999999</v>
      </c>
      <c r="AA136">
        <v>47.283395040000002</v>
      </c>
      <c r="AB136">
        <v>46.690216249999999</v>
      </c>
      <c r="AC136">
        <v>45.973577550000002</v>
      </c>
      <c r="AD136">
        <v>56.927084739999998</v>
      </c>
      <c r="AE136">
        <v>70.328614520000002</v>
      </c>
      <c r="AF136">
        <v>86.634608959999994</v>
      </c>
      <c r="AG136">
        <v>106.37311099999999</v>
      </c>
      <c r="AH136">
        <v>130.17514990000001</v>
      </c>
      <c r="AI136">
        <v>158.76179730000001</v>
      </c>
      <c r="AJ136">
        <v>192.92969489999999</v>
      </c>
      <c r="AK136">
        <v>233.54142250000001</v>
      </c>
      <c r="AL136">
        <v>281.51369340000002</v>
      </c>
      <c r="AM136">
        <v>337.78246830000001</v>
      </c>
    </row>
    <row r="137" spans="1:39" x14ac:dyDescent="0.25">
      <c r="A137" t="s">
        <v>178</v>
      </c>
      <c r="B137">
        <v>103.399939</v>
      </c>
      <c r="C137">
        <v>107.1500782</v>
      </c>
      <c r="D137">
        <v>110.4178496</v>
      </c>
      <c r="E137">
        <v>113.0706582</v>
      </c>
      <c r="F137">
        <v>114.8323319</v>
      </c>
      <c r="G137">
        <v>91.459893059999999</v>
      </c>
      <c r="H137">
        <v>68.913628849999995</v>
      </c>
      <c r="I137">
        <v>50.209266319999998</v>
      </c>
      <c r="J137">
        <v>35.783509219999999</v>
      </c>
      <c r="K137">
        <v>25.07201641</v>
      </c>
      <c r="L137">
        <v>17.283405389999999</v>
      </c>
      <c r="M137">
        <v>11.68660261</v>
      </c>
      <c r="N137">
        <v>7.6991626740000001</v>
      </c>
      <c r="O137">
        <v>6.9826260299999996</v>
      </c>
      <c r="P137">
        <v>6.2995951579999998</v>
      </c>
      <c r="Q137">
        <v>5.6458223800000003</v>
      </c>
      <c r="R137">
        <v>5.0249831389999997</v>
      </c>
      <c r="S137">
        <v>4.4415867750000002</v>
      </c>
      <c r="T137">
        <v>3.441035479</v>
      </c>
      <c r="U137">
        <v>2.6523535809999998</v>
      </c>
      <c r="V137">
        <v>2.0343876089999999</v>
      </c>
      <c r="W137">
        <v>1.553436643</v>
      </c>
      <c r="X137">
        <v>1.181361586</v>
      </c>
      <c r="Y137">
        <v>0.89505938610000002</v>
      </c>
      <c r="Z137">
        <v>0.675812423</v>
      </c>
      <c r="AA137">
        <v>0.50863838620000001</v>
      </c>
      <c r="AB137">
        <v>0.38166779540000001</v>
      </c>
      <c r="AC137">
        <v>0.2855795351</v>
      </c>
      <c r="AD137">
        <v>0.30091907690000003</v>
      </c>
      <c r="AE137">
        <v>0.31635509569999998</v>
      </c>
      <c r="AF137">
        <v>0.33162417859999999</v>
      </c>
      <c r="AG137">
        <v>0.34649631800000003</v>
      </c>
      <c r="AH137">
        <v>0.36083349520000002</v>
      </c>
      <c r="AI137">
        <v>0.37448701280000002</v>
      </c>
      <c r="AJ137">
        <v>0.38725927409999999</v>
      </c>
      <c r="AK137">
        <v>0.39891343779999999</v>
      </c>
      <c r="AL137">
        <v>0.40919118110000002</v>
      </c>
      <c r="AM137">
        <v>0.41780712409999998</v>
      </c>
    </row>
    <row r="138" spans="1:39" x14ac:dyDescent="0.25">
      <c r="A138" t="s">
        <v>179</v>
      </c>
      <c r="B138">
        <v>441.38007470000002</v>
      </c>
      <c r="C138">
        <v>478.31208229999999</v>
      </c>
      <c r="D138">
        <v>515.4476469</v>
      </c>
      <c r="E138">
        <v>551.97780409999996</v>
      </c>
      <c r="F138">
        <v>586.22224740000001</v>
      </c>
      <c r="G138">
        <v>688.50552830000004</v>
      </c>
      <c r="H138">
        <v>764.99833999999998</v>
      </c>
      <c r="I138">
        <v>821.89791600000001</v>
      </c>
      <c r="J138">
        <v>863.76492250000001</v>
      </c>
      <c r="K138">
        <v>892.44308479999995</v>
      </c>
      <c r="L138">
        <v>907.192002</v>
      </c>
      <c r="M138">
        <v>904.55880070000001</v>
      </c>
      <c r="N138">
        <v>878.76075479999997</v>
      </c>
      <c r="O138">
        <v>864.33713150000005</v>
      </c>
      <c r="P138">
        <v>845.695964</v>
      </c>
      <c r="Q138">
        <v>821.9890997</v>
      </c>
      <c r="R138">
        <v>793.43377989999999</v>
      </c>
      <c r="S138">
        <v>760.59148470000002</v>
      </c>
      <c r="T138">
        <v>747.14779239999996</v>
      </c>
      <c r="U138">
        <v>730.21852339999998</v>
      </c>
      <c r="V138">
        <v>710.16487510000002</v>
      </c>
      <c r="W138">
        <v>687.57977110000002</v>
      </c>
      <c r="X138">
        <v>663.00446060000002</v>
      </c>
      <c r="Y138">
        <v>636.92678980000005</v>
      </c>
      <c r="Z138">
        <v>609.7725858</v>
      </c>
      <c r="AA138">
        <v>581.90878910000004</v>
      </c>
      <c r="AB138">
        <v>553.65007109999999</v>
      </c>
      <c r="AC138">
        <v>525.26805039999999</v>
      </c>
      <c r="AD138">
        <v>499.16608100000002</v>
      </c>
      <c r="AE138">
        <v>473.27288429999999</v>
      </c>
      <c r="AF138">
        <v>447.42929770000001</v>
      </c>
      <c r="AG138">
        <v>421.61717859999999</v>
      </c>
      <c r="AH138">
        <v>395.97517679999999</v>
      </c>
      <c r="AI138">
        <v>370.62893350000002</v>
      </c>
      <c r="AJ138">
        <v>345.65737589999998</v>
      </c>
      <c r="AK138">
        <v>321.11760079999999</v>
      </c>
      <c r="AL138">
        <v>297.06613920000001</v>
      </c>
      <c r="AM138">
        <v>273.55469340000002</v>
      </c>
    </row>
    <row r="139" spans="1:39" x14ac:dyDescent="0.25">
      <c r="A139" t="s">
        <v>180</v>
      </c>
      <c r="B139">
        <v>6.4144215210000004</v>
      </c>
      <c r="C139">
        <v>7.7532777949999998</v>
      </c>
      <c r="D139">
        <v>9.3193962070000005</v>
      </c>
      <c r="E139">
        <v>11.131509210000001</v>
      </c>
      <c r="F139">
        <v>13.186330379999999</v>
      </c>
      <c r="G139">
        <v>9.4538107989999904</v>
      </c>
      <c r="H139">
        <v>6.4120630690000002</v>
      </c>
      <c r="I139">
        <v>4.2052613330000002</v>
      </c>
      <c r="J139">
        <v>2.6977921829999998</v>
      </c>
      <c r="K139">
        <v>1.701497343</v>
      </c>
      <c r="L139">
        <v>1.055814877</v>
      </c>
      <c r="M139">
        <v>0.64263324060000004</v>
      </c>
      <c r="N139">
        <v>0.38109640659999999</v>
      </c>
      <c r="O139">
        <v>0.3654496968</v>
      </c>
      <c r="P139">
        <v>0.34860926739999998</v>
      </c>
      <c r="Q139">
        <v>0.33034745360000001</v>
      </c>
      <c r="R139">
        <v>0.31088217829999998</v>
      </c>
      <c r="S139">
        <v>0.29054729299999998</v>
      </c>
      <c r="T139">
        <v>0.3334613367</v>
      </c>
      <c r="U139">
        <v>0.3807723542</v>
      </c>
      <c r="V139">
        <v>0.43265860569999998</v>
      </c>
      <c r="W139">
        <v>0.48942127460000001</v>
      </c>
      <c r="X139">
        <v>0.55137846170000004</v>
      </c>
      <c r="Y139">
        <v>0.61886576380000002</v>
      </c>
      <c r="Z139">
        <v>0.69222683549999997</v>
      </c>
      <c r="AA139">
        <v>0.77180759399999999</v>
      </c>
      <c r="AB139">
        <v>0.85795218600000001</v>
      </c>
      <c r="AC139">
        <v>0.95100391569999998</v>
      </c>
      <c r="AD139">
        <v>1.0350206989999999</v>
      </c>
      <c r="AE139">
        <v>1.123875593</v>
      </c>
      <c r="AF139">
        <v>1.2168405790000001</v>
      </c>
      <c r="AG139">
        <v>1.313197999</v>
      </c>
      <c r="AH139">
        <v>1.4124807079999999</v>
      </c>
      <c r="AI139">
        <v>1.5141068769999999</v>
      </c>
      <c r="AJ139">
        <v>1.617207287</v>
      </c>
      <c r="AK139">
        <v>1.72062655</v>
      </c>
      <c r="AL139">
        <v>1.822964915</v>
      </c>
      <c r="AM139">
        <v>1.9225249179999999</v>
      </c>
    </row>
    <row r="140" spans="1:39" x14ac:dyDescent="0.25">
      <c r="A140" t="s">
        <v>181</v>
      </c>
      <c r="B140">
        <v>148.01453799999999</v>
      </c>
      <c r="C140">
        <v>147.56316509999999</v>
      </c>
      <c r="D140">
        <v>146.29387120000001</v>
      </c>
      <c r="E140">
        <v>144.1246103</v>
      </c>
      <c r="F140">
        <v>140.81657860000001</v>
      </c>
      <c r="G140">
        <v>75.087995750000005</v>
      </c>
      <c r="H140">
        <v>37.878708400000001</v>
      </c>
      <c r="I140">
        <v>18.476688500000002</v>
      </c>
      <c r="J140">
        <v>8.816037111</v>
      </c>
      <c r="K140">
        <v>4.135518458</v>
      </c>
      <c r="L140">
        <v>1.908623365</v>
      </c>
      <c r="M140">
        <v>0.86403118079999996</v>
      </c>
      <c r="N140">
        <v>0.38109640659999999</v>
      </c>
      <c r="O140">
        <v>0.38923254350000003</v>
      </c>
      <c r="P140">
        <v>0.39545949270000003</v>
      </c>
      <c r="Q140">
        <v>0.39913110870000001</v>
      </c>
      <c r="R140">
        <v>0.4000570973</v>
      </c>
      <c r="S140">
        <v>0.3982213362</v>
      </c>
      <c r="T140">
        <v>0.40718029890000002</v>
      </c>
      <c r="U140">
        <v>0.41422876829999999</v>
      </c>
      <c r="V140">
        <v>0.41932791339999997</v>
      </c>
      <c r="W140">
        <v>0.42259548120000001</v>
      </c>
      <c r="X140">
        <v>0.4241557715</v>
      </c>
      <c r="Y140">
        <v>0.42413647199999999</v>
      </c>
      <c r="Z140">
        <v>0.4226600224</v>
      </c>
      <c r="AA140">
        <v>0.4198415009</v>
      </c>
      <c r="AB140">
        <v>0.415788987</v>
      </c>
      <c r="AC140">
        <v>0.41060646239999998</v>
      </c>
      <c r="AD140">
        <v>0.41723290260000001</v>
      </c>
      <c r="AE140">
        <v>0.4229935963</v>
      </c>
      <c r="AF140">
        <v>0.42759761670000002</v>
      </c>
      <c r="AG140">
        <v>0.43084181110000003</v>
      </c>
      <c r="AH140">
        <v>0.43266941269999998</v>
      </c>
      <c r="AI140">
        <v>0.43302826020000001</v>
      </c>
      <c r="AJ140">
        <v>0.4318286341</v>
      </c>
      <c r="AK140">
        <v>0.42896158940000001</v>
      </c>
      <c r="AL140">
        <v>0.42432257220000003</v>
      </c>
      <c r="AM140">
        <v>0.41780712409999998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topLeftCell="A67" workbookViewId="0">
      <selection activeCell="B11" sqref="B11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5" t="s">
        <v>219</v>
      </c>
      <c r="B2" t="s">
        <v>239</v>
      </c>
      <c r="C2">
        <v>7249503</v>
      </c>
      <c r="D2">
        <v>7329865.2319999998</v>
      </c>
      <c r="E2">
        <v>7412230.4119999995</v>
      </c>
      <c r="F2">
        <v>7496109.0060000001</v>
      </c>
      <c r="G2">
        <v>7578842.5549999997</v>
      </c>
      <c r="H2">
        <v>7659137.1220000004</v>
      </c>
      <c r="I2">
        <v>7736569.0120000001</v>
      </c>
      <c r="J2">
        <v>7811216.5010000002</v>
      </c>
      <c r="K2">
        <v>7882723.3940000003</v>
      </c>
      <c r="L2">
        <v>7951468.7649999997</v>
      </c>
      <c r="M2">
        <v>8017876.7359999996</v>
      </c>
      <c r="N2">
        <v>8082335.9879999999</v>
      </c>
      <c r="O2">
        <v>8145209.0259999996</v>
      </c>
      <c r="P2">
        <v>8208089.6119999997</v>
      </c>
      <c r="Q2">
        <v>8272280.4790000003</v>
      </c>
      <c r="R2">
        <v>8337957.4450000003</v>
      </c>
      <c r="S2">
        <v>8405076.2019999996</v>
      </c>
      <c r="T2">
        <v>8473483.1730000004</v>
      </c>
      <c r="U2">
        <v>8544808.5109999999</v>
      </c>
      <c r="V2">
        <v>8618133.9609999899</v>
      </c>
      <c r="W2">
        <v>8692698.3770000003</v>
      </c>
      <c r="X2">
        <v>8767895.7650000006</v>
      </c>
      <c r="Y2">
        <v>8843243.1119999997</v>
      </c>
      <c r="Z2">
        <v>8918355.62099999</v>
      </c>
      <c r="AA2">
        <v>8992924.9120000005</v>
      </c>
      <c r="AB2">
        <v>9066700.1980000008</v>
      </c>
      <c r="AC2">
        <v>9139473.0600000005</v>
      </c>
      <c r="AD2">
        <v>9211067.9780000001</v>
      </c>
      <c r="AE2">
        <v>9282052.8560000006</v>
      </c>
      <c r="AF2">
        <v>9353062.7679999899</v>
      </c>
      <c r="AG2">
        <v>9424165.1909999996</v>
      </c>
      <c r="AH2">
        <v>9495307.284</v>
      </c>
      <c r="AI2">
        <v>9566401.3039999995</v>
      </c>
      <c r="AJ2">
        <v>9637385.3010000009</v>
      </c>
      <c r="AK2">
        <v>9708280.0199999996</v>
      </c>
      <c r="AL2">
        <v>9779213.6229999997</v>
      </c>
      <c r="AM2">
        <v>9850436.8210000005</v>
      </c>
      <c r="AN2">
        <v>9922331.466</v>
      </c>
    </row>
    <row r="3" spans="1:40" x14ac:dyDescent="0.25">
      <c r="A3" s="5" t="s">
        <v>219</v>
      </c>
      <c r="B3" t="s">
        <v>240</v>
      </c>
      <c r="C3">
        <v>100707</v>
      </c>
      <c r="D3">
        <v>101828.2009</v>
      </c>
      <c r="E3">
        <v>102942.0331</v>
      </c>
      <c r="F3">
        <v>104030.91</v>
      </c>
      <c r="G3">
        <v>105091.6667</v>
      </c>
      <c r="H3">
        <v>106141.8434</v>
      </c>
      <c r="I3">
        <v>107187.64260000001</v>
      </c>
      <c r="J3">
        <v>108230.5091</v>
      </c>
      <c r="K3">
        <v>109249.49589999999</v>
      </c>
      <c r="L3">
        <v>110249.8682</v>
      </c>
      <c r="M3">
        <v>111241.8475</v>
      </c>
      <c r="N3">
        <v>112231.06690000001</v>
      </c>
      <c r="O3">
        <v>113217.7252</v>
      </c>
      <c r="P3">
        <v>114210.3539</v>
      </c>
      <c r="Q3">
        <v>115225.4031</v>
      </c>
      <c r="R3">
        <v>116255.19560000001</v>
      </c>
      <c r="S3">
        <v>117289.6663</v>
      </c>
      <c r="T3">
        <v>118321.5015</v>
      </c>
      <c r="U3">
        <v>119330.133</v>
      </c>
      <c r="V3">
        <v>120303.8265</v>
      </c>
      <c r="W3">
        <v>121240.5236</v>
      </c>
      <c r="X3">
        <v>122141.6753</v>
      </c>
      <c r="Y3">
        <v>123009.5102</v>
      </c>
      <c r="Z3">
        <v>123845.9895</v>
      </c>
      <c r="AA3">
        <v>124652.53140000001</v>
      </c>
      <c r="AB3">
        <v>125430.06789999999</v>
      </c>
      <c r="AC3">
        <v>126179.22259999999</v>
      </c>
      <c r="AD3">
        <v>126900.5071</v>
      </c>
      <c r="AE3">
        <v>127601.1632</v>
      </c>
      <c r="AF3">
        <v>128291.0468</v>
      </c>
      <c r="AG3">
        <v>128966.9415</v>
      </c>
      <c r="AH3">
        <v>129626.4326</v>
      </c>
      <c r="AI3">
        <v>130270.47070000001</v>
      </c>
      <c r="AJ3">
        <v>130902.7448</v>
      </c>
      <c r="AK3">
        <v>131528.8316</v>
      </c>
      <c r="AL3">
        <v>132155.72500000001</v>
      </c>
      <c r="AM3">
        <v>132791.62659999999</v>
      </c>
      <c r="AN3">
        <v>133445.90599999999</v>
      </c>
    </row>
    <row r="4" spans="1:40" x14ac:dyDescent="0.25">
      <c r="A4" s="5" t="s">
        <v>218</v>
      </c>
      <c r="B4" t="s">
        <v>241</v>
      </c>
      <c r="C4">
        <v>1859303</v>
      </c>
      <c r="D4">
        <v>1879931.281</v>
      </c>
      <c r="E4">
        <v>1901519.855</v>
      </c>
      <c r="F4">
        <v>1923990.155</v>
      </c>
      <c r="G4">
        <v>1946168.3910000001</v>
      </c>
      <c r="H4">
        <v>1967316.439</v>
      </c>
      <c r="I4">
        <v>1987216.2949999999</v>
      </c>
      <c r="J4">
        <v>2005925.925</v>
      </c>
      <c r="K4">
        <v>2023598.6740000001</v>
      </c>
      <c r="L4">
        <v>2040388.1329999999</v>
      </c>
      <c r="M4">
        <v>2056425.966</v>
      </c>
      <c r="N4">
        <v>2071862.054</v>
      </c>
      <c r="O4">
        <v>2086866.7009999999</v>
      </c>
      <c r="P4">
        <v>2102173.5150000001</v>
      </c>
      <c r="Q4">
        <v>2118113.7119999998</v>
      </c>
      <c r="R4">
        <v>2134827.835</v>
      </c>
      <c r="S4">
        <v>2152361.7519999999</v>
      </c>
      <c r="T4">
        <v>2170687.1889999998</v>
      </c>
      <c r="U4">
        <v>2190629.6529999999</v>
      </c>
      <c r="V4">
        <v>2211849.7429999998</v>
      </c>
      <c r="W4">
        <v>2234027.5419999999</v>
      </c>
      <c r="X4">
        <v>2256879.9580000001</v>
      </c>
      <c r="Y4">
        <v>2280174.14</v>
      </c>
      <c r="Z4">
        <v>2303728.071</v>
      </c>
      <c r="AA4">
        <v>2327402.716</v>
      </c>
      <c r="AB4">
        <v>2351091.4419999998</v>
      </c>
      <c r="AC4">
        <v>2374710.0830000001</v>
      </c>
      <c r="AD4">
        <v>2398189.94</v>
      </c>
      <c r="AE4">
        <v>2421809.0690000001</v>
      </c>
      <c r="AF4">
        <v>2445706.8420000002</v>
      </c>
      <c r="AG4">
        <v>2469932.7540000002</v>
      </c>
      <c r="AH4">
        <v>2494469.5789999999</v>
      </c>
      <c r="AI4">
        <v>2519250.9890000001</v>
      </c>
      <c r="AJ4">
        <v>2544196.6090000002</v>
      </c>
      <c r="AK4">
        <v>2569246.8810000001</v>
      </c>
      <c r="AL4">
        <v>2594379.466</v>
      </c>
      <c r="AM4">
        <v>2619618.594</v>
      </c>
      <c r="AN4">
        <v>2645039.0469999998</v>
      </c>
    </row>
    <row r="5" spans="1:40" x14ac:dyDescent="0.25">
      <c r="A5" s="5" t="s">
        <v>218</v>
      </c>
      <c r="B5" t="s">
        <v>242</v>
      </c>
      <c r="C5">
        <v>286222</v>
      </c>
      <c r="D5">
        <v>289415.01740000001</v>
      </c>
      <c r="E5">
        <v>292660.63929999998</v>
      </c>
      <c r="F5">
        <v>295930.11690000002</v>
      </c>
      <c r="G5">
        <v>299156.11829999997</v>
      </c>
      <c r="H5">
        <v>302321.66379999998</v>
      </c>
      <c r="I5">
        <v>305413.49229999998</v>
      </c>
      <c r="J5">
        <v>308427.26569999999</v>
      </c>
      <c r="K5">
        <v>311322.4277</v>
      </c>
      <c r="L5">
        <v>314116.4682</v>
      </c>
      <c r="M5">
        <v>316833.9694</v>
      </c>
      <c r="N5">
        <v>319491.06390000001</v>
      </c>
      <c r="O5">
        <v>322094.86040000001</v>
      </c>
      <c r="P5">
        <v>324704.58270000003</v>
      </c>
      <c r="Q5">
        <v>327370.81300000002</v>
      </c>
      <c r="R5">
        <v>330084.6765</v>
      </c>
      <c r="S5">
        <v>332831.51750000002</v>
      </c>
      <c r="T5">
        <v>335599.04330000002</v>
      </c>
      <c r="U5">
        <v>338395.98330000002</v>
      </c>
      <c r="V5">
        <v>341189.79340000002</v>
      </c>
      <c r="W5">
        <v>343961.77659999998</v>
      </c>
      <c r="X5">
        <v>346700.89360000001</v>
      </c>
      <c r="Y5">
        <v>349400.49660000001</v>
      </c>
      <c r="Z5">
        <v>352056.36969999998</v>
      </c>
      <c r="AA5">
        <v>354665.54119999998</v>
      </c>
      <c r="AB5">
        <v>357225.62420000002</v>
      </c>
      <c r="AC5">
        <v>359734.51250000001</v>
      </c>
      <c r="AD5">
        <v>362190.33870000002</v>
      </c>
      <c r="AE5">
        <v>364627.83980000002</v>
      </c>
      <c r="AF5">
        <v>367075.3113</v>
      </c>
      <c r="AG5">
        <v>369525.87160000001</v>
      </c>
      <c r="AH5">
        <v>371972.29820000002</v>
      </c>
      <c r="AI5">
        <v>374412.02519999997</v>
      </c>
      <c r="AJ5">
        <v>376847.10220000002</v>
      </c>
      <c r="AK5">
        <v>379284.10080000001</v>
      </c>
      <c r="AL5">
        <v>381734.07270000002</v>
      </c>
      <c r="AM5">
        <v>384212.61690000002</v>
      </c>
      <c r="AN5">
        <v>386739.98739999998</v>
      </c>
    </row>
    <row r="6" spans="1:40" x14ac:dyDescent="0.25">
      <c r="A6" s="5" t="s">
        <v>218</v>
      </c>
      <c r="B6" t="s">
        <v>243</v>
      </c>
      <c r="C6">
        <v>288023.5</v>
      </c>
      <c r="D6">
        <v>291234.47320000001</v>
      </c>
      <c r="E6">
        <v>294514.94280000002</v>
      </c>
      <c r="F6">
        <v>297868.68199999997</v>
      </c>
      <c r="G6">
        <v>301232.70970000001</v>
      </c>
      <c r="H6">
        <v>304543.39260000002</v>
      </c>
      <c r="I6">
        <v>307743.94199999998</v>
      </c>
      <c r="J6">
        <v>310806.05660000001</v>
      </c>
      <c r="K6">
        <v>313683.11349999998</v>
      </c>
      <c r="L6">
        <v>316414.73839999997</v>
      </c>
      <c r="M6">
        <v>319042.65470000001</v>
      </c>
      <c r="N6">
        <v>321593.84389999998</v>
      </c>
      <c r="O6">
        <v>324082.17</v>
      </c>
      <c r="P6">
        <v>326578.3651</v>
      </c>
      <c r="Q6">
        <v>329134.87219999998</v>
      </c>
      <c r="R6">
        <v>331747.87900000002</v>
      </c>
      <c r="S6">
        <v>334410.46090000001</v>
      </c>
      <c r="T6">
        <v>337118.24440000003</v>
      </c>
      <c r="U6">
        <v>339897.00339999999</v>
      </c>
      <c r="V6">
        <v>342718.033</v>
      </c>
      <c r="W6">
        <v>345560.16379999998</v>
      </c>
      <c r="X6">
        <v>348407.288</v>
      </c>
      <c r="Y6">
        <v>351247.72889999999</v>
      </c>
      <c r="Z6">
        <v>354073.32</v>
      </c>
      <c r="AA6">
        <v>356878.41029999999</v>
      </c>
      <c r="AB6">
        <v>359659.04749999999</v>
      </c>
      <c r="AC6">
        <v>362412.41840000002</v>
      </c>
      <c r="AD6">
        <v>365136.5686</v>
      </c>
      <c r="AE6">
        <v>367866.91210000002</v>
      </c>
      <c r="AF6">
        <v>370632.92090000003</v>
      </c>
      <c r="AG6">
        <v>373431.0318</v>
      </c>
      <c r="AH6">
        <v>376256.12050000002</v>
      </c>
      <c r="AI6">
        <v>379104.68920000002</v>
      </c>
      <c r="AJ6">
        <v>381975.8394</v>
      </c>
      <c r="AK6">
        <v>384872.50819999998</v>
      </c>
      <c r="AL6">
        <v>387802.1985</v>
      </c>
      <c r="AM6">
        <v>390777.45110000001</v>
      </c>
      <c r="AN6">
        <v>393816.1079</v>
      </c>
    </row>
    <row r="7" spans="1:40" x14ac:dyDescent="0.25">
      <c r="A7" s="5" t="s">
        <v>218</v>
      </c>
      <c r="B7" t="s">
        <v>244</v>
      </c>
      <c r="C7">
        <v>71746.000010000003</v>
      </c>
      <c r="D7">
        <v>72579.808839999998</v>
      </c>
      <c r="E7">
        <v>73451.478520000004</v>
      </c>
      <c r="F7">
        <v>74347.947209999998</v>
      </c>
      <c r="G7">
        <v>75290.050300000003</v>
      </c>
      <c r="H7">
        <v>76295.680859999906</v>
      </c>
      <c r="I7">
        <v>77350.106950000001</v>
      </c>
      <c r="J7">
        <v>78436.347959999999</v>
      </c>
      <c r="K7">
        <v>79524.354949999906</v>
      </c>
      <c r="L7">
        <v>80606.412890000007</v>
      </c>
      <c r="M7">
        <v>81689.766770000002</v>
      </c>
      <c r="N7">
        <v>82787.820080000005</v>
      </c>
      <c r="O7">
        <v>83917.271439999997</v>
      </c>
      <c r="P7">
        <v>85022.187409999999</v>
      </c>
      <c r="Q7">
        <v>86119.390530000004</v>
      </c>
      <c r="R7">
        <v>87219.508230000007</v>
      </c>
      <c r="S7">
        <v>88330.045429999998</v>
      </c>
      <c r="T7">
        <v>89460.634990000006</v>
      </c>
      <c r="U7">
        <v>90587.171430000002</v>
      </c>
      <c r="V7">
        <v>91688.904420000006</v>
      </c>
      <c r="W7">
        <v>92757.507230000003</v>
      </c>
      <c r="X7">
        <v>93791.726389999996</v>
      </c>
      <c r="Y7">
        <v>94793.79363</v>
      </c>
      <c r="Z7">
        <v>95767.366810000007</v>
      </c>
      <c r="AA7">
        <v>96716.423299999995</v>
      </c>
      <c r="AB7">
        <v>97644.746660000004</v>
      </c>
      <c r="AC7">
        <v>98555.786519999994</v>
      </c>
      <c r="AD7">
        <v>99452.711039999995</v>
      </c>
      <c r="AE7">
        <v>100295.9564</v>
      </c>
      <c r="AF7">
        <v>101092.2525</v>
      </c>
      <c r="AG7">
        <v>101846.3529</v>
      </c>
      <c r="AH7">
        <v>102559.84849999999</v>
      </c>
      <c r="AI7">
        <v>103235.1149</v>
      </c>
      <c r="AJ7">
        <v>103876.7568</v>
      </c>
      <c r="AK7">
        <v>104491.2837</v>
      </c>
      <c r="AL7">
        <v>105086.7733</v>
      </c>
      <c r="AM7">
        <v>105672.5361</v>
      </c>
      <c r="AN7">
        <v>106258.9651</v>
      </c>
    </row>
    <row r="8" spans="1:40" x14ac:dyDescent="0.25">
      <c r="A8" s="5" t="s">
        <v>218</v>
      </c>
      <c r="B8" t="s">
        <v>245</v>
      </c>
      <c r="C8">
        <v>28100</v>
      </c>
      <c r="D8">
        <v>28419.043699999998</v>
      </c>
      <c r="E8">
        <v>28730.216469999999</v>
      </c>
      <c r="F8">
        <v>29026.456099999999</v>
      </c>
      <c r="G8">
        <v>29320.839970000001</v>
      </c>
      <c r="H8">
        <v>29628.67671</v>
      </c>
      <c r="I8">
        <v>29951.12602</v>
      </c>
      <c r="J8">
        <v>30284.60743</v>
      </c>
      <c r="K8">
        <v>30614.993210000001</v>
      </c>
      <c r="L8">
        <v>30942.56753</v>
      </c>
      <c r="M8">
        <v>31269.923220000001</v>
      </c>
      <c r="N8">
        <v>31597.612069999999</v>
      </c>
      <c r="O8">
        <v>31923.9</v>
      </c>
      <c r="P8">
        <v>32244.221399999999</v>
      </c>
      <c r="Q8">
        <v>32562.293979999999</v>
      </c>
      <c r="R8">
        <v>32873.648549999998</v>
      </c>
      <c r="S8">
        <v>33175.22307</v>
      </c>
      <c r="T8">
        <v>33466.370329999998</v>
      </c>
      <c r="U8">
        <v>33732.459900000002</v>
      </c>
      <c r="V8">
        <v>33971.417540000002</v>
      </c>
      <c r="W8">
        <v>34185.299460000002</v>
      </c>
      <c r="X8">
        <v>34377.562669999999</v>
      </c>
      <c r="Y8">
        <v>34551.74267</v>
      </c>
      <c r="Z8">
        <v>34710.875549999997</v>
      </c>
      <c r="AA8">
        <v>34857.359389999998</v>
      </c>
      <c r="AB8">
        <v>34993.031640000001</v>
      </c>
      <c r="AC8">
        <v>35119.325080000002</v>
      </c>
      <c r="AD8">
        <v>35237.418870000001</v>
      </c>
      <c r="AE8">
        <v>35349.863069999999</v>
      </c>
      <c r="AF8">
        <v>35458.313990000002</v>
      </c>
      <c r="AG8">
        <v>35559.201330000004</v>
      </c>
      <c r="AH8">
        <v>35651.149440000001</v>
      </c>
      <c r="AI8">
        <v>35735.280870000002</v>
      </c>
      <c r="AJ8">
        <v>35814.2238</v>
      </c>
      <c r="AK8">
        <v>35891.21716</v>
      </c>
      <c r="AL8">
        <v>35969.701710000001</v>
      </c>
      <c r="AM8">
        <v>36053.131410000002</v>
      </c>
      <c r="AN8">
        <v>36144.930719999997</v>
      </c>
    </row>
    <row r="9" spans="1:40" x14ac:dyDescent="0.25">
      <c r="A9" s="5" t="s">
        <v>218</v>
      </c>
      <c r="B9" t="s">
        <v>246</v>
      </c>
      <c r="C9">
        <v>2093869</v>
      </c>
      <c r="D9">
        <v>2117436.94</v>
      </c>
      <c r="E9">
        <v>2140172.9509999999</v>
      </c>
      <c r="F9">
        <v>2161665.71</v>
      </c>
      <c r="G9">
        <v>2182730.8859999999</v>
      </c>
      <c r="H9">
        <v>2204486.9479999999</v>
      </c>
      <c r="I9">
        <v>2227274.3020000001</v>
      </c>
      <c r="J9">
        <v>2251041.7850000001</v>
      </c>
      <c r="K9">
        <v>2274764.5249999999</v>
      </c>
      <c r="L9">
        <v>2298643.5460000001</v>
      </c>
      <c r="M9">
        <v>2322933.378</v>
      </c>
      <c r="N9">
        <v>2347668.86</v>
      </c>
      <c r="O9">
        <v>2372688.2030000002</v>
      </c>
      <c r="P9">
        <v>2397892.0359999998</v>
      </c>
      <c r="Q9">
        <v>2423601.3020000001</v>
      </c>
      <c r="R9">
        <v>2449269.8530000001</v>
      </c>
      <c r="S9">
        <v>2474514.7579999999</v>
      </c>
      <c r="T9">
        <v>2499148.4330000002</v>
      </c>
      <c r="U9">
        <v>2522098.608</v>
      </c>
      <c r="V9">
        <v>2543305.6770000001</v>
      </c>
      <c r="W9">
        <v>2562938.6639999999</v>
      </c>
      <c r="X9">
        <v>2581234.1919999998</v>
      </c>
      <c r="Y9">
        <v>2598413.1030000001</v>
      </c>
      <c r="Z9">
        <v>2614647.0159999998</v>
      </c>
      <c r="AA9">
        <v>2630055.719</v>
      </c>
      <c r="AB9">
        <v>2644718.5279999999</v>
      </c>
      <c r="AC9">
        <v>2658689.4440000001</v>
      </c>
      <c r="AD9">
        <v>2672010.324</v>
      </c>
      <c r="AE9">
        <v>2684906.9840000002</v>
      </c>
      <c r="AF9">
        <v>2697594.3679999998</v>
      </c>
      <c r="AG9">
        <v>2709718.5610000002</v>
      </c>
      <c r="AH9">
        <v>2721119.5580000002</v>
      </c>
      <c r="AI9">
        <v>2731846.5279999999</v>
      </c>
      <c r="AJ9">
        <v>2742078.301</v>
      </c>
      <c r="AK9">
        <v>2752053.9539999999</v>
      </c>
      <c r="AL9">
        <v>2762041.037</v>
      </c>
      <c r="AM9">
        <v>2772319.9980000001</v>
      </c>
      <c r="AN9">
        <v>2783179.9139999999</v>
      </c>
    </row>
    <row r="10" spans="1:40" x14ac:dyDescent="0.25">
      <c r="A10" s="19" t="s">
        <v>222</v>
      </c>
      <c r="B10" t="s">
        <v>247</v>
      </c>
      <c r="C10">
        <v>52938</v>
      </c>
      <c r="D10">
        <v>53494.103620000002</v>
      </c>
      <c r="E10">
        <v>53975.9735</v>
      </c>
      <c r="F10">
        <v>54412.79204</v>
      </c>
      <c r="G10">
        <v>54883.679020000003</v>
      </c>
      <c r="H10">
        <v>55433.369379999996</v>
      </c>
      <c r="I10">
        <v>56047.749739999999</v>
      </c>
      <c r="J10">
        <v>56701.297460000002</v>
      </c>
      <c r="K10">
        <v>57349.57458</v>
      </c>
      <c r="L10">
        <v>57986.556299999997</v>
      </c>
      <c r="M10">
        <v>58613.48416</v>
      </c>
      <c r="N10">
        <v>59225.870349999997</v>
      </c>
      <c r="O10">
        <v>59812.372689999997</v>
      </c>
      <c r="P10">
        <v>60374.121760000002</v>
      </c>
      <c r="Q10">
        <v>60917.61823</v>
      </c>
      <c r="R10">
        <v>61427.54924</v>
      </c>
      <c r="S10">
        <v>61895.577899999997</v>
      </c>
      <c r="T10">
        <v>62319.801379999997</v>
      </c>
      <c r="U10">
        <v>62575.77087</v>
      </c>
      <c r="V10">
        <v>62701.10252</v>
      </c>
      <c r="W10">
        <v>62728.877999999997</v>
      </c>
      <c r="X10">
        <v>62682.12917</v>
      </c>
      <c r="Y10">
        <v>62577.2932</v>
      </c>
      <c r="Z10">
        <v>62426.446550000001</v>
      </c>
      <c r="AA10">
        <v>62238.629540000002</v>
      </c>
      <c r="AB10">
        <v>62020.712619999998</v>
      </c>
      <c r="AC10">
        <v>61778.040509999999</v>
      </c>
      <c r="AD10">
        <v>61514.88695</v>
      </c>
      <c r="AE10">
        <v>61214.359559999997</v>
      </c>
      <c r="AF10">
        <v>60898.73502</v>
      </c>
      <c r="AG10">
        <v>60571.115059999996</v>
      </c>
      <c r="AH10">
        <v>60234.050009999999</v>
      </c>
      <c r="AI10">
        <v>59891.87457</v>
      </c>
      <c r="AJ10">
        <v>59549.990460000001</v>
      </c>
      <c r="AK10">
        <v>59213.923439999999</v>
      </c>
      <c r="AL10">
        <v>58888.981290000003</v>
      </c>
      <c r="AM10">
        <v>58580.08137</v>
      </c>
      <c r="AN10">
        <v>58291.752809999998</v>
      </c>
    </row>
    <row r="11" spans="1:40" x14ac:dyDescent="0.25">
      <c r="A11" s="5" t="s">
        <v>218</v>
      </c>
      <c r="B11" t="s">
        <v>248</v>
      </c>
      <c r="C11">
        <v>5558098.0010000002</v>
      </c>
      <c r="D11">
        <v>5620306.7779999999</v>
      </c>
      <c r="E11">
        <v>5682332.3439999996</v>
      </c>
      <c r="F11">
        <v>5743250.5049999999</v>
      </c>
      <c r="G11">
        <v>5804043.2369999997</v>
      </c>
      <c r="H11">
        <v>5866745.8439999996</v>
      </c>
      <c r="I11">
        <v>5931246.8020000001</v>
      </c>
      <c r="J11">
        <v>5997696.9230000004</v>
      </c>
      <c r="K11">
        <v>6064844.3729999997</v>
      </c>
      <c r="L11">
        <v>6132726.6859999998</v>
      </c>
      <c r="M11">
        <v>6202218.1320000002</v>
      </c>
      <c r="N11">
        <v>6274479.1689999998</v>
      </c>
      <c r="O11">
        <v>6350895.8389999997</v>
      </c>
      <c r="P11">
        <v>6426854.2800000003</v>
      </c>
      <c r="Q11">
        <v>6504564.4840000002</v>
      </c>
      <c r="R11">
        <v>6584634.4009999996</v>
      </c>
      <c r="S11">
        <v>6667243.6140000001</v>
      </c>
      <c r="T11">
        <v>6752713.4740000004</v>
      </c>
      <c r="U11">
        <v>6839545.5449999999</v>
      </c>
      <c r="V11">
        <v>6926225.074</v>
      </c>
      <c r="W11">
        <v>7012090.727</v>
      </c>
      <c r="X11">
        <v>7096841.1449999996</v>
      </c>
      <c r="Y11">
        <v>7180346.0360000003</v>
      </c>
      <c r="Z11">
        <v>7262555.7180000003</v>
      </c>
      <c r="AA11">
        <v>7343457.5889999997</v>
      </c>
      <c r="AB11">
        <v>7423058.1140000001</v>
      </c>
      <c r="AC11">
        <v>7501379.4570000004</v>
      </c>
      <c r="AD11">
        <v>7578464.1519999998</v>
      </c>
      <c r="AE11">
        <v>7649951.0860000001</v>
      </c>
      <c r="AF11">
        <v>7717035.5800000001</v>
      </c>
      <c r="AG11">
        <v>7780419.4979999997</v>
      </c>
      <c r="AH11">
        <v>7840365.9570000004</v>
      </c>
      <c r="AI11">
        <v>7897102.8700000001</v>
      </c>
      <c r="AJ11">
        <v>7950972.5489999996</v>
      </c>
      <c r="AK11">
        <v>8002448.1500000004</v>
      </c>
      <c r="AL11">
        <v>8052124.3459999999</v>
      </c>
      <c r="AM11">
        <v>8100705.6780000003</v>
      </c>
      <c r="AN11">
        <v>8149004.8449999997</v>
      </c>
    </row>
    <row r="12" spans="1:40" x14ac:dyDescent="0.25">
      <c r="A12" s="5" t="s">
        <v>218</v>
      </c>
      <c r="B12" t="s">
        <v>249</v>
      </c>
      <c r="C12">
        <v>4011081</v>
      </c>
      <c r="D12">
        <v>4056172.64</v>
      </c>
      <c r="E12">
        <v>4100903.1039999998</v>
      </c>
      <c r="F12">
        <v>4144604.7170000002</v>
      </c>
      <c r="G12">
        <v>4187807.7370000002</v>
      </c>
      <c r="H12">
        <v>4231684.5</v>
      </c>
      <c r="I12">
        <v>4276338.6610000003</v>
      </c>
      <c r="J12">
        <v>4321539.4749999996</v>
      </c>
      <c r="K12">
        <v>4365953.87</v>
      </c>
      <c r="L12">
        <v>4409736.8229999999</v>
      </c>
      <c r="M12">
        <v>4453260.2750000004</v>
      </c>
      <c r="N12">
        <v>4496693.2869999995</v>
      </c>
      <c r="O12">
        <v>4539979.6550000003</v>
      </c>
      <c r="P12">
        <v>4583074.1260000002</v>
      </c>
      <c r="Q12">
        <v>4626602.8849999998</v>
      </c>
      <c r="R12">
        <v>4670110.9950000001</v>
      </c>
      <c r="S12">
        <v>4713214.4979999997</v>
      </c>
      <c r="T12">
        <v>4755737.466</v>
      </c>
      <c r="U12">
        <v>4796309.5389999999</v>
      </c>
      <c r="V12">
        <v>4834520.9340000004</v>
      </c>
      <c r="W12">
        <v>4870427.6050000004</v>
      </c>
      <c r="X12">
        <v>4904239.2699999996</v>
      </c>
      <c r="Y12">
        <v>4936191.2489999998</v>
      </c>
      <c r="Z12">
        <v>4966493.0329999998</v>
      </c>
      <c r="AA12">
        <v>4995314.3439999996</v>
      </c>
      <c r="AB12">
        <v>5022788.6059999997</v>
      </c>
      <c r="AC12">
        <v>5049023.1950000003</v>
      </c>
      <c r="AD12">
        <v>5074110.3949999996</v>
      </c>
      <c r="AE12">
        <v>5098261.307</v>
      </c>
      <c r="AF12">
        <v>5121852.8669999996</v>
      </c>
      <c r="AG12">
        <v>5144629.0250000004</v>
      </c>
      <c r="AH12">
        <v>5166470.0860000001</v>
      </c>
      <c r="AI12">
        <v>5187457.682</v>
      </c>
      <c r="AJ12">
        <v>5207814.8640000001</v>
      </c>
      <c r="AK12">
        <v>5227844.5539999995</v>
      </c>
      <c r="AL12">
        <v>5247899.5789999999</v>
      </c>
      <c r="AM12">
        <v>5268367.67</v>
      </c>
      <c r="AN12">
        <v>5289667.3629999999</v>
      </c>
    </row>
    <row r="13" spans="1:40" x14ac:dyDescent="0.25">
      <c r="A13" s="5" t="s">
        <v>220</v>
      </c>
      <c r="B13" t="s">
        <v>250</v>
      </c>
      <c r="C13">
        <v>50441</v>
      </c>
      <c r="D13">
        <v>50991.396659999999</v>
      </c>
      <c r="E13">
        <v>51550.406519999997</v>
      </c>
      <c r="F13">
        <v>52119.93561</v>
      </c>
      <c r="G13">
        <v>52692.557840000001</v>
      </c>
      <c r="H13">
        <v>53253.545769999997</v>
      </c>
      <c r="I13">
        <v>53788.090369999998</v>
      </c>
      <c r="J13">
        <v>54287.101009999998</v>
      </c>
      <c r="K13">
        <v>54745.671609999998</v>
      </c>
      <c r="L13">
        <v>55166.08251</v>
      </c>
      <c r="M13">
        <v>55552.980900000002</v>
      </c>
      <c r="N13">
        <v>55911.650500000003</v>
      </c>
      <c r="O13">
        <v>56247.19139</v>
      </c>
      <c r="P13">
        <v>56573.276819999999</v>
      </c>
      <c r="Q13">
        <v>56903.670550000003</v>
      </c>
      <c r="R13">
        <v>57246.433129999998</v>
      </c>
      <c r="S13">
        <v>57607.075490000003</v>
      </c>
      <c r="T13">
        <v>57989.540580000001</v>
      </c>
      <c r="U13">
        <v>58414.278590000002</v>
      </c>
      <c r="V13">
        <v>58877.863850000002</v>
      </c>
      <c r="W13">
        <v>59375.474600000001</v>
      </c>
      <c r="X13">
        <v>59901.509279999998</v>
      </c>
      <c r="Y13">
        <v>60450.606650000002</v>
      </c>
      <c r="Z13">
        <v>61018.185870000001</v>
      </c>
      <c r="AA13">
        <v>61600.544289999998</v>
      </c>
      <c r="AB13">
        <v>62194.717230000002</v>
      </c>
      <c r="AC13">
        <v>62798.260150000002</v>
      </c>
      <c r="AD13">
        <v>63409.058319999996</v>
      </c>
      <c r="AE13">
        <v>64029.12689</v>
      </c>
      <c r="AF13">
        <v>64664.579740000001</v>
      </c>
      <c r="AG13">
        <v>65319.188929999997</v>
      </c>
      <c r="AH13">
        <v>65995.29436</v>
      </c>
      <c r="AI13">
        <v>66693.907449999999</v>
      </c>
      <c r="AJ13">
        <v>67415.242620000005</v>
      </c>
      <c r="AK13">
        <v>68159.407099999997</v>
      </c>
      <c r="AL13">
        <v>68926.82892</v>
      </c>
      <c r="AM13">
        <v>69718.568889999995</v>
      </c>
      <c r="AN13">
        <v>70536.530710000006</v>
      </c>
    </row>
    <row r="14" spans="1:40" x14ac:dyDescent="0.25">
      <c r="A14" s="5" t="s">
        <v>220</v>
      </c>
      <c r="B14" t="s">
        <v>251</v>
      </c>
      <c r="C14">
        <v>17000</v>
      </c>
      <c r="D14">
        <v>17134.200110000002</v>
      </c>
      <c r="E14">
        <v>17207.010610000001</v>
      </c>
      <c r="F14">
        <v>17229.530999999999</v>
      </c>
      <c r="G14">
        <v>17330.290199999999</v>
      </c>
      <c r="H14">
        <v>17539.162240000001</v>
      </c>
      <c r="I14">
        <v>17847.022150000001</v>
      </c>
      <c r="J14">
        <v>18236.769359999998</v>
      </c>
      <c r="K14">
        <v>18692.224859999998</v>
      </c>
      <c r="L14">
        <v>19206.313050000001</v>
      </c>
      <c r="M14">
        <v>19775.193039999998</v>
      </c>
      <c r="N14">
        <v>20395.46357</v>
      </c>
      <c r="O14">
        <v>21063.57346</v>
      </c>
      <c r="P14">
        <v>21703.923859999999</v>
      </c>
      <c r="Q14">
        <v>22294.767609999999</v>
      </c>
      <c r="R14">
        <v>22833.756150000001</v>
      </c>
      <c r="S14">
        <v>23328.713360000002</v>
      </c>
      <c r="T14">
        <v>23790.797020000002</v>
      </c>
      <c r="U14">
        <v>24231.0262</v>
      </c>
      <c r="V14">
        <v>24651.93837</v>
      </c>
      <c r="W14">
        <v>25052.48993</v>
      </c>
      <c r="X14">
        <v>25431.31539</v>
      </c>
      <c r="Y14">
        <v>25787.91214</v>
      </c>
      <c r="Z14">
        <v>26122.820909999999</v>
      </c>
      <c r="AA14">
        <v>26437.42021</v>
      </c>
      <c r="AB14">
        <v>26733.622060000002</v>
      </c>
      <c r="AC14">
        <v>27013.59217</v>
      </c>
      <c r="AD14">
        <v>27279.524249999999</v>
      </c>
      <c r="AE14">
        <v>27480.209009999999</v>
      </c>
      <c r="AF14">
        <v>27612.47176</v>
      </c>
      <c r="AG14">
        <v>27685.334220000001</v>
      </c>
      <c r="AH14">
        <v>27711.747480000002</v>
      </c>
      <c r="AI14">
        <v>27704.00171</v>
      </c>
      <c r="AJ14">
        <v>27672.174930000001</v>
      </c>
      <c r="AK14">
        <v>27623.9771</v>
      </c>
      <c r="AL14">
        <v>27565.229009999999</v>
      </c>
      <c r="AM14">
        <v>27500.384279999998</v>
      </c>
      <c r="AN14">
        <v>27432.980179999999</v>
      </c>
    </row>
    <row r="15" spans="1:40" x14ac:dyDescent="0.25">
      <c r="A15" s="5" t="s">
        <v>220</v>
      </c>
      <c r="B15" t="s">
        <v>252</v>
      </c>
      <c r="C15">
        <v>37402</v>
      </c>
      <c r="D15">
        <v>37628.50531</v>
      </c>
      <c r="E15">
        <v>37652.331639999997</v>
      </c>
      <c r="F15">
        <v>37513.451609999996</v>
      </c>
      <c r="G15">
        <v>37446.100680000003</v>
      </c>
      <c r="H15">
        <v>37524.297480000001</v>
      </c>
      <c r="I15">
        <v>37758.377339999999</v>
      </c>
      <c r="J15">
        <v>38143.797070000001</v>
      </c>
      <c r="K15">
        <v>38667.330840000002</v>
      </c>
      <c r="L15">
        <v>39323.42411</v>
      </c>
      <c r="M15">
        <v>40109.080999999998</v>
      </c>
      <c r="N15">
        <v>41022.334239999996</v>
      </c>
      <c r="O15">
        <v>42062.650970000002</v>
      </c>
      <c r="P15">
        <v>43119.663110000001</v>
      </c>
      <c r="Q15">
        <v>44137.272940000003</v>
      </c>
      <c r="R15">
        <v>45080.982190000002</v>
      </c>
      <c r="S15">
        <v>45933.668230000003</v>
      </c>
      <c r="T15">
        <v>46688.062230000003</v>
      </c>
      <c r="U15">
        <v>47323.999020000003</v>
      </c>
      <c r="V15">
        <v>47853.062489999997</v>
      </c>
      <c r="W15">
        <v>48300.031889999998</v>
      </c>
      <c r="X15">
        <v>48690.936470000001</v>
      </c>
      <c r="Y15">
        <v>49047.52882</v>
      </c>
      <c r="Z15">
        <v>49385.681170000003</v>
      </c>
      <c r="AA15">
        <v>49715.805529999998</v>
      </c>
      <c r="AB15">
        <v>50044.054040000003</v>
      </c>
      <c r="AC15">
        <v>50373.624210000002</v>
      </c>
      <c r="AD15">
        <v>50705.959309999998</v>
      </c>
      <c r="AE15">
        <v>50944.194130000003</v>
      </c>
      <c r="AF15">
        <v>51074.884460000001</v>
      </c>
      <c r="AG15">
        <v>51113.530270000003</v>
      </c>
      <c r="AH15">
        <v>51084.368620000001</v>
      </c>
      <c r="AI15">
        <v>51009.619570000003</v>
      </c>
      <c r="AJ15">
        <v>50906.551520000001</v>
      </c>
      <c r="AK15">
        <v>50788.072619999999</v>
      </c>
      <c r="AL15">
        <v>50663.536569999997</v>
      </c>
      <c r="AM15">
        <v>50539.812169999997</v>
      </c>
      <c r="AN15">
        <v>50422.156669999997</v>
      </c>
    </row>
    <row r="16" spans="1:40" x14ac:dyDescent="0.25">
      <c r="A16" s="5" t="s">
        <v>220</v>
      </c>
      <c r="B16" t="s">
        <v>253</v>
      </c>
      <c r="C16">
        <v>1072343</v>
      </c>
      <c r="D16">
        <v>1084923.3230000001</v>
      </c>
      <c r="E16">
        <v>1097752.02</v>
      </c>
      <c r="F16">
        <v>1110480.6459999999</v>
      </c>
      <c r="G16">
        <v>1123062.9839999999</v>
      </c>
      <c r="H16">
        <v>1135977.3489999999</v>
      </c>
      <c r="I16">
        <v>1149446.287</v>
      </c>
      <c r="J16">
        <v>1163684.9169999999</v>
      </c>
      <c r="K16">
        <v>1178456.5649999999</v>
      </c>
      <c r="L16">
        <v>1193880.348</v>
      </c>
      <c r="M16">
        <v>1210126.1159999999</v>
      </c>
      <c r="N16">
        <v>1227282.841</v>
      </c>
      <c r="O16">
        <v>1245370.449</v>
      </c>
      <c r="P16">
        <v>1264487.9469999999</v>
      </c>
      <c r="Q16">
        <v>1284605.882</v>
      </c>
      <c r="R16">
        <v>1305317.7960000001</v>
      </c>
      <c r="S16">
        <v>1326326.2220000001</v>
      </c>
      <c r="T16">
        <v>1347493.125</v>
      </c>
      <c r="U16">
        <v>1367879.202</v>
      </c>
      <c r="V16">
        <v>1387134.4539999999</v>
      </c>
      <c r="W16">
        <v>1405126.531</v>
      </c>
      <c r="X16">
        <v>1421854.08</v>
      </c>
      <c r="Y16">
        <v>1437388.9180000001</v>
      </c>
      <c r="Z16">
        <v>1451838.693</v>
      </c>
      <c r="AA16">
        <v>1465325.6359999999</v>
      </c>
      <c r="AB16">
        <v>1477975.7849999999</v>
      </c>
      <c r="AC16">
        <v>1489914.6370000001</v>
      </c>
      <c r="AD16">
        <v>1501266.2749999999</v>
      </c>
      <c r="AE16">
        <v>1512218.1969999999</v>
      </c>
      <c r="AF16">
        <v>1522830.15</v>
      </c>
      <c r="AG16">
        <v>1532851.682</v>
      </c>
      <c r="AH16">
        <v>1542103.578</v>
      </c>
      <c r="AI16">
        <v>1550510.273</v>
      </c>
      <c r="AJ16">
        <v>1558077.2350000001</v>
      </c>
      <c r="AK16">
        <v>1564866.048</v>
      </c>
      <c r="AL16">
        <v>1570977.041</v>
      </c>
      <c r="AM16">
        <v>1576537.3330000001</v>
      </c>
      <c r="AN16">
        <v>1581693.558</v>
      </c>
    </row>
    <row r="17" spans="1:40" x14ac:dyDescent="0.25">
      <c r="A17" s="5" t="s">
        <v>220</v>
      </c>
      <c r="B17" t="s">
        <v>254</v>
      </c>
      <c r="C17">
        <v>1078867</v>
      </c>
      <c r="D17">
        <v>1090952.5349999999</v>
      </c>
      <c r="E17">
        <v>1103740.0859999999</v>
      </c>
      <c r="F17">
        <v>1117209.5190000001</v>
      </c>
      <c r="G17">
        <v>1130496.094</v>
      </c>
      <c r="H17">
        <v>1142953.1270000001</v>
      </c>
      <c r="I17">
        <v>1154242.9879999999</v>
      </c>
      <c r="J17">
        <v>1164301.9339999999</v>
      </c>
      <c r="K17">
        <v>1173291.3400000001</v>
      </c>
      <c r="L17">
        <v>1181400.4990000001</v>
      </c>
      <c r="M17">
        <v>1188834.1640000001</v>
      </c>
      <c r="N17">
        <v>1195807.423</v>
      </c>
      <c r="O17">
        <v>1202527.567</v>
      </c>
      <c r="P17">
        <v>1209548.827</v>
      </c>
      <c r="Q17">
        <v>1217180.9539999999</v>
      </c>
      <c r="R17">
        <v>1225599.422</v>
      </c>
      <c r="S17">
        <v>1234865.6200000001</v>
      </c>
      <c r="T17">
        <v>1244969.2250000001</v>
      </c>
      <c r="U17">
        <v>1256563.4380000001</v>
      </c>
      <c r="V17">
        <v>1269431.2660000001</v>
      </c>
      <c r="W17">
        <v>1283310.726</v>
      </c>
      <c r="X17">
        <v>1297938.04</v>
      </c>
      <c r="Y17">
        <v>1313082.0319999999</v>
      </c>
      <c r="Z17">
        <v>1328557.737</v>
      </c>
      <c r="AA17">
        <v>1344224.9509999999</v>
      </c>
      <c r="AB17">
        <v>1359979.6170000001</v>
      </c>
      <c r="AC17">
        <v>1375743.4240000001</v>
      </c>
      <c r="AD17">
        <v>1391454.9469999999</v>
      </c>
      <c r="AE17">
        <v>1407246.1270000001</v>
      </c>
      <c r="AF17">
        <v>1423258.8319999999</v>
      </c>
      <c r="AG17">
        <v>1439611.905</v>
      </c>
      <c r="AH17">
        <v>1456360.2709999999</v>
      </c>
      <c r="AI17">
        <v>1473499.8430000001</v>
      </c>
      <c r="AJ17">
        <v>1490992.7</v>
      </c>
      <c r="AK17">
        <v>1508794.243</v>
      </c>
      <c r="AL17">
        <v>1526868.8419999999</v>
      </c>
      <c r="AM17">
        <v>1545200.531</v>
      </c>
      <c r="AN17">
        <v>1563799.473</v>
      </c>
    </row>
    <row r="18" spans="1:40" x14ac:dyDescent="0.25">
      <c r="A18" s="5" t="s">
        <v>220</v>
      </c>
      <c r="B18" t="s">
        <v>255</v>
      </c>
      <c r="C18">
        <v>24045</v>
      </c>
      <c r="D18">
        <v>24305.850630000001</v>
      </c>
      <c r="E18">
        <v>24552.251660000002</v>
      </c>
      <c r="F18">
        <v>24801.668659999999</v>
      </c>
      <c r="G18">
        <v>25073.09821</v>
      </c>
      <c r="H18">
        <v>25385.782439999999</v>
      </c>
      <c r="I18">
        <v>25712.6963</v>
      </c>
      <c r="J18">
        <v>26035.027900000001</v>
      </c>
      <c r="K18">
        <v>26329.272000000001</v>
      </c>
      <c r="L18">
        <v>26592.530989999999</v>
      </c>
      <c r="M18">
        <v>26829.218680000002</v>
      </c>
      <c r="N18">
        <v>27041.413499999999</v>
      </c>
      <c r="O18">
        <v>27227.572390000001</v>
      </c>
      <c r="P18">
        <v>27412.21112</v>
      </c>
      <c r="Q18">
        <v>27608.130789999999</v>
      </c>
      <c r="R18">
        <v>27809.975770000001</v>
      </c>
      <c r="S18">
        <v>28013.144189999999</v>
      </c>
      <c r="T18">
        <v>28215.302609999999</v>
      </c>
      <c r="U18">
        <v>28362.61953</v>
      </c>
      <c r="V18">
        <v>28466.171969999999</v>
      </c>
      <c r="W18">
        <v>28536.10759</v>
      </c>
      <c r="X18">
        <v>28578.964329999999</v>
      </c>
      <c r="Y18">
        <v>28599.436600000001</v>
      </c>
      <c r="Z18">
        <v>28601.281070000001</v>
      </c>
      <c r="AA18">
        <v>28587.641240000001</v>
      </c>
      <c r="AB18">
        <v>28561.14789</v>
      </c>
      <c r="AC18">
        <v>28523.971239999999</v>
      </c>
      <c r="AD18">
        <v>28477.868849999999</v>
      </c>
      <c r="AE18">
        <v>28427.334879999999</v>
      </c>
      <c r="AF18">
        <v>28386.11073</v>
      </c>
      <c r="AG18">
        <v>28353.284390000001</v>
      </c>
      <c r="AH18">
        <v>28326.536090000001</v>
      </c>
      <c r="AI18">
        <v>28304.343069999999</v>
      </c>
      <c r="AJ18">
        <v>28285.88033</v>
      </c>
      <c r="AK18">
        <v>28270.82546</v>
      </c>
      <c r="AL18">
        <v>28259.25662</v>
      </c>
      <c r="AM18">
        <v>28251.58454</v>
      </c>
      <c r="AN18">
        <v>28248.521779999999</v>
      </c>
    </row>
    <row r="19" spans="1:40" x14ac:dyDescent="0.25">
      <c r="A19" s="5" t="s">
        <v>221</v>
      </c>
      <c r="B19" t="s">
        <v>256</v>
      </c>
      <c r="C19">
        <v>30842308</v>
      </c>
      <c r="D19">
        <v>31187105.98</v>
      </c>
      <c r="E19">
        <v>31537222.399999999</v>
      </c>
      <c r="F19">
        <v>31889724.77</v>
      </c>
      <c r="G19">
        <v>32237729.329999998</v>
      </c>
      <c r="H19">
        <v>32581159.27</v>
      </c>
      <c r="I19">
        <v>32918367.879999999</v>
      </c>
      <c r="J19">
        <v>33249134.559999999</v>
      </c>
      <c r="K19">
        <v>33568426.859999999</v>
      </c>
      <c r="L19">
        <v>33878516.899999999</v>
      </c>
      <c r="M19">
        <v>34182785.719999999</v>
      </c>
      <c r="N19">
        <v>34483759.229999997</v>
      </c>
      <c r="O19">
        <v>34783070.32</v>
      </c>
      <c r="P19">
        <v>35088075.420000002</v>
      </c>
      <c r="Q19">
        <v>35404880.93</v>
      </c>
      <c r="R19">
        <v>35732115.460000001</v>
      </c>
      <c r="S19">
        <v>36068136.630000003</v>
      </c>
      <c r="T19">
        <v>36411743.640000001</v>
      </c>
      <c r="U19">
        <v>36761722.810000002</v>
      </c>
      <c r="V19">
        <v>37113990.899999999</v>
      </c>
      <c r="W19">
        <v>37465666.109999999</v>
      </c>
      <c r="X19">
        <v>37814605.619999997</v>
      </c>
      <c r="Y19">
        <v>38159256.420000002</v>
      </c>
      <c r="Z19">
        <v>38498509.979999997</v>
      </c>
      <c r="AA19">
        <v>38831574.420000002</v>
      </c>
      <c r="AB19">
        <v>39157880.409999996</v>
      </c>
      <c r="AC19">
        <v>39477023.189999998</v>
      </c>
      <c r="AD19">
        <v>39788737.289999999</v>
      </c>
      <c r="AE19">
        <v>40096421.060000002</v>
      </c>
      <c r="AF19">
        <v>40403553.810000002</v>
      </c>
      <c r="AG19">
        <v>40708884.119999997</v>
      </c>
      <c r="AH19">
        <v>41011252.869999997</v>
      </c>
      <c r="AI19">
        <v>41310125.25</v>
      </c>
      <c r="AJ19">
        <v>41605607.719999999</v>
      </c>
      <c r="AK19">
        <v>41898456.590000004</v>
      </c>
      <c r="AL19">
        <v>42190067.18</v>
      </c>
      <c r="AM19">
        <v>42482466.219999999</v>
      </c>
      <c r="AN19">
        <v>42778308.359999999</v>
      </c>
    </row>
    <row r="20" spans="1:40" x14ac:dyDescent="0.25">
      <c r="A20" s="5" t="s">
        <v>221</v>
      </c>
      <c r="B20" t="s">
        <v>257</v>
      </c>
      <c r="C20">
        <v>2580167</v>
      </c>
      <c r="D20">
        <v>2609890.801</v>
      </c>
      <c r="E20">
        <v>2637423.5469999998</v>
      </c>
      <c r="F20">
        <v>2661806.551</v>
      </c>
      <c r="G20">
        <v>2685340.7689999999</v>
      </c>
      <c r="H20">
        <v>2710821.213</v>
      </c>
      <c r="I20">
        <v>2739353.193</v>
      </c>
      <c r="J20">
        <v>2771039.1880000001</v>
      </c>
      <c r="K20">
        <v>2803942.824</v>
      </c>
      <c r="L20">
        <v>2838434.6839999999</v>
      </c>
      <c r="M20">
        <v>2875007.84</v>
      </c>
      <c r="N20">
        <v>2913753.8059999999</v>
      </c>
      <c r="O20">
        <v>2954399.1669999999</v>
      </c>
      <c r="P20">
        <v>2996338.5120000001</v>
      </c>
      <c r="Q20">
        <v>3039968.5759999999</v>
      </c>
      <c r="R20">
        <v>3084133.9980000001</v>
      </c>
      <c r="S20">
        <v>3128071.6979999999</v>
      </c>
      <c r="T20">
        <v>3171472.1719999998</v>
      </c>
      <c r="U20">
        <v>3211898.074</v>
      </c>
      <c r="V20">
        <v>3249280.3709999998</v>
      </c>
      <c r="W20">
        <v>3283977.068</v>
      </c>
      <c r="X20">
        <v>3316474.395</v>
      </c>
      <c r="Y20">
        <v>3347216.7110000001</v>
      </c>
      <c r="Z20">
        <v>3376537.159</v>
      </c>
      <c r="AA20">
        <v>3404655.253</v>
      </c>
      <c r="AB20">
        <v>3431705.872</v>
      </c>
      <c r="AC20">
        <v>3457776.7829999998</v>
      </c>
      <c r="AD20">
        <v>3482940.7429999998</v>
      </c>
      <c r="AE20">
        <v>3507441.4479999999</v>
      </c>
      <c r="AF20">
        <v>3531589.0970000001</v>
      </c>
      <c r="AG20">
        <v>3554547.4449999998</v>
      </c>
      <c r="AH20">
        <v>3575904.4440000001</v>
      </c>
      <c r="AI20">
        <v>3595726.0070000002</v>
      </c>
      <c r="AJ20">
        <v>3614391.5010000002</v>
      </c>
      <c r="AK20">
        <v>3632432.5419999999</v>
      </c>
      <c r="AL20">
        <v>3650453.0669999998</v>
      </c>
      <c r="AM20">
        <v>3669086.5079999999</v>
      </c>
      <c r="AN20">
        <v>3688981.3590000002</v>
      </c>
    </row>
    <row r="21" spans="1:40" x14ac:dyDescent="0.25">
      <c r="A21" s="19" t="s">
        <v>222</v>
      </c>
      <c r="B21" t="s">
        <v>258</v>
      </c>
      <c r="C21">
        <v>37645</v>
      </c>
      <c r="D21">
        <v>37970.043010000001</v>
      </c>
      <c r="E21">
        <v>38201.680740000003</v>
      </c>
      <c r="F21">
        <v>38412.174330000002</v>
      </c>
      <c r="G21">
        <v>38684.347329999997</v>
      </c>
      <c r="H21">
        <v>39033.564870000002</v>
      </c>
      <c r="I21">
        <v>39432.515679999997</v>
      </c>
      <c r="J21">
        <v>39850.61924</v>
      </c>
      <c r="K21">
        <v>40264.280850000003</v>
      </c>
      <c r="L21">
        <v>40662.964209999998</v>
      </c>
      <c r="M21">
        <v>41042.084360000001</v>
      </c>
      <c r="N21">
        <v>41394.73878</v>
      </c>
      <c r="O21">
        <v>41710.416879999997</v>
      </c>
      <c r="P21">
        <v>42000.409070000002</v>
      </c>
      <c r="Q21">
        <v>42264.603779999998</v>
      </c>
      <c r="R21">
        <v>42499.835980000003</v>
      </c>
      <c r="S21">
        <v>42707.664499999999</v>
      </c>
      <c r="T21">
        <v>42891.154560000003</v>
      </c>
      <c r="U21">
        <v>42858.821609999999</v>
      </c>
      <c r="V21">
        <v>42702.56925</v>
      </c>
      <c r="W21">
        <v>42469.093070000003</v>
      </c>
      <c r="X21">
        <v>42184.237990000001</v>
      </c>
      <c r="Y21">
        <v>41863.420489999997</v>
      </c>
      <c r="Z21">
        <v>41516.59863</v>
      </c>
      <c r="AA21">
        <v>41150.667220000003</v>
      </c>
      <c r="AB21">
        <v>40770.60338</v>
      </c>
      <c r="AC21">
        <v>40380.088799999998</v>
      </c>
      <c r="AD21">
        <v>39981.863290000001</v>
      </c>
      <c r="AE21">
        <v>39529.959089999997</v>
      </c>
      <c r="AF21">
        <v>39059.914129999997</v>
      </c>
      <c r="AG21">
        <v>38589.013740000002</v>
      </c>
      <c r="AH21">
        <v>38126.123890000003</v>
      </c>
      <c r="AI21">
        <v>37675.357929999998</v>
      </c>
      <c r="AJ21">
        <v>37238.193050000002</v>
      </c>
      <c r="AK21">
        <v>36814.769410000001</v>
      </c>
      <c r="AL21">
        <v>36404.689780000001</v>
      </c>
      <c r="AM21">
        <v>36007.408889999999</v>
      </c>
      <c r="AN21">
        <v>35622.453780000003</v>
      </c>
    </row>
    <row r="22" spans="1:40" x14ac:dyDescent="0.25">
      <c r="A22" s="19" t="s">
        <v>222</v>
      </c>
      <c r="B22" t="s">
        <v>259</v>
      </c>
      <c r="C22">
        <v>27443.5</v>
      </c>
      <c r="D22">
        <v>27781.622149999999</v>
      </c>
      <c r="E22">
        <v>28082.368119999999</v>
      </c>
      <c r="F22">
        <v>28404.71416</v>
      </c>
      <c r="G22">
        <v>28816.205890000001</v>
      </c>
      <c r="H22">
        <v>29455.850709999999</v>
      </c>
      <c r="I22">
        <v>30149.43895</v>
      </c>
      <c r="J22">
        <v>30818.6908</v>
      </c>
      <c r="K22">
        <v>31338.42569</v>
      </c>
      <c r="L22">
        <v>31709.769179999999</v>
      </c>
      <c r="M22">
        <v>31965.342260000001</v>
      </c>
      <c r="N22">
        <v>32119.943640000001</v>
      </c>
      <c r="O22">
        <v>32169.68463</v>
      </c>
      <c r="P22">
        <v>32267.645769999999</v>
      </c>
      <c r="Q22">
        <v>32477.987120000002</v>
      </c>
      <c r="R22">
        <v>32754.372960000001</v>
      </c>
      <c r="S22">
        <v>33067.351719999999</v>
      </c>
      <c r="T22">
        <v>33402.941919999997</v>
      </c>
      <c r="U22">
        <v>33603.265339999998</v>
      </c>
      <c r="V22">
        <v>33690.129780000003</v>
      </c>
      <c r="W22">
        <v>33681.489249999999</v>
      </c>
      <c r="X22">
        <v>33591.689330000001</v>
      </c>
      <c r="Y22">
        <v>33433.730000000003</v>
      </c>
      <c r="Z22">
        <v>33219.43722</v>
      </c>
      <c r="AA22">
        <v>32959.245970000004</v>
      </c>
      <c r="AB22">
        <v>32662.078669999999</v>
      </c>
      <c r="AC22">
        <v>32335.393550000001</v>
      </c>
      <c r="AD22">
        <v>31985.31709</v>
      </c>
      <c r="AE22">
        <v>31686.834869999999</v>
      </c>
      <c r="AF22">
        <v>31481.355520000001</v>
      </c>
      <c r="AG22">
        <v>31326.21442</v>
      </c>
      <c r="AH22">
        <v>31193.826140000001</v>
      </c>
      <c r="AI22">
        <v>31071.08178</v>
      </c>
      <c r="AJ22">
        <v>30952.841349999999</v>
      </c>
      <c r="AK22">
        <v>30837.885989999999</v>
      </c>
      <c r="AL22">
        <v>30726.839889999999</v>
      </c>
      <c r="AM22">
        <v>30621.05601</v>
      </c>
      <c r="AN22">
        <v>30522.13668</v>
      </c>
    </row>
    <row r="23" spans="1:40" x14ac:dyDescent="0.25">
      <c r="A23" s="27" t="s">
        <v>425</v>
      </c>
      <c r="B23" t="s">
        <v>260</v>
      </c>
      <c r="C23">
        <v>22745.332849999999</v>
      </c>
      <c r="D23">
        <v>23639.322359999998</v>
      </c>
      <c r="E23">
        <v>24958.729520000001</v>
      </c>
      <c r="F23">
        <v>26542.999459999999</v>
      </c>
      <c r="G23">
        <v>28251.20233</v>
      </c>
      <c r="H23">
        <v>30895.623609999999</v>
      </c>
      <c r="I23">
        <v>33397.320959999997</v>
      </c>
      <c r="J23">
        <v>35363.563990000002</v>
      </c>
      <c r="K23">
        <v>36708.221400000002</v>
      </c>
      <c r="L23">
        <v>37469.058109999998</v>
      </c>
      <c r="M23">
        <v>37706.90683</v>
      </c>
      <c r="N23">
        <v>37447.490790000003</v>
      </c>
      <c r="O23">
        <v>36661.215539999997</v>
      </c>
      <c r="P23">
        <v>36573.368520000004</v>
      </c>
      <c r="Q23">
        <v>36838.338660000001</v>
      </c>
      <c r="R23">
        <v>37296.60916</v>
      </c>
      <c r="S23">
        <v>37874.325360000003</v>
      </c>
      <c r="T23">
        <v>38546.79406</v>
      </c>
      <c r="U23">
        <v>39051.30055</v>
      </c>
      <c r="V23">
        <v>39315.251519999998</v>
      </c>
      <c r="W23">
        <v>39321.981140000004</v>
      </c>
      <c r="X23">
        <v>39082.244870000002</v>
      </c>
      <c r="Y23">
        <v>38622.135340000001</v>
      </c>
      <c r="Z23">
        <v>37973.858119999997</v>
      </c>
      <c r="AA23">
        <v>37169.810740000001</v>
      </c>
      <c r="AB23">
        <v>36239.443659999997</v>
      </c>
      <c r="AC23">
        <v>35208.027600000001</v>
      </c>
      <c r="AD23">
        <v>34096.607900000003</v>
      </c>
      <c r="AE23">
        <v>33553.555529999998</v>
      </c>
      <c r="AF23">
        <v>33126.989719999998</v>
      </c>
      <c r="AG23">
        <v>32657.197520000002</v>
      </c>
      <c r="AH23">
        <v>32107.374980000001</v>
      </c>
      <c r="AI23">
        <v>31486.344669999999</v>
      </c>
      <c r="AJ23">
        <v>30815.416089999999</v>
      </c>
      <c r="AK23">
        <v>30115.77333</v>
      </c>
      <c r="AL23">
        <v>29404.635320000001</v>
      </c>
      <c r="AM23">
        <v>28694.700509999999</v>
      </c>
      <c r="AN23">
        <v>27994.84477</v>
      </c>
    </row>
    <row r="24" spans="1:40" x14ac:dyDescent="0.25">
      <c r="A24" s="27" t="s">
        <v>426</v>
      </c>
      <c r="B24" t="s">
        <v>261</v>
      </c>
      <c r="C24">
        <v>2038.2376609999999</v>
      </c>
      <c r="D24">
        <v>2353.1455719999999</v>
      </c>
      <c r="E24">
        <v>2913.5038290000002</v>
      </c>
      <c r="F24">
        <v>3733.0809399999998</v>
      </c>
      <c r="G24">
        <v>4848.1339740000003</v>
      </c>
      <c r="H24">
        <v>6302.6405569999997</v>
      </c>
      <c r="I24">
        <v>7987.9212889999999</v>
      </c>
      <c r="J24">
        <v>9844.1677240000008</v>
      </c>
      <c r="K24">
        <v>11845.52679</v>
      </c>
      <c r="L24">
        <v>13984.97971</v>
      </c>
      <c r="M24">
        <v>16256.78614</v>
      </c>
      <c r="N24">
        <v>18633.527839999999</v>
      </c>
      <c r="O24">
        <v>21041.732550000001</v>
      </c>
      <c r="P24">
        <v>23384.535199999998</v>
      </c>
      <c r="Q24">
        <v>25765.769250000001</v>
      </c>
      <c r="R24">
        <v>28268.11433</v>
      </c>
      <c r="S24">
        <v>30958.303550000001</v>
      </c>
      <c r="T24">
        <v>33900.420619999997</v>
      </c>
      <c r="U24">
        <v>36468.449760000003</v>
      </c>
      <c r="V24">
        <v>38725.381990000002</v>
      </c>
      <c r="W24">
        <v>40718.195800000001</v>
      </c>
      <c r="X24">
        <v>42480.402220000004</v>
      </c>
      <c r="Y24">
        <v>44038.94197</v>
      </c>
      <c r="Z24">
        <v>45416.429499999998</v>
      </c>
      <c r="AA24">
        <v>46631.532570000003</v>
      </c>
      <c r="AB24">
        <v>47698.948729999996</v>
      </c>
      <c r="AC24">
        <v>48629.501179999999</v>
      </c>
      <c r="AD24">
        <v>49430.54535</v>
      </c>
      <c r="AE24">
        <v>50090.785230000001</v>
      </c>
      <c r="AF24">
        <v>50426.734429999997</v>
      </c>
      <c r="AG24">
        <v>50438.429129999997</v>
      </c>
      <c r="AH24">
        <v>50193.667130000002</v>
      </c>
      <c r="AI24">
        <v>49769.773690000002</v>
      </c>
      <c r="AJ24">
        <v>49231.875769999999</v>
      </c>
      <c r="AK24">
        <v>48628.619839999999</v>
      </c>
      <c r="AL24">
        <v>47994.228430000003</v>
      </c>
      <c r="AM24">
        <v>47351.809630000003</v>
      </c>
      <c r="AN24">
        <v>46716.585489999998</v>
      </c>
    </row>
    <row r="25" spans="1:40" x14ac:dyDescent="0.25">
      <c r="A25" s="27" t="s">
        <v>427</v>
      </c>
      <c r="B25" t="s">
        <v>262</v>
      </c>
      <c r="C25">
        <v>3008.1718510000001</v>
      </c>
      <c r="D25">
        <v>3064.067532</v>
      </c>
      <c r="E25">
        <v>3132.824748</v>
      </c>
      <c r="F25">
        <v>3204.208815</v>
      </c>
      <c r="G25">
        <v>3267.6689249999999</v>
      </c>
      <c r="H25">
        <v>3664.8782980000001</v>
      </c>
      <c r="I25">
        <v>4214.4782930000001</v>
      </c>
      <c r="J25">
        <v>4841.7336329999998</v>
      </c>
      <c r="K25">
        <v>5510.2803059999997</v>
      </c>
      <c r="L25">
        <v>6200.5742680000003</v>
      </c>
      <c r="M25">
        <v>6898.0945620000002</v>
      </c>
      <c r="N25">
        <v>7582.897516</v>
      </c>
      <c r="O25">
        <v>8221.0726520000007</v>
      </c>
      <c r="P25">
        <v>8526.3792570000005</v>
      </c>
      <c r="Q25">
        <v>8638.330774</v>
      </c>
      <c r="R25">
        <v>8647.8469800000003</v>
      </c>
      <c r="S25">
        <v>8608.5223490000008</v>
      </c>
      <c r="T25">
        <v>8552.1514549999902</v>
      </c>
      <c r="U25">
        <v>8545.7700120000009</v>
      </c>
      <c r="V25">
        <v>8534.495175</v>
      </c>
      <c r="W25">
        <v>8494.2682339999901</v>
      </c>
      <c r="X25">
        <v>8416.3548609999998</v>
      </c>
      <c r="Y25">
        <v>8300.2824359999995</v>
      </c>
      <c r="Z25">
        <v>8149.5591400000003</v>
      </c>
      <c r="AA25">
        <v>7969.182194</v>
      </c>
      <c r="AB25">
        <v>7764.3083159999996</v>
      </c>
      <c r="AC25">
        <v>7539.6355380000005</v>
      </c>
      <c r="AD25">
        <v>7299.2025379999995</v>
      </c>
      <c r="AE25">
        <v>7176.5287740000003</v>
      </c>
      <c r="AF25">
        <v>7077.2116560000004</v>
      </c>
      <c r="AG25">
        <v>6968.2760770000004</v>
      </c>
      <c r="AH25">
        <v>6842.4802410000002</v>
      </c>
      <c r="AI25">
        <v>6702.0134390000003</v>
      </c>
      <c r="AJ25">
        <v>6551.5450010000004</v>
      </c>
      <c r="AK25">
        <v>6395.614329</v>
      </c>
      <c r="AL25">
        <v>6237.8629899999996</v>
      </c>
      <c r="AM25">
        <v>6080.9468360000001</v>
      </c>
      <c r="AN25">
        <v>5926.7017089999999</v>
      </c>
    </row>
    <row r="26" spans="1:40" x14ac:dyDescent="0.25">
      <c r="A26" s="27" t="s">
        <v>117</v>
      </c>
      <c r="B26" t="s">
        <v>263</v>
      </c>
      <c r="C26">
        <v>74.414284050000006</v>
      </c>
      <c r="D26">
        <v>110.3868075</v>
      </c>
      <c r="E26">
        <v>199.70609809999999</v>
      </c>
      <c r="F26">
        <v>398.61592139999999</v>
      </c>
      <c r="G26">
        <v>831.89677089999998</v>
      </c>
      <c r="H26">
        <v>1688.403959</v>
      </c>
      <c r="I26">
        <v>3291.5333820000001</v>
      </c>
      <c r="J26">
        <v>6190.6605909999998</v>
      </c>
      <c r="K26">
        <v>11318.74325</v>
      </c>
      <c r="L26">
        <v>20249.862959999999</v>
      </c>
      <c r="M26">
        <v>35603.847220000003</v>
      </c>
      <c r="N26">
        <v>61633.476929999997</v>
      </c>
      <c r="O26">
        <v>104980.3502</v>
      </c>
      <c r="P26">
        <v>138649.68710000001</v>
      </c>
      <c r="Q26">
        <v>160299.9142</v>
      </c>
      <c r="R26">
        <v>173069.29569999999</v>
      </c>
      <c r="S26">
        <v>180591.44870000001</v>
      </c>
      <c r="T26">
        <v>185503.80609999999</v>
      </c>
      <c r="U26">
        <v>197837.95819999999</v>
      </c>
      <c r="V26">
        <v>214608.04010000001</v>
      </c>
      <c r="W26">
        <v>234332.42869999999</v>
      </c>
      <c r="X26">
        <v>256219.78349999999</v>
      </c>
      <c r="Y26">
        <v>279854.5097</v>
      </c>
      <c r="Z26">
        <v>305035.95799999998</v>
      </c>
      <c r="AA26">
        <v>331685.10509999999</v>
      </c>
      <c r="AB26">
        <v>359787.0564</v>
      </c>
      <c r="AC26">
        <v>389354.87270000001</v>
      </c>
      <c r="AD26">
        <v>420407.5171</v>
      </c>
      <c r="AE26">
        <v>439779.45559999999</v>
      </c>
      <c r="AF26">
        <v>450359.67070000002</v>
      </c>
      <c r="AG26">
        <v>454874.55599999998</v>
      </c>
      <c r="AH26">
        <v>455506.86129999999</v>
      </c>
      <c r="AI26">
        <v>453819.22</v>
      </c>
      <c r="AJ26">
        <v>450853.67139999999</v>
      </c>
      <c r="AK26">
        <v>447275.48639999999</v>
      </c>
      <c r="AL26">
        <v>443497.93280000001</v>
      </c>
      <c r="AM26">
        <v>439771.261</v>
      </c>
      <c r="AN26">
        <v>436243.72580000001</v>
      </c>
    </row>
    <row r="27" spans="1:40" x14ac:dyDescent="0.25">
      <c r="A27" s="27" t="s">
        <v>428</v>
      </c>
      <c r="B27" t="s">
        <v>264</v>
      </c>
      <c r="C27">
        <v>439.5071974</v>
      </c>
      <c r="D27">
        <v>520.60475510000003</v>
      </c>
      <c r="E27">
        <v>669.52354839999998</v>
      </c>
      <c r="F27">
        <v>896.14313560000005</v>
      </c>
      <c r="G27">
        <v>1218.7567939999999</v>
      </c>
      <c r="H27">
        <v>1554.229302</v>
      </c>
      <c r="I27">
        <v>1868.656592</v>
      </c>
      <c r="J27">
        <v>2148.188157</v>
      </c>
      <c r="K27">
        <v>2391.6899709999998</v>
      </c>
      <c r="L27">
        <v>2602.9508230000001</v>
      </c>
      <c r="M27">
        <v>2785.2785680000002</v>
      </c>
      <c r="N27">
        <v>2937.7665499999998</v>
      </c>
      <c r="O27">
        <v>3053.3489020000002</v>
      </c>
      <c r="P27">
        <v>3092.721372</v>
      </c>
      <c r="Q27">
        <v>3090.8387069999999</v>
      </c>
      <c r="R27">
        <v>3068.8931090000001</v>
      </c>
      <c r="S27">
        <v>3038.957723</v>
      </c>
      <c r="T27">
        <v>3008.283696</v>
      </c>
      <c r="U27">
        <v>2996.414374</v>
      </c>
      <c r="V27">
        <v>2983.6646759999999</v>
      </c>
      <c r="W27">
        <v>2961.4589120000001</v>
      </c>
      <c r="X27">
        <v>2926.7065769999999</v>
      </c>
      <c r="Y27">
        <v>2879.2466159999999</v>
      </c>
      <c r="Z27">
        <v>2820.3144430000002</v>
      </c>
      <c r="AA27">
        <v>2751.6582830000002</v>
      </c>
      <c r="AB27">
        <v>2675.072318</v>
      </c>
      <c r="AC27">
        <v>2592.182401</v>
      </c>
      <c r="AD27">
        <v>2504.3784719999999</v>
      </c>
      <c r="AE27">
        <v>1692.183714</v>
      </c>
      <c r="AF27">
        <v>944.61214729999995</v>
      </c>
      <c r="AG27">
        <v>476.73710160000002</v>
      </c>
      <c r="AH27">
        <v>228.4730074</v>
      </c>
      <c r="AI27">
        <v>106.37043250000001</v>
      </c>
      <c r="AJ27">
        <v>49.09641577</v>
      </c>
      <c r="AK27">
        <v>22.785377050000001</v>
      </c>
      <c r="AL27">
        <v>10.731032409999999</v>
      </c>
      <c r="AM27">
        <v>5.1018596189999998</v>
      </c>
      <c r="AN27">
        <v>2.5072332670000002</v>
      </c>
    </row>
    <row r="28" spans="1:40" x14ac:dyDescent="0.25">
      <c r="A28" s="27" t="s">
        <v>429</v>
      </c>
      <c r="B28" t="s">
        <v>265</v>
      </c>
      <c r="C28">
        <v>4581.1430389999996</v>
      </c>
      <c r="D28">
        <v>4896.1121880000001</v>
      </c>
      <c r="E28">
        <v>5384.0699759999998</v>
      </c>
      <c r="F28">
        <v>5996.2606660000001</v>
      </c>
      <c r="G28">
        <v>6697.3189380000003</v>
      </c>
      <c r="H28">
        <v>7525.3216089999996</v>
      </c>
      <c r="I28">
        <v>8276.4044539999995</v>
      </c>
      <c r="J28">
        <v>8878.7604379999902</v>
      </c>
      <c r="K28">
        <v>9323.0172220000004</v>
      </c>
      <c r="L28">
        <v>9623.30749499999</v>
      </c>
      <c r="M28">
        <v>9795.1506520000003</v>
      </c>
      <c r="N28">
        <v>9842.4487439999903</v>
      </c>
      <c r="O28">
        <v>9752.9476610000002</v>
      </c>
      <c r="P28">
        <v>9635.0981520000005</v>
      </c>
      <c r="Q28">
        <v>9503.2330010000005</v>
      </c>
      <c r="R28">
        <v>9368.3613129999994</v>
      </c>
      <c r="S28">
        <v>9237.9371859999901</v>
      </c>
      <c r="T28">
        <v>9118.5540450000008</v>
      </c>
      <c r="U28">
        <v>8658.1262920000008</v>
      </c>
      <c r="V28">
        <v>8026.9606830000002</v>
      </c>
      <c r="W28">
        <v>7327.9414239999996</v>
      </c>
      <c r="X28">
        <v>6619.6335150000004</v>
      </c>
      <c r="Y28">
        <v>5934.5543310000003</v>
      </c>
      <c r="Z28">
        <v>5289.9908009999999</v>
      </c>
      <c r="AA28">
        <v>4694.2308599999997</v>
      </c>
      <c r="AB28">
        <v>4150.2096879999999</v>
      </c>
      <c r="AC28">
        <v>3657.6994749999999</v>
      </c>
      <c r="AD28">
        <v>3214.6599860000001</v>
      </c>
      <c r="AE28">
        <v>2715.7469339999998</v>
      </c>
      <c r="AF28">
        <v>2236.616094</v>
      </c>
      <c r="AG28">
        <v>1812.769982</v>
      </c>
      <c r="AH28">
        <v>1455.003395</v>
      </c>
      <c r="AI28">
        <v>1161.228116</v>
      </c>
      <c r="AJ28">
        <v>923.89619289999996</v>
      </c>
      <c r="AK28">
        <v>733.98514090000003</v>
      </c>
      <c r="AL28">
        <v>582.85201719999998</v>
      </c>
      <c r="AM28">
        <v>462.94364869999998</v>
      </c>
      <c r="AN28">
        <v>367.95037339999999</v>
      </c>
    </row>
    <row r="29" spans="1:40" x14ac:dyDescent="0.25">
      <c r="A29" s="27" t="s">
        <v>430</v>
      </c>
      <c r="B29" t="s">
        <v>266</v>
      </c>
      <c r="C29">
        <v>0.34929036270000002</v>
      </c>
      <c r="D29">
        <v>0.8724986441</v>
      </c>
      <c r="E29">
        <v>3.5789055350000001</v>
      </c>
      <c r="F29">
        <v>19.560413230000002</v>
      </c>
      <c r="G29">
        <v>122.9254507</v>
      </c>
      <c r="H29">
        <v>352.6135506</v>
      </c>
      <c r="I29">
        <v>652.43243029999996</v>
      </c>
      <c r="J29">
        <v>946.01302469999996</v>
      </c>
      <c r="K29">
        <v>1198.1223849999999</v>
      </c>
      <c r="L29">
        <v>1407.191292</v>
      </c>
      <c r="M29">
        <v>1583.1918450000001</v>
      </c>
      <c r="N29">
        <v>1734.5989360000001</v>
      </c>
      <c r="O29">
        <v>1863.5714350000001</v>
      </c>
      <c r="P29">
        <v>1893.6165619999999</v>
      </c>
      <c r="Q29">
        <v>1871.3466040000001</v>
      </c>
      <c r="R29">
        <v>1825.772236</v>
      </c>
      <c r="S29">
        <v>1772.7191660000001</v>
      </c>
      <c r="T29">
        <v>1720.477684</v>
      </c>
      <c r="U29">
        <v>1618.177038</v>
      </c>
      <c r="V29">
        <v>1493.280618</v>
      </c>
      <c r="W29">
        <v>1361.5514370000001</v>
      </c>
      <c r="X29">
        <v>1231.531373</v>
      </c>
      <c r="Y29">
        <v>1107.704819</v>
      </c>
      <c r="Z29">
        <v>992.26479110000002</v>
      </c>
      <c r="AA29">
        <v>886.09334079999996</v>
      </c>
      <c r="AB29">
        <v>789.32066899999995</v>
      </c>
      <c r="AC29">
        <v>701.65396559999999</v>
      </c>
      <c r="AD29">
        <v>622.57621700000004</v>
      </c>
      <c r="AE29">
        <v>575.45143380000002</v>
      </c>
      <c r="AF29">
        <v>540.83166889999995</v>
      </c>
      <c r="AG29">
        <v>511.25944140000001</v>
      </c>
      <c r="AH29">
        <v>483.95615789999999</v>
      </c>
      <c r="AI29">
        <v>457.99361979999998</v>
      </c>
      <c r="AJ29">
        <v>433.14047599999998</v>
      </c>
      <c r="AK29">
        <v>409.39528639999997</v>
      </c>
      <c r="AL29">
        <v>386.80652700000002</v>
      </c>
      <c r="AM29">
        <v>365.40948070000002</v>
      </c>
      <c r="AN29">
        <v>345.21183639999998</v>
      </c>
    </row>
    <row r="30" spans="1:40" x14ac:dyDescent="0.25">
      <c r="A30" s="27" t="s">
        <v>431</v>
      </c>
      <c r="B30" t="s">
        <v>267</v>
      </c>
      <c r="C30">
        <v>3813.5502799999999</v>
      </c>
      <c r="D30">
        <v>3853.8704509999998</v>
      </c>
      <c r="E30">
        <v>3898.1013859999998</v>
      </c>
      <c r="F30">
        <v>3941.1698670000001</v>
      </c>
      <c r="G30">
        <v>3973.2560530000001</v>
      </c>
      <c r="H30">
        <v>4209.0718639999996</v>
      </c>
      <c r="I30">
        <v>4460.8149210000001</v>
      </c>
      <c r="J30">
        <v>4661.0475649999998</v>
      </c>
      <c r="K30">
        <v>4790.9865799999998</v>
      </c>
      <c r="L30">
        <v>4851.4922489999999</v>
      </c>
      <c r="M30">
        <v>4848.3241850000004</v>
      </c>
      <c r="N30">
        <v>4783.9131049999996</v>
      </c>
      <c r="O30">
        <v>4654.4410099999996</v>
      </c>
      <c r="P30">
        <v>4574.0355559999998</v>
      </c>
      <c r="Q30">
        <v>4517.6116179999999</v>
      </c>
      <c r="R30">
        <v>4474.2399770000002</v>
      </c>
      <c r="S30">
        <v>4439.2790599999998</v>
      </c>
      <c r="T30">
        <v>4411.8171679999996</v>
      </c>
      <c r="U30">
        <v>4417.5536730000003</v>
      </c>
      <c r="V30">
        <v>4423.5886</v>
      </c>
      <c r="W30">
        <v>4415.0875980000001</v>
      </c>
      <c r="X30">
        <v>4386.2686119999998</v>
      </c>
      <c r="Y30">
        <v>4336.2702159999999</v>
      </c>
      <c r="Z30">
        <v>4266.6697480000003</v>
      </c>
      <c r="AA30">
        <v>4180.0317100000002</v>
      </c>
      <c r="AB30">
        <v>4079.1192510000001</v>
      </c>
      <c r="AC30">
        <v>3966.51332</v>
      </c>
      <c r="AD30">
        <v>3844.4734279999998</v>
      </c>
      <c r="AE30">
        <v>3785.9243900000001</v>
      </c>
      <c r="AF30">
        <v>3740.1062499999998</v>
      </c>
      <c r="AG30">
        <v>3689.0777739999999</v>
      </c>
      <c r="AH30">
        <v>3628.72552</v>
      </c>
      <c r="AI30">
        <v>3560.075938</v>
      </c>
      <c r="AJ30">
        <v>3485.563486</v>
      </c>
      <c r="AK30">
        <v>3407.6078819999998</v>
      </c>
      <c r="AL30">
        <v>3328.1798680000002</v>
      </c>
      <c r="AM30">
        <v>3248.7377670000001</v>
      </c>
      <c r="AN30">
        <v>3170.3059050000002</v>
      </c>
    </row>
    <row r="31" spans="1:40" x14ac:dyDescent="0.25">
      <c r="A31" s="27" t="s">
        <v>434</v>
      </c>
      <c r="B31" t="s">
        <v>268</v>
      </c>
      <c r="C31">
        <v>13033.75303</v>
      </c>
      <c r="D31">
        <v>13202.8946</v>
      </c>
      <c r="E31">
        <v>13365.680329999999</v>
      </c>
      <c r="F31">
        <v>13492.14788</v>
      </c>
      <c r="G31">
        <v>13551.673489999999</v>
      </c>
      <c r="H31">
        <v>14275.716350000001</v>
      </c>
      <c r="I31">
        <v>15060.81675</v>
      </c>
      <c r="J31">
        <v>15696.600630000001</v>
      </c>
      <c r="K31">
        <v>16126.151819999999</v>
      </c>
      <c r="L31">
        <v>16351.01456</v>
      </c>
      <c r="M31">
        <v>16385.08671</v>
      </c>
      <c r="N31">
        <v>16229.46084</v>
      </c>
      <c r="O31">
        <v>15863.69238</v>
      </c>
      <c r="P31">
        <v>15273.73747</v>
      </c>
      <c r="Q31">
        <v>14589.955819999999</v>
      </c>
      <c r="R31">
        <v>13884.848459999999</v>
      </c>
      <c r="S31">
        <v>13196.15083</v>
      </c>
      <c r="T31">
        <v>12544.61908</v>
      </c>
      <c r="U31">
        <v>12108.53897</v>
      </c>
      <c r="V31">
        <v>11738.082630000001</v>
      </c>
      <c r="W31">
        <v>11368.424730000001</v>
      </c>
      <c r="X31">
        <v>10974.37363</v>
      </c>
      <c r="Y31">
        <v>10550.39928</v>
      </c>
      <c r="Z31">
        <v>10099.992539999999</v>
      </c>
      <c r="AA31">
        <v>9630.0257259999998</v>
      </c>
      <c r="AB31">
        <v>9147.935974</v>
      </c>
      <c r="AC31">
        <v>8660.4733149999902</v>
      </c>
      <c r="AD31">
        <v>8173.2880439999999</v>
      </c>
      <c r="AE31">
        <v>6630.9926089999999</v>
      </c>
      <c r="AF31">
        <v>4948.0912740000003</v>
      </c>
      <c r="AG31">
        <v>3526.9048699999998</v>
      </c>
      <c r="AH31">
        <v>2452.981299</v>
      </c>
      <c r="AI31">
        <v>1684.8909309999999</v>
      </c>
      <c r="AJ31">
        <v>1150.8022169999999</v>
      </c>
      <c r="AK31">
        <v>784.72949329999994</v>
      </c>
      <c r="AL31">
        <v>535.59960060000003</v>
      </c>
      <c r="AM31">
        <v>366.6882774</v>
      </c>
      <c r="AN31">
        <v>252.1907041</v>
      </c>
    </row>
    <row r="32" spans="1:40" x14ac:dyDescent="0.25">
      <c r="A32" s="27" t="s">
        <v>435</v>
      </c>
      <c r="B32" t="s">
        <v>269</v>
      </c>
      <c r="C32">
        <v>42001.407169999999</v>
      </c>
      <c r="D32">
        <v>43585.750740000003</v>
      </c>
      <c r="E32">
        <v>45789.20577</v>
      </c>
      <c r="F32">
        <v>48295.049129999999</v>
      </c>
      <c r="G32">
        <v>50857.425109999996</v>
      </c>
      <c r="H32">
        <v>55345.653839999999</v>
      </c>
      <c r="I32">
        <v>59832.144970000001</v>
      </c>
      <c r="J32">
        <v>63612.394220000002</v>
      </c>
      <c r="K32">
        <v>66500.896250000005</v>
      </c>
      <c r="L32">
        <v>68515.263730000006</v>
      </c>
      <c r="M32">
        <v>69708.654370000004</v>
      </c>
      <c r="N32">
        <v>70070.521479999996</v>
      </c>
      <c r="O32">
        <v>69488.215169999996</v>
      </c>
      <c r="P32">
        <v>70058.321469999995</v>
      </c>
      <c r="Q32">
        <v>71238.489509999999</v>
      </c>
      <c r="R32">
        <v>72777.991420000006</v>
      </c>
      <c r="S32">
        <v>74562.210709999999</v>
      </c>
      <c r="T32">
        <v>76558.531839999996</v>
      </c>
      <c r="U32">
        <v>77683.99553</v>
      </c>
      <c r="V32">
        <v>78043.547149999999</v>
      </c>
      <c r="W32">
        <v>77747.491529999999</v>
      </c>
      <c r="X32">
        <v>76899.255820000006</v>
      </c>
      <c r="Y32">
        <v>75597.046570000006</v>
      </c>
      <c r="Z32">
        <v>73930.505720000001</v>
      </c>
      <c r="AA32">
        <v>71977.731549999997</v>
      </c>
      <c r="AB32">
        <v>69804.18518</v>
      </c>
      <c r="AC32">
        <v>67463.226840000003</v>
      </c>
      <c r="AD32">
        <v>64997.730860000003</v>
      </c>
      <c r="AE32">
        <v>64589.471380000003</v>
      </c>
      <c r="AF32">
        <v>64897.92164</v>
      </c>
      <c r="AG32">
        <v>65374.264020000002</v>
      </c>
      <c r="AH32">
        <v>65811.249479999999</v>
      </c>
      <c r="AI32">
        <v>66148.159889999995</v>
      </c>
      <c r="AJ32">
        <v>66383.182109999994</v>
      </c>
      <c r="AK32">
        <v>66534.903479999906</v>
      </c>
      <c r="AL32">
        <v>66626.248529999997</v>
      </c>
      <c r="AM32">
        <v>66678.187250000003</v>
      </c>
      <c r="AN32">
        <v>66708.04681</v>
      </c>
    </row>
    <row r="33" spans="1:40" x14ac:dyDescent="0.25">
      <c r="A33" s="27" t="s">
        <v>432</v>
      </c>
      <c r="B33" t="s">
        <v>270</v>
      </c>
      <c r="C33">
        <v>404.96020850000002</v>
      </c>
      <c r="D33">
        <v>446.44992500000001</v>
      </c>
      <c r="E33">
        <v>514.99038370000005</v>
      </c>
      <c r="F33">
        <v>606.96869000000004</v>
      </c>
      <c r="G33">
        <v>720.58440989999997</v>
      </c>
      <c r="H33">
        <v>647.51275550000003</v>
      </c>
      <c r="I33">
        <v>490.7737363</v>
      </c>
      <c r="J33">
        <v>336.06333139999998</v>
      </c>
      <c r="K33">
        <v>216.72570820000001</v>
      </c>
      <c r="L33">
        <v>134.95064959999999</v>
      </c>
      <c r="M33">
        <v>82.257972989999999</v>
      </c>
      <c r="N33">
        <v>49.349148380000003</v>
      </c>
      <c r="O33">
        <v>29.297575049999999</v>
      </c>
      <c r="P33">
        <v>21.798895569999999</v>
      </c>
      <c r="Q33">
        <v>18.261920750000002</v>
      </c>
      <c r="R33">
        <v>16.27956571</v>
      </c>
      <c r="S33">
        <v>14.99090668</v>
      </c>
      <c r="T33">
        <v>14.042228659999999</v>
      </c>
      <c r="U33">
        <v>14.570483790000001</v>
      </c>
      <c r="V33">
        <v>15.87662211</v>
      </c>
      <c r="W33">
        <v>17.671990090000001</v>
      </c>
      <c r="X33">
        <v>19.81202047</v>
      </c>
      <c r="Y33">
        <v>22.21615946</v>
      </c>
      <c r="Z33">
        <v>24.83740693</v>
      </c>
      <c r="AA33">
        <v>27.648031499999998</v>
      </c>
      <c r="AB33">
        <v>30.631601969999998</v>
      </c>
      <c r="AC33">
        <v>33.778034490000003</v>
      </c>
      <c r="AD33">
        <v>37.080423600000003</v>
      </c>
      <c r="AE33">
        <v>40.427620330000003</v>
      </c>
      <c r="AF33">
        <v>43.674847749999998</v>
      </c>
      <c r="AG33">
        <v>46.79111408</v>
      </c>
      <c r="AH33">
        <v>49.802081200000003</v>
      </c>
      <c r="AI33">
        <v>52.753026290000001</v>
      </c>
      <c r="AJ33">
        <v>55.6907712</v>
      </c>
      <c r="AK33">
        <v>58.657108100000002</v>
      </c>
      <c r="AL33">
        <v>61.687600369999998</v>
      </c>
      <c r="AM33">
        <v>64.812171000000006</v>
      </c>
      <c r="AN33">
        <v>68.05646127</v>
      </c>
    </row>
    <row r="34" spans="1:40" x14ac:dyDescent="0.25">
      <c r="A34" s="27" t="s">
        <v>433</v>
      </c>
      <c r="B34" t="s">
        <v>271</v>
      </c>
      <c r="C34">
        <v>6170.1730530000004</v>
      </c>
      <c r="D34">
        <v>6140.8431350000001</v>
      </c>
      <c r="E34">
        <v>6061.0082570000004</v>
      </c>
      <c r="F34">
        <v>5948.1577020000004</v>
      </c>
      <c r="G34">
        <v>5804.0604590000003</v>
      </c>
      <c r="H34">
        <v>4037.5203019999999</v>
      </c>
      <c r="I34">
        <v>2299.4304820000002</v>
      </c>
      <c r="J34">
        <v>1167.0510690000001</v>
      </c>
      <c r="K34">
        <v>555.47702460000005</v>
      </c>
      <c r="L34">
        <v>255.9081161</v>
      </c>
      <c r="M34">
        <v>116.750834</v>
      </c>
      <c r="N34">
        <v>53.875475119999997</v>
      </c>
      <c r="O34">
        <v>25.811461479999998</v>
      </c>
      <c r="P34">
        <v>17.86969144</v>
      </c>
      <c r="Q34">
        <v>15.00400202</v>
      </c>
      <c r="R34">
        <v>13.92642365</v>
      </c>
      <c r="S34">
        <v>13.60797191</v>
      </c>
      <c r="T34">
        <v>13.64564966</v>
      </c>
      <c r="U34">
        <v>13.91630767</v>
      </c>
      <c r="V34">
        <v>14.25491609</v>
      </c>
      <c r="W34">
        <v>14.57857181</v>
      </c>
      <c r="X34">
        <v>14.84622892</v>
      </c>
      <c r="Y34">
        <v>15.040446019999999</v>
      </c>
      <c r="Z34">
        <v>15.15695384</v>
      </c>
      <c r="AA34">
        <v>15.198441130000001</v>
      </c>
      <c r="AB34">
        <v>15.170901669999999</v>
      </c>
      <c r="AC34">
        <v>15.08157544</v>
      </c>
      <c r="AD34">
        <v>14.93788121</v>
      </c>
      <c r="AE34">
        <v>14.94481073</v>
      </c>
      <c r="AF34">
        <v>14.968262449999999</v>
      </c>
      <c r="AG34">
        <v>14.959221960000001</v>
      </c>
      <c r="AH34">
        <v>14.90678361</v>
      </c>
      <c r="AI34">
        <v>14.814934510000001</v>
      </c>
      <c r="AJ34">
        <v>14.69209043</v>
      </c>
      <c r="AK34">
        <v>14.54688269</v>
      </c>
      <c r="AL34">
        <v>14.38675813</v>
      </c>
      <c r="AM34">
        <v>14.217679159999999</v>
      </c>
      <c r="AN34">
        <v>14.044281890000001</v>
      </c>
    </row>
    <row r="35" spans="1:40" x14ac:dyDescent="0.25">
      <c r="A35" s="5" t="s">
        <v>219</v>
      </c>
      <c r="B35" t="s">
        <v>272</v>
      </c>
      <c r="C35">
        <v>7249503</v>
      </c>
      <c r="D35">
        <v>7329865.2319999998</v>
      </c>
      <c r="E35">
        <v>7412230.4119999995</v>
      </c>
      <c r="F35">
        <v>7496109.0060000001</v>
      </c>
      <c r="G35">
        <v>7578842.5549999997</v>
      </c>
      <c r="H35">
        <v>7659123.5240000002</v>
      </c>
      <c r="I35">
        <v>7736453.1550000003</v>
      </c>
      <c r="J35">
        <v>7810936.773</v>
      </c>
      <c r="K35">
        <v>7882305.2800000003</v>
      </c>
      <c r="L35">
        <v>7951026.6619999995</v>
      </c>
      <c r="M35">
        <v>8017640.8839999996</v>
      </c>
      <c r="N35">
        <v>8082677.9809999997</v>
      </c>
      <c r="O35">
        <v>8146697.5</v>
      </c>
      <c r="P35">
        <v>8211395.7369999997</v>
      </c>
      <c r="Q35">
        <v>8277918.7120000003</v>
      </c>
      <c r="R35">
        <v>8346166.6260000002</v>
      </c>
      <c r="S35">
        <v>8415861.4759999998</v>
      </c>
      <c r="T35">
        <v>8486699.9629999995</v>
      </c>
      <c r="U35">
        <v>8559650.9030000009</v>
      </c>
      <c r="V35">
        <v>8633580.3010000009</v>
      </c>
      <c r="W35">
        <v>8707673.9079999998</v>
      </c>
      <c r="X35">
        <v>8781407.4260000009</v>
      </c>
      <c r="Y35">
        <v>8854455.4020000007</v>
      </c>
      <c r="Z35">
        <v>8926621.9539999999</v>
      </c>
      <c r="AA35">
        <v>8997789.8120000008</v>
      </c>
      <c r="AB35">
        <v>9067884.0490000006</v>
      </c>
      <c r="AC35">
        <v>9136847.8010000009</v>
      </c>
      <c r="AD35">
        <v>9204629.5150000006</v>
      </c>
      <c r="AE35">
        <v>9272379.1260000002</v>
      </c>
      <c r="AF35">
        <v>9341034.6870000008</v>
      </c>
      <c r="AG35">
        <v>9410709.0920000002</v>
      </c>
      <c r="AH35">
        <v>9481262.3560000006</v>
      </c>
      <c r="AI35">
        <v>9552454.47299999</v>
      </c>
      <c r="AJ35">
        <v>9624047.7980000004</v>
      </c>
      <c r="AK35">
        <v>9695880.7310000006</v>
      </c>
      <c r="AL35">
        <v>9767920.3340000007</v>
      </c>
      <c r="AM35">
        <v>9840291.7039999999</v>
      </c>
      <c r="AN35">
        <v>9913293.227</v>
      </c>
    </row>
    <row r="36" spans="1:40" x14ac:dyDescent="0.25">
      <c r="A36" s="5" t="s">
        <v>219</v>
      </c>
      <c r="B36" t="s">
        <v>273</v>
      </c>
      <c r="C36">
        <v>100707</v>
      </c>
      <c r="D36">
        <v>101828.2009</v>
      </c>
      <c r="E36">
        <v>102942.0331</v>
      </c>
      <c r="F36">
        <v>104030.91</v>
      </c>
      <c r="G36">
        <v>105091.6667</v>
      </c>
      <c r="H36">
        <v>106136.64780000001</v>
      </c>
      <c r="I36">
        <v>107170.79150000001</v>
      </c>
      <c r="J36">
        <v>108197.67479999999</v>
      </c>
      <c r="K36">
        <v>109199.4184</v>
      </c>
      <c r="L36">
        <v>110183.6637</v>
      </c>
      <c r="M36">
        <v>111162.4234</v>
      </c>
      <c r="N36">
        <v>112142.7919</v>
      </c>
      <c r="O36">
        <v>113126.6247</v>
      </c>
      <c r="P36">
        <v>114122.2994</v>
      </c>
      <c r="Q36">
        <v>115145.1449</v>
      </c>
      <c r="R36">
        <v>116184.5738</v>
      </c>
      <c r="S36">
        <v>117227.6346</v>
      </c>
      <c r="T36">
        <v>118264.9664</v>
      </c>
      <c r="U36">
        <v>119271.9458</v>
      </c>
      <c r="V36">
        <v>120234.9039</v>
      </c>
      <c r="W36">
        <v>121150.99249999999</v>
      </c>
      <c r="X36">
        <v>122022.1338</v>
      </c>
      <c r="Y36">
        <v>122851.8898</v>
      </c>
      <c r="Z36">
        <v>123643.97139999999</v>
      </c>
      <c r="AA36">
        <v>124401.6352</v>
      </c>
      <c r="AB36">
        <v>125127.5428</v>
      </c>
      <c r="AC36">
        <v>125823.8395</v>
      </c>
      <c r="AD36">
        <v>126492.31630000001</v>
      </c>
      <c r="AE36">
        <v>127145.9023</v>
      </c>
      <c r="AF36">
        <v>127798.45789999999</v>
      </c>
      <c r="AG36">
        <v>128446.9185</v>
      </c>
      <c r="AH36">
        <v>129087.23239999999</v>
      </c>
      <c r="AI36">
        <v>129718.3325</v>
      </c>
      <c r="AJ36">
        <v>130342.0331</v>
      </c>
      <c r="AK36">
        <v>130962.2273</v>
      </c>
      <c r="AL36">
        <v>131584.56899999999</v>
      </c>
      <c r="AM36">
        <v>132216.35630000001</v>
      </c>
      <c r="AN36">
        <v>132866.5148</v>
      </c>
    </row>
    <row r="37" spans="1:40" x14ac:dyDescent="0.25">
      <c r="A37" s="5" t="s">
        <v>218</v>
      </c>
      <c r="B37" t="s">
        <v>274</v>
      </c>
      <c r="C37">
        <v>1859303</v>
      </c>
      <c r="D37">
        <v>1879931.281</v>
      </c>
      <c r="E37">
        <v>1901519.855</v>
      </c>
      <c r="F37">
        <v>1923990.155</v>
      </c>
      <c r="G37">
        <v>1946168.3910000001</v>
      </c>
      <c r="H37">
        <v>1967312.7350000001</v>
      </c>
      <c r="I37">
        <v>1987193.693</v>
      </c>
      <c r="J37">
        <v>2005874.62</v>
      </c>
      <c r="K37">
        <v>2023528.183</v>
      </c>
      <c r="L37">
        <v>2040329.0660000001</v>
      </c>
      <c r="M37">
        <v>2056440.47</v>
      </c>
      <c r="N37">
        <v>2072051.3629999999</v>
      </c>
      <c r="O37">
        <v>2087386.9720000001</v>
      </c>
      <c r="P37">
        <v>2103214.8689999999</v>
      </c>
      <c r="Q37">
        <v>2119803.0699999998</v>
      </c>
      <c r="R37">
        <v>2137211.409</v>
      </c>
      <c r="S37">
        <v>2155421.46</v>
      </c>
      <c r="T37">
        <v>2174366.0419999999</v>
      </c>
      <c r="U37">
        <v>2194756.44</v>
      </c>
      <c r="V37">
        <v>2216158.4219999998</v>
      </c>
      <c r="W37">
        <v>2238228.2919999999</v>
      </c>
      <c r="X37">
        <v>2260706.2549999999</v>
      </c>
      <c r="Y37">
        <v>2283407.0959999999</v>
      </c>
      <c r="Z37">
        <v>2306205.39</v>
      </c>
      <c r="AA37">
        <v>2329018.2450000001</v>
      </c>
      <c r="AB37">
        <v>2351789.4240000001</v>
      </c>
      <c r="AC37">
        <v>2374476.8709999998</v>
      </c>
      <c r="AD37">
        <v>2397044.98</v>
      </c>
      <c r="AE37">
        <v>2419883.6</v>
      </c>
      <c r="AF37">
        <v>2443225.6910000001</v>
      </c>
      <c r="AG37">
        <v>2467156.9929999998</v>
      </c>
      <c r="AH37">
        <v>2491649.0610000002</v>
      </c>
      <c r="AI37">
        <v>2516595.585</v>
      </c>
      <c r="AJ37">
        <v>2541863.8450000002</v>
      </c>
      <c r="AK37">
        <v>2567337.3289999999</v>
      </c>
      <c r="AL37">
        <v>2592942.176</v>
      </c>
      <c r="AM37">
        <v>2618660.7960000001</v>
      </c>
      <c r="AN37">
        <v>2644537.8930000002</v>
      </c>
    </row>
    <row r="38" spans="1:40" x14ac:dyDescent="0.25">
      <c r="A38" s="5" t="s">
        <v>218</v>
      </c>
      <c r="B38" t="s">
        <v>275</v>
      </c>
      <c r="C38">
        <v>286222</v>
      </c>
      <c r="D38">
        <v>289415.01740000001</v>
      </c>
      <c r="E38">
        <v>292660.63929999998</v>
      </c>
      <c r="F38">
        <v>295930.11690000002</v>
      </c>
      <c r="G38">
        <v>299156.11829999997</v>
      </c>
      <c r="H38">
        <v>302314.0233</v>
      </c>
      <c r="I38">
        <v>305389.81599999999</v>
      </c>
      <c r="J38">
        <v>308382.19650000002</v>
      </c>
      <c r="K38">
        <v>311255.15039999998</v>
      </c>
      <c r="L38">
        <v>314029.99979999999</v>
      </c>
      <c r="M38">
        <v>316735.2904</v>
      </c>
      <c r="N38">
        <v>319391.30839999998</v>
      </c>
      <c r="O38">
        <v>322010.47659999999</v>
      </c>
      <c r="P38">
        <v>324652.5551</v>
      </c>
      <c r="Q38">
        <v>327362.34360000002</v>
      </c>
      <c r="R38">
        <v>330121.73369999998</v>
      </c>
      <c r="S38">
        <v>332908.01990000001</v>
      </c>
      <c r="T38">
        <v>335703.6446</v>
      </c>
      <c r="U38">
        <v>338507.53470000002</v>
      </c>
      <c r="V38">
        <v>341278.13569999998</v>
      </c>
      <c r="W38">
        <v>343994.15100000001</v>
      </c>
      <c r="X38">
        <v>346647.28139999998</v>
      </c>
      <c r="Y38">
        <v>349236.5221</v>
      </c>
      <c r="Z38">
        <v>351764.38299999997</v>
      </c>
      <c r="AA38">
        <v>354234.58140000002</v>
      </c>
      <c r="AB38">
        <v>356650.77189999999</v>
      </c>
      <c r="AC38">
        <v>359015.96659999999</v>
      </c>
      <c r="AD38">
        <v>361332.42589999997</v>
      </c>
      <c r="AE38">
        <v>363647.87359999999</v>
      </c>
      <c r="AF38">
        <v>366001.2512</v>
      </c>
      <c r="AG38">
        <v>368388.77980000002</v>
      </c>
      <c r="AH38">
        <v>370800.74129999999</v>
      </c>
      <c r="AI38">
        <v>373229.26069999998</v>
      </c>
      <c r="AJ38">
        <v>375670.19170000002</v>
      </c>
      <c r="AK38">
        <v>378123.80790000001</v>
      </c>
      <c r="AL38">
        <v>380595.68660000002</v>
      </c>
      <c r="AM38">
        <v>383097.21220000001</v>
      </c>
      <c r="AN38">
        <v>385645.83779999998</v>
      </c>
    </row>
    <row r="39" spans="1:40" x14ac:dyDescent="0.25">
      <c r="A39" s="5" t="s">
        <v>218</v>
      </c>
      <c r="B39" t="s">
        <v>276</v>
      </c>
      <c r="C39">
        <v>288023.5</v>
      </c>
      <c r="D39">
        <v>291234.47320000001</v>
      </c>
      <c r="E39">
        <v>294514.94280000002</v>
      </c>
      <c r="F39">
        <v>297868.68199999997</v>
      </c>
      <c r="G39">
        <v>301232.70970000001</v>
      </c>
      <c r="H39">
        <v>304533.90149999998</v>
      </c>
      <c r="I39">
        <v>307716.97489999997</v>
      </c>
      <c r="J39">
        <v>310757.76360000001</v>
      </c>
      <c r="K39">
        <v>313613.97979999997</v>
      </c>
      <c r="L39">
        <v>316328.53110000002</v>
      </c>
      <c r="M39">
        <v>318946.70260000002</v>
      </c>
      <c r="N39">
        <v>321499.51799999998</v>
      </c>
      <c r="O39">
        <v>324006.40759999998</v>
      </c>
      <c r="P39">
        <v>326539.30310000002</v>
      </c>
      <c r="Q39">
        <v>329144.15340000001</v>
      </c>
      <c r="R39">
        <v>331807.14889999997</v>
      </c>
      <c r="S39">
        <v>334513.04359999998</v>
      </c>
      <c r="T39">
        <v>337252.2365</v>
      </c>
      <c r="U39">
        <v>340040.03830000001</v>
      </c>
      <c r="V39">
        <v>342837.49530000001</v>
      </c>
      <c r="W39">
        <v>345621.49660000001</v>
      </c>
      <c r="X39">
        <v>348379.6813</v>
      </c>
      <c r="Y39">
        <v>351106.73609999998</v>
      </c>
      <c r="Z39">
        <v>353801.58889999997</v>
      </c>
      <c r="AA39">
        <v>356465.39110000001</v>
      </c>
      <c r="AB39">
        <v>359100.19640000002</v>
      </c>
      <c r="AC39">
        <v>361708.20130000002</v>
      </c>
      <c r="AD39">
        <v>364291.44260000001</v>
      </c>
      <c r="AE39">
        <v>366899.56050000002</v>
      </c>
      <c r="AF39">
        <v>369572.44219999999</v>
      </c>
      <c r="AG39">
        <v>372309.11300000001</v>
      </c>
      <c r="AH39">
        <v>375101.47830000002</v>
      </c>
      <c r="AI39">
        <v>377940.38569999998</v>
      </c>
      <c r="AJ39">
        <v>380818.49459999998</v>
      </c>
      <c r="AK39">
        <v>383732.239</v>
      </c>
      <c r="AL39">
        <v>386683.50040000002</v>
      </c>
      <c r="AM39">
        <v>389680.4878</v>
      </c>
      <c r="AN39">
        <v>392738.14069999999</v>
      </c>
    </row>
    <row r="40" spans="1:40" x14ac:dyDescent="0.25">
      <c r="A40" s="5" t="s">
        <v>218</v>
      </c>
      <c r="B40" t="s">
        <v>277</v>
      </c>
      <c r="C40">
        <v>71746.000010000003</v>
      </c>
      <c r="D40">
        <v>72579.808839999998</v>
      </c>
      <c r="E40">
        <v>73451.478520000004</v>
      </c>
      <c r="F40">
        <v>74347.947209999998</v>
      </c>
      <c r="G40">
        <v>75290.050300000003</v>
      </c>
      <c r="H40">
        <v>76301.335089999906</v>
      </c>
      <c r="I40">
        <v>77363.273589999997</v>
      </c>
      <c r="J40">
        <v>78457.117549999995</v>
      </c>
      <c r="K40">
        <v>79553.274680000002</v>
      </c>
      <c r="L40">
        <v>80645.923330000005</v>
      </c>
      <c r="M40">
        <v>81745.469769999996</v>
      </c>
      <c r="N40">
        <v>82870.80919</v>
      </c>
      <c r="O40">
        <v>84046.923819999996</v>
      </c>
      <c r="P40">
        <v>85213.750490000006</v>
      </c>
      <c r="Q40">
        <v>86393.876489999995</v>
      </c>
      <c r="R40">
        <v>87597.503920000003</v>
      </c>
      <c r="S40">
        <v>88830.122019999995</v>
      </c>
      <c r="T40">
        <v>90099.757209999996</v>
      </c>
      <c r="U40">
        <v>91336.760370000004</v>
      </c>
      <c r="V40">
        <v>92524.150609999997</v>
      </c>
      <c r="W40">
        <v>93656.867440000002</v>
      </c>
      <c r="X40">
        <v>94735.431859999997</v>
      </c>
      <c r="Y40">
        <v>95763.25589</v>
      </c>
      <c r="Z40">
        <v>96745.013770000005</v>
      </c>
      <c r="AA40">
        <v>97685.64645</v>
      </c>
      <c r="AB40">
        <v>98589.852540000007</v>
      </c>
      <c r="AC40">
        <v>99461.934399999998</v>
      </c>
      <c r="AD40">
        <v>100305.8496</v>
      </c>
      <c r="AE40">
        <v>101113.43399999999</v>
      </c>
      <c r="AF40">
        <v>101899.46309999999</v>
      </c>
      <c r="AG40">
        <v>102662.83869999999</v>
      </c>
      <c r="AH40">
        <v>103398.4161</v>
      </c>
      <c r="AI40">
        <v>104103.8946</v>
      </c>
      <c r="AJ40">
        <v>104780.9189</v>
      </c>
      <c r="AK40">
        <v>105434.22990000001</v>
      </c>
      <c r="AL40">
        <v>106070.9929</v>
      </c>
      <c r="AM40">
        <v>106700.6562</v>
      </c>
      <c r="AN40">
        <v>107334.89780000001</v>
      </c>
    </row>
    <row r="41" spans="1:40" x14ac:dyDescent="0.25">
      <c r="A41" s="5" t="s">
        <v>218</v>
      </c>
      <c r="B41" t="s">
        <v>278</v>
      </c>
      <c r="C41">
        <v>28100</v>
      </c>
      <c r="D41">
        <v>28419.043699999998</v>
      </c>
      <c r="E41">
        <v>28730.216469999999</v>
      </c>
      <c r="F41">
        <v>29026.456099999999</v>
      </c>
      <c r="G41">
        <v>29320.839970000001</v>
      </c>
      <c r="H41">
        <v>29628.332170000001</v>
      </c>
      <c r="I41">
        <v>29949.601409999999</v>
      </c>
      <c r="J41">
        <v>30281.042249999999</v>
      </c>
      <c r="K41">
        <v>30608.812539999999</v>
      </c>
      <c r="L41">
        <v>30933.515759999998</v>
      </c>
      <c r="M41">
        <v>31258.024399999998</v>
      </c>
      <c r="N41">
        <v>31583.182499999999</v>
      </c>
      <c r="O41">
        <v>31907.584940000001</v>
      </c>
      <c r="P41">
        <v>32225.479859999999</v>
      </c>
      <c r="Q41">
        <v>32540.865440000001</v>
      </c>
      <c r="R41">
        <v>32848.990420000002</v>
      </c>
      <c r="S41">
        <v>33146.37904</v>
      </c>
      <c r="T41">
        <v>33432.032579999999</v>
      </c>
      <c r="U41">
        <v>33691.195599999999</v>
      </c>
      <c r="V41">
        <v>33921.610480000003</v>
      </c>
      <c r="W41">
        <v>34125.167450000001</v>
      </c>
      <c r="X41">
        <v>34305.425609999998</v>
      </c>
      <c r="Y41">
        <v>34466.191529999996</v>
      </c>
      <c r="Z41">
        <v>34610.849880000002</v>
      </c>
      <c r="AA41">
        <v>34742.165249999998</v>
      </c>
      <c r="AB41">
        <v>34862.326229999999</v>
      </c>
      <c r="AC41">
        <v>34973.085709999999</v>
      </c>
      <c r="AD41">
        <v>35075.907180000002</v>
      </c>
      <c r="AE41">
        <v>35173.665180000004</v>
      </c>
      <c r="AF41">
        <v>35269.772530000002</v>
      </c>
      <c r="AG41">
        <v>35361.051169999999</v>
      </c>
      <c r="AH41">
        <v>35445.78714</v>
      </c>
      <c r="AI41">
        <v>35524.604630000002</v>
      </c>
      <c r="AJ41">
        <v>35599.682159999997</v>
      </c>
      <c r="AK41">
        <v>35673.903740000002</v>
      </c>
      <c r="AL41">
        <v>35750.454189999997</v>
      </c>
      <c r="AM41">
        <v>35832.648630000003</v>
      </c>
      <c r="AN41">
        <v>35923.881220000003</v>
      </c>
    </row>
    <row r="42" spans="1:40" x14ac:dyDescent="0.25">
      <c r="A42" s="5" t="s">
        <v>218</v>
      </c>
      <c r="B42" t="s">
        <v>279</v>
      </c>
      <c r="C42">
        <v>2093869</v>
      </c>
      <c r="D42">
        <v>2117436.94</v>
      </c>
      <c r="E42">
        <v>2140172.9509999999</v>
      </c>
      <c r="F42">
        <v>2161665.71</v>
      </c>
      <c r="G42">
        <v>2182730.8859999999</v>
      </c>
      <c r="H42">
        <v>2204477.7999999998</v>
      </c>
      <c r="I42">
        <v>2227235.6680000001</v>
      </c>
      <c r="J42">
        <v>2250953.085</v>
      </c>
      <c r="K42">
        <v>2274612.8390000002</v>
      </c>
      <c r="L42">
        <v>2298423.9840000002</v>
      </c>
      <c r="M42">
        <v>2322649.67</v>
      </c>
      <c r="N42">
        <v>2347332.9219999998</v>
      </c>
      <c r="O42">
        <v>2372320.8289999999</v>
      </c>
      <c r="P42">
        <v>2397501.5109999999</v>
      </c>
      <c r="Q42">
        <v>2423180.7719999999</v>
      </c>
      <c r="R42">
        <v>2448786.602</v>
      </c>
      <c r="S42">
        <v>2473912.0580000002</v>
      </c>
      <c r="T42">
        <v>2498352.2030000002</v>
      </c>
      <c r="U42">
        <v>2521015.213</v>
      </c>
      <c r="V42">
        <v>2541826.4410000001</v>
      </c>
      <c r="W42">
        <v>2560953.7740000002</v>
      </c>
      <c r="X42">
        <v>2578646.622</v>
      </c>
      <c r="Y42">
        <v>2595146.409</v>
      </c>
      <c r="Z42">
        <v>2610648.2409999999</v>
      </c>
      <c r="AA42">
        <v>2625295.2519999999</v>
      </c>
      <c r="AB42">
        <v>2639188.3650000002</v>
      </c>
      <c r="AC42">
        <v>2652400.7710000002</v>
      </c>
      <c r="AD42">
        <v>2664990.9810000001</v>
      </c>
      <c r="AE42">
        <v>2677218.236</v>
      </c>
      <c r="AF42">
        <v>2689332.5430000001</v>
      </c>
      <c r="AG42">
        <v>2700988.7310000001</v>
      </c>
      <c r="AH42">
        <v>2712017.2659999998</v>
      </c>
      <c r="AI42">
        <v>2722449.5830000001</v>
      </c>
      <c r="AJ42">
        <v>2732444.8089999999</v>
      </c>
      <c r="AK42">
        <v>2742222.7889999999</v>
      </c>
      <c r="AL42">
        <v>2752034.7760000001</v>
      </c>
      <c r="AM42">
        <v>2762149.0430000001</v>
      </c>
      <c r="AN42">
        <v>2772846.8429999999</v>
      </c>
    </row>
    <row r="43" spans="1:40" x14ac:dyDescent="0.25">
      <c r="A43" s="19" t="s">
        <v>222</v>
      </c>
      <c r="B43" t="s">
        <v>280</v>
      </c>
      <c r="C43">
        <v>52938</v>
      </c>
      <c r="D43">
        <v>53494.103620000002</v>
      </c>
      <c r="E43">
        <v>53975.9735</v>
      </c>
      <c r="F43">
        <v>54412.79204</v>
      </c>
      <c r="G43">
        <v>54883.679020000003</v>
      </c>
      <c r="H43">
        <v>55359.532030000002</v>
      </c>
      <c r="I43">
        <v>55859.958680000003</v>
      </c>
      <c r="J43">
        <v>56392.099029999998</v>
      </c>
      <c r="K43">
        <v>56929.472719999998</v>
      </c>
      <c r="L43">
        <v>57472.345609999997</v>
      </c>
      <c r="M43">
        <v>58021.858500000002</v>
      </c>
      <c r="N43">
        <v>58570.742870000002</v>
      </c>
      <c r="O43">
        <v>59103.896719999997</v>
      </c>
      <c r="P43">
        <v>59612.530939999997</v>
      </c>
      <c r="Q43">
        <v>60100.092140000001</v>
      </c>
      <c r="R43">
        <v>60547.703150000001</v>
      </c>
      <c r="S43">
        <v>60944.803339999999</v>
      </c>
      <c r="T43">
        <v>61288.22292</v>
      </c>
      <c r="U43">
        <v>61474.85022</v>
      </c>
      <c r="V43">
        <v>61541.808100000002</v>
      </c>
      <c r="W43">
        <v>61519.550499999998</v>
      </c>
      <c r="X43">
        <v>61430.181819999998</v>
      </c>
      <c r="Y43">
        <v>61290.016530000001</v>
      </c>
      <c r="Z43">
        <v>61111.235719999997</v>
      </c>
      <c r="AA43">
        <v>60902.969519999999</v>
      </c>
      <c r="AB43">
        <v>60672.084020000002</v>
      </c>
      <c r="AC43">
        <v>60423.815210000001</v>
      </c>
      <c r="AD43">
        <v>60162.237829999998</v>
      </c>
      <c r="AE43">
        <v>59878.631249999999</v>
      </c>
      <c r="AF43">
        <v>59581.388400000003</v>
      </c>
      <c r="AG43">
        <v>59266.94427</v>
      </c>
      <c r="AH43">
        <v>58935.509740000001</v>
      </c>
      <c r="AI43">
        <v>58591.355600000003</v>
      </c>
      <c r="AJ43">
        <v>58240.788910000003</v>
      </c>
      <c r="AK43">
        <v>57890.502549999997</v>
      </c>
      <c r="AL43">
        <v>57546.905879999998</v>
      </c>
      <c r="AM43">
        <v>57215.930249999998</v>
      </c>
      <c r="AN43">
        <v>56902.996099999997</v>
      </c>
    </row>
    <row r="44" spans="1:40" x14ac:dyDescent="0.25">
      <c r="A44" s="5" t="s">
        <v>218</v>
      </c>
      <c r="B44" t="s">
        <v>281</v>
      </c>
      <c r="C44">
        <v>5558098.0010000002</v>
      </c>
      <c r="D44">
        <v>5620306.7779999999</v>
      </c>
      <c r="E44">
        <v>5682332.3439999996</v>
      </c>
      <c r="F44">
        <v>5743250.5049999999</v>
      </c>
      <c r="G44">
        <v>5804043.2369999997</v>
      </c>
      <c r="H44">
        <v>5867080.9670000002</v>
      </c>
      <c r="I44">
        <v>5931733.7000000002</v>
      </c>
      <c r="J44">
        <v>5998151.4129999997</v>
      </c>
      <c r="K44">
        <v>6065310.6730000004</v>
      </c>
      <c r="L44">
        <v>6133522.9170000004</v>
      </c>
      <c r="M44">
        <v>6203996.6200000001</v>
      </c>
      <c r="N44">
        <v>6278377.9249999998</v>
      </c>
      <c r="O44">
        <v>6358764.6500000004</v>
      </c>
      <c r="P44">
        <v>6440456.3269999996</v>
      </c>
      <c r="Q44">
        <v>6526180.8739999998</v>
      </c>
      <c r="R44">
        <v>6616313.7089999998</v>
      </c>
      <c r="S44">
        <v>6710742.8969999999</v>
      </c>
      <c r="T44">
        <v>6809593.3370000003</v>
      </c>
      <c r="U44">
        <v>6906767.375</v>
      </c>
      <c r="V44">
        <v>7001655.4029999999</v>
      </c>
      <c r="W44">
        <v>7093846.6660000002</v>
      </c>
      <c r="X44">
        <v>7183128.4230000004</v>
      </c>
      <c r="Y44">
        <v>7269419.2340000002</v>
      </c>
      <c r="Z44">
        <v>7352718.0080000004</v>
      </c>
      <c r="AA44">
        <v>7433068.1789999995</v>
      </c>
      <c r="AB44">
        <v>7510538.1900000004</v>
      </c>
      <c r="AC44">
        <v>7585215.1390000004</v>
      </c>
      <c r="AD44">
        <v>7657207.6909999996</v>
      </c>
      <c r="AE44">
        <v>7725496.9670000002</v>
      </c>
      <c r="AF44">
        <v>7791582.4119999995</v>
      </c>
      <c r="AG44">
        <v>7855340.551</v>
      </c>
      <c r="AH44">
        <v>7916369.3219999997</v>
      </c>
      <c r="AI44">
        <v>7974518.8090000004</v>
      </c>
      <c r="AJ44">
        <v>8029938.5109999999</v>
      </c>
      <c r="AK44">
        <v>8083009.9009999996</v>
      </c>
      <c r="AL44">
        <v>8134309.9249999998</v>
      </c>
      <c r="AM44">
        <v>8184613.6370000001</v>
      </c>
      <c r="AN44">
        <v>8234897.7089999998</v>
      </c>
    </row>
    <row r="45" spans="1:40" x14ac:dyDescent="0.25">
      <c r="A45" s="5" t="s">
        <v>218</v>
      </c>
      <c r="B45" t="s">
        <v>282</v>
      </c>
      <c r="C45">
        <v>4011081</v>
      </c>
      <c r="D45">
        <v>4056172.64</v>
      </c>
      <c r="E45">
        <v>4100903.1039999998</v>
      </c>
      <c r="F45">
        <v>4144604.7170000002</v>
      </c>
      <c r="G45">
        <v>4187807.7370000002</v>
      </c>
      <c r="H45">
        <v>4231461.38</v>
      </c>
      <c r="I45">
        <v>4275644.8679999998</v>
      </c>
      <c r="J45">
        <v>4320222.0990000004</v>
      </c>
      <c r="K45">
        <v>4363973.0240000002</v>
      </c>
      <c r="L45">
        <v>4407135.4919999996</v>
      </c>
      <c r="M45">
        <v>4450143.4110000003</v>
      </c>
      <c r="N45">
        <v>4493223.7860000003</v>
      </c>
      <c r="O45">
        <v>4536391.0970000001</v>
      </c>
      <c r="P45">
        <v>4579511.5980000002</v>
      </c>
      <c r="Q45">
        <v>4623195.8339999998</v>
      </c>
      <c r="R45">
        <v>4666898.6289999997</v>
      </c>
      <c r="S45">
        <v>4710144.7489999998</v>
      </c>
      <c r="T45">
        <v>4752693.3210000005</v>
      </c>
      <c r="U45">
        <v>4792980.2609999999</v>
      </c>
      <c r="V45">
        <v>4830566.0029999996</v>
      </c>
      <c r="W45">
        <v>4865493.9730000002</v>
      </c>
      <c r="X45">
        <v>4898000.2429999998</v>
      </c>
      <c r="Y45">
        <v>4928373.0539999995</v>
      </c>
      <c r="Z45">
        <v>4956886.7290000003</v>
      </c>
      <c r="AA45">
        <v>4983777.1849999996</v>
      </c>
      <c r="AB45">
        <v>5009239.2410000004</v>
      </c>
      <c r="AC45">
        <v>5033433.9850000003</v>
      </c>
      <c r="AD45">
        <v>5056498.9409999996</v>
      </c>
      <c r="AE45">
        <v>5078891.2539999997</v>
      </c>
      <c r="AF45">
        <v>5101139.8949999996</v>
      </c>
      <c r="AG45">
        <v>5122976.3329999996</v>
      </c>
      <c r="AH45">
        <v>5144208.9359999998</v>
      </c>
      <c r="AI45">
        <v>5164839.9369999999</v>
      </c>
      <c r="AJ45">
        <v>5185021.1550000003</v>
      </c>
      <c r="AK45">
        <v>5204994.0489999996</v>
      </c>
      <c r="AL45">
        <v>5225063.5920000002</v>
      </c>
      <c r="AM45">
        <v>5245587.2640000004</v>
      </c>
      <c r="AN45">
        <v>5266971.7180000003</v>
      </c>
    </row>
    <row r="46" spans="1:40" x14ac:dyDescent="0.25">
      <c r="A46" s="5" t="s">
        <v>220</v>
      </c>
      <c r="B46" t="s">
        <v>283</v>
      </c>
      <c r="C46">
        <v>50441</v>
      </c>
      <c r="D46">
        <v>50991.396659999999</v>
      </c>
      <c r="E46">
        <v>51550.406519999997</v>
      </c>
      <c r="F46">
        <v>52119.93561</v>
      </c>
      <c r="G46">
        <v>52692.557840000001</v>
      </c>
      <c r="H46">
        <v>53252.679510000002</v>
      </c>
      <c r="I46">
        <v>53785.826760000004</v>
      </c>
      <c r="J46">
        <v>54283.21153</v>
      </c>
      <c r="K46">
        <v>54740.2048</v>
      </c>
      <c r="L46">
        <v>55159.33971</v>
      </c>
      <c r="M46">
        <v>55545.876100000001</v>
      </c>
      <c r="N46">
        <v>55906.042939999999</v>
      </c>
      <c r="O46">
        <v>56246.341339999999</v>
      </c>
      <c r="P46">
        <v>56580.891940000001</v>
      </c>
      <c r="Q46">
        <v>56922.233560000001</v>
      </c>
      <c r="R46">
        <v>57276.622289999999</v>
      </c>
      <c r="S46">
        <v>57648.074030000003</v>
      </c>
      <c r="T46">
        <v>58039.601730000002</v>
      </c>
      <c r="U46">
        <v>58469.602630000001</v>
      </c>
      <c r="V46">
        <v>58932.373160000003</v>
      </c>
      <c r="W46">
        <v>59422.425230000001</v>
      </c>
      <c r="X46">
        <v>59934.712870000003</v>
      </c>
      <c r="Y46">
        <v>60465.050499999998</v>
      </c>
      <c r="Z46">
        <v>61010.241849999999</v>
      </c>
      <c r="AA46">
        <v>61567.938990000002</v>
      </c>
      <c r="AB46">
        <v>62136.377979999997</v>
      </c>
      <c r="AC46">
        <v>62714.108489999999</v>
      </c>
      <c r="AD46">
        <v>63299.794260000002</v>
      </c>
      <c r="AE46">
        <v>63898.085429999999</v>
      </c>
      <c r="AF46">
        <v>64517.211750000002</v>
      </c>
      <c r="AG46">
        <v>65161.836569999999</v>
      </c>
      <c r="AH46">
        <v>65834.073239999998</v>
      </c>
      <c r="AI46">
        <v>66533.994690000007</v>
      </c>
      <c r="AJ46">
        <v>67260.546090000003</v>
      </c>
      <c r="AK46">
        <v>68012.434280000001</v>
      </c>
      <c r="AL46">
        <v>68788.806150000004</v>
      </c>
      <c r="AM46">
        <v>69589.685190000004</v>
      </c>
      <c r="AN46">
        <v>70416.239189999906</v>
      </c>
    </row>
    <row r="47" spans="1:40" x14ac:dyDescent="0.25">
      <c r="A47" s="5" t="s">
        <v>220</v>
      </c>
      <c r="B47" t="s">
        <v>284</v>
      </c>
      <c r="C47">
        <v>17000</v>
      </c>
      <c r="D47">
        <v>17134.200110000002</v>
      </c>
      <c r="E47">
        <v>17207.010610000001</v>
      </c>
      <c r="F47">
        <v>17229.530999999999</v>
      </c>
      <c r="G47">
        <v>17330.290199999999</v>
      </c>
      <c r="H47">
        <v>17541.005260000002</v>
      </c>
      <c r="I47">
        <v>17852.840059999999</v>
      </c>
      <c r="J47">
        <v>18247.518059999999</v>
      </c>
      <c r="K47">
        <v>18707.637220000001</v>
      </c>
      <c r="L47">
        <v>19225.294620000001</v>
      </c>
      <c r="M47">
        <v>19796.316879999998</v>
      </c>
      <c r="N47">
        <v>20417.428390000001</v>
      </c>
      <c r="O47">
        <v>21085.53141</v>
      </c>
      <c r="P47">
        <v>21723.733960000001</v>
      </c>
      <c r="Q47">
        <v>22310.843049999999</v>
      </c>
      <c r="R47">
        <v>22844.89459</v>
      </c>
      <c r="S47">
        <v>23333.938310000001</v>
      </c>
      <c r="T47">
        <v>23789.226129999999</v>
      </c>
      <c r="U47">
        <v>24221.97466</v>
      </c>
      <c r="V47">
        <v>24633.630969999998</v>
      </c>
      <c r="W47">
        <v>25022.852699999999</v>
      </c>
      <c r="X47">
        <v>25388.602620000001</v>
      </c>
      <c r="Y47">
        <v>25730.96931</v>
      </c>
      <c r="Z47">
        <v>26051.14255</v>
      </c>
      <c r="AA47">
        <v>26351.104500000001</v>
      </c>
      <c r="AB47">
        <v>26633.280859999999</v>
      </c>
      <c r="AC47">
        <v>26900.249250000001</v>
      </c>
      <c r="AD47">
        <v>27154.51944</v>
      </c>
      <c r="AE47">
        <v>27344.067790000001</v>
      </c>
      <c r="AF47">
        <v>27467.25447</v>
      </c>
      <c r="AG47">
        <v>27534.653399999999</v>
      </c>
      <c r="AH47">
        <v>27559.696230000001</v>
      </c>
      <c r="AI47">
        <v>27554.254700000001</v>
      </c>
      <c r="AJ47">
        <v>27527.517670000001</v>
      </c>
      <c r="AK47">
        <v>27486.2117</v>
      </c>
      <c r="AL47">
        <v>27435.26195</v>
      </c>
      <c r="AM47">
        <v>27378.423589999999</v>
      </c>
      <c r="AN47">
        <v>27318.76154</v>
      </c>
    </row>
    <row r="48" spans="1:40" x14ac:dyDescent="0.25">
      <c r="A48" s="5" t="s">
        <v>220</v>
      </c>
      <c r="B48" t="s">
        <v>285</v>
      </c>
      <c r="C48">
        <v>37402</v>
      </c>
      <c r="D48">
        <v>37628.50531</v>
      </c>
      <c r="E48">
        <v>37652.331639999997</v>
      </c>
      <c r="F48">
        <v>37513.451609999996</v>
      </c>
      <c r="G48">
        <v>37446.100680000003</v>
      </c>
      <c r="H48">
        <v>37520.178229999998</v>
      </c>
      <c r="I48">
        <v>37745.551200000002</v>
      </c>
      <c r="J48">
        <v>38118.965530000001</v>
      </c>
      <c r="K48">
        <v>38628.797590000002</v>
      </c>
      <c r="L48">
        <v>39270.147629999999</v>
      </c>
      <c r="M48">
        <v>40040.210099999997</v>
      </c>
      <c r="N48">
        <v>40936.469559999998</v>
      </c>
      <c r="O48">
        <v>41957.435100000002</v>
      </c>
      <c r="P48">
        <v>42998.468209999999</v>
      </c>
      <c r="Q48">
        <v>44003.970480000004</v>
      </c>
      <c r="R48">
        <v>44937.143470000003</v>
      </c>
      <c r="S48">
        <v>45778.118880000002</v>
      </c>
      <c r="T48">
        <v>46517.427989999996</v>
      </c>
      <c r="U48">
        <v>47138.801610000002</v>
      </c>
      <c r="V48">
        <v>47650.603589999999</v>
      </c>
      <c r="W48">
        <v>48075.488219999999</v>
      </c>
      <c r="X48">
        <v>48438.750569999997</v>
      </c>
      <c r="Y48">
        <v>48762.32346</v>
      </c>
      <c r="Z48">
        <v>49062.770270000001</v>
      </c>
      <c r="AA48">
        <v>49351.42942</v>
      </c>
      <c r="AB48">
        <v>49635.444869999999</v>
      </c>
      <c r="AC48">
        <v>49918.974990000002</v>
      </c>
      <c r="AD48">
        <v>50204.339599999999</v>
      </c>
      <c r="AE48">
        <v>50400.629800000002</v>
      </c>
      <c r="AF48">
        <v>50497.083290000002</v>
      </c>
      <c r="AG48">
        <v>50507.639710000003</v>
      </c>
      <c r="AH48">
        <v>50454.214290000004</v>
      </c>
      <c r="AI48">
        <v>50357.524100000002</v>
      </c>
      <c r="AJ48">
        <v>50234.169479999997</v>
      </c>
      <c r="AK48">
        <v>50096.612029999997</v>
      </c>
      <c r="AL48">
        <v>49954.047760000001</v>
      </c>
      <c r="AM48">
        <v>49813.330280000002</v>
      </c>
      <c r="AN48">
        <v>49679.758009999998</v>
      </c>
    </row>
    <row r="49" spans="1:40" x14ac:dyDescent="0.25">
      <c r="A49" s="5" t="s">
        <v>220</v>
      </c>
      <c r="B49" t="s">
        <v>286</v>
      </c>
      <c r="C49">
        <v>1072343</v>
      </c>
      <c r="D49">
        <v>1084923.3230000001</v>
      </c>
      <c r="E49">
        <v>1097752.02</v>
      </c>
      <c r="F49">
        <v>1110480.6459999999</v>
      </c>
      <c r="G49">
        <v>1123062.9839999999</v>
      </c>
      <c r="H49">
        <v>1135843.088</v>
      </c>
      <c r="I49">
        <v>1149080.436</v>
      </c>
      <c r="J49">
        <v>1163046.2990000001</v>
      </c>
      <c r="K49">
        <v>1177553.9069999999</v>
      </c>
      <c r="L49">
        <v>1192747.1680000001</v>
      </c>
      <c r="M49">
        <v>1208804.8489999999</v>
      </c>
      <c r="N49">
        <v>1225816.3829999999</v>
      </c>
      <c r="O49">
        <v>1243801.125</v>
      </c>
      <c r="P49">
        <v>1262802.3729999999</v>
      </c>
      <c r="Q49">
        <v>1282790.182</v>
      </c>
      <c r="R49">
        <v>1303329.713</v>
      </c>
      <c r="S49">
        <v>1324096.845</v>
      </c>
      <c r="T49">
        <v>1344936.071</v>
      </c>
      <c r="U49">
        <v>1365015.3149999999</v>
      </c>
      <c r="V49">
        <v>1383939.6459999999</v>
      </c>
      <c r="W49">
        <v>1401544.4</v>
      </c>
      <c r="X49">
        <v>1417824.024</v>
      </c>
      <c r="Y49">
        <v>1432861.9939999999</v>
      </c>
      <c r="Z49">
        <v>1446784.554</v>
      </c>
      <c r="AA49">
        <v>1459733.9879999999</v>
      </c>
      <c r="AB49">
        <v>1471854.8189999999</v>
      </c>
      <c r="AC49">
        <v>1483288.013</v>
      </c>
      <c r="AD49">
        <v>1494169.6429999999</v>
      </c>
      <c r="AE49">
        <v>1504695.7180000001</v>
      </c>
      <c r="AF49">
        <v>1514940.9920000001</v>
      </c>
      <c r="AG49">
        <v>1524665.764</v>
      </c>
      <c r="AH49">
        <v>1533686.551</v>
      </c>
      <c r="AI49">
        <v>1541917.6580000001</v>
      </c>
      <c r="AJ49">
        <v>1549352.65</v>
      </c>
      <c r="AK49">
        <v>1556040.122</v>
      </c>
      <c r="AL49">
        <v>1562068.497</v>
      </c>
      <c r="AM49">
        <v>1567556.132</v>
      </c>
      <c r="AN49">
        <v>1572644.791</v>
      </c>
    </row>
    <row r="50" spans="1:40" x14ac:dyDescent="0.25">
      <c r="A50" s="5" t="s">
        <v>220</v>
      </c>
      <c r="B50" t="s">
        <v>287</v>
      </c>
      <c r="C50">
        <v>1078867</v>
      </c>
      <c r="D50">
        <v>1090952.5349999999</v>
      </c>
      <c r="E50">
        <v>1103740.0859999999</v>
      </c>
      <c r="F50">
        <v>1117209.5190000001</v>
      </c>
      <c r="G50">
        <v>1130496.094</v>
      </c>
      <c r="H50">
        <v>1142972.192</v>
      </c>
      <c r="I50">
        <v>1154288.449</v>
      </c>
      <c r="J50">
        <v>1164370.656</v>
      </c>
      <c r="K50">
        <v>1173380.2890000001</v>
      </c>
      <c r="L50">
        <v>1181514.1569999999</v>
      </c>
      <c r="M50">
        <v>1188996.8799999999</v>
      </c>
      <c r="N50">
        <v>1196072.142</v>
      </c>
      <c r="O50">
        <v>1202987.1059999999</v>
      </c>
      <c r="P50">
        <v>1210313.1780000001</v>
      </c>
      <c r="Q50">
        <v>1218326.7080000001</v>
      </c>
      <c r="R50">
        <v>1227157.74</v>
      </c>
      <c r="S50">
        <v>1236830.2279999999</v>
      </c>
      <c r="T50">
        <v>1247310.3600000001</v>
      </c>
      <c r="U50">
        <v>1259175.9539999999</v>
      </c>
      <c r="V50">
        <v>1272149.1189999999</v>
      </c>
      <c r="W50">
        <v>1285952.078</v>
      </c>
      <c r="X50">
        <v>1300335.9080000001</v>
      </c>
      <c r="Y50">
        <v>1315100.0360000001</v>
      </c>
      <c r="Z50">
        <v>1330095.7509999999</v>
      </c>
      <c r="AA50">
        <v>1345218.6170000001</v>
      </c>
      <c r="AB50">
        <v>1360396.459</v>
      </c>
      <c r="AC50">
        <v>1375577.372</v>
      </c>
      <c r="AD50">
        <v>1390720.45</v>
      </c>
      <c r="AE50">
        <v>1406021.159</v>
      </c>
      <c r="AF50">
        <v>1421687.3929999999</v>
      </c>
      <c r="AG50">
        <v>1437866.547</v>
      </c>
      <c r="AH50">
        <v>1454608.673</v>
      </c>
      <c r="AI50">
        <v>1471883.838</v>
      </c>
      <c r="AJ50">
        <v>1489618.8330000001</v>
      </c>
      <c r="AK50">
        <v>1507730.4480000001</v>
      </c>
      <c r="AL50">
        <v>1526148.0519999999</v>
      </c>
      <c r="AM50">
        <v>1544827.5009999999</v>
      </c>
      <c r="AN50">
        <v>1563759.0819999999</v>
      </c>
    </row>
    <row r="51" spans="1:40" x14ac:dyDescent="0.25">
      <c r="A51" s="5" t="s">
        <v>220</v>
      </c>
      <c r="B51" t="s">
        <v>288</v>
      </c>
      <c r="C51">
        <v>24045</v>
      </c>
      <c r="D51">
        <v>24305.850630000001</v>
      </c>
      <c r="E51">
        <v>24552.251660000002</v>
      </c>
      <c r="F51">
        <v>24801.668659999999</v>
      </c>
      <c r="G51">
        <v>25073.09821</v>
      </c>
      <c r="H51">
        <v>25365.514169999999</v>
      </c>
      <c r="I51">
        <v>25660.360270000001</v>
      </c>
      <c r="J51">
        <v>25946.848050000001</v>
      </c>
      <c r="K51">
        <v>26206.328959999999</v>
      </c>
      <c r="L51">
        <v>26437.325540000002</v>
      </c>
      <c r="M51">
        <v>26643.498449999999</v>
      </c>
      <c r="N51">
        <v>26824.954760000001</v>
      </c>
      <c r="O51">
        <v>26977.453659999999</v>
      </c>
      <c r="P51">
        <v>27117.353480000002</v>
      </c>
      <c r="Q51">
        <v>27259.537469999999</v>
      </c>
      <c r="R51">
        <v>27399.117719999998</v>
      </c>
      <c r="S51">
        <v>27531.549869999999</v>
      </c>
      <c r="T51">
        <v>27654.539680000002</v>
      </c>
      <c r="U51">
        <v>27737.941699999999</v>
      </c>
      <c r="V51">
        <v>27790.296259999999</v>
      </c>
      <c r="W51">
        <v>27817.31191</v>
      </c>
      <c r="X51">
        <v>27823.376410000001</v>
      </c>
      <c r="Y51">
        <v>27812.400119999998</v>
      </c>
      <c r="Z51">
        <v>27787.9519</v>
      </c>
      <c r="AA51">
        <v>27753.192319999998</v>
      </c>
      <c r="AB51">
        <v>27710.796600000001</v>
      </c>
      <c r="AC51">
        <v>27662.93375</v>
      </c>
      <c r="AD51">
        <v>27611.289349999999</v>
      </c>
      <c r="AE51">
        <v>27554.038769999999</v>
      </c>
      <c r="AF51">
        <v>27500.562989999999</v>
      </c>
      <c r="AG51">
        <v>27450.592329999999</v>
      </c>
      <c r="AH51">
        <v>27403.103709999999</v>
      </c>
      <c r="AI51">
        <v>27357.750680000001</v>
      </c>
      <c r="AJ51">
        <v>27314.618989999999</v>
      </c>
      <c r="AK51">
        <v>27274.003779999999</v>
      </c>
      <c r="AL51">
        <v>27236.365010000001</v>
      </c>
      <c r="AM51">
        <v>27202.3884</v>
      </c>
      <c r="AN51">
        <v>27173.00589</v>
      </c>
    </row>
    <row r="52" spans="1:40" x14ac:dyDescent="0.25">
      <c r="A52" s="5" t="s">
        <v>221</v>
      </c>
      <c r="B52" t="s">
        <v>289</v>
      </c>
      <c r="C52">
        <v>30842308</v>
      </c>
      <c r="D52">
        <v>31187105.98</v>
      </c>
      <c r="E52">
        <v>31537222.399999999</v>
      </c>
      <c r="F52">
        <v>31889724.77</v>
      </c>
      <c r="G52">
        <v>32237729.329999998</v>
      </c>
      <c r="H52">
        <v>32579343.640000001</v>
      </c>
      <c r="I52">
        <v>32913361.73</v>
      </c>
      <c r="J52">
        <v>33240329.370000001</v>
      </c>
      <c r="K52">
        <v>33555981.869999997</v>
      </c>
      <c r="L52">
        <v>33863084.68</v>
      </c>
      <c r="M52">
        <v>34165436.609999999</v>
      </c>
      <c r="N52">
        <v>34465980.479999997</v>
      </c>
      <c r="O52">
        <v>34766914.950000003</v>
      </c>
      <c r="P52">
        <v>35075258.75</v>
      </c>
      <c r="Q52">
        <v>35396534.490000002</v>
      </c>
      <c r="R52">
        <v>35728319.689999998</v>
      </c>
      <c r="S52">
        <v>36068086.270000003</v>
      </c>
      <c r="T52">
        <v>36414088.799999997</v>
      </c>
      <c r="U52">
        <v>36764639.289999999</v>
      </c>
      <c r="V52">
        <v>37114492.799999997</v>
      </c>
      <c r="W52">
        <v>37460370.380000003</v>
      </c>
      <c r="X52">
        <v>37800418.619999997</v>
      </c>
      <c r="Y52">
        <v>38133726.890000001</v>
      </c>
      <c r="Z52">
        <v>38459950.590000004</v>
      </c>
      <c r="AA52">
        <v>38779044.829999998</v>
      </c>
      <c r="AB52">
        <v>39091096.979999997</v>
      </c>
      <c r="AC52">
        <v>39396237.409999996</v>
      </c>
      <c r="AD52">
        <v>39694609.32</v>
      </c>
      <c r="AE52">
        <v>39991059.539999999</v>
      </c>
      <c r="AF52">
        <v>40290127.079999998</v>
      </c>
      <c r="AG52">
        <v>40590823.450000003</v>
      </c>
      <c r="AH52">
        <v>40891639.310000002</v>
      </c>
      <c r="AI52">
        <v>41191410.079999998</v>
      </c>
      <c r="AJ52">
        <v>41489537.200000003</v>
      </c>
      <c r="AK52">
        <v>41786072.439999998</v>
      </c>
      <c r="AL52">
        <v>42081810.329999998</v>
      </c>
      <c r="AM52">
        <v>42378332.950000003</v>
      </c>
      <c r="AN52">
        <v>42678023.030000001</v>
      </c>
    </row>
    <row r="53" spans="1:40" x14ac:dyDescent="0.25">
      <c r="A53" s="5" t="s">
        <v>221</v>
      </c>
      <c r="B53" t="s">
        <v>290</v>
      </c>
      <c r="C53">
        <v>2580167</v>
      </c>
      <c r="D53">
        <v>2609890.801</v>
      </c>
      <c r="E53">
        <v>2637423.5469999998</v>
      </c>
      <c r="F53">
        <v>2661806.551</v>
      </c>
      <c r="G53">
        <v>2685340.7689999999</v>
      </c>
      <c r="H53">
        <v>2710834.13</v>
      </c>
      <c r="I53">
        <v>2739397.0019999999</v>
      </c>
      <c r="J53">
        <v>2771130.1069999998</v>
      </c>
      <c r="K53">
        <v>2804093.0290000001</v>
      </c>
      <c r="L53">
        <v>2838653.2590000001</v>
      </c>
      <c r="M53">
        <v>2875301.8339999998</v>
      </c>
      <c r="N53">
        <v>2914131.2540000002</v>
      </c>
      <c r="O53">
        <v>2954871.3670000001</v>
      </c>
      <c r="P53">
        <v>2996894.1919999998</v>
      </c>
      <c r="Q53">
        <v>3040594.1009999998</v>
      </c>
      <c r="R53">
        <v>3084812.8659999999</v>
      </c>
      <c r="S53">
        <v>3128783.8679999998</v>
      </c>
      <c r="T53">
        <v>3172195.2</v>
      </c>
      <c r="U53">
        <v>3212558.96</v>
      </c>
      <c r="V53">
        <v>3249807.5819999999</v>
      </c>
      <c r="W53">
        <v>3284316.6889999998</v>
      </c>
      <c r="X53">
        <v>3316594.2080000001</v>
      </c>
      <c r="Y53">
        <v>3347104.784</v>
      </c>
      <c r="Z53">
        <v>3376198.2769999998</v>
      </c>
      <c r="AA53">
        <v>3404106.838</v>
      </c>
      <c r="AB53">
        <v>3430974.2209999999</v>
      </c>
      <c r="AC53">
        <v>3456893.9559999998</v>
      </c>
      <c r="AD53">
        <v>3481942.1919999998</v>
      </c>
      <c r="AE53">
        <v>3506391.3289999999</v>
      </c>
      <c r="AF53">
        <v>3530559.9479999999</v>
      </c>
      <c r="AG53">
        <v>3553602.0589999999</v>
      </c>
      <c r="AH53">
        <v>3575087.5550000002</v>
      </c>
      <c r="AI53">
        <v>3595063.9649999999</v>
      </c>
      <c r="AJ53">
        <v>3613895.8739999998</v>
      </c>
      <c r="AK53">
        <v>3632105.1660000002</v>
      </c>
      <c r="AL53">
        <v>3650290.378</v>
      </c>
      <c r="AM53">
        <v>3669083.358</v>
      </c>
      <c r="AN53">
        <v>3689134.1340000001</v>
      </c>
    </row>
    <row r="54" spans="1:40" x14ac:dyDescent="0.25">
      <c r="A54" s="19" t="s">
        <v>222</v>
      </c>
      <c r="B54" t="s">
        <v>291</v>
      </c>
      <c r="C54">
        <v>37645</v>
      </c>
      <c r="D54">
        <v>37970.043010000001</v>
      </c>
      <c r="E54">
        <v>38201.680740000003</v>
      </c>
      <c r="F54">
        <v>38412.174330000002</v>
      </c>
      <c r="G54">
        <v>38684.347329999997</v>
      </c>
      <c r="H54">
        <v>38878.361700000001</v>
      </c>
      <c r="I54">
        <v>39053.626459999999</v>
      </c>
      <c r="J54">
        <v>39242.525020000001</v>
      </c>
      <c r="K54">
        <v>39453.348969999999</v>
      </c>
      <c r="L54">
        <v>39685.749660000001</v>
      </c>
      <c r="M54">
        <v>39934.438909999997</v>
      </c>
      <c r="N54">
        <v>40187.73186</v>
      </c>
      <c r="O54">
        <v>40429.299350000001</v>
      </c>
      <c r="P54">
        <v>40655.634940000004</v>
      </c>
      <c r="Q54">
        <v>40859.406110000004</v>
      </c>
      <c r="R54">
        <v>41029.701639999999</v>
      </c>
      <c r="S54">
        <v>41163.806799999998</v>
      </c>
      <c r="T54">
        <v>41262.41388</v>
      </c>
      <c r="U54">
        <v>41164.584880000002</v>
      </c>
      <c r="V54">
        <v>40959.01741</v>
      </c>
      <c r="W54">
        <v>40688.456939999996</v>
      </c>
      <c r="X54">
        <v>40377.180650000002</v>
      </c>
      <c r="Y54">
        <v>40039.777999999998</v>
      </c>
      <c r="Z54">
        <v>39685.61982</v>
      </c>
      <c r="AA54">
        <v>39321.073620000003</v>
      </c>
      <c r="AB54">
        <v>38950.587599999999</v>
      </c>
      <c r="AC54">
        <v>38577.296020000002</v>
      </c>
      <c r="AD54">
        <v>38203.36825</v>
      </c>
      <c r="AE54">
        <v>37806.750719999996</v>
      </c>
      <c r="AF54">
        <v>37392.18849</v>
      </c>
      <c r="AG54">
        <v>36964.410279999996</v>
      </c>
      <c r="AH54">
        <v>36528.221960000003</v>
      </c>
      <c r="AI54">
        <v>36088.167139999998</v>
      </c>
      <c r="AJ54">
        <v>35647.983560000001</v>
      </c>
      <c r="AK54">
        <v>35210.471949999999</v>
      </c>
      <c r="AL54">
        <v>34777.65238</v>
      </c>
      <c r="AM54">
        <v>34351.095800000003</v>
      </c>
      <c r="AN54">
        <v>33932.077799999999</v>
      </c>
    </row>
    <row r="55" spans="1:40" x14ac:dyDescent="0.25">
      <c r="A55" s="19" t="s">
        <v>222</v>
      </c>
      <c r="B55" t="s">
        <v>292</v>
      </c>
      <c r="C55">
        <v>27443.5</v>
      </c>
      <c r="D55">
        <v>27781.622149999999</v>
      </c>
      <c r="E55">
        <v>28082.368119999999</v>
      </c>
      <c r="F55">
        <v>28404.71416</v>
      </c>
      <c r="G55">
        <v>28816.205890000001</v>
      </c>
      <c r="H55">
        <v>29513.281429999999</v>
      </c>
      <c r="I55">
        <v>30285.73272</v>
      </c>
      <c r="J55">
        <v>31024.372780000002</v>
      </c>
      <c r="K55">
        <v>31589.96038</v>
      </c>
      <c r="L55">
        <v>31974.50849</v>
      </c>
      <c r="M55">
        <v>32202.567950000001</v>
      </c>
      <c r="N55">
        <v>32279.057720000001</v>
      </c>
      <c r="O55">
        <v>32186.768670000001</v>
      </c>
      <c r="P55">
        <v>32039.021550000001</v>
      </c>
      <c r="Q55">
        <v>31936.654790000001</v>
      </c>
      <c r="R55">
        <v>31849.81841</v>
      </c>
      <c r="S55">
        <v>31757.864549999998</v>
      </c>
      <c r="T55">
        <v>31651.96081</v>
      </c>
      <c r="U55">
        <v>31520.55082</v>
      </c>
      <c r="V55">
        <v>31353.422989999999</v>
      </c>
      <c r="W55">
        <v>31140.346300000001</v>
      </c>
      <c r="X55">
        <v>30881.66459</v>
      </c>
      <c r="Y55">
        <v>30583.744739999998</v>
      </c>
      <c r="Z55">
        <v>30255.240399999999</v>
      </c>
      <c r="AA55">
        <v>29904.931110000001</v>
      </c>
      <c r="AB55">
        <v>29540.674230000001</v>
      </c>
      <c r="AC55">
        <v>29169.029180000001</v>
      </c>
      <c r="AD55">
        <v>28795.201570000001</v>
      </c>
      <c r="AE55">
        <v>28406.46931</v>
      </c>
      <c r="AF55">
        <v>28054.55084</v>
      </c>
      <c r="AG55">
        <v>27722.734110000001</v>
      </c>
      <c r="AH55">
        <v>27400.801579999999</v>
      </c>
      <c r="AI55">
        <v>27086.120129999999</v>
      </c>
      <c r="AJ55">
        <v>26779.457170000001</v>
      </c>
      <c r="AK55">
        <v>26482.545190000001</v>
      </c>
      <c r="AL55">
        <v>26197.096829999999</v>
      </c>
      <c r="AM55">
        <v>25924.686259999999</v>
      </c>
      <c r="AN55">
        <v>25666.686900000001</v>
      </c>
    </row>
    <row r="56" spans="1:40" x14ac:dyDescent="0.25">
      <c r="A56" s="27" t="s">
        <v>425</v>
      </c>
      <c r="B56" t="s">
        <v>293</v>
      </c>
      <c r="C56">
        <v>22745.332849999999</v>
      </c>
      <c r="D56">
        <v>23639.322359999998</v>
      </c>
      <c r="E56">
        <v>24958.729520000001</v>
      </c>
      <c r="F56">
        <v>26542.999459999999</v>
      </c>
      <c r="G56">
        <v>28251.20233</v>
      </c>
      <c r="H56">
        <v>31384.741020000001</v>
      </c>
      <c r="I56">
        <v>34533.48244</v>
      </c>
      <c r="J56">
        <v>37067.259330000001</v>
      </c>
      <c r="K56">
        <v>38763.551149999999</v>
      </c>
      <c r="L56">
        <v>39596.913050000003</v>
      </c>
      <c r="M56">
        <v>39597.95953</v>
      </c>
      <c r="N56">
        <v>38763.903180000001</v>
      </c>
      <c r="O56">
        <v>37024.68879</v>
      </c>
      <c r="P56">
        <v>37124.483229999998</v>
      </c>
      <c r="Q56">
        <v>38104.114119999998</v>
      </c>
      <c r="R56">
        <v>39480.705860000002</v>
      </c>
      <c r="S56">
        <v>40995.206680000003</v>
      </c>
      <c r="T56">
        <v>42507.946259999997</v>
      </c>
      <c r="U56">
        <v>43702.760219999996</v>
      </c>
      <c r="V56">
        <v>44540.854189999998</v>
      </c>
      <c r="W56">
        <v>45008.600250000003</v>
      </c>
      <c r="X56">
        <v>45123.613790000003</v>
      </c>
      <c r="Y56">
        <v>44921.813779999997</v>
      </c>
      <c r="Z56">
        <v>44447.540139999997</v>
      </c>
      <c r="AA56">
        <v>43746.524460000001</v>
      </c>
      <c r="AB56">
        <v>42861.699789999999</v>
      </c>
      <c r="AC56">
        <v>41831.205820000003</v>
      </c>
      <c r="AD56">
        <v>40687.878810000002</v>
      </c>
      <c r="AE56">
        <v>40047.150370000003</v>
      </c>
      <c r="AF56">
        <v>39624.33268</v>
      </c>
      <c r="AG56">
        <v>39257.27319</v>
      </c>
      <c r="AH56">
        <v>38856.43548</v>
      </c>
      <c r="AI56">
        <v>38377.604070000001</v>
      </c>
      <c r="AJ56">
        <v>37800.267460000003</v>
      </c>
      <c r="AK56">
        <v>37114.487910000003</v>
      </c>
      <c r="AL56">
        <v>36314.734270000001</v>
      </c>
      <c r="AM56">
        <v>35397.960070000001</v>
      </c>
      <c r="AN56">
        <v>34362.240980000002</v>
      </c>
    </row>
    <row r="57" spans="1:40" x14ac:dyDescent="0.25">
      <c r="A57" s="27" t="s">
        <v>426</v>
      </c>
      <c r="B57" t="s">
        <v>294</v>
      </c>
      <c r="C57">
        <v>2038.2376609999999</v>
      </c>
      <c r="D57">
        <v>2353.1455719999999</v>
      </c>
      <c r="E57">
        <v>2913.5038290000002</v>
      </c>
      <c r="F57">
        <v>3733.0809399999998</v>
      </c>
      <c r="G57">
        <v>4848.1339740000003</v>
      </c>
      <c r="H57">
        <v>6522.5984280000002</v>
      </c>
      <c r="I57">
        <v>8655.9939090000007</v>
      </c>
      <c r="J57">
        <v>11178.82134</v>
      </c>
      <c r="K57">
        <v>14044.08502</v>
      </c>
      <c r="L57">
        <v>17215.75675</v>
      </c>
      <c r="M57">
        <v>20642.62412</v>
      </c>
      <c r="N57">
        <v>24212.281159999999</v>
      </c>
      <c r="O57">
        <v>27691.035670000001</v>
      </c>
      <c r="P57">
        <v>32167.150239999999</v>
      </c>
      <c r="Q57">
        <v>37591.177250000001</v>
      </c>
      <c r="R57">
        <v>43946.105029999999</v>
      </c>
      <c r="S57">
        <v>51245.55975</v>
      </c>
      <c r="T57">
        <v>59532.326609999996</v>
      </c>
      <c r="U57">
        <v>66882.454949999999</v>
      </c>
      <c r="V57">
        <v>73533.051399999997</v>
      </c>
      <c r="W57">
        <v>79635.308910000007</v>
      </c>
      <c r="X57">
        <v>85293.854330000002</v>
      </c>
      <c r="Y57">
        <v>90583.415779999996</v>
      </c>
      <c r="Z57">
        <v>95560.606839999906</v>
      </c>
      <c r="AA57">
        <v>100270.0916</v>
      </c>
      <c r="AB57">
        <v>104747.6529</v>
      </c>
      <c r="AC57">
        <v>109021.8973</v>
      </c>
      <c r="AD57">
        <v>113115.6237</v>
      </c>
      <c r="AE57">
        <v>115814.5901</v>
      </c>
      <c r="AF57">
        <v>117668.0013</v>
      </c>
      <c r="AG57">
        <v>118927.09390000001</v>
      </c>
      <c r="AH57">
        <v>119705.30469999999</v>
      </c>
      <c r="AI57">
        <v>120062.6306</v>
      </c>
      <c r="AJ57">
        <v>120029.2167</v>
      </c>
      <c r="AK57">
        <v>119612.5975</v>
      </c>
      <c r="AL57">
        <v>118803.92539999999</v>
      </c>
      <c r="AM57">
        <v>117585.6223</v>
      </c>
      <c r="AN57">
        <v>115934.4071</v>
      </c>
    </row>
    <row r="58" spans="1:40" x14ac:dyDescent="0.25">
      <c r="A58" s="27" t="s">
        <v>427</v>
      </c>
      <c r="B58" t="s">
        <v>295</v>
      </c>
      <c r="C58">
        <v>3008.1718510000001</v>
      </c>
      <c r="D58">
        <v>3064.067532</v>
      </c>
      <c r="E58">
        <v>3132.824748</v>
      </c>
      <c r="F58">
        <v>3204.208815</v>
      </c>
      <c r="G58">
        <v>3267.6689249999999</v>
      </c>
      <c r="H58">
        <v>3722.8985510000002</v>
      </c>
      <c r="I58">
        <v>4357.8603080000003</v>
      </c>
      <c r="J58">
        <v>5075.0105279999998</v>
      </c>
      <c r="K58">
        <v>5818.8322799999996</v>
      </c>
      <c r="L58">
        <v>6552.7190579999997</v>
      </c>
      <c r="M58">
        <v>7244.0191910000003</v>
      </c>
      <c r="N58">
        <v>7849.3506600000001</v>
      </c>
      <c r="O58">
        <v>8302.3094459999902</v>
      </c>
      <c r="P58">
        <v>8525.8192159999999</v>
      </c>
      <c r="Q58">
        <v>8603.6974370000007</v>
      </c>
      <c r="R58">
        <v>8581.8880449999997</v>
      </c>
      <c r="S58">
        <v>8487.7231169999995</v>
      </c>
      <c r="T58">
        <v>8339.5497429999996</v>
      </c>
      <c r="U58">
        <v>8253.9868999999999</v>
      </c>
      <c r="V58">
        <v>8168.2478419999998</v>
      </c>
      <c r="W58">
        <v>8052.5931220000002</v>
      </c>
      <c r="X58">
        <v>7897.0652730000002</v>
      </c>
      <c r="Y58">
        <v>7702.0042640000001</v>
      </c>
      <c r="Z58">
        <v>7472.6489750000001</v>
      </c>
      <c r="AA58">
        <v>7216.0284190000002</v>
      </c>
      <c r="AB58">
        <v>6939.2941179999998</v>
      </c>
      <c r="AC58">
        <v>6648.9318629999998</v>
      </c>
      <c r="AD58">
        <v>6350.4837740000003</v>
      </c>
      <c r="AE58">
        <v>6111.5675209999999</v>
      </c>
      <c r="AF58">
        <v>5899.829197</v>
      </c>
      <c r="AG58">
        <v>5696.7866629999999</v>
      </c>
      <c r="AH58">
        <v>5492.7739860000001</v>
      </c>
      <c r="AI58">
        <v>5283.7444429999996</v>
      </c>
      <c r="AJ58">
        <v>5068.4549619999998</v>
      </c>
      <c r="AK58">
        <v>4846.7882579999996</v>
      </c>
      <c r="AL58">
        <v>4619.0240530000001</v>
      </c>
      <c r="AM58">
        <v>4385.6517830000003</v>
      </c>
      <c r="AN58">
        <v>4147.2307769999998</v>
      </c>
    </row>
    <row r="59" spans="1:40" x14ac:dyDescent="0.25">
      <c r="A59" s="27" t="s">
        <v>117</v>
      </c>
      <c r="B59" t="s">
        <v>296</v>
      </c>
      <c r="C59">
        <v>74.414284050000006</v>
      </c>
      <c r="D59">
        <v>110.3868075</v>
      </c>
      <c r="E59">
        <v>199.70609809999999</v>
      </c>
      <c r="F59">
        <v>398.6159212</v>
      </c>
      <c r="G59">
        <v>831.89677019999999</v>
      </c>
      <c r="H59">
        <v>1770.325801</v>
      </c>
      <c r="I59">
        <v>3685.9571900000001</v>
      </c>
      <c r="J59">
        <v>7435.436111</v>
      </c>
      <c r="K59">
        <v>14551.856159999999</v>
      </c>
      <c r="L59">
        <v>27735.814590000002</v>
      </c>
      <c r="M59">
        <v>51629.311840000002</v>
      </c>
      <c r="N59">
        <v>93881.238329999906</v>
      </c>
      <c r="O59">
        <v>166236.18030000001</v>
      </c>
      <c r="P59">
        <v>232565.10560000001</v>
      </c>
      <c r="Q59">
        <v>287065.95319999999</v>
      </c>
      <c r="R59">
        <v>331278.95649999997</v>
      </c>
      <c r="S59">
        <v>368546.96189999999</v>
      </c>
      <c r="T59">
        <v>401787.04810000001</v>
      </c>
      <c r="U59">
        <v>424489.39779999998</v>
      </c>
      <c r="V59">
        <v>439904.55829999998</v>
      </c>
      <c r="W59">
        <v>450101.19620000001</v>
      </c>
      <c r="X59">
        <v>456462.97110000002</v>
      </c>
      <c r="Y59">
        <v>459939.47759999998</v>
      </c>
      <c r="Z59">
        <v>461207.07679999998</v>
      </c>
      <c r="AA59">
        <v>460760.98950000003</v>
      </c>
      <c r="AB59">
        <v>458969.61839999998</v>
      </c>
      <c r="AC59">
        <v>456109.24329999997</v>
      </c>
      <c r="AD59">
        <v>452388.77179999999</v>
      </c>
      <c r="AE59">
        <v>447286.67349999998</v>
      </c>
      <c r="AF59">
        <v>441344.55900000001</v>
      </c>
      <c r="AG59">
        <v>434628.6531</v>
      </c>
      <c r="AH59">
        <v>427096.14390000002</v>
      </c>
      <c r="AI59">
        <v>418736.54259999999</v>
      </c>
      <c r="AJ59">
        <v>409554.97279999999</v>
      </c>
      <c r="AK59">
        <v>399543.7268</v>
      </c>
      <c r="AL59">
        <v>388676.63199999998</v>
      </c>
      <c r="AM59">
        <v>376920.93849999999</v>
      </c>
      <c r="AN59">
        <v>364239.88510000001</v>
      </c>
    </row>
    <row r="60" spans="1:40" x14ac:dyDescent="0.25">
      <c r="A60" s="27" t="s">
        <v>428</v>
      </c>
      <c r="B60" t="s">
        <v>297</v>
      </c>
      <c r="C60">
        <v>439.5071974</v>
      </c>
      <c r="D60">
        <v>520.60475510000003</v>
      </c>
      <c r="E60">
        <v>669.52354839999998</v>
      </c>
      <c r="F60">
        <v>896.14313560000005</v>
      </c>
      <c r="G60">
        <v>1218.7567939999999</v>
      </c>
      <c r="H60">
        <v>1578.8428919999999</v>
      </c>
      <c r="I60">
        <v>1932.24955</v>
      </c>
      <c r="J60">
        <v>2251.7171210000001</v>
      </c>
      <c r="K60">
        <v>2525.6477180000002</v>
      </c>
      <c r="L60">
        <v>2750.8113920000001</v>
      </c>
      <c r="M60">
        <v>2924.9816080000001</v>
      </c>
      <c r="N60">
        <v>3041.0126310000001</v>
      </c>
      <c r="O60">
        <v>3083.5228520000001</v>
      </c>
      <c r="P60">
        <v>3207.8625830000001</v>
      </c>
      <c r="Q60">
        <v>3376.084668</v>
      </c>
      <c r="R60">
        <v>3565.7756399999998</v>
      </c>
      <c r="S60">
        <v>3763.647152</v>
      </c>
      <c r="T60">
        <v>3962.0907040000002</v>
      </c>
      <c r="U60">
        <v>4071.0669119999998</v>
      </c>
      <c r="V60">
        <v>4113.7864209999998</v>
      </c>
      <c r="W60">
        <v>4105.5560109999997</v>
      </c>
      <c r="X60">
        <v>4057.9339460000001</v>
      </c>
      <c r="Y60">
        <v>3980.0409589999999</v>
      </c>
      <c r="Z60">
        <v>3879.258077</v>
      </c>
      <c r="AA60">
        <v>3761.5793699999999</v>
      </c>
      <c r="AB60">
        <v>3631.8385800000001</v>
      </c>
      <c r="AC60">
        <v>3493.8964940000001</v>
      </c>
      <c r="AD60">
        <v>3350.8160339999999</v>
      </c>
      <c r="AE60">
        <v>3196.1938249999998</v>
      </c>
      <c r="AF60">
        <v>3037.6990540000002</v>
      </c>
      <c r="AG60">
        <v>2878.012956</v>
      </c>
      <c r="AH60">
        <v>2718.3361500000001</v>
      </c>
      <c r="AI60">
        <v>2559.6939309999998</v>
      </c>
      <c r="AJ60">
        <v>2402.9552210000002</v>
      </c>
      <c r="AK60">
        <v>2248.7372909999999</v>
      </c>
      <c r="AL60">
        <v>2097.436702</v>
      </c>
      <c r="AM60">
        <v>1949.3381039999999</v>
      </c>
      <c r="AN60">
        <v>1804.649623</v>
      </c>
    </row>
    <row r="61" spans="1:40" x14ac:dyDescent="0.25">
      <c r="A61" s="27" t="s">
        <v>429</v>
      </c>
      <c r="B61" t="s">
        <v>298</v>
      </c>
      <c r="C61">
        <v>4581.1430389999996</v>
      </c>
      <c r="D61">
        <v>4896.1121880000001</v>
      </c>
      <c r="E61">
        <v>5384.0699759999998</v>
      </c>
      <c r="F61">
        <v>5996.2606660000001</v>
      </c>
      <c r="G61">
        <v>6697.3189380000003</v>
      </c>
      <c r="H61">
        <v>7691.2635719999998</v>
      </c>
      <c r="I61">
        <v>8690.6392940000005</v>
      </c>
      <c r="J61">
        <v>9554.4100319999998</v>
      </c>
      <c r="K61">
        <v>10226.324350000001</v>
      </c>
      <c r="L61">
        <v>10692.14639</v>
      </c>
      <c r="M61">
        <v>10947.892330000001</v>
      </c>
      <c r="N61">
        <v>10977.607830000001</v>
      </c>
      <c r="O61">
        <v>10743.464029999999</v>
      </c>
      <c r="P61">
        <v>10547.613219999999</v>
      </c>
      <c r="Q61">
        <v>10353.3835</v>
      </c>
      <c r="R61">
        <v>10136.987660000001</v>
      </c>
      <c r="S61">
        <v>9887.9959170000002</v>
      </c>
      <c r="T61">
        <v>9605.3358009999902</v>
      </c>
      <c r="U61">
        <v>9171.4089960000001</v>
      </c>
      <c r="V61">
        <v>8644.5109410000005</v>
      </c>
      <c r="W61">
        <v>8063.384427</v>
      </c>
      <c r="X61">
        <v>7457.1128820000004</v>
      </c>
      <c r="Y61">
        <v>6847.5134950000001</v>
      </c>
      <c r="Z61">
        <v>6250.5507500000003</v>
      </c>
      <c r="AA61">
        <v>5677.3701680000004</v>
      </c>
      <c r="AB61">
        <v>5135.2396500000004</v>
      </c>
      <c r="AC61">
        <v>4628.422853</v>
      </c>
      <c r="AD61">
        <v>4158.9518520000001</v>
      </c>
      <c r="AE61">
        <v>4173.5264310000002</v>
      </c>
      <c r="AF61">
        <v>4432.4370220000001</v>
      </c>
      <c r="AG61">
        <v>4839.960615</v>
      </c>
      <c r="AH61">
        <v>5350.5363809999999</v>
      </c>
      <c r="AI61">
        <v>5940.1159680000001</v>
      </c>
      <c r="AJ61">
        <v>6594.829549</v>
      </c>
      <c r="AK61">
        <v>7305.5505320000002</v>
      </c>
      <c r="AL61">
        <v>8064.9810310000003</v>
      </c>
      <c r="AM61">
        <v>8866.0650609999902</v>
      </c>
      <c r="AN61">
        <v>9700.79642099999</v>
      </c>
    </row>
    <row r="62" spans="1:40" x14ac:dyDescent="0.25">
      <c r="A62" s="27" t="s">
        <v>430</v>
      </c>
      <c r="B62" t="s">
        <v>299</v>
      </c>
      <c r="C62">
        <v>0.34929036270000002</v>
      </c>
      <c r="D62">
        <v>0.8724986441</v>
      </c>
      <c r="E62">
        <v>3.5789055350000001</v>
      </c>
      <c r="F62">
        <v>19.56041351</v>
      </c>
      <c r="G62">
        <v>122.92545339999999</v>
      </c>
      <c r="H62">
        <v>358.19869790000001</v>
      </c>
      <c r="I62">
        <v>674.63937190000001</v>
      </c>
      <c r="J62">
        <v>991.61267269999996</v>
      </c>
      <c r="K62">
        <v>1265.2411649999999</v>
      </c>
      <c r="L62">
        <v>1487.143867</v>
      </c>
      <c r="M62">
        <v>1662.623679</v>
      </c>
      <c r="N62">
        <v>1795.590271</v>
      </c>
      <c r="O62">
        <v>1882.027327</v>
      </c>
      <c r="P62">
        <v>1896.19715</v>
      </c>
      <c r="Q62">
        <v>1870.498368</v>
      </c>
      <c r="R62">
        <v>1822.8814010000001</v>
      </c>
      <c r="S62">
        <v>1763.222618</v>
      </c>
      <c r="T62">
        <v>1697.1617819999999</v>
      </c>
      <c r="U62">
        <v>1583.0772469999999</v>
      </c>
      <c r="V62">
        <v>1448.3323479999999</v>
      </c>
      <c r="W62">
        <v>1308.126156</v>
      </c>
      <c r="X62">
        <v>1170.923094</v>
      </c>
      <c r="Y62">
        <v>1041.2725379999999</v>
      </c>
      <c r="Z62">
        <v>921.43488360000003</v>
      </c>
      <c r="AA62">
        <v>812.30803839999999</v>
      </c>
      <c r="AB62">
        <v>713.97645709999995</v>
      </c>
      <c r="AC62">
        <v>626.04945659999998</v>
      </c>
      <c r="AD62">
        <v>547.875225</v>
      </c>
      <c r="AE62">
        <v>497.13412039999997</v>
      </c>
      <c r="AF62">
        <v>459.48356819999998</v>
      </c>
      <c r="AG62">
        <v>428.31379980000003</v>
      </c>
      <c r="AH62">
        <v>400.47770700000001</v>
      </c>
      <c r="AI62">
        <v>374.50702669999998</v>
      </c>
      <c r="AJ62">
        <v>349.73039590000002</v>
      </c>
      <c r="AK62">
        <v>325.84237400000001</v>
      </c>
      <c r="AL62">
        <v>302.7047766</v>
      </c>
      <c r="AM62">
        <v>280.26176770000001</v>
      </c>
      <c r="AN62">
        <v>258.49476069999997</v>
      </c>
    </row>
    <row r="63" spans="1:40" x14ac:dyDescent="0.25">
      <c r="A63" s="27" t="s">
        <v>431</v>
      </c>
      <c r="B63" t="s">
        <v>300</v>
      </c>
      <c r="C63">
        <v>3813.5502799999999</v>
      </c>
      <c r="D63">
        <v>3853.8704509999998</v>
      </c>
      <c r="E63">
        <v>3898.1013859999998</v>
      </c>
      <c r="F63">
        <v>3941.1698670000001</v>
      </c>
      <c r="G63">
        <v>3973.2560530000001</v>
      </c>
      <c r="H63">
        <v>4275.6996879999997</v>
      </c>
      <c r="I63">
        <v>4612.5532700000003</v>
      </c>
      <c r="J63">
        <v>4885.5755939999999</v>
      </c>
      <c r="K63">
        <v>5059.2070389999999</v>
      </c>
      <c r="L63">
        <v>5126.9724329999999</v>
      </c>
      <c r="M63">
        <v>5091.4416929999998</v>
      </c>
      <c r="N63">
        <v>4952.0597779999998</v>
      </c>
      <c r="O63">
        <v>4700.5774170000004</v>
      </c>
      <c r="P63">
        <v>4582.3918229999999</v>
      </c>
      <c r="Q63">
        <v>4520.7320989999998</v>
      </c>
      <c r="R63">
        <v>4475.8354740000004</v>
      </c>
      <c r="S63">
        <v>4427.8695610000004</v>
      </c>
      <c r="T63">
        <v>4368.0954039999997</v>
      </c>
      <c r="U63">
        <v>4355.5720369999999</v>
      </c>
      <c r="V63">
        <v>4349.1556449999998</v>
      </c>
      <c r="W63">
        <v>4328.6049210000001</v>
      </c>
      <c r="X63">
        <v>4285.9437820000003</v>
      </c>
      <c r="Y63">
        <v>4219.75504</v>
      </c>
      <c r="Z63">
        <v>4131.9402060000002</v>
      </c>
      <c r="AA63">
        <v>4025.8233140000002</v>
      </c>
      <c r="AB63">
        <v>3905.09528</v>
      </c>
      <c r="AC63">
        <v>3773.2785720000002</v>
      </c>
      <c r="AD63">
        <v>3633.502285</v>
      </c>
      <c r="AE63">
        <v>3939.7209069999999</v>
      </c>
      <c r="AF63">
        <v>4539.6503970000003</v>
      </c>
      <c r="AG63">
        <v>5388.989853</v>
      </c>
      <c r="AH63">
        <v>6482.3555310000002</v>
      </c>
      <c r="AI63">
        <v>7833.1484829999999</v>
      </c>
      <c r="AJ63">
        <v>9465.916185</v>
      </c>
      <c r="AK63">
        <v>11412.53796</v>
      </c>
      <c r="AL63">
        <v>13709.756230000001</v>
      </c>
      <c r="AM63">
        <v>16397.303650000002</v>
      </c>
      <c r="AN63">
        <v>19515.574700000001</v>
      </c>
    </row>
    <row r="64" spans="1:40" x14ac:dyDescent="0.25">
      <c r="A64" s="27" t="s">
        <v>434</v>
      </c>
      <c r="B64" t="s">
        <v>301</v>
      </c>
      <c r="C64">
        <v>13033.75303</v>
      </c>
      <c r="D64">
        <v>13202.8946</v>
      </c>
      <c r="E64">
        <v>13365.680329999999</v>
      </c>
      <c r="F64">
        <v>13492.14788</v>
      </c>
      <c r="G64">
        <v>13551.673489999999</v>
      </c>
      <c r="H64">
        <v>11945.313399999999</v>
      </c>
      <c r="I64">
        <v>9552.8744509999997</v>
      </c>
      <c r="J64">
        <v>7138.1093430000001</v>
      </c>
      <c r="K64">
        <v>5093.817274</v>
      </c>
      <c r="L64">
        <v>3521.800921</v>
      </c>
      <c r="M64">
        <v>2378.5733730000002</v>
      </c>
      <c r="N64">
        <v>1573.9817310000001</v>
      </c>
      <c r="O64">
        <v>1018.808209</v>
      </c>
      <c r="P64">
        <v>771.14694870000005</v>
      </c>
      <c r="Q64">
        <v>632.66991050000001</v>
      </c>
      <c r="R64">
        <v>540.11479110000005</v>
      </c>
      <c r="S64">
        <v>469.56732820000002</v>
      </c>
      <c r="T64">
        <v>411.13838900000002</v>
      </c>
      <c r="U64">
        <v>337.55427320000001</v>
      </c>
      <c r="V64">
        <v>267.13783749999999</v>
      </c>
      <c r="W64">
        <v>206.92293069999999</v>
      </c>
      <c r="X64">
        <v>158.32688759999999</v>
      </c>
      <c r="Y64">
        <v>120.39514560000001</v>
      </c>
      <c r="Z64">
        <v>91.400075189999995</v>
      </c>
      <c r="AA64">
        <v>69.543847990000003</v>
      </c>
      <c r="AB64">
        <v>53.230147530000004</v>
      </c>
      <c r="AC64">
        <v>41.141042669999997</v>
      </c>
      <c r="AD64">
        <v>32.231547110000001</v>
      </c>
      <c r="AE64">
        <v>28.999882639999999</v>
      </c>
      <c r="AF64">
        <v>28.022958540000001</v>
      </c>
      <c r="AG64">
        <v>28.058128279999998</v>
      </c>
      <c r="AH64">
        <v>28.55971151</v>
      </c>
      <c r="AI64">
        <v>29.259131719999999</v>
      </c>
      <c r="AJ64">
        <v>30.014358099999999</v>
      </c>
      <c r="AK64">
        <v>30.745896930000001</v>
      </c>
      <c r="AL64">
        <v>31.40663322</v>
      </c>
      <c r="AM64">
        <v>31.967023999999999</v>
      </c>
      <c r="AN64">
        <v>32.406910860000004</v>
      </c>
    </row>
    <row r="65" spans="1:40" x14ac:dyDescent="0.25">
      <c r="A65" s="27" t="s">
        <v>435</v>
      </c>
      <c r="B65" t="s">
        <v>302</v>
      </c>
      <c r="C65">
        <v>42001.407169999999</v>
      </c>
      <c r="D65">
        <v>43585.750740000003</v>
      </c>
      <c r="E65">
        <v>45789.20577</v>
      </c>
      <c r="F65">
        <v>48295.049129999999</v>
      </c>
      <c r="G65">
        <v>50857.425109999996</v>
      </c>
      <c r="H65">
        <v>56357.262430000002</v>
      </c>
      <c r="I65">
        <v>62243.885869999998</v>
      </c>
      <c r="J65">
        <v>67371.499479999999</v>
      </c>
      <c r="K65">
        <v>71283.949649999995</v>
      </c>
      <c r="L65">
        <v>73849.469299999997</v>
      </c>
      <c r="M65">
        <v>75024.402610000005</v>
      </c>
      <c r="N65">
        <v>74696.762319999994</v>
      </c>
      <c r="O65">
        <v>72618.995930000005</v>
      </c>
      <c r="P65">
        <v>70211.924599999998</v>
      </c>
      <c r="Q65">
        <v>67567.453139999998</v>
      </c>
      <c r="R65">
        <v>64709.016130000004</v>
      </c>
      <c r="S65">
        <v>61669.215429999997</v>
      </c>
      <c r="T65">
        <v>58498.199979999998</v>
      </c>
      <c r="U65">
        <v>56054.387820000004</v>
      </c>
      <c r="V65">
        <v>53784.667079999999</v>
      </c>
      <c r="W65">
        <v>51448.944380000001</v>
      </c>
      <c r="X65">
        <v>48975.718159999997</v>
      </c>
      <c r="Y65">
        <v>46373.523000000001</v>
      </c>
      <c r="Z65">
        <v>43684.169179999997</v>
      </c>
      <c r="AA65">
        <v>40958.106390000001</v>
      </c>
      <c r="AB65">
        <v>38242.547559999999</v>
      </c>
      <c r="AC65">
        <v>35576.729859999999</v>
      </c>
      <c r="AD65">
        <v>32990.931539999998</v>
      </c>
      <c r="AE65">
        <v>30577.892469999999</v>
      </c>
      <c r="AF65">
        <v>28309.622159999999</v>
      </c>
      <c r="AG65">
        <v>26159.29783</v>
      </c>
      <c r="AH65">
        <v>24111.318149999999</v>
      </c>
      <c r="AI65">
        <v>22160.65899</v>
      </c>
      <c r="AJ65">
        <v>20306.511490000001</v>
      </c>
      <c r="AK65">
        <v>18548.38106</v>
      </c>
      <c r="AL65">
        <v>16885.002280000001</v>
      </c>
      <c r="AM65">
        <v>15314.64862</v>
      </c>
      <c r="AN65">
        <v>13835.153329999999</v>
      </c>
    </row>
    <row r="66" spans="1:40" x14ac:dyDescent="0.25">
      <c r="A66" s="27" t="s">
        <v>432</v>
      </c>
      <c r="B66" t="s">
        <v>303</v>
      </c>
      <c r="C66">
        <v>404.96020850000002</v>
      </c>
      <c r="D66">
        <v>446.44992500000001</v>
      </c>
      <c r="E66">
        <v>514.99038370000005</v>
      </c>
      <c r="F66">
        <v>606.96869000000004</v>
      </c>
      <c r="G66">
        <v>720.58440989999997</v>
      </c>
      <c r="H66">
        <v>657.76600959999996</v>
      </c>
      <c r="I66">
        <v>507.49171819999998</v>
      </c>
      <c r="J66">
        <v>352.26733530000001</v>
      </c>
      <c r="K66">
        <v>228.95352969999999</v>
      </c>
      <c r="L66">
        <v>142.6776519</v>
      </c>
      <c r="M66">
        <v>86.420974310000005</v>
      </c>
      <c r="N66">
        <v>51.19181356</v>
      </c>
      <c r="O66">
        <v>29.627766149999999</v>
      </c>
      <c r="P66">
        <v>21.802689879999999</v>
      </c>
      <c r="Q66">
        <v>18.16928983</v>
      </c>
      <c r="R66">
        <v>16.1163642</v>
      </c>
      <c r="S66">
        <v>14.72546008</v>
      </c>
      <c r="T66">
        <v>13.625446459999999</v>
      </c>
      <c r="U66">
        <v>14.09039482</v>
      </c>
      <c r="V66">
        <v>15.36792121</v>
      </c>
      <c r="W66">
        <v>17.14901648</v>
      </c>
      <c r="X66">
        <v>19.279369389999999</v>
      </c>
      <c r="Y66">
        <v>21.671854490000001</v>
      </c>
      <c r="Z66">
        <v>24.27476222</v>
      </c>
      <c r="AA66">
        <v>27.057449049999999</v>
      </c>
      <c r="AB66">
        <v>30.00251051</v>
      </c>
      <c r="AC66">
        <v>33.100982719999998</v>
      </c>
      <c r="AD66">
        <v>36.349317220000003</v>
      </c>
      <c r="AE66">
        <v>39.426194709999997</v>
      </c>
      <c r="AF66">
        <v>42.427133310000002</v>
      </c>
      <c r="AG66">
        <v>45.386055630000001</v>
      </c>
      <c r="AH66">
        <v>48.307678889999998</v>
      </c>
      <c r="AI66">
        <v>51.186752820000002</v>
      </c>
      <c r="AJ66">
        <v>54.011270719999999</v>
      </c>
      <c r="AK66">
        <v>56.76141724</v>
      </c>
      <c r="AL66">
        <v>59.409155579999997</v>
      </c>
      <c r="AM66">
        <v>61.919497100000001</v>
      </c>
      <c r="AN66">
        <v>64.250388529999995</v>
      </c>
    </row>
    <row r="67" spans="1:40" x14ac:dyDescent="0.25">
      <c r="A67" s="27" t="s">
        <v>433</v>
      </c>
      <c r="B67" t="s">
        <v>304</v>
      </c>
      <c r="C67">
        <v>6170.1730530000004</v>
      </c>
      <c r="D67">
        <v>6140.8431350000001</v>
      </c>
      <c r="E67">
        <v>6061.0082570000004</v>
      </c>
      <c r="F67">
        <v>5948.1577020000004</v>
      </c>
      <c r="G67">
        <v>5804.0604590000003</v>
      </c>
      <c r="H67">
        <v>4101.4197299999996</v>
      </c>
      <c r="I67">
        <v>2377.5292260000001</v>
      </c>
      <c r="J67">
        <v>1222.9804389999999</v>
      </c>
      <c r="K67">
        <v>586.46538069999997</v>
      </c>
      <c r="L67">
        <v>270.33820040000001</v>
      </c>
      <c r="M67">
        <v>122.46026980000001</v>
      </c>
      <c r="N67">
        <v>55.630520220000001</v>
      </c>
      <c r="O67">
        <v>26.086922300000001</v>
      </c>
      <c r="P67">
        <v>17.92836282</v>
      </c>
      <c r="Q67">
        <v>15.03311427</v>
      </c>
      <c r="R67">
        <v>13.94867745</v>
      </c>
      <c r="S67">
        <v>13.60119547</v>
      </c>
      <c r="T67">
        <v>13.56648925</v>
      </c>
      <c r="U67">
        <v>13.8093226</v>
      </c>
      <c r="V67">
        <v>14.139838340000001</v>
      </c>
      <c r="W67">
        <v>14.459268679999999</v>
      </c>
      <c r="X67">
        <v>14.71900349</v>
      </c>
      <c r="Y67">
        <v>14.89850828</v>
      </c>
      <c r="Z67">
        <v>14.99311047</v>
      </c>
      <c r="AA67">
        <v>15.006682720000001</v>
      </c>
      <c r="AB67">
        <v>14.94725277</v>
      </c>
      <c r="AC67">
        <v>14.824457000000001</v>
      </c>
      <c r="AD67">
        <v>14.64815684</v>
      </c>
      <c r="AE67">
        <v>14.593734810000001</v>
      </c>
      <c r="AF67">
        <v>14.585350310000001</v>
      </c>
      <c r="AG67">
        <v>14.57892217</v>
      </c>
      <c r="AH67">
        <v>14.550401239999999</v>
      </c>
      <c r="AI67">
        <v>14.48854671</v>
      </c>
      <c r="AJ67">
        <v>14.388997910000001</v>
      </c>
      <c r="AK67">
        <v>14.25056678</v>
      </c>
      <c r="AL67">
        <v>14.073440529999999</v>
      </c>
      <c r="AM67">
        <v>13.85855664</v>
      </c>
      <c r="AN67">
        <v>13.60717767</v>
      </c>
    </row>
    <row r="68" spans="1:40" x14ac:dyDescent="0.25">
      <c r="A68" s="5" t="s">
        <v>219</v>
      </c>
      <c r="B68" t="s">
        <v>305</v>
      </c>
      <c r="C68">
        <v>48859.425999999999</v>
      </c>
      <c r="D68">
        <v>50291.753140000001</v>
      </c>
      <c r="E68">
        <v>51776.176119999996</v>
      </c>
      <c r="F68">
        <v>53309.69025</v>
      </c>
      <c r="G68">
        <v>54866.89688</v>
      </c>
      <c r="H68">
        <v>56437.842420000001</v>
      </c>
      <c r="I68">
        <v>58021.412859999997</v>
      </c>
      <c r="J68">
        <v>59620.030590000002</v>
      </c>
      <c r="K68">
        <v>61230.830090000003</v>
      </c>
      <c r="L68">
        <v>62857.980560000004</v>
      </c>
      <c r="M68">
        <v>64504.958550000003</v>
      </c>
      <c r="N68">
        <v>66174.750350000002</v>
      </c>
      <c r="O68">
        <v>67870.480299999996</v>
      </c>
      <c r="P68">
        <v>69611.113249999995</v>
      </c>
      <c r="Q68">
        <v>71410.172019999998</v>
      </c>
      <c r="R68">
        <v>73268.996010000003</v>
      </c>
      <c r="S68">
        <v>75188.655069999906</v>
      </c>
      <c r="T68">
        <v>77170.026119999995</v>
      </c>
      <c r="U68">
        <v>79237.444109999997</v>
      </c>
      <c r="V68">
        <v>81381.504860000001</v>
      </c>
      <c r="W68">
        <v>83597.330619999906</v>
      </c>
      <c r="X68">
        <v>85882.208549999996</v>
      </c>
      <c r="Y68">
        <v>88234.241209999906</v>
      </c>
      <c r="Z68">
        <v>90651.92598</v>
      </c>
      <c r="AA68">
        <v>93133.989050000004</v>
      </c>
      <c r="AB68">
        <v>95679.29247</v>
      </c>
      <c r="AC68">
        <v>98286.769159999996</v>
      </c>
      <c r="AD68">
        <v>100955.41039999999</v>
      </c>
      <c r="AE68">
        <v>103695.90579999999</v>
      </c>
      <c r="AF68">
        <v>106517.83530000001</v>
      </c>
      <c r="AG68">
        <v>109421.9972</v>
      </c>
      <c r="AH68">
        <v>112408.6897</v>
      </c>
      <c r="AI68">
        <v>115478.3343</v>
      </c>
      <c r="AJ68">
        <v>118631.9771</v>
      </c>
      <c r="AK68">
        <v>121872.0416</v>
      </c>
      <c r="AL68">
        <v>125202.7162</v>
      </c>
      <c r="AM68">
        <v>128630.3368</v>
      </c>
      <c r="AN68">
        <v>132163.7628</v>
      </c>
    </row>
    <row r="69" spans="1:40" x14ac:dyDescent="0.25">
      <c r="A69" s="5" t="s">
        <v>219</v>
      </c>
      <c r="B69" t="s">
        <v>306</v>
      </c>
      <c r="C69">
        <v>13.242000000000001</v>
      </c>
      <c r="D69">
        <v>13.63088578</v>
      </c>
      <c r="E69">
        <v>14.02705546</v>
      </c>
      <c r="F69">
        <v>14.42872843</v>
      </c>
      <c r="G69">
        <v>14.835818550000001</v>
      </c>
      <c r="H69">
        <v>15.251199140000001</v>
      </c>
      <c r="I69">
        <v>15.67564196</v>
      </c>
      <c r="J69">
        <v>16.109391299999999</v>
      </c>
      <c r="K69">
        <v>16.54861103</v>
      </c>
      <c r="L69">
        <v>16.995217159999999</v>
      </c>
      <c r="M69">
        <v>17.451541039999999</v>
      </c>
      <c r="N69">
        <v>17.918691460000002</v>
      </c>
      <c r="O69">
        <v>18.396762930000001</v>
      </c>
      <c r="P69">
        <v>18.887980809999998</v>
      </c>
      <c r="Q69">
        <v>19.396422829999999</v>
      </c>
      <c r="R69">
        <v>19.92044731</v>
      </c>
      <c r="S69">
        <v>20.458475589999999</v>
      </c>
      <c r="T69">
        <v>21.009734859999998</v>
      </c>
      <c r="U69">
        <v>21.570227169999999</v>
      </c>
      <c r="V69">
        <v>22.138521699999998</v>
      </c>
      <c r="W69">
        <v>22.714883690000001</v>
      </c>
      <c r="X69">
        <v>23.299798930000001</v>
      </c>
      <c r="Y69">
        <v>23.893588430000001</v>
      </c>
      <c r="Z69">
        <v>24.496374469999999</v>
      </c>
      <c r="AA69">
        <v>25.10813095</v>
      </c>
      <c r="AB69">
        <v>25.728746309999998</v>
      </c>
      <c r="AC69">
        <v>26.3580796</v>
      </c>
      <c r="AD69">
        <v>26.99600676</v>
      </c>
      <c r="AE69">
        <v>27.644401630000001</v>
      </c>
      <c r="AF69">
        <v>28.305837499999999</v>
      </c>
      <c r="AG69">
        <v>28.97890465</v>
      </c>
      <c r="AH69">
        <v>29.662973600000001</v>
      </c>
      <c r="AI69">
        <v>30.358557229999999</v>
      </c>
      <c r="AJ69">
        <v>31.066905909999999</v>
      </c>
      <c r="AK69">
        <v>31.789773440000001</v>
      </c>
      <c r="AL69">
        <v>32.529383060000001</v>
      </c>
      <c r="AM69">
        <v>33.28846661</v>
      </c>
      <c r="AN69">
        <v>34.070342689999997</v>
      </c>
    </row>
    <row r="70" spans="1:40" x14ac:dyDescent="0.25">
      <c r="A70" s="5" t="s">
        <v>218</v>
      </c>
      <c r="B70" t="s">
        <v>307</v>
      </c>
      <c r="C70">
        <v>79196.570370000001</v>
      </c>
      <c r="D70">
        <v>81519.594400000002</v>
      </c>
      <c r="E70">
        <v>83952.633300000001</v>
      </c>
      <c r="F70">
        <v>86491.912649999998</v>
      </c>
      <c r="G70">
        <v>89075.234670000005</v>
      </c>
      <c r="H70">
        <v>91667.58567</v>
      </c>
      <c r="I70">
        <v>94264.170050000001</v>
      </c>
      <c r="J70">
        <v>96871.480119999906</v>
      </c>
      <c r="K70">
        <v>99497.631340000007</v>
      </c>
      <c r="L70">
        <v>102149.0589</v>
      </c>
      <c r="M70">
        <v>104830.7378</v>
      </c>
      <c r="N70">
        <v>107549.9531</v>
      </c>
      <c r="O70">
        <v>110316.4627</v>
      </c>
      <c r="P70">
        <v>113169.12850000001</v>
      </c>
      <c r="Q70">
        <v>116127.9782</v>
      </c>
      <c r="R70">
        <v>119203.7607</v>
      </c>
      <c r="S70">
        <v>122404.2855</v>
      </c>
      <c r="T70">
        <v>125735.345</v>
      </c>
      <c r="U70">
        <v>129263.2402</v>
      </c>
      <c r="V70">
        <v>132960.80170000001</v>
      </c>
      <c r="W70">
        <v>136812.99489999999</v>
      </c>
      <c r="X70">
        <v>140810.39980000001</v>
      </c>
      <c r="Y70">
        <v>144946.9338</v>
      </c>
      <c r="Z70">
        <v>149218.91469999999</v>
      </c>
      <c r="AA70">
        <v>153624.3199</v>
      </c>
      <c r="AB70">
        <v>158162.17879999999</v>
      </c>
      <c r="AC70">
        <v>162832.13649999999</v>
      </c>
      <c r="AD70">
        <v>167634.24419999999</v>
      </c>
      <c r="AE70">
        <v>172590.9675</v>
      </c>
      <c r="AF70">
        <v>177715.6477</v>
      </c>
      <c r="AG70">
        <v>183013.59039999999</v>
      </c>
      <c r="AH70">
        <v>188486.04879999999</v>
      </c>
      <c r="AI70">
        <v>194131.53330000001</v>
      </c>
      <c r="AJ70">
        <v>199948.36910000001</v>
      </c>
      <c r="AK70">
        <v>205937.15650000001</v>
      </c>
      <c r="AL70">
        <v>212102.07389999999</v>
      </c>
      <c r="AM70">
        <v>218451.70929999999</v>
      </c>
      <c r="AN70">
        <v>224999.72260000001</v>
      </c>
    </row>
    <row r="71" spans="1:40" x14ac:dyDescent="0.25">
      <c r="A71" s="5" t="s">
        <v>218</v>
      </c>
      <c r="B71" t="s">
        <v>308</v>
      </c>
      <c r="C71">
        <v>25142.842860000001</v>
      </c>
      <c r="D71">
        <v>25882.80558</v>
      </c>
      <c r="E71">
        <v>26646.097419999998</v>
      </c>
      <c r="F71">
        <v>27431.081150000002</v>
      </c>
      <c r="G71">
        <v>28232.951700000001</v>
      </c>
      <c r="H71">
        <v>29050.758760000001</v>
      </c>
      <c r="I71">
        <v>29883.476760000001</v>
      </c>
      <c r="J71">
        <v>30731.165540000002</v>
      </c>
      <c r="K71">
        <v>31588.813419999999</v>
      </c>
      <c r="L71">
        <v>32459.818039999998</v>
      </c>
      <c r="M71">
        <v>33347.732839999997</v>
      </c>
      <c r="N71">
        <v>34254.738579999997</v>
      </c>
      <c r="O71">
        <v>35182.071929999998</v>
      </c>
      <c r="P71">
        <v>36134.217320000003</v>
      </c>
      <c r="Q71">
        <v>37119.044620000001</v>
      </c>
      <c r="R71">
        <v>38135.830779999997</v>
      </c>
      <c r="S71">
        <v>39184.235719999997</v>
      </c>
      <c r="T71">
        <v>40265.16418</v>
      </c>
      <c r="U71">
        <v>41379.220759999997</v>
      </c>
      <c r="V71">
        <v>42522.013460000002</v>
      </c>
      <c r="W71">
        <v>43692.210449999999</v>
      </c>
      <c r="X71">
        <v>44889.54247</v>
      </c>
      <c r="Y71">
        <v>46114.139730000003</v>
      </c>
      <c r="Z71">
        <v>47366.295389999999</v>
      </c>
      <c r="AA71">
        <v>48646.372389999997</v>
      </c>
      <c r="AB71">
        <v>49954.779090000004</v>
      </c>
      <c r="AC71">
        <v>51291.987609999996</v>
      </c>
      <c r="AD71">
        <v>52658.575579999997</v>
      </c>
      <c r="AE71">
        <v>54058.905339999998</v>
      </c>
      <c r="AF71">
        <v>55497.952310000001</v>
      </c>
      <c r="AG71">
        <v>56973.563970000003</v>
      </c>
      <c r="AH71">
        <v>58484.798820000004</v>
      </c>
      <c r="AI71">
        <v>60032.298900000002</v>
      </c>
      <c r="AJ71">
        <v>61617.792650000003</v>
      </c>
      <c r="AK71">
        <v>63243.882660000003</v>
      </c>
      <c r="AL71">
        <v>64914.184480000004</v>
      </c>
      <c r="AM71">
        <v>66633.445949999994</v>
      </c>
      <c r="AN71">
        <v>68407.708039999998</v>
      </c>
    </row>
    <row r="72" spans="1:40" x14ac:dyDescent="0.25">
      <c r="A72" s="5" t="s">
        <v>218</v>
      </c>
      <c r="B72" t="s">
        <v>309</v>
      </c>
      <c r="C72">
        <v>38141.076789999999</v>
      </c>
      <c r="D72">
        <v>39258.061650000003</v>
      </c>
      <c r="E72">
        <v>40408.216639999999</v>
      </c>
      <c r="F72">
        <v>41597.419249999999</v>
      </c>
      <c r="G72">
        <v>42823.286569999997</v>
      </c>
      <c r="H72">
        <v>44070.980660000001</v>
      </c>
      <c r="I72">
        <v>45330.751949999998</v>
      </c>
      <c r="J72">
        <v>46600.866119999999</v>
      </c>
      <c r="K72">
        <v>47874.383620000001</v>
      </c>
      <c r="L72">
        <v>49162.522420000001</v>
      </c>
      <c r="M72">
        <v>50474.368920000001</v>
      </c>
      <c r="N72">
        <v>51815.514519999997</v>
      </c>
      <c r="O72">
        <v>53189.467729999997</v>
      </c>
      <c r="P72">
        <v>54600.304279999997</v>
      </c>
      <c r="Q72">
        <v>56058.27764</v>
      </c>
      <c r="R72">
        <v>57563.04103</v>
      </c>
      <c r="S72">
        <v>59115.952109999998</v>
      </c>
      <c r="T72">
        <v>60720.718970000002</v>
      </c>
      <c r="U72">
        <v>62384.83784</v>
      </c>
      <c r="V72">
        <v>64102.441059999997</v>
      </c>
      <c r="W72">
        <v>65870.786819999994</v>
      </c>
      <c r="X72">
        <v>67688.605890000006</v>
      </c>
      <c r="Y72">
        <v>69555.591119999997</v>
      </c>
      <c r="Z72">
        <v>71472.120299999995</v>
      </c>
      <c r="AA72">
        <v>73439.083119999996</v>
      </c>
      <c r="AB72">
        <v>75457.798039999994</v>
      </c>
      <c r="AC72">
        <v>77530.007230000003</v>
      </c>
      <c r="AD72">
        <v>79657.932329999996</v>
      </c>
      <c r="AE72">
        <v>81823.680120000005</v>
      </c>
      <c r="AF72">
        <v>84039.095209999999</v>
      </c>
      <c r="AG72">
        <v>86304.604139999996</v>
      </c>
      <c r="AH72">
        <v>88620.922460000002</v>
      </c>
      <c r="AI72">
        <v>90989.696049999999</v>
      </c>
      <c r="AJ72">
        <v>93413.441470000005</v>
      </c>
      <c r="AK72">
        <v>95895.772370000006</v>
      </c>
      <c r="AL72">
        <v>98441.673899999994</v>
      </c>
      <c r="AM72">
        <v>101057.7727</v>
      </c>
      <c r="AN72">
        <v>103752.5857</v>
      </c>
    </row>
    <row r="73" spans="1:40" x14ac:dyDescent="0.25">
      <c r="A73" s="5" t="s">
        <v>218</v>
      </c>
      <c r="B73" t="s">
        <v>310</v>
      </c>
      <c r="C73">
        <v>7549.8993799999998</v>
      </c>
      <c r="D73">
        <v>7778.8441839999996</v>
      </c>
      <c r="E73">
        <v>8019.6256350000003</v>
      </c>
      <c r="F73">
        <v>8271.8918740000008</v>
      </c>
      <c r="G73">
        <v>8544.1621290000003</v>
      </c>
      <c r="H73">
        <v>8839.04102099999</v>
      </c>
      <c r="I73">
        <v>9154.0233100000005</v>
      </c>
      <c r="J73">
        <v>9486.6263710000003</v>
      </c>
      <c r="K73">
        <v>9832.8660390000005</v>
      </c>
      <c r="L73">
        <v>10193.19742</v>
      </c>
      <c r="M73">
        <v>10570.3557</v>
      </c>
      <c r="N73">
        <v>10967.95947</v>
      </c>
      <c r="O73">
        <v>11390.313319999999</v>
      </c>
      <c r="P73">
        <v>11818.762909999999</v>
      </c>
      <c r="Q73">
        <v>12260.434600000001</v>
      </c>
      <c r="R73">
        <v>12719.660830000001</v>
      </c>
      <c r="S73">
        <v>13199.53465</v>
      </c>
      <c r="T73">
        <v>13704.14212</v>
      </c>
      <c r="U73">
        <v>14225.14543</v>
      </c>
      <c r="V73">
        <v>14758.20508</v>
      </c>
      <c r="W73">
        <v>15302.57595</v>
      </c>
      <c r="X73">
        <v>15858.870140000001</v>
      </c>
      <c r="Y73">
        <v>16428.24179</v>
      </c>
      <c r="Z73">
        <v>17012.07762</v>
      </c>
      <c r="AA73">
        <v>17611.878570000001</v>
      </c>
      <c r="AB73">
        <v>18229.235349999999</v>
      </c>
      <c r="AC73">
        <v>18865.86894</v>
      </c>
      <c r="AD73">
        <v>19523.686720000002</v>
      </c>
      <c r="AE73">
        <v>20190.513920000001</v>
      </c>
      <c r="AF73">
        <v>20869.228780000001</v>
      </c>
      <c r="AG73">
        <v>21560.187320000001</v>
      </c>
      <c r="AH73">
        <v>22262.768690000001</v>
      </c>
      <c r="AI73">
        <v>22977.125169999999</v>
      </c>
      <c r="AJ73">
        <v>23704.425920000001</v>
      </c>
      <c r="AK73">
        <v>24446.430670000002</v>
      </c>
      <c r="AL73">
        <v>25205.578440000001</v>
      </c>
      <c r="AM73">
        <v>25984.909629999998</v>
      </c>
      <c r="AN73">
        <v>26788.08568</v>
      </c>
    </row>
    <row r="74" spans="1:40" x14ac:dyDescent="0.25">
      <c r="A74" s="5" t="s">
        <v>218</v>
      </c>
      <c r="B74" t="s">
        <v>311</v>
      </c>
      <c r="C74">
        <v>10681.6993</v>
      </c>
      <c r="D74">
        <v>10998.319589999999</v>
      </c>
      <c r="E74">
        <v>11317.08066</v>
      </c>
      <c r="F74">
        <v>11636.441489999999</v>
      </c>
      <c r="G74">
        <v>11967.6196</v>
      </c>
      <c r="H74">
        <v>12317.358899999999</v>
      </c>
      <c r="I74">
        <v>12685.305329999999</v>
      </c>
      <c r="J74">
        <v>13069.96451</v>
      </c>
      <c r="K74">
        <v>13464.51743</v>
      </c>
      <c r="L74">
        <v>13871.64624</v>
      </c>
      <c r="M74">
        <v>14294.413860000001</v>
      </c>
      <c r="N74">
        <v>14734.20731</v>
      </c>
      <c r="O74">
        <v>15191.114100000001</v>
      </c>
      <c r="P74">
        <v>15655.08106</v>
      </c>
      <c r="Q74">
        <v>16130.92452</v>
      </c>
      <c r="R74">
        <v>16616.876130000001</v>
      </c>
      <c r="S74">
        <v>17112.195370000001</v>
      </c>
      <c r="T74">
        <v>17617.995050000001</v>
      </c>
      <c r="U74">
        <v>18122.68607</v>
      </c>
      <c r="V74">
        <v>18624.99699</v>
      </c>
      <c r="W74">
        <v>19126.140729999999</v>
      </c>
      <c r="X74">
        <v>19627.765589999999</v>
      </c>
      <c r="Y74">
        <v>20131.416980000002</v>
      </c>
      <c r="Z74">
        <v>20638.39933</v>
      </c>
      <c r="AA74">
        <v>21149.810560000002</v>
      </c>
      <c r="AB74">
        <v>21666.64285</v>
      </c>
      <c r="AC74">
        <v>22189.901460000001</v>
      </c>
      <c r="AD74">
        <v>22720.699629999999</v>
      </c>
      <c r="AE74">
        <v>23256.075219999999</v>
      </c>
      <c r="AF74">
        <v>23797.389579999999</v>
      </c>
      <c r="AG74">
        <v>24340.921750000001</v>
      </c>
      <c r="AH74">
        <v>24885.622510000001</v>
      </c>
      <c r="AI74">
        <v>25432.85543</v>
      </c>
      <c r="AJ74">
        <v>25985.20824</v>
      </c>
      <c r="AK74">
        <v>26545.668409999998</v>
      </c>
      <c r="AL74">
        <v>27117.51339</v>
      </c>
      <c r="AM74">
        <v>27704.260620000001</v>
      </c>
      <c r="AN74">
        <v>28309.708770000001</v>
      </c>
    </row>
    <row r="75" spans="1:40" x14ac:dyDescent="0.25">
      <c r="A75" s="5" t="s">
        <v>218</v>
      </c>
      <c r="B75" t="s">
        <v>312</v>
      </c>
      <c r="C75">
        <v>409061.22110000002</v>
      </c>
      <c r="D75">
        <v>421129.19290000002</v>
      </c>
      <c r="E75">
        <v>433243.33529999998</v>
      </c>
      <c r="F75">
        <v>445359.92690000002</v>
      </c>
      <c r="G75">
        <v>457738.2991</v>
      </c>
      <c r="H75">
        <v>470661.48310000001</v>
      </c>
      <c r="I75">
        <v>484179.02</v>
      </c>
      <c r="J75">
        <v>498262.96269999997</v>
      </c>
      <c r="K75">
        <v>512628.18890000001</v>
      </c>
      <c r="L75">
        <v>527400.08019999997</v>
      </c>
      <c r="M75">
        <v>542683.68709999998</v>
      </c>
      <c r="N75">
        <v>558503.09219999996</v>
      </c>
      <c r="O75">
        <v>574827.97309999994</v>
      </c>
      <c r="P75">
        <v>591633.4817</v>
      </c>
      <c r="Q75">
        <v>609062.76</v>
      </c>
      <c r="R75">
        <v>626947.67749999999</v>
      </c>
      <c r="S75">
        <v>645200.60439999995</v>
      </c>
      <c r="T75">
        <v>663798.16780000005</v>
      </c>
      <c r="U75">
        <v>682365.16350000002</v>
      </c>
      <c r="V75">
        <v>700922.43700000003</v>
      </c>
      <c r="W75">
        <v>719528.63009999995</v>
      </c>
      <c r="X75">
        <v>738239.30539999995</v>
      </c>
      <c r="Y75">
        <v>757095.41410000005</v>
      </c>
      <c r="Z75">
        <v>776121.62970000005</v>
      </c>
      <c r="AA75">
        <v>795329.91579999996</v>
      </c>
      <c r="AB75">
        <v>814724.63419999997</v>
      </c>
      <c r="AC75">
        <v>834307.41070000001</v>
      </c>
      <c r="AD75">
        <v>854080.76540000003</v>
      </c>
      <c r="AE75">
        <v>874130.35549999995</v>
      </c>
      <c r="AF75">
        <v>894528.43539999996</v>
      </c>
      <c r="AG75">
        <v>915094.62849999999</v>
      </c>
      <c r="AH75">
        <v>935767.571</v>
      </c>
      <c r="AI75">
        <v>956578.88840000005</v>
      </c>
      <c r="AJ75">
        <v>977606.92810000002</v>
      </c>
      <c r="AK75">
        <v>998949.83400000003</v>
      </c>
      <c r="AL75">
        <v>1020720.309</v>
      </c>
      <c r="AM75">
        <v>1043044.745</v>
      </c>
      <c r="AN75">
        <v>1066065.4069999999</v>
      </c>
    </row>
    <row r="76" spans="1:40" x14ac:dyDescent="0.25">
      <c r="A76" s="19" t="s">
        <v>222</v>
      </c>
      <c r="B76" t="s">
        <v>313</v>
      </c>
      <c r="C76">
        <v>307332.288</v>
      </c>
      <c r="D76">
        <v>315985.15779999999</v>
      </c>
      <c r="E76">
        <v>324257.6703</v>
      </c>
      <c r="F76">
        <v>332472.28570000001</v>
      </c>
      <c r="G76">
        <v>341261.62609999999</v>
      </c>
      <c r="H76">
        <v>350848.02740000002</v>
      </c>
      <c r="I76">
        <v>361043.73119999998</v>
      </c>
      <c r="J76">
        <v>371671.02</v>
      </c>
      <c r="K76">
        <v>382431.31559999997</v>
      </c>
      <c r="L76">
        <v>393381.41480000003</v>
      </c>
      <c r="M76">
        <v>404588.9999</v>
      </c>
      <c r="N76">
        <v>416037.22210000001</v>
      </c>
      <c r="O76">
        <v>427639.94170000002</v>
      </c>
      <c r="P76">
        <v>439412.82260000001</v>
      </c>
      <c r="Q76">
        <v>451447.48249999998</v>
      </c>
      <c r="R76">
        <v>463587.56969999999</v>
      </c>
      <c r="S76">
        <v>475761.18780000001</v>
      </c>
      <c r="T76">
        <v>487951.30550000002</v>
      </c>
      <c r="U76">
        <v>498835.69790000003</v>
      </c>
      <c r="V76">
        <v>508950.91600000003</v>
      </c>
      <c r="W76">
        <v>518582.04830000002</v>
      </c>
      <c r="X76">
        <v>527846.65780000004</v>
      </c>
      <c r="Y76">
        <v>536801.86849999998</v>
      </c>
      <c r="Z76">
        <v>545482.0956</v>
      </c>
      <c r="AA76">
        <v>553911.44449999998</v>
      </c>
      <c r="AB76">
        <v>562108.61569999997</v>
      </c>
      <c r="AC76">
        <v>570089.88100000005</v>
      </c>
      <c r="AD76">
        <v>577870.8567</v>
      </c>
      <c r="AE76">
        <v>585125.8983</v>
      </c>
      <c r="AF76">
        <v>592187.21409999998</v>
      </c>
      <c r="AG76">
        <v>599062.72129999998</v>
      </c>
      <c r="AH76">
        <v>605767.21499999997</v>
      </c>
      <c r="AI76">
        <v>612348.51599999995</v>
      </c>
      <c r="AJ76">
        <v>618870.64520000003</v>
      </c>
      <c r="AK76">
        <v>625401.59589999996</v>
      </c>
      <c r="AL76">
        <v>632011.54720000003</v>
      </c>
      <c r="AM76">
        <v>638772.53119999997</v>
      </c>
      <c r="AN76">
        <v>645759.62699999998</v>
      </c>
    </row>
    <row r="77" spans="1:40" x14ac:dyDescent="0.25">
      <c r="A77" s="5" t="s">
        <v>218</v>
      </c>
      <c r="B77" t="s">
        <v>314</v>
      </c>
      <c r="C77">
        <v>42242.221010000001</v>
      </c>
      <c r="D77">
        <v>43481.42196</v>
      </c>
      <c r="E77">
        <v>44746.233639999999</v>
      </c>
      <c r="F77">
        <v>46030.499499999998</v>
      </c>
      <c r="G77">
        <v>47346.80055</v>
      </c>
      <c r="H77">
        <v>48716.413950000002</v>
      </c>
      <c r="I77">
        <v>50135.758280000002</v>
      </c>
      <c r="J77">
        <v>51607.97709</v>
      </c>
      <c r="K77">
        <v>53121.167809999999</v>
      </c>
      <c r="L77">
        <v>54680.470249999998</v>
      </c>
      <c r="M77">
        <v>56299.568919999998</v>
      </c>
      <c r="N77">
        <v>57994.434999999998</v>
      </c>
      <c r="O77">
        <v>59784.001179999999</v>
      </c>
      <c r="P77">
        <v>61610.639790000001</v>
      </c>
      <c r="Q77">
        <v>63513.54479</v>
      </c>
      <c r="R77">
        <v>65502.954169999997</v>
      </c>
      <c r="S77">
        <v>67583.484909999999</v>
      </c>
      <c r="T77">
        <v>69763.073170000003</v>
      </c>
      <c r="U77">
        <v>72026.31972</v>
      </c>
      <c r="V77">
        <v>74358.334879999995</v>
      </c>
      <c r="W77">
        <v>76756.377590000004</v>
      </c>
      <c r="X77">
        <v>79220.436440000005</v>
      </c>
      <c r="Y77">
        <v>81750.999330000006</v>
      </c>
      <c r="Z77">
        <v>84348.544339999906</v>
      </c>
      <c r="AA77">
        <v>87013.467199999999</v>
      </c>
      <c r="AB77">
        <v>89746.155979999996</v>
      </c>
      <c r="AC77">
        <v>92547.138760000002</v>
      </c>
      <c r="AD77">
        <v>95417.278019999998</v>
      </c>
      <c r="AE77">
        <v>98280.762560000003</v>
      </c>
      <c r="AF77">
        <v>101165.4237</v>
      </c>
      <c r="AG77">
        <v>104080.48699999999</v>
      </c>
      <c r="AH77">
        <v>107024.91439999999</v>
      </c>
      <c r="AI77">
        <v>109997.7433</v>
      </c>
      <c r="AJ77">
        <v>113000.82709999999</v>
      </c>
      <c r="AK77">
        <v>116038.90979999999</v>
      </c>
      <c r="AL77">
        <v>119119.55809999999</v>
      </c>
      <c r="AM77">
        <v>122253.2482</v>
      </c>
      <c r="AN77">
        <v>125453.7124</v>
      </c>
    </row>
    <row r="78" spans="1:40" x14ac:dyDescent="0.25">
      <c r="A78" s="5" t="s">
        <v>218</v>
      </c>
      <c r="B78" t="s">
        <v>315</v>
      </c>
      <c r="C78">
        <v>176930.23329999999</v>
      </c>
      <c r="D78">
        <v>182155.65479999999</v>
      </c>
      <c r="E78">
        <v>187479.91089999999</v>
      </c>
      <c r="F78">
        <v>192886.22659999999</v>
      </c>
      <c r="G78">
        <v>198440.24359999999</v>
      </c>
      <c r="H78">
        <v>204212.5815</v>
      </c>
      <c r="I78">
        <v>210200.80369999999</v>
      </c>
      <c r="J78">
        <v>216390.07399999999</v>
      </c>
      <c r="K78">
        <v>222698.85980000001</v>
      </c>
      <c r="L78">
        <v>229159.28529999999</v>
      </c>
      <c r="M78">
        <v>235808.05350000001</v>
      </c>
      <c r="N78">
        <v>242663.68470000001</v>
      </c>
      <c r="O78">
        <v>249730.95910000001</v>
      </c>
      <c r="P78">
        <v>256968.29459999999</v>
      </c>
      <c r="Q78">
        <v>264440.36080000002</v>
      </c>
      <c r="R78">
        <v>272123.59080000001</v>
      </c>
      <c r="S78">
        <v>280006.26319999999</v>
      </c>
      <c r="T78">
        <v>288096.90010000003</v>
      </c>
      <c r="U78">
        <v>296273.08860000002</v>
      </c>
      <c r="V78">
        <v>304512.11339999997</v>
      </c>
      <c r="W78">
        <v>312824.15299999999</v>
      </c>
      <c r="X78">
        <v>321223.90490000002</v>
      </c>
      <c r="Y78">
        <v>329724.6226</v>
      </c>
      <c r="Z78">
        <v>338337.21659999999</v>
      </c>
      <c r="AA78">
        <v>347070.78090000001</v>
      </c>
      <c r="AB78">
        <v>355933.5563</v>
      </c>
      <c r="AC78">
        <v>364934.0281</v>
      </c>
      <c r="AD78">
        <v>374081.84820000001</v>
      </c>
      <c r="AE78">
        <v>383379.28490000003</v>
      </c>
      <c r="AF78">
        <v>392857.33189999999</v>
      </c>
      <c r="AG78">
        <v>402479.29019999999</v>
      </c>
      <c r="AH78">
        <v>412232.60070000001</v>
      </c>
      <c r="AI78">
        <v>422129.21759999997</v>
      </c>
      <c r="AJ78">
        <v>432195.51030000002</v>
      </c>
      <c r="AK78">
        <v>442465.13510000001</v>
      </c>
      <c r="AL78">
        <v>452978.59409999999</v>
      </c>
      <c r="AM78">
        <v>463783.10239999997</v>
      </c>
      <c r="AN78">
        <v>474933.40210000001</v>
      </c>
    </row>
    <row r="79" spans="1:40" x14ac:dyDescent="0.25">
      <c r="A79" s="5" t="s">
        <v>220</v>
      </c>
      <c r="B79" t="s">
        <v>316</v>
      </c>
      <c r="C79">
        <v>11991.614</v>
      </c>
      <c r="D79">
        <v>12340.37833</v>
      </c>
      <c r="E79">
        <v>12698.04724</v>
      </c>
      <c r="F79">
        <v>13066.60349</v>
      </c>
      <c r="G79">
        <v>13448.212589999999</v>
      </c>
      <c r="H79">
        <v>13839.48402</v>
      </c>
      <c r="I79">
        <v>14240.17964</v>
      </c>
      <c r="J79">
        <v>14653.82058</v>
      </c>
      <c r="K79">
        <v>15085.696379999999</v>
      </c>
      <c r="L79">
        <v>15545.30197</v>
      </c>
      <c r="M79">
        <v>16044.49582</v>
      </c>
      <c r="N79">
        <v>16597.479289999999</v>
      </c>
      <c r="O79">
        <v>17221.333750000002</v>
      </c>
      <c r="P79">
        <v>17917.495920000001</v>
      </c>
      <c r="Q79">
        <v>18691.181110000001</v>
      </c>
      <c r="R79">
        <v>19549.14921</v>
      </c>
      <c r="S79">
        <v>20501.092369999998</v>
      </c>
      <c r="T79">
        <v>21561.794259999999</v>
      </c>
      <c r="U79">
        <v>22700.57244</v>
      </c>
      <c r="V79">
        <v>23910.056430000001</v>
      </c>
      <c r="W79">
        <v>25187.242490000001</v>
      </c>
      <c r="X79">
        <v>26530.258099999999</v>
      </c>
      <c r="Y79">
        <v>27938.059270000002</v>
      </c>
      <c r="Z79">
        <v>29410.668979999999</v>
      </c>
      <c r="AA79">
        <v>30949.41114</v>
      </c>
      <c r="AB79">
        <v>32557.10915</v>
      </c>
      <c r="AC79">
        <v>34238.324189999999</v>
      </c>
      <c r="AD79">
        <v>35999.684179999997</v>
      </c>
      <c r="AE79">
        <v>37797.242760000001</v>
      </c>
      <c r="AF79">
        <v>39607.127039999999</v>
      </c>
      <c r="AG79">
        <v>41411.055569999997</v>
      </c>
      <c r="AH79">
        <v>43193.453529999999</v>
      </c>
      <c r="AI79">
        <v>44939.824589999997</v>
      </c>
      <c r="AJ79">
        <v>46636.4355</v>
      </c>
      <c r="AK79">
        <v>48270.527770000001</v>
      </c>
      <c r="AL79">
        <v>49830.545129999999</v>
      </c>
      <c r="AM79">
        <v>51306.304129999997</v>
      </c>
      <c r="AN79">
        <v>52689.149640000003</v>
      </c>
    </row>
    <row r="80" spans="1:40" x14ac:dyDescent="0.25">
      <c r="A80" s="5" t="s">
        <v>220</v>
      </c>
      <c r="B80" t="s">
        <v>317</v>
      </c>
      <c r="C80">
        <v>16126.348</v>
      </c>
      <c r="D80">
        <v>16524.777340000001</v>
      </c>
      <c r="E80">
        <v>16860.012210000001</v>
      </c>
      <c r="F80">
        <v>17150.082139999999</v>
      </c>
      <c r="G80">
        <v>17566.016070000001</v>
      </c>
      <c r="H80">
        <v>18126.211350000001</v>
      </c>
      <c r="I80">
        <v>18813.768499999998</v>
      </c>
      <c r="J80">
        <v>19616.413140000001</v>
      </c>
      <c r="K80">
        <v>20530.032630000002</v>
      </c>
      <c r="L80">
        <v>21566.839349999998</v>
      </c>
      <c r="M80">
        <v>22744.450850000001</v>
      </c>
      <c r="N80">
        <v>24082.925910000002</v>
      </c>
      <c r="O80">
        <v>25605.651610000001</v>
      </c>
      <c r="P80">
        <v>27200.268400000001</v>
      </c>
      <c r="Q80">
        <v>28853.17913</v>
      </c>
      <c r="R80">
        <v>30574.050729999999</v>
      </c>
      <c r="S80">
        <v>32382.427459999999</v>
      </c>
      <c r="T80">
        <v>34302.432209999999</v>
      </c>
      <c r="U80">
        <v>36310.853940000001</v>
      </c>
      <c r="V80">
        <v>38399.161180000003</v>
      </c>
      <c r="W80">
        <v>40556.987650000003</v>
      </c>
      <c r="X80">
        <v>42775.512130000003</v>
      </c>
      <c r="Y80">
        <v>45048.442130000003</v>
      </c>
      <c r="Z80">
        <v>47371.986140000001</v>
      </c>
      <c r="AA80">
        <v>49744.578580000001</v>
      </c>
      <c r="AB80">
        <v>52166.61191</v>
      </c>
      <c r="AC80">
        <v>54640.26943</v>
      </c>
      <c r="AD80">
        <v>57169.438269999999</v>
      </c>
      <c r="AE80">
        <v>59567.783819999997</v>
      </c>
      <c r="AF80">
        <v>61810.849549999999</v>
      </c>
      <c r="AG80">
        <v>63903.22034</v>
      </c>
      <c r="AH80">
        <v>65856.485629999996</v>
      </c>
      <c r="AI80">
        <v>67680.609490000003</v>
      </c>
      <c r="AJ80">
        <v>69382.360400000005</v>
      </c>
      <c r="AK80">
        <v>70965.875719999996</v>
      </c>
      <c r="AL80">
        <v>72433.976890000005</v>
      </c>
      <c r="AM80">
        <v>73789.058250000002</v>
      </c>
      <c r="AN80">
        <v>75033.682960000006</v>
      </c>
    </row>
    <row r="81" spans="1:40" x14ac:dyDescent="0.25">
      <c r="A81" s="5" t="s">
        <v>220</v>
      </c>
      <c r="B81" t="s">
        <v>318</v>
      </c>
      <c r="C81">
        <v>721.67200000000003</v>
      </c>
      <c r="D81">
        <v>737.83928619999995</v>
      </c>
      <c r="E81">
        <v>749.6991865</v>
      </c>
      <c r="F81">
        <v>758.37361490000001</v>
      </c>
      <c r="G81">
        <v>769.92629050000005</v>
      </c>
      <c r="H81">
        <v>785.40935620000005</v>
      </c>
      <c r="I81">
        <v>804.68459829999995</v>
      </c>
      <c r="J81">
        <v>827.70863359999998</v>
      </c>
      <c r="K81">
        <v>854.43048009999995</v>
      </c>
      <c r="L81">
        <v>885.14643039999999</v>
      </c>
      <c r="M81">
        <v>920.26090339999996</v>
      </c>
      <c r="N81">
        <v>960.24532610000006</v>
      </c>
      <c r="O81">
        <v>1005.676201</v>
      </c>
      <c r="P81">
        <v>1053.3832010000001</v>
      </c>
      <c r="Q81">
        <v>1102.3151230000001</v>
      </c>
      <c r="R81">
        <v>1151.922431</v>
      </c>
      <c r="S81">
        <v>1201.982829</v>
      </c>
      <c r="T81">
        <v>1252.4292499999999</v>
      </c>
      <c r="U81">
        <v>1301.948807</v>
      </c>
      <c r="V81">
        <v>1350.6676789999999</v>
      </c>
      <c r="W81">
        <v>1399.1138109999999</v>
      </c>
      <c r="X81">
        <v>1447.8196800000001</v>
      </c>
      <c r="Y81">
        <v>1497.2036129999999</v>
      </c>
      <c r="Z81">
        <v>1547.558448</v>
      </c>
      <c r="AA81">
        <v>1599.078311</v>
      </c>
      <c r="AB81">
        <v>1651.893789</v>
      </c>
      <c r="AC81">
        <v>1706.104274</v>
      </c>
      <c r="AD81">
        <v>1761.8081010000001</v>
      </c>
      <c r="AE81">
        <v>1813.944508</v>
      </c>
      <c r="AF81">
        <v>1861.963266</v>
      </c>
      <c r="AG81">
        <v>1906.3954799999999</v>
      </c>
      <c r="AH81">
        <v>1947.942996</v>
      </c>
      <c r="AI81">
        <v>1987.1482040000001</v>
      </c>
      <c r="AJ81">
        <v>2024.3804210000001</v>
      </c>
      <c r="AK81">
        <v>2059.9139399999999</v>
      </c>
      <c r="AL81">
        <v>2093.966171</v>
      </c>
      <c r="AM81">
        <v>2126.7324149999999</v>
      </c>
      <c r="AN81">
        <v>2158.408261</v>
      </c>
    </row>
    <row r="82" spans="1:40" x14ac:dyDescent="0.25">
      <c r="A82" s="5" t="s">
        <v>220</v>
      </c>
      <c r="B82" t="s">
        <v>319</v>
      </c>
      <c r="C82">
        <v>48595.165000000001</v>
      </c>
      <c r="D82">
        <v>50041.66345</v>
      </c>
      <c r="E82">
        <v>51523.89688</v>
      </c>
      <c r="F82">
        <v>53031.340349999999</v>
      </c>
      <c r="G82">
        <v>54597.6489</v>
      </c>
      <c r="H82">
        <v>56250.174010000002</v>
      </c>
      <c r="I82">
        <v>58022.801650000001</v>
      </c>
      <c r="J82">
        <v>59963.567750000002</v>
      </c>
      <c r="K82">
        <v>62099.35815</v>
      </c>
      <c r="L82">
        <v>64495.810640000003</v>
      </c>
      <c r="M82">
        <v>67232.51122</v>
      </c>
      <c r="N82">
        <v>70397.763500000001</v>
      </c>
      <c r="O82">
        <v>74095.677200000006</v>
      </c>
      <c r="P82">
        <v>78238.629190000007</v>
      </c>
      <c r="Q82">
        <v>82865.376969999998</v>
      </c>
      <c r="R82">
        <v>87992.104089999906</v>
      </c>
      <c r="S82">
        <v>93657.535050000006</v>
      </c>
      <c r="T82">
        <v>99935.147039999996</v>
      </c>
      <c r="U82">
        <v>106580.3067</v>
      </c>
      <c r="V82">
        <v>113536.95269999999</v>
      </c>
      <c r="W82">
        <v>120780.4803</v>
      </c>
      <c r="X82">
        <v>128297.8328</v>
      </c>
      <c r="Y82">
        <v>136082.48329999999</v>
      </c>
      <c r="Z82">
        <v>144133.5306</v>
      </c>
      <c r="AA82">
        <v>152456.37229999999</v>
      </c>
      <c r="AB82">
        <v>161064.079</v>
      </c>
      <c r="AC82">
        <v>169979.31770000001</v>
      </c>
      <c r="AD82">
        <v>179236.7323</v>
      </c>
      <c r="AE82">
        <v>188422.326</v>
      </c>
      <c r="AF82">
        <v>197440.68609999999</v>
      </c>
      <c r="AG82">
        <v>206159.3132</v>
      </c>
      <c r="AH82">
        <v>214468.7058</v>
      </c>
      <c r="AI82">
        <v>222282.07019999999</v>
      </c>
      <c r="AJ82">
        <v>229530.28829999999</v>
      </c>
      <c r="AK82">
        <v>236159.02480000001</v>
      </c>
      <c r="AL82">
        <v>242127.69839999999</v>
      </c>
      <c r="AM82">
        <v>247408.69760000001</v>
      </c>
      <c r="AN82">
        <v>251986.82269999999</v>
      </c>
    </row>
    <row r="83" spans="1:40" x14ac:dyDescent="0.25">
      <c r="A83" s="5" t="s">
        <v>220</v>
      </c>
      <c r="B83" t="s">
        <v>320</v>
      </c>
      <c r="C83">
        <v>81173.289000000004</v>
      </c>
      <c r="D83">
        <v>83546.570470000006</v>
      </c>
      <c r="E83">
        <v>86031.904790000001</v>
      </c>
      <c r="F83">
        <v>88634.71226</v>
      </c>
      <c r="G83">
        <v>91292.005659999995</v>
      </c>
      <c r="H83">
        <v>93953.844719999906</v>
      </c>
      <c r="I83">
        <v>96620.733720000004</v>
      </c>
      <c r="J83">
        <v>99328.249060000002</v>
      </c>
      <c r="K83">
        <v>102135.2295</v>
      </c>
      <c r="L83">
        <v>105109.834</v>
      </c>
      <c r="M83">
        <v>108332.92570000001</v>
      </c>
      <c r="N83">
        <v>111901.64750000001</v>
      </c>
      <c r="O83">
        <v>115931.89939999999</v>
      </c>
      <c r="P83">
        <v>120465.4151</v>
      </c>
      <c r="Q83">
        <v>125541.5334</v>
      </c>
      <c r="R83">
        <v>131210.3333</v>
      </c>
      <c r="S83">
        <v>137532.51569999999</v>
      </c>
      <c r="T83">
        <v>144593.96249999999</v>
      </c>
      <c r="U83">
        <v>152284.14660000001</v>
      </c>
      <c r="V83">
        <v>160551.48149999999</v>
      </c>
      <c r="W83">
        <v>169371.69940000001</v>
      </c>
      <c r="X83">
        <v>178729.4602</v>
      </c>
      <c r="Y83">
        <v>188616.45989999999</v>
      </c>
      <c r="Z83">
        <v>199032.55609999999</v>
      </c>
      <c r="AA83">
        <v>209986.59409999999</v>
      </c>
      <c r="AB83">
        <v>221496.95189999999</v>
      </c>
      <c r="AC83">
        <v>233592.36009999999</v>
      </c>
      <c r="AD83">
        <v>246313.40640000001</v>
      </c>
      <c r="AE83">
        <v>259427.14290000001</v>
      </c>
      <c r="AF83">
        <v>272813.05410000001</v>
      </c>
      <c r="AG83">
        <v>286388.08620000002</v>
      </c>
      <c r="AH83">
        <v>300072.04019999999</v>
      </c>
      <c r="AI83">
        <v>313779.59210000001</v>
      </c>
      <c r="AJ83">
        <v>327422.53159999999</v>
      </c>
      <c r="AK83">
        <v>340914.3884</v>
      </c>
      <c r="AL83">
        <v>354173.2328</v>
      </c>
      <c r="AM83">
        <v>367124.02669999999</v>
      </c>
      <c r="AN83">
        <v>379700.61540000001</v>
      </c>
    </row>
    <row r="84" spans="1:40" x14ac:dyDescent="0.25">
      <c r="A84" s="5" t="s">
        <v>220</v>
      </c>
      <c r="B84" t="s">
        <v>321</v>
      </c>
      <c r="C84">
        <v>11688.45991</v>
      </c>
      <c r="D84">
        <v>12024.125539999999</v>
      </c>
      <c r="E84">
        <v>12358.51478</v>
      </c>
      <c r="F84">
        <v>12705.584210000001</v>
      </c>
      <c r="G84">
        <v>13076.95638</v>
      </c>
      <c r="H84">
        <v>13483.970740000001</v>
      </c>
      <c r="I84">
        <v>13906.494290000001</v>
      </c>
      <c r="J84">
        <v>14334.8781</v>
      </c>
      <c r="K84">
        <v>14756.269329999999</v>
      </c>
      <c r="L84">
        <v>15172.70262</v>
      </c>
      <c r="M84">
        <v>15589.167380000001</v>
      </c>
      <c r="N84">
        <v>16007.269480000001</v>
      </c>
      <c r="O84">
        <v>16425.66332</v>
      </c>
      <c r="P84">
        <v>16863.466410000001</v>
      </c>
      <c r="Q84">
        <v>17328.42353</v>
      </c>
      <c r="R84">
        <v>17814.324769999999</v>
      </c>
      <c r="S84">
        <v>18318.20422</v>
      </c>
      <c r="T84">
        <v>18839.906800000001</v>
      </c>
      <c r="U84">
        <v>19329.445779999998</v>
      </c>
      <c r="V84">
        <v>19801.386060000001</v>
      </c>
      <c r="W84">
        <v>20263.232179999999</v>
      </c>
      <c r="X84">
        <v>20717.194479999998</v>
      </c>
      <c r="Y84">
        <v>21164.078010000001</v>
      </c>
      <c r="Z84">
        <v>21604.527409999999</v>
      </c>
      <c r="AA84">
        <v>22039.256890000001</v>
      </c>
      <c r="AB84">
        <v>22469.02578</v>
      </c>
      <c r="AC84">
        <v>22894.59921</v>
      </c>
      <c r="AD84">
        <v>23316.728179999998</v>
      </c>
      <c r="AE84">
        <v>23738.7965</v>
      </c>
      <c r="AF84">
        <v>24174.414850000001</v>
      </c>
      <c r="AG84">
        <v>24619.98401</v>
      </c>
      <c r="AH84">
        <v>25072.525610000001</v>
      </c>
      <c r="AI84">
        <v>25530.976159999998</v>
      </c>
      <c r="AJ84">
        <v>25995.179029999999</v>
      </c>
      <c r="AK84">
        <v>26465.4277</v>
      </c>
      <c r="AL84">
        <v>26942.377420000001</v>
      </c>
      <c r="AM84">
        <v>27427.033179999999</v>
      </c>
      <c r="AN84">
        <v>27920.787639999999</v>
      </c>
    </row>
    <row r="85" spans="1:40" x14ac:dyDescent="0.25">
      <c r="A85" s="5" t="s">
        <v>221</v>
      </c>
      <c r="B85" t="s">
        <v>322</v>
      </c>
      <c r="C85">
        <v>1680793.5220000001</v>
      </c>
      <c r="D85">
        <v>1730063.3430000001</v>
      </c>
      <c r="E85">
        <v>1780930.6939999999</v>
      </c>
      <c r="F85">
        <v>1833272.3259999999</v>
      </c>
      <c r="G85">
        <v>1886540.7890000001</v>
      </c>
      <c r="H85">
        <v>1940748.1969999999</v>
      </c>
      <c r="I85">
        <v>1995787.216</v>
      </c>
      <c r="J85">
        <v>2051686.172</v>
      </c>
      <c r="K85">
        <v>2108097.2310000001</v>
      </c>
      <c r="L85">
        <v>2165298.2719999999</v>
      </c>
      <c r="M85">
        <v>2223580.7119999998</v>
      </c>
      <c r="N85">
        <v>2283138.966</v>
      </c>
      <c r="O85">
        <v>2344114.7510000002</v>
      </c>
      <c r="P85">
        <v>2407256.949</v>
      </c>
      <c r="Q85">
        <v>2473143.1949999998</v>
      </c>
      <c r="R85">
        <v>2541699.7659999998</v>
      </c>
      <c r="S85">
        <v>2612958.6170000001</v>
      </c>
      <c r="T85">
        <v>2687080.4309999999</v>
      </c>
      <c r="U85">
        <v>2764149.0809999998</v>
      </c>
      <c r="V85">
        <v>2843886.537</v>
      </c>
      <c r="W85">
        <v>2926108.9479999999</v>
      </c>
      <c r="X85">
        <v>3010657.2859999998</v>
      </c>
      <c r="Y85">
        <v>3097392.6880000001</v>
      </c>
      <c r="Z85">
        <v>3186197.5630000001</v>
      </c>
      <c r="AA85">
        <v>3276975.8489999999</v>
      </c>
      <c r="AB85">
        <v>3369651.8059999999</v>
      </c>
      <c r="AC85">
        <v>3464168.929</v>
      </c>
      <c r="AD85">
        <v>3560490.548</v>
      </c>
      <c r="AE85">
        <v>3659114.5529999998</v>
      </c>
      <c r="AF85">
        <v>3760404.8670000001</v>
      </c>
      <c r="AG85">
        <v>3864118.6770000001</v>
      </c>
      <c r="AH85">
        <v>3970120.0580000002</v>
      </c>
      <c r="AI85">
        <v>4078386.4160000002</v>
      </c>
      <c r="AJ85">
        <v>4188977.2459999998</v>
      </c>
      <c r="AK85">
        <v>4302030.2350000003</v>
      </c>
      <c r="AL85">
        <v>4417769.1960000005</v>
      </c>
      <c r="AM85">
        <v>4536514.3289999999</v>
      </c>
      <c r="AN85">
        <v>4658694.5930000003</v>
      </c>
    </row>
    <row r="86" spans="1:40" x14ac:dyDescent="0.25">
      <c r="A86" s="5" t="s">
        <v>221</v>
      </c>
      <c r="B86" t="s">
        <v>323</v>
      </c>
      <c r="C86">
        <v>358724.9657</v>
      </c>
      <c r="D86">
        <v>369253.65130000003</v>
      </c>
      <c r="E86">
        <v>379597.62699999998</v>
      </c>
      <c r="F86">
        <v>389686.25839999999</v>
      </c>
      <c r="G86">
        <v>399984.3198</v>
      </c>
      <c r="H86">
        <v>410958.02100000001</v>
      </c>
      <c r="I86">
        <v>422735.8873</v>
      </c>
      <c r="J86">
        <v>435308.79210000002</v>
      </c>
      <c r="K86">
        <v>448303.99770000001</v>
      </c>
      <c r="L86">
        <v>461902.53049999999</v>
      </c>
      <c r="M86">
        <v>476262.9705</v>
      </c>
      <c r="N86">
        <v>491437.88099999999</v>
      </c>
      <c r="O86">
        <v>507409.05609999999</v>
      </c>
      <c r="P86">
        <v>524121.15120000002</v>
      </c>
      <c r="Q86">
        <v>541749.61739999999</v>
      </c>
      <c r="R86">
        <v>560072.4841</v>
      </c>
      <c r="S86">
        <v>578996.1152</v>
      </c>
      <c r="T86">
        <v>598536.30720000004</v>
      </c>
      <c r="U86">
        <v>618127.01410000003</v>
      </c>
      <c r="V86">
        <v>637831.27659999998</v>
      </c>
      <c r="W86">
        <v>657734.89930000005</v>
      </c>
      <c r="X86">
        <v>677908.68929999997</v>
      </c>
      <c r="Y86">
        <v>698397.41090000002</v>
      </c>
      <c r="Z86">
        <v>719219.78740000003</v>
      </c>
      <c r="AA86">
        <v>740375.72490000003</v>
      </c>
      <c r="AB86">
        <v>761855.32079999999</v>
      </c>
      <c r="AC86">
        <v>783647.2598</v>
      </c>
      <c r="AD86">
        <v>805745.08250000002</v>
      </c>
      <c r="AE86">
        <v>828230.90130000003</v>
      </c>
      <c r="AF86">
        <v>851175.80680000002</v>
      </c>
      <c r="AG86">
        <v>874272.22340000002</v>
      </c>
      <c r="AH86">
        <v>897392.76930000004</v>
      </c>
      <c r="AI86">
        <v>920559.61979999999</v>
      </c>
      <c r="AJ86">
        <v>943875.71100000001</v>
      </c>
      <c r="AK86">
        <v>967480.37780000002</v>
      </c>
      <c r="AL86">
        <v>991538.4375</v>
      </c>
      <c r="AM86">
        <v>1016237.399</v>
      </c>
      <c r="AN86">
        <v>1041790.393</v>
      </c>
    </row>
    <row r="87" spans="1:40" x14ac:dyDescent="0.25">
      <c r="A87" s="19" t="s">
        <v>222</v>
      </c>
      <c r="B87" t="s">
        <v>324</v>
      </c>
      <c r="C87">
        <v>15853.983050000001</v>
      </c>
      <c r="D87">
        <v>16213.07165</v>
      </c>
      <c r="E87">
        <v>16489.269110000001</v>
      </c>
      <c r="F87">
        <v>16735.727930000001</v>
      </c>
      <c r="G87">
        <v>17091.422989999999</v>
      </c>
      <c r="H87">
        <v>17555.530900000002</v>
      </c>
      <c r="I87">
        <v>18111.546460000001</v>
      </c>
      <c r="J87">
        <v>18749.941409999999</v>
      </c>
      <c r="K87">
        <v>19469.49008</v>
      </c>
      <c r="L87">
        <v>20277.662970000001</v>
      </c>
      <c r="M87">
        <v>21186.15929</v>
      </c>
      <c r="N87">
        <v>22205.761829999999</v>
      </c>
      <c r="O87">
        <v>23346.0697</v>
      </c>
      <c r="P87">
        <v>24461.707190000001</v>
      </c>
      <c r="Q87">
        <v>25562.856380000001</v>
      </c>
      <c r="R87">
        <v>26654.164120000001</v>
      </c>
      <c r="S87">
        <v>27742.096290000001</v>
      </c>
      <c r="T87">
        <v>28832.056089999998</v>
      </c>
      <c r="U87">
        <v>29747.028480000001</v>
      </c>
      <c r="V87">
        <v>30586.768349999998</v>
      </c>
      <c r="W87">
        <v>31383.36649</v>
      </c>
      <c r="X87">
        <v>32146.79653</v>
      </c>
      <c r="Y87">
        <v>32880.965530000001</v>
      </c>
      <c r="Z87">
        <v>33588.193590000003</v>
      </c>
      <c r="AA87">
        <v>34270.373319999999</v>
      </c>
      <c r="AB87">
        <v>34929.171049999997</v>
      </c>
      <c r="AC87">
        <v>35566.050759999998</v>
      </c>
      <c r="AD87">
        <v>36182.246749999998</v>
      </c>
      <c r="AE87">
        <v>36538.174950000001</v>
      </c>
      <c r="AF87">
        <v>36717.355589999999</v>
      </c>
      <c r="AG87">
        <v>36762.211869999999</v>
      </c>
      <c r="AH87">
        <v>36699.372640000001</v>
      </c>
      <c r="AI87">
        <v>36547.550179999998</v>
      </c>
      <c r="AJ87">
        <v>36320.700819999998</v>
      </c>
      <c r="AK87">
        <v>36029.735249999998</v>
      </c>
      <c r="AL87">
        <v>35683.583149999999</v>
      </c>
      <c r="AM87">
        <v>35289.769160000003</v>
      </c>
      <c r="AN87">
        <v>34854.813569999998</v>
      </c>
    </row>
    <row r="88" spans="1:40" x14ac:dyDescent="0.25">
      <c r="A88" s="19" t="s">
        <v>222</v>
      </c>
      <c r="B88" t="s">
        <v>325</v>
      </c>
      <c r="C88">
        <v>51842.487480000003</v>
      </c>
      <c r="D88">
        <v>53383.291969999998</v>
      </c>
      <c r="E88">
        <v>54780.128669999998</v>
      </c>
      <c r="F88">
        <v>56227.85817</v>
      </c>
      <c r="G88">
        <v>58022.468009999997</v>
      </c>
      <c r="H88">
        <v>60515.47623</v>
      </c>
      <c r="I88">
        <v>63185.811309999997</v>
      </c>
      <c r="J88">
        <v>65883.534199999995</v>
      </c>
      <c r="K88">
        <v>68310.456579999998</v>
      </c>
      <c r="L88">
        <v>70529.581049999906</v>
      </c>
      <c r="M88">
        <v>72638.997210000001</v>
      </c>
      <c r="N88">
        <v>74650.918940000003</v>
      </c>
      <c r="O88">
        <v>76518.298980000007</v>
      </c>
      <c r="P88">
        <v>78632.829389999999</v>
      </c>
      <c r="Q88">
        <v>81146.050610000006</v>
      </c>
      <c r="R88">
        <v>83872.08223</v>
      </c>
      <c r="S88">
        <v>86738.253909999999</v>
      </c>
      <c r="T88">
        <v>89732.1826</v>
      </c>
      <c r="U88">
        <v>92303.066279999999</v>
      </c>
      <c r="V88">
        <v>94602.533660000001</v>
      </c>
      <c r="W88">
        <v>96691.205279999995</v>
      </c>
      <c r="X88">
        <v>98590.485000000001</v>
      </c>
      <c r="Y88">
        <v>100314.3268</v>
      </c>
      <c r="Z88">
        <v>101875.6312</v>
      </c>
      <c r="AA88">
        <v>103286.7086</v>
      </c>
      <c r="AB88">
        <v>104558.9387</v>
      </c>
      <c r="AC88">
        <v>105702.65730000001</v>
      </c>
      <c r="AD88">
        <v>106727.1413</v>
      </c>
      <c r="AE88">
        <v>107763.7044</v>
      </c>
      <c r="AF88">
        <v>109002.35</v>
      </c>
      <c r="AG88">
        <v>110246.1667</v>
      </c>
      <c r="AH88">
        <v>111416.3579</v>
      </c>
      <c r="AI88">
        <v>112502.0379</v>
      </c>
      <c r="AJ88">
        <v>113514.08289999999</v>
      </c>
      <c r="AK88">
        <v>114468.07859999999</v>
      </c>
      <c r="AL88">
        <v>115379.6643</v>
      </c>
      <c r="AM88">
        <v>116263.19500000001</v>
      </c>
      <c r="AN88">
        <v>117131.9691</v>
      </c>
    </row>
    <row r="89" spans="1:40" x14ac:dyDescent="0.25">
      <c r="A89" s="27" t="s">
        <v>425</v>
      </c>
      <c r="B89" t="s">
        <v>326</v>
      </c>
      <c r="C89">
        <v>10768.83088</v>
      </c>
      <c r="D89">
        <v>11372.772220000001</v>
      </c>
      <c r="E89">
        <v>12083.0285</v>
      </c>
      <c r="F89">
        <v>12823.083479999999</v>
      </c>
      <c r="G89">
        <v>13549.52816</v>
      </c>
      <c r="H89">
        <v>14938.81091</v>
      </c>
      <c r="I89">
        <v>16260.305700000001</v>
      </c>
      <c r="J89">
        <v>17368.134989999999</v>
      </c>
      <c r="K89">
        <v>18277.561010000001</v>
      </c>
      <c r="L89">
        <v>19019.615000000002</v>
      </c>
      <c r="M89">
        <v>19601.33178</v>
      </c>
      <c r="N89">
        <v>19990.96099</v>
      </c>
      <c r="O89">
        <v>20116.056079999998</v>
      </c>
      <c r="P89">
        <v>20857.45348</v>
      </c>
      <c r="Q89">
        <v>21848.399649999999</v>
      </c>
      <c r="R89">
        <v>22977.60455</v>
      </c>
      <c r="S89">
        <v>24222.157739999999</v>
      </c>
      <c r="T89">
        <v>25592.868750000001</v>
      </c>
      <c r="U89">
        <v>26872.568299999999</v>
      </c>
      <c r="V89">
        <v>28022.158479999998</v>
      </c>
      <c r="W89">
        <v>29028.687310000001</v>
      </c>
      <c r="X89">
        <v>29885.62815</v>
      </c>
      <c r="Y89">
        <v>30591.39788</v>
      </c>
      <c r="Z89">
        <v>31147.045679999999</v>
      </c>
      <c r="AA89">
        <v>31554.524570000001</v>
      </c>
      <c r="AB89">
        <v>31815.82388</v>
      </c>
      <c r="AC89">
        <v>31932.716400000001</v>
      </c>
      <c r="AD89">
        <v>31906.932840000001</v>
      </c>
      <c r="AE89">
        <v>32555.889609999998</v>
      </c>
      <c r="AF89">
        <v>33214.757729999998</v>
      </c>
      <c r="AG89">
        <v>33725.041109999998</v>
      </c>
      <c r="AH89">
        <v>34084.587480000002</v>
      </c>
      <c r="AI89">
        <v>34322.343809999998</v>
      </c>
      <c r="AJ89">
        <v>34465.709000000003</v>
      </c>
      <c r="AK89">
        <v>34535.220110000002</v>
      </c>
      <c r="AL89">
        <v>34545.703730000001</v>
      </c>
      <c r="AM89">
        <v>34507.96241</v>
      </c>
      <c r="AN89">
        <v>34430.235630000003</v>
      </c>
    </row>
    <row r="90" spans="1:40" x14ac:dyDescent="0.25">
      <c r="A90" s="27" t="s">
        <v>426</v>
      </c>
      <c r="B90" t="s">
        <v>327</v>
      </c>
      <c r="C90">
        <v>752.27429700000005</v>
      </c>
      <c r="D90">
        <v>978.1861146</v>
      </c>
      <c r="E90">
        <v>1270.0505559999999</v>
      </c>
      <c r="F90">
        <v>1647.172544</v>
      </c>
      <c r="G90">
        <v>2131.6033640000001</v>
      </c>
      <c r="H90">
        <v>2777.7912700000002</v>
      </c>
      <c r="I90">
        <v>3495.7640849999998</v>
      </c>
      <c r="J90">
        <v>4321.6948739999998</v>
      </c>
      <c r="K90">
        <v>5287.7296269999997</v>
      </c>
      <c r="L90">
        <v>6421.5348089999998</v>
      </c>
      <c r="M90">
        <v>7742.2544369999996</v>
      </c>
      <c r="N90">
        <v>9248.1754830000009</v>
      </c>
      <c r="O90">
        <v>10900.37521</v>
      </c>
      <c r="P90">
        <v>12650.926160000001</v>
      </c>
      <c r="Q90">
        <v>14666.51916</v>
      </c>
      <c r="R90">
        <v>16995.221300000001</v>
      </c>
      <c r="S90">
        <v>19691.358370000002</v>
      </c>
      <c r="T90">
        <v>22826.542140000001</v>
      </c>
      <c r="U90">
        <v>25557.086899999998</v>
      </c>
      <c r="V90">
        <v>28358.373080000001</v>
      </c>
      <c r="W90">
        <v>31215.729599999999</v>
      </c>
      <c r="X90">
        <v>34112.098120000002</v>
      </c>
      <c r="Y90">
        <v>37034.151980000002</v>
      </c>
      <c r="Z90">
        <v>39969.819150000003</v>
      </c>
      <c r="AA90">
        <v>42906.610339999999</v>
      </c>
      <c r="AB90">
        <v>45830.683700000001</v>
      </c>
      <c r="AC90">
        <v>48726.385869999998</v>
      </c>
      <c r="AD90">
        <v>51576.284480000002</v>
      </c>
      <c r="AE90">
        <v>54332.682280000001</v>
      </c>
      <c r="AF90">
        <v>56590.023159999997</v>
      </c>
      <c r="AG90">
        <v>58485.069640000002</v>
      </c>
      <c r="AH90">
        <v>60120.151539999999</v>
      </c>
      <c r="AI90">
        <v>61562.320800000001</v>
      </c>
      <c r="AJ90">
        <v>62855.109120000001</v>
      </c>
      <c r="AK90">
        <v>64028.302649999998</v>
      </c>
      <c r="AL90">
        <v>65103.779430000002</v>
      </c>
      <c r="AM90">
        <v>66098.245280000003</v>
      </c>
      <c r="AN90">
        <v>67025.346170000004</v>
      </c>
    </row>
    <row r="91" spans="1:40" x14ac:dyDescent="0.25">
      <c r="A91" s="27" t="s">
        <v>427</v>
      </c>
      <c r="B91" t="s">
        <v>328</v>
      </c>
      <c r="C91">
        <v>638.72549079999999</v>
      </c>
      <c r="D91">
        <v>658.31402549999996</v>
      </c>
      <c r="E91">
        <v>676.33305729999995</v>
      </c>
      <c r="F91">
        <v>691.33684419999997</v>
      </c>
      <c r="G91">
        <v>702.10827010000003</v>
      </c>
      <c r="H91">
        <v>814.1847669</v>
      </c>
      <c r="I91">
        <v>963.20798230000003</v>
      </c>
      <c r="J91">
        <v>1133.3764060000001</v>
      </c>
      <c r="K91">
        <v>1323.6968670000001</v>
      </c>
      <c r="L91">
        <v>1536.904802</v>
      </c>
      <c r="M91">
        <v>1775.220992</v>
      </c>
      <c r="N91">
        <v>2037.237263</v>
      </c>
      <c r="O91">
        <v>2314.891173</v>
      </c>
      <c r="P91">
        <v>2499.1360030000001</v>
      </c>
      <c r="Q91">
        <v>2649.9189959999999</v>
      </c>
      <c r="R91">
        <v>2791.5423479999999</v>
      </c>
      <c r="S91">
        <v>2932.596603</v>
      </c>
      <c r="T91">
        <v>3077.1962140000001</v>
      </c>
      <c r="U91">
        <v>3252.5828059999999</v>
      </c>
      <c r="V91">
        <v>3425.9015300000001</v>
      </c>
      <c r="W91">
        <v>3584.7612250000002</v>
      </c>
      <c r="X91">
        <v>3724.2436029999999</v>
      </c>
      <c r="Y91">
        <v>3842.3448680000001</v>
      </c>
      <c r="Z91">
        <v>3938.2835500000001</v>
      </c>
      <c r="AA91">
        <v>4011.8185020000001</v>
      </c>
      <c r="AB91">
        <v>4062.9719960000002</v>
      </c>
      <c r="AC91">
        <v>4091.9251989999998</v>
      </c>
      <c r="AD91">
        <v>4098.9992410000004</v>
      </c>
      <c r="AE91">
        <v>4185.7087439999996</v>
      </c>
      <c r="AF91">
        <v>4269.135792</v>
      </c>
      <c r="AG91">
        <v>4329.7352719999999</v>
      </c>
      <c r="AH91">
        <v>4367.6553249999997</v>
      </c>
      <c r="AI91">
        <v>4386.9724660000002</v>
      </c>
      <c r="AJ91">
        <v>4391.5591100000001</v>
      </c>
      <c r="AK91">
        <v>4384.4057819999998</v>
      </c>
      <c r="AL91">
        <v>4367.7637070000001</v>
      </c>
      <c r="AM91">
        <v>4343.3550109999996</v>
      </c>
      <c r="AN91">
        <v>4312.5550890000004</v>
      </c>
    </row>
    <row r="92" spans="1:40" x14ac:dyDescent="0.25">
      <c r="A92" s="27" t="s">
        <v>117</v>
      </c>
      <c r="B92" t="s">
        <v>329</v>
      </c>
      <c r="C92">
        <v>4.3678165160000004</v>
      </c>
      <c r="D92">
        <v>9.1350601749999996</v>
      </c>
      <c r="E92">
        <v>19.23603494</v>
      </c>
      <c r="F92">
        <v>40.826947869999998</v>
      </c>
      <c r="G92">
        <v>87.147733540000004</v>
      </c>
      <c r="H92">
        <v>173.70682239999999</v>
      </c>
      <c r="I92">
        <v>335.74836319999997</v>
      </c>
      <c r="J92">
        <v>638.09298160000003</v>
      </c>
      <c r="K92">
        <v>1199.2107679999999</v>
      </c>
      <c r="L92">
        <v>2233.2756589999999</v>
      </c>
      <c r="M92">
        <v>4121.0798699999996</v>
      </c>
      <c r="N92">
        <v>7519.9713380000003</v>
      </c>
      <c r="O92">
        <v>13517.000019999999</v>
      </c>
      <c r="P92">
        <v>15205.269060000001</v>
      </c>
      <c r="Q92">
        <v>16931.697550000001</v>
      </c>
      <c r="R92">
        <v>18727.238689999998</v>
      </c>
      <c r="S92">
        <v>20614.612249999998</v>
      </c>
      <c r="T92">
        <v>22622.27088</v>
      </c>
      <c r="U92">
        <v>26916.13464</v>
      </c>
      <c r="V92">
        <v>31760.052439999999</v>
      </c>
      <c r="W92">
        <v>37199.318140000003</v>
      </c>
      <c r="X92">
        <v>43278.277840000002</v>
      </c>
      <c r="Y92">
        <v>50047.529470000001</v>
      </c>
      <c r="Z92">
        <v>57561.723360000004</v>
      </c>
      <c r="AA92">
        <v>65877.463759999999</v>
      </c>
      <c r="AB92">
        <v>75051.463579999996</v>
      </c>
      <c r="AC92">
        <v>85138.809710000001</v>
      </c>
      <c r="AD92">
        <v>96191.592709999997</v>
      </c>
      <c r="AE92">
        <v>102346.2488</v>
      </c>
      <c r="AF92">
        <v>107553.48360000001</v>
      </c>
      <c r="AG92">
        <v>112056.9172</v>
      </c>
      <c r="AH92">
        <v>116045.0387</v>
      </c>
      <c r="AI92">
        <v>119644.44190000001</v>
      </c>
      <c r="AJ92">
        <v>122939.2803</v>
      </c>
      <c r="AK92">
        <v>125988.606</v>
      </c>
      <c r="AL92">
        <v>128836.9091</v>
      </c>
      <c r="AM92">
        <v>131519.0956</v>
      </c>
      <c r="AN92">
        <v>134064.4492</v>
      </c>
    </row>
    <row r="93" spans="1:40" x14ac:dyDescent="0.25">
      <c r="A93" s="27" t="s">
        <v>428</v>
      </c>
      <c r="B93" t="s">
        <v>330</v>
      </c>
      <c r="C93">
        <v>288.43088970000002</v>
      </c>
      <c r="D93">
        <v>363.70398319999998</v>
      </c>
      <c r="E93">
        <v>490.27669229999998</v>
      </c>
      <c r="F93">
        <v>676.51414399999999</v>
      </c>
      <c r="G93">
        <v>942.63746449999996</v>
      </c>
      <c r="H93">
        <v>1216.1209449999999</v>
      </c>
      <c r="I93">
        <v>1491.162196</v>
      </c>
      <c r="J93">
        <v>1774.1479529999999</v>
      </c>
      <c r="K93">
        <v>2071.9656949999999</v>
      </c>
      <c r="L93">
        <v>2388.5618629999999</v>
      </c>
      <c r="M93">
        <v>2723.3946580000002</v>
      </c>
      <c r="N93">
        <v>3068.7818219999999</v>
      </c>
      <c r="O93">
        <v>3406.9790779999998</v>
      </c>
      <c r="P93">
        <v>3666.9491029999999</v>
      </c>
      <c r="Q93">
        <v>3895.4695350000002</v>
      </c>
      <c r="R93">
        <v>4111.1733459999996</v>
      </c>
      <c r="S93">
        <v>4320.9333930000003</v>
      </c>
      <c r="T93">
        <v>4528.8765329999997</v>
      </c>
      <c r="U93">
        <v>4770.0658080000003</v>
      </c>
      <c r="V93">
        <v>4997.7127</v>
      </c>
      <c r="W93">
        <v>5194.5508799999998</v>
      </c>
      <c r="X93">
        <v>5354.345652</v>
      </c>
      <c r="Y93">
        <v>5475.3558270000003</v>
      </c>
      <c r="Z93">
        <v>5557.8254479999996</v>
      </c>
      <c r="AA93">
        <v>5602.9203379999999</v>
      </c>
      <c r="AB93">
        <v>5612.2595520000004</v>
      </c>
      <c r="AC93">
        <v>5587.7085859999997</v>
      </c>
      <c r="AD93">
        <v>5531.305488</v>
      </c>
      <c r="AE93">
        <v>3392.6094819999998</v>
      </c>
      <c r="AF93">
        <v>1729.841158</v>
      </c>
      <c r="AG93">
        <v>811.38560159999997</v>
      </c>
      <c r="AH93">
        <v>361.66684179999999</v>
      </c>
      <c r="AI93">
        <v>154.9493995</v>
      </c>
      <c r="AJ93">
        <v>64.141926760000004</v>
      </c>
      <c r="AK93">
        <v>25.767715509999999</v>
      </c>
      <c r="AL93">
        <v>10.111621769999999</v>
      </c>
      <c r="AM93">
        <v>3.9214561360000002</v>
      </c>
      <c r="AN93">
        <v>1.5342161830000001</v>
      </c>
    </row>
    <row r="94" spans="1:40" x14ac:dyDescent="0.25">
      <c r="A94" s="27" t="s">
        <v>429</v>
      </c>
      <c r="B94" t="s">
        <v>331</v>
      </c>
      <c r="C94">
        <v>514.10128280000004</v>
      </c>
      <c r="D94">
        <v>563.48736650000001</v>
      </c>
      <c r="E94">
        <v>628.64957790000005</v>
      </c>
      <c r="F94">
        <v>703.55690900000002</v>
      </c>
      <c r="G94">
        <v>785.96006910000006</v>
      </c>
      <c r="H94">
        <v>892.12207049999995</v>
      </c>
      <c r="I94">
        <v>992.22589129999994</v>
      </c>
      <c r="J94">
        <v>1081.4202849999999</v>
      </c>
      <c r="K94">
        <v>1161.4428310000001</v>
      </c>
      <c r="L94">
        <v>1234.0483810000001</v>
      </c>
      <c r="M94">
        <v>1299.1715799999999</v>
      </c>
      <c r="N94">
        <v>1354.008028</v>
      </c>
      <c r="O94">
        <v>1392.6847210000001</v>
      </c>
      <c r="P94">
        <v>1433.2987740000001</v>
      </c>
      <c r="Q94">
        <v>1474.2939469999999</v>
      </c>
      <c r="R94">
        <v>1515.6175470000001</v>
      </c>
      <c r="S94">
        <v>1557.672495</v>
      </c>
      <c r="T94">
        <v>1601.3390360000001</v>
      </c>
      <c r="U94">
        <v>1561.100064</v>
      </c>
      <c r="V94">
        <v>1484.0473159999999</v>
      </c>
      <c r="W94">
        <v>1389.5986250000001</v>
      </c>
      <c r="X94">
        <v>1286.0982320000001</v>
      </c>
      <c r="Y94">
        <v>1178.330434</v>
      </c>
      <c r="Z94">
        <v>1069.6746209999999</v>
      </c>
      <c r="AA94">
        <v>962.70385899999997</v>
      </c>
      <c r="AB94">
        <v>859.38051759999996</v>
      </c>
      <c r="AC94">
        <v>761.15748689999998</v>
      </c>
      <c r="AD94">
        <v>669.05931950000002</v>
      </c>
      <c r="AE94">
        <v>555.67275540000003</v>
      </c>
      <c r="AF94">
        <v>447.5871492</v>
      </c>
      <c r="AG94">
        <v>353.5905717</v>
      </c>
      <c r="AH94">
        <v>275.34178550000001</v>
      </c>
      <c r="AI94">
        <v>211.88446519999999</v>
      </c>
      <c r="AJ94">
        <v>161.36132850000001</v>
      </c>
      <c r="AK94">
        <v>121.7170356</v>
      </c>
      <c r="AL94">
        <v>90.993418950000006</v>
      </c>
      <c r="AM94">
        <v>67.447110249999994</v>
      </c>
      <c r="AN94">
        <v>49.586599399999997</v>
      </c>
    </row>
    <row r="95" spans="1:40" x14ac:dyDescent="0.25">
      <c r="A95" s="27" t="s">
        <v>430</v>
      </c>
      <c r="B95" t="s">
        <v>332</v>
      </c>
      <c r="C95">
        <v>0.22515454670000001</v>
      </c>
      <c r="D95">
        <v>0.83327402139999995</v>
      </c>
      <c r="E95">
        <v>4.9240464389999996</v>
      </c>
      <c r="F95">
        <v>34.819419719999999</v>
      </c>
      <c r="G95">
        <v>260.25127279999998</v>
      </c>
      <c r="H95">
        <v>632.61311699999999</v>
      </c>
      <c r="I95">
        <v>1019.789389</v>
      </c>
      <c r="J95">
        <v>1410.380682</v>
      </c>
      <c r="K95">
        <v>1825.503168</v>
      </c>
      <c r="L95">
        <v>2281.2010340000002</v>
      </c>
      <c r="M95">
        <v>2784.3682159999998</v>
      </c>
      <c r="N95">
        <v>3331.3731240000002</v>
      </c>
      <c r="O95">
        <v>3904.5321600000002</v>
      </c>
      <c r="P95">
        <v>4252.712442</v>
      </c>
      <c r="Q95">
        <v>4496.0970209999996</v>
      </c>
      <c r="R95">
        <v>4687.785699</v>
      </c>
      <c r="S95">
        <v>4848.2281759999996</v>
      </c>
      <c r="T95">
        <v>4987.7065769999999</v>
      </c>
      <c r="U95">
        <v>4890.2853679999998</v>
      </c>
      <c r="V95">
        <v>4675.3776379999999</v>
      </c>
      <c r="W95">
        <v>4396.7776279999998</v>
      </c>
      <c r="X95">
        <v>4081.1051080000002</v>
      </c>
      <c r="Y95">
        <v>3745.5786480000002</v>
      </c>
      <c r="Z95">
        <v>3403.0522040000001</v>
      </c>
      <c r="AA95">
        <v>3063.431529</v>
      </c>
      <c r="AB95">
        <v>2734.2160990000002</v>
      </c>
      <c r="AC95">
        <v>2420.8670609999999</v>
      </c>
      <c r="AD95">
        <v>2127.1467160000002</v>
      </c>
      <c r="AE95">
        <v>1963.915884</v>
      </c>
      <c r="AF95">
        <v>1829.310389</v>
      </c>
      <c r="AG95">
        <v>1699.9618829999999</v>
      </c>
      <c r="AH95">
        <v>1573.3629370000001</v>
      </c>
      <c r="AI95">
        <v>1451.0048710000001</v>
      </c>
      <c r="AJ95">
        <v>1334.430145</v>
      </c>
      <c r="AK95">
        <v>1224.5925179999999</v>
      </c>
      <c r="AL95">
        <v>1121.937797</v>
      </c>
      <c r="AM95">
        <v>1026.5633989999999</v>
      </c>
      <c r="AN95">
        <v>938.34911699999998</v>
      </c>
    </row>
    <row r="96" spans="1:40" x14ac:dyDescent="0.25">
      <c r="A96" s="27" t="s">
        <v>431</v>
      </c>
      <c r="B96" t="s">
        <v>333</v>
      </c>
      <c r="C96">
        <v>2605.7253879999998</v>
      </c>
      <c r="D96">
        <v>2655.742585</v>
      </c>
      <c r="E96">
        <v>2688.0229979999999</v>
      </c>
      <c r="F96">
        <v>2702.9385390000002</v>
      </c>
      <c r="G96">
        <v>2697.6513199999999</v>
      </c>
      <c r="H96">
        <v>2891.4946279999999</v>
      </c>
      <c r="I96">
        <v>3087.8768620000001</v>
      </c>
      <c r="J96">
        <v>3244.5569449999998</v>
      </c>
      <c r="K96">
        <v>3361.2907449999998</v>
      </c>
      <c r="L96">
        <v>3443.9418770000002</v>
      </c>
      <c r="M96">
        <v>3494.8470229999998</v>
      </c>
      <c r="N96">
        <v>3509.7667529999999</v>
      </c>
      <c r="O96">
        <v>3477.8139970000002</v>
      </c>
      <c r="P96">
        <v>3509.0630420000002</v>
      </c>
      <c r="Q96">
        <v>3561.4613479999998</v>
      </c>
      <c r="R96">
        <v>3622.5058180000001</v>
      </c>
      <c r="S96">
        <v>3689.5729179999998</v>
      </c>
      <c r="T96">
        <v>3763.7733830000002</v>
      </c>
      <c r="U96">
        <v>3876.5906490000002</v>
      </c>
      <c r="V96">
        <v>3987.4135769999998</v>
      </c>
      <c r="W96">
        <v>4083.0370280000002</v>
      </c>
      <c r="X96">
        <v>4159.6274800000001</v>
      </c>
      <c r="Y96">
        <v>4216.6049149999999</v>
      </c>
      <c r="Z96">
        <v>4254.4694200000004</v>
      </c>
      <c r="AA96">
        <v>4273.9864120000002</v>
      </c>
      <c r="AB96">
        <v>4275.8958819999998</v>
      </c>
      <c r="AC96">
        <v>4260.8328090000005</v>
      </c>
      <c r="AD96">
        <v>4229.3436110000002</v>
      </c>
      <c r="AE96">
        <v>4289.0373579999996</v>
      </c>
      <c r="AF96">
        <v>4351.4529069999999</v>
      </c>
      <c r="AG96">
        <v>4396.0475489999999</v>
      </c>
      <c r="AH96">
        <v>4422.8833340000001</v>
      </c>
      <c r="AI96">
        <v>4435.9584910000003</v>
      </c>
      <c r="AJ96">
        <v>4438.9474360000004</v>
      </c>
      <c r="AK96">
        <v>4434.5488260000002</v>
      </c>
      <c r="AL96">
        <v>4424.6667989999996</v>
      </c>
      <c r="AM96">
        <v>4410.6497669999999</v>
      </c>
      <c r="AN96">
        <v>4393.4919090000003</v>
      </c>
    </row>
    <row r="97" spans="1:40" x14ac:dyDescent="0.25">
      <c r="A97" s="27" t="s">
        <v>434</v>
      </c>
      <c r="B97" t="s">
        <v>334</v>
      </c>
      <c r="C97">
        <v>2831.6670730000001</v>
      </c>
      <c r="D97">
        <v>2901.6422619999998</v>
      </c>
      <c r="E97">
        <v>2938.989102</v>
      </c>
      <c r="F97">
        <v>2945.158167</v>
      </c>
      <c r="G97">
        <v>2925.1433480000001</v>
      </c>
      <c r="H97">
        <v>3120.4349910000001</v>
      </c>
      <c r="I97">
        <v>3324.8981050000002</v>
      </c>
      <c r="J97">
        <v>3496.3141609999998</v>
      </c>
      <c r="K97">
        <v>3634.420431</v>
      </c>
      <c r="L97">
        <v>3744.9276589999999</v>
      </c>
      <c r="M97">
        <v>3829.5349660000002</v>
      </c>
      <c r="N97">
        <v>3882.5569909999999</v>
      </c>
      <c r="O97">
        <v>3890.4673459999999</v>
      </c>
      <c r="P97">
        <v>3837.1560760000002</v>
      </c>
      <c r="Q97">
        <v>3759.769065</v>
      </c>
      <c r="R97">
        <v>3672.6102599999999</v>
      </c>
      <c r="S97">
        <v>3581.4539479999999</v>
      </c>
      <c r="T97">
        <v>3490.0285509999999</v>
      </c>
      <c r="U97">
        <v>3463.7844669999999</v>
      </c>
      <c r="V97">
        <v>3440.2776100000001</v>
      </c>
      <c r="W97">
        <v>3401.452781</v>
      </c>
      <c r="X97">
        <v>3343.783445</v>
      </c>
      <c r="Y97">
        <v>3268.2497830000002</v>
      </c>
      <c r="Z97">
        <v>3177.0937199999998</v>
      </c>
      <c r="AA97">
        <v>3072.7370879999999</v>
      </c>
      <c r="AB97">
        <v>2957.4434609999998</v>
      </c>
      <c r="AC97">
        <v>2833.2415529999998</v>
      </c>
      <c r="AD97">
        <v>2701.9441619999998</v>
      </c>
      <c r="AE97">
        <v>2103.223011</v>
      </c>
      <c r="AF97">
        <v>1506.211141</v>
      </c>
      <c r="AG97">
        <v>1035.609293</v>
      </c>
      <c r="AH97">
        <v>693.7205629</v>
      </c>
      <c r="AI97">
        <v>455.31461380000002</v>
      </c>
      <c r="AJ97">
        <v>293.57468699999998</v>
      </c>
      <c r="AK97">
        <v>186.24953959999999</v>
      </c>
      <c r="AL97">
        <v>116.4128542</v>
      </c>
      <c r="AM97">
        <v>71.781102579999995</v>
      </c>
      <c r="AN97">
        <v>43.732660869999997</v>
      </c>
    </row>
    <row r="98" spans="1:40" x14ac:dyDescent="0.25">
      <c r="A98" s="27" t="s">
        <v>435</v>
      </c>
      <c r="B98" t="s">
        <v>335</v>
      </c>
      <c r="C98">
        <v>11781.592780000001</v>
      </c>
      <c r="D98">
        <v>12563.603279999999</v>
      </c>
      <c r="E98">
        <v>13182.695729999999</v>
      </c>
      <c r="F98">
        <v>13669.734769999999</v>
      </c>
      <c r="G98">
        <v>14059.636280000001</v>
      </c>
      <c r="H98">
        <v>15635.90084</v>
      </c>
      <c r="I98">
        <v>16832.529129999999</v>
      </c>
      <c r="J98">
        <v>17834.766019999999</v>
      </c>
      <c r="K98">
        <v>18726.34348</v>
      </c>
      <c r="L98">
        <v>19536.312259999999</v>
      </c>
      <c r="M98">
        <v>20254.04898</v>
      </c>
      <c r="N98">
        <v>20823.734639999999</v>
      </c>
      <c r="O98">
        <v>21145.445940000001</v>
      </c>
      <c r="P98">
        <v>22447.23243</v>
      </c>
      <c r="Q98">
        <v>23840.67542</v>
      </c>
      <c r="R98">
        <v>25345.678339999999</v>
      </c>
      <c r="S98">
        <v>26980.850829999999</v>
      </c>
      <c r="T98">
        <v>28776.463</v>
      </c>
      <c r="U98">
        <v>29947.3246</v>
      </c>
      <c r="V98">
        <v>30929.19313</v>
      </c>
      <c r="W98">
        <v>31730.56682</v>
      </c>
      <c r="X98">
        <v>32357.056570000001</v>
      </c>
      <c r="Y98">
        <v>32817.895680000001</v>
      </c>
      <c r="Z98">
        <v>33122.891230000001</v>
      </c>
      <c r="AA98">
        <v>33280.976219999997</v>
      </c>
      <c r="AB98">
        <v>33299.797019999998</v>
      </c>
      <c r="AC98">
        <v>33185.808579999997</v>
      </c>
      <c r="AD98">
        <v>32944.697870000004</v>
      </c>
      <c r="AE98">
        <v>34715.893779999999</v>
      </c>
      <c r="AF98">
        <v>36220.759019999998</v>
      </c>
      <c r="AG98">
        <v>37548.493799999997</v>
      </c>
      <c r="AH98">
        <v>38765.771139999997</v>
      </c>
      <c r="AI98">
        <v>39916.477599999998</v>
      </c>
      <c r="AJ98">
        <v>41029.041080000003</v>
      </c>
      <c r="AK98">
        <v>42122.611839999998</v>
      </c>
      <c r="AL98">
        <v>43210.840029999999</v>
      </c>
      <c r="AM98">
        <v>44303.697339999999</v>
      </c>
      <c r="AN98">
        <v>45408.92596</v>
      </c>
    </row>
    <row r="99" spans="1:40" x14ac:dyDescent="0.25">
      <c r="A99" s="27" t="s">
        <v>432</v>
      </c>
      <c r="B99" t="s">
        <v>336</v>
      </c>
      <c r="C99">
        <v>474.12527679999999</v>
      </c>
      <c r="D99">
        <v>543.50292409999997</v>
      </c>
      <c r="E99">
        <v>643.65901829999996</v>
      </c>
      <c r="F99">
        <v>769.51964950000001</v>
      </c>
      <c r="G99">
        <v>922.08982449999996</v>
      </c>
      <c r="H99">
        <v>768.31712640000001</v>
      </c>
      <c r="I99">
        <v>546.06137550000005</v>
      </c>
      <c r="J99">
        <v>359.04592600000001</v>
      </c>
      <c r="K99">
        <v>225.15119670000001</v>
      </c>
      <c r="L99">
        <v>136.2584593</v>
      </c>
      <c r="M99">
        <v>79.930454569999995</v>
      </c>
      <c r="N99">
        <v>45.472154869999997</v>
      </c>
      <c r="O99">
        <v>25.041030750000001</v>
      </c>
      <c r="P99">
        <v>18.28937634</v>
      </c>
      <c r="Q99">
        <v>14.63045917</v>
      </c>
      <c r="R99">
        <v>12.029015729999999</v>
      </c>
      <c r="S99">
        <v>9.9762512369999996</v>
      </c>
      <c r="T99">
        <v>8.3029475870000002</v>
      </c>
      <c r="U99">
        <v>7.8415492000000002</v>
      </c>
      <c r="V99">
        <v>7.7233217209999996</v>
      </c>
      <c r="W99">
        <v>7.7163890009999996</v>
      </c>
      <c r="X99">
        <v>7.7581202840000003</v>
      </c>
      <c r="Y99">
        <v>7.8329028080000001</v>
      </c>
      <c r="Z99">
        <v>7.9387739899999996</v>
      </c>
      <c r="AA99">
        <v>8.0776422029999999</v>
      </c>
      <c r="AB99">
        <v>8.2524270180000006</v>
      </c>
      <c r="AC99">
        <v>8.4662933210000002</v>
      </c>
      <c r="AD99">
        <v>8.7225380240000003</v>
      </c>
      <c r="AE99">
        <v>8.9926581139999904</v>
      </c>
      <c r="AF99">
        <v>9.2502747860000003</v>
      </c>
      <c r="AG99">
        <v>9.5064953299999999</v>
      </c>
      <c r="AH99">
        <v>9.7796627740000002</v>
      </c>
      <c r="AI99">
        <v>10.085937319999999</v>
      </c>
      <c r="AJ99">
        <v>10.438345910000001</v>
      </c>
      <c r="AK99">
        <v>10.84798047</v>
      </c>
      <c r="AL99">
        <v>11.325289959999999</v>
      </c>
      <c r="AM99">
        <v>11.88100962</v>
      </c>
      <c r="AN99">
        <v>12.52691349</v>
      </c>
    </row>
    <row r="100" spans="1:40" x14ac:dyDescent="0.25">
      <c r="A100" s="27" t="s">
        <v>433</v>
      </c>
      <c r="B100" t="s">
        <v>337</v>
      </c>
      <c r="C100">
        <v>5981.2326210000001</v>
      </c>
      <c r="D100">
        <v>6004.7020229999998</v>
      </c>
      <c r="E100">
        <v>5911.559816</v>
      </c>
      <c r="F100">
        <v>5744.5590259999999</v>
      </c>
      <c r="G100">
        <v>5523.7683720000005</v>
      </c>
      <c r="H100">
        <v>3405.5006819999999</v>
      </c>
      <c r="I100">
        <v>1729.601122</v>
      </c>
      <c r="J100">
        <v>797.27991229999998</v>
      </c>
      <c r="K100">
        <v>345.86657209999998</v>
      </c>
      <c r="L100">
        <v>143.55120070000001</v>
      </c>
      <c r="M100">
        <v>57.711560740000003</v>
      </c>
      <c r="N100">
        <v>22.852695199999999</v>
      </c>
      <c r="O100">
        <v>9.1758890819999994</v>
      </c>
      <c r="P100">
        <v>5.7528144899999996</v>
      </c>
      <c r="Q100">
        <v>4.170647754</v>
      </c>
      <c r="R100">
        <v>3.164477969</v>
      </c>
      <c r="S100">
        <v>2.4393158669999999</v>
      </c>
      <c r="T100">
        <v>1.8939965519999999</v>
      </c>
      <c r="U100">
        <v>1.486125285</v>
      </c>
      <c r="V100">
        <v>1.167885404</v>
      </c>
      <c r="W100">
        <v>0.91688338309999995</v>
      </c>
      <c r="X100">
        <v>0.71877137349999998</v>
      </c>
      <c r="Y100">
        <v>0.56271983390000002</v>
      </c>
      <c r="Z100">
        <v>0.44009225639999999</v>
      </c>
      <c r="AA100">
        <v>0.34392711209999999</v>
      </c>
      <c r="AB100">
        <v>0.2686321874</v>
      </c>
      <c r="AC100">
        <v>0.20974463239999999</v>
      </c>
      <c r="AD100">
        <v>0.16372527140000001</v>
      </c>
      <c r="AE100">
        <v>0.13007984419999999</v>
      </c>
      <c r="AF100">
        <v>0.103630529</v>
      </c>
      <c r="AG100">
        <v>8.2506050600000005E-2</v>
      </c>
      <c r="AH100">
        <v>6.5652738299999999E-2</v>
      </c>
      <c r="AI100">
        <v>5.2252248299999998E-2</v>
      </c>
      <c r="AJ100">
        <v>4.1622002800000002E-2</v>
      </c>
      <c r="AK100">
        <v>3.3197971499999999E-2</v>
      </c>
      <c r="AL100">
        <v>2.6522615100000001E-2</v>
      </c>
      <c r="AM100">
        <v>2.12296641E-2</v>
      </c>
      <c r="AN100">
        <v>1.7028380700000002E-2</v>
      </c>
    </row>
    <row r="101" spans="1:40" x14ac:dyDescent="0.25">
      <c r="A101" s="5" t="s">
        <v>219</v>
      </c>
      <c r="B101" t="s">
        <v>338</v>
      </c>
      <c r="C101">
        <v>48859.425999999999</v>
      </c>
      <c r="D101">
        <v>50291.753140000001</v>
      </c>
      <c r="E101">
        <v>51776.176119999996</v>
      </c>
      <c r="F101">
        <v>53309.69025</v>
      </c>
      <c r="G101">
        <v>54866.89688</v>
      </c>
      <c r="H101">
        <v>56437.514199999998</v>
      </c>
      <c r="I101">
        <v>58019.721270000002</v>
      </c>
      <c r="J101">
        <v>59616.267890000003</v>
      </c>
      <c r="K101">
        <v>61225.146119999998</v>
      </c>
      <c r="L101">
        <v>62851.353260000004</v>
      </c>
      <c r="M101">
        <v>64499.524369999999</v>
      </c>
      <c r="N101">
        <v>66174.129239999995</v>
      </c>
      <c r="O101">
        <v>67880.47726</v>
      </c>
      <c r="P101">
        <v>69638.963250000001</v>
      </c>
      <c r="Q101">
        <v>71461.61464</v>
      </c>
      <c r="R101">
        <v>73347.412270000001</v>
      </c>
      <c r="S101">
        <v>75295.722120000006</v>
      </c>
      <c r="T101">
        <v>77306.504939999999</v>
      </c>
      <c r="U101">
        <v>79397.591289999997</v>
      </c>
      <c r="V101">
        <v>81557.372010000006</v>
      </c>
      <c r="W101">
        <v>83780.017349999995</v>
      </c>
      <c r="X101">
        <v>86062.942320000002</v>
      </c>
      <c r="Y101">
        <v>88404.962140000003</v>
      </c>
      <c r="Z101">
        <v>90805.554440000007</v>
      </c>
      <c r="AA101">
        <v>93264.507700000002</v>
      </c>
      <c r="AB101">
        <v>95781.717529999994</v>
      </c>
      <c r="AC101">
        <v>98357.056989999997</v>
      </c>
      <c r="AD101">
        <v>100990.3316</v>
      </c>
      <c r="AE101">
        <v>103699.2895</v>
      </c>
      <c r="AF101">
        <v>106496.9782</v>
      </c>
      <c r="AG101">
        <v>109384.9575</v>
      </c>
      <c r="AH101">
        <v>112363.11259999999</v>
      </c>
      <c r="AI101">
        <v>115430.8483</v>
      </c>
      <c r="AJ101">
        <v>118587.8983</v>
      </c>
      <c r="AK101">
        <v>121835.124</v>
      </c>
      <c r="AL101">
        <v>125175.2497</v>
      </c>
      <c r="AM101">
        <v>128613.4078</v>
      </c>
      <c r="AN101">
        <v>132157.61360000001</v>
      </c>
    </row>
    <row r="102" spans="1:40" x14ac:dyDescent="0.25">
      <c r="A102" s="5" t="s">
        <v>219</v>
      </c>
      <c r="B102" t="s">
        <v>339</v>
      </c>
      <c r="C102">
        <v>13.242000000000001</v>
      </c>
      <c r="D102">
        <v>13.63088578</v>
      </c>
      <c r="E102">
        <v>14.02705546</v>
      </c>
      <c r="F102">
        <v>14.42872843</v>
      </c>
      <c r="G102">
        <v>14.835818550000001</v>
      </c>
      <c r="H102">
        <v>15.250127880000001</v>
      </c>
      <c r="I102">
        <v>15.67231716</v>
      </c>
      <c r="J102">
        <v>16.10306044</v>
      </c>
      <c r="K102">
        <v>16.539032599999999</v>
      </c>
      <c r="L102">
        <v>16.982496680000001</v>
      </c>
      <c r="M102">
        <v>17.436047569999999</v>
      </c>
      <c r="N102">
        <v>17.90104015</v>
      </c>
      <c r="O102">
        <v>18.377900069999999</v>
      </c>
      <c r="P102">
        <v>18.868851679999999</v>
      </c>
      <c r="Q102">
        <v>19.377838870000001</v>
      </c>
      <c r="R102">
        <v>19.90273548</v>
      </c>
      <c r="S102">
        <v>20.441509960000001</v>
      </c>
      <c r="T102">
        <v>20.993090200000001</v>
      </c>
      <c r="U102">
        <v>21.553027100000001</v>
      </c>
      <c r="V102">
        <v>22.119381239999999</v>
      </c>
      <c r="W102">
        <v>22.692103029999998</v>
      </c>
      <c r="X102">
        <v>23.271602959999999</v>
      </c>
      <c r="Y102">
        <v>23.85828596</v>
      </c>
      <c r="Z102">
        <v>24.452438839999999</v>
      </c>
      <c r="AA102">
        <v>25.05423073</v>
      </c>
      <c r="AB102">
        <v>25.663748729999998</v>
      </c>
      <c r="AC102">
        <v>26.28104029</v>
      </c>
      <c r="AD102">
        <v>26.906153840000002</v>
      </c>
      <c r="AE102">
        <v>27.542131909999998</v>
      </c>
      <c r="AF102">
        <v>28.192494310000001</v>
      </c>
      <c r="AG102">
        <v>28.855931760000001</v>
      </c>
      <c r="AH102">
        <v>29.53155928</v>
      </c>
      <c r="AI102">
        <v>30.21959829</v>
      </c>
      <c r="AJ102">
        <v>30.921042079999999</v>
      </c>
      <c r="AK102">
        <v>31.637390480000001</v>
      </c>
      <c r="AL102">
        <v>32.37064943</v>
      </c>
      <c r="AM102">
        <v>33.123398100000003</v>
      </c>
      <c r="AN102">
        <v>33.89887993</v>
      </c>
    </row>
    <row r="103" spans="1:40" x14ac:dyDescent="0.25">
      <c r="A103" s="5" t="s">
        <v>218</v>
      </c>
      <c r="B103" t="s">
        <v>340</v>
      </c>
      <c r="C103">
        <v>79196.570370000001</v>
      </c>
      <c r="D103">
        <v>81519.594400000002</v>
      </c>
      <c r="E103">
        <v>83952.633300000001</v>
      </c>
      <c r="F103">
        <v>86491.912649999998</v>
      </c>
      <c r="G103">
        <v>89075.234670000005</v>
      </c>
      <c r="H103">
        <v>91668.372390000004</v>
      </c>
      <c r="I103">
        <v>94265.774399999995</v>
      </c>
      <c r="J103">
        <v>96873.87586</v>
      </c>
      <c r="K103">
        <v>99501.69184</v>
      </c>
      <c r="L103">
        <v>102156.93610000001</v>
      </c>
      <c r="M103">
        <v>104846.64479999999</v>
      </c>
      <c r="N103">
        <v>107580.99860000001</v>
      </c>
      <c r="O103">
        <v>110373.94650000001</v>
      </c>
      <c r="P103">
        <v>113264.0192</v>
      </c>
      <c r="Q103">
        <v>116268.8269</v>
      </c>
      <c r="R103">
        <v>119395.21120000001</v>
      </c>
      <c r="S103">
        <v>122648.15760000001</v>
      </c>
      <c r="T103">
        <v>126032.05070000001</v>
      </c>
      <c r="U103">
        <v>129603.9081</v>
      </c>
      <c r="V103">
        <v>133330.86249999999</v>
      </c>
      <c r="W103">
        <v>137196.33199999999</v>
      </c>
      <c r="X103">
        <v>141191.98360000001</v>
      </c>
      <c r="Y103">
        <v>145313.93780000001</v>
      </c>
      <c r="Z103">
        <v>149561.09409999999</v>
      </c>
      <c r="AA103">
        <v>153934.02230000001</v>
      </c>
      <c r="AB103">
        <v>158434.16380000001</v>
      </c>
      <c r="AC103">
        <v>163063.2991</v>
      </c>
      <c r="AD103">
        <v>167823.3027</v>
      </c>
      <c r="AE103">
        <v>172745.05650000001</v>
      </c>
      <c r="AF103">
        <v>177850.3308</v>
      </c>
      <c r="AG103">
        <v>183149.079</v>
      </c>
      <c r="AH103">
        <v>188642.98199999999</v>
      </c>
      <c r="AI103">
        <v>194328.6599</v>
      </c>
      <c r="AJ103">
        <v>200201.67079999999</v>
      </c>
      <c r="AK103">
        <v>206259.53460000001</v>
      </c>
      <c r="AL103">
        <v>212503.53339999999</v>
      </c>
      <c r="AM103">
        <v>218939.89720000001</v>
      </c>
      <c r="AN103">
        <v>225580.62160000001</v>
      </c>
    </row>
    <row r="104" spans="1:40" x14ac:dyDescent="0.25">
      <c r="A104" s="5" t="s">
        <v>218</v>
      </c>
      <c r="B104" t="s">
        <v>341</v>
      </c>
      <c r="C104">
        <v>25142.842860000001</v>
      </c>
      <c r="D104">
        <v>25882.80558</v>
      </c>
      <c r="E104">
        <v>26646.097419999998</v>
      </c>
      <c r="F104">
        <v>27431.081150000002</v>
      </c>
      <c r="G104">
        <v>28232.951700000001</v>
      </c>
      <c r="H104">
        <v>29050.312519999999</v>
      </c>
      <c r="I104">
        <v>29882.098600000001</v>
      </c>
      <c r="J104">
        <v>30728.53155</v>
      </c>
      <c r="K104">
        <v>31584.951280000001</v>
      </c>
      <c r="L104">
        <v>32455.149160000001</v>
      </c>
      <c r="M104">
        <v>33343.158109999997</v>
      </c>
      <c r="N104">
        <v>34251.832269999999</v>
      </c>
      <c r="O104">
        <v>35183.336430000003</v>
      </c>
      <c r="P104">
        <v>36141.141380000001</v>
      </c>
      <c r="Q104">
        <v>37133.176290000003</v>
      </c>
      <c r="R104">
        <v>38157.911599999999</v>
      </c>
      <c r="S104">
        <v>39214.280279999999</v>
      </c>
      <c r="T104">
        <v>40302.758419999998</v>
      </c>
      <c r="U104">
        <v>41422.076079999999</v>
      </c>
      <c r="V104">
        <v>42566.814420000002</v>
      </c>
      <c r="W104">
        <v>43735.15956</v>
      </c>
      <c r="X104">
        <v>44927.029479999997</v>
      </c>
      <c r="Y104">
        <v>46143.054550000001</v>
      </c>
      <c r="Z104">
        <v>47384.1446</v>
      </c>
      <c r="AA104">
        <v>48651.29898</v>
      </c>
      <c r="AB104">
        <v>49945.534939999998</v>
      </c>
      <c r="AC104">
        <v>51267.884359999996</v>
      </c>
      <c r="AD104">
        <v>52619.427969999997</v>
      </c>
      <c r="AE104">
        <v>54006.268640000002</v>
      </c>
      <c r="AF104">
        <v>55435.560120000002</v>
      </c>
      <c r="AG104">
        <v>56906.42553</v>
      </c>
      <c r="AH104">
        <v>58418.026550000002</v>
      </c>
      <c r="AI104">
        <v>59970.553180000003</v>
      </c>
      <c r="AJ104">
        <v>61565.116800000003</v>
      </c>
      <c r="AK104">
        <v>63203.699099999998</v>
      </c>
      <c r="AL104">
        <v>64889.332130000003</v>
      </c>
      <c r="AM104">
        <v>66626.326979999998</v>
      </c>
      <c r="AN104">
        <v>68420.466310000003</v>
      </c>
    </row>
    <row r="105" spans="1:40" x14ac:dyDescent="0.25">
      <c r="A105" s="5" t="s">
        <v>218</v>
      </c>
      <c r="B105" t="s">
        <v>342</v>
      </c>
      <c r="C105">
        <v>38141.076789999999</v>
      </c>
      <c r="D105">
        <v>39258.061650000003</v>
      </c>
      <c r="E105">
        <v>40408.216639999999</v>
      </c>
      <c r="F105">
        <v>41597.419249999999</v>
      </c>
      <c r="G105">
        <v>42823.286569999997</v>
      </c>
      <c r="H105">
        <v>44069.175840000004</v>
      </c>
      <c r="I105">
        <v>45325.94526</v>
      </c>
      <c r="J105">
        <v>46592.56338</v>
      </c>
      <c r="K105">
        <v>47862.731630000002</v>
      </c>
      <c r="L105">
        <v>49148.151339999997</v>
      </c>
      <c r="M105">
        <v>50458.52908</v>
      </c>
      <c r="N105">
        <v>51800.288200000003</v>
      </c>
      <c r="O105">
        <v>53178.159879999999</v>
      </c>
      <c r="P105">
        <v>54595.890019999999</v>
      </c>
      <c r="Q105">
        <v>56062.964200000002</v>
      </c>
      <c r="R105">
        <v>57577.364540000002</v>
      </c>
      <c r="S105">
        <v>59139.144480000003</v>
      </c>
      <c r="T105">
        <v>60751.238689999998</v>
      </c>
      <c r="U105">
        <v>62419.485350000003</v>
      </c>
      <c r="V105">
        <v>64135.521580000001</v>
      </c>
      <c r="W105">
        <v>65895.883230000007</v>
      </c>
      <c r="X105">
        <v>67699.721369999999</v>
      </c>
      <c r="Y105">
        <v>69547.559890000004</v>
      </c>
      <c r="Z105">
        <v>71440.714810000005</v>
      </c>
      <c r="AA105">
        <v>73381.002640000006</v>
      </c>
      <c r="AB105">
        <v>75370.60802</v>
      </c>
      <c r="AC105">
        <v>77412.058199999999</v>
      </c>
      <c r="AD105">
        <v>79508.273319999906</v>
      </c>
      <c r="AE105">
        <v>81644.309510000006</v>
      </c>
      <c r="AF105">
        <v>83834.749909999999</v>
      </c>
      <c r="AG105">
        <v>86081.339080000005</v>
      </c>
      <c r="AH105">
        <v>88384.650450000001</v>
      </c>
      <c r="AI105">
        <v>90745.524130000005</v>
      </c>
      <c r="AJ105">
        <v>93165.462830000004</v>
      </c>
      <c r="AK105">
        <v>95646.98547</v>
      </c>
      <c r="AL105">
        <v>98194.064190000005</v>
      </c>
      <c r="AM105">
        <v>100812.51330000001</v>
      </c>
      <c r="AN105">
        <v>103510.28079999999</v>
      </c>
    </row>
    <row r="106" spans="1:40" x14ac:dyDescent="0.25">
      <c r="A106" s="5" t="s">
        <v>218</v>
      </c>
      <c r="B106" t="s">
        <v>343</v>
      </c>
      <c r="C106">
        <v>7549.8993799999998</v>
      </c>
      <c r="D106">
        <v>7778.8441839999996</v>
      </c>
      <c r="E106">
        <v>8019.6256350000003</v>
      </c>
      <c r="F106">
        <v>8271.8918740000008</v>
      </c>
      <c r="G106">
        <v>8544.1621290000003</v>
      </c>
      <c r="H106">
        <v>8840.8918290000001</v>
      </c>
      <c r="I106">
        <v>9158.8969209999996</v>
      </c>
      <c r="J106">
        <v>9495.0653629999997</v>
      </c>
      <c r="K106">
        <v>9845.2483570000004</v>
      </c>
      <c r="L106">
        <v>10210.23</v>
      </c>
      <c r="M106">
        <v>10593.32123</v>
      </c>
      <c r="N106">
        <v>10999.36112</v>
      </c>
      <c r="O106">
        <v>11434.473620000001</v>
      </c>
      <c r="P106">
        <v>11876.984420000001</v>
      </c>
      <c r="Q106">
        <v>12336.736870000001</v>
      </c>
      <c r="R106">
        <v>12818.77238</v>
      </c>
      <c r="S106">
        <v>13326.47402</v>
      </c>
      <c r="T106">
        <v>13864.317359999999</v>
      </c>
      <c r="U106">
        <v>14413.384050000001</v>
      </c>
      <c r="V106">
        <v>14972.27349</v>
      </c>
      <c r="W106">
        <v>15541.1991</v>
      </c>
      <c r="X106">
        <v>16120.911630000001</v>
      </c>
      <c r="Y106">
        <v>16712.47251</v>
      </c>
      <c r="Z106">
        <v>17317.14243</v>
      </c>
      <c r="AA106">
        <v>17936.30546</v>
      </c>
      <c r="AB106">
        <v>18571.446929999998</v>
      </c>
      <c r="AC106">
        <v>19224.190979999999</v>
      </c>
      <c r="AD106">
        <v>19896.356680000001</v>
      </c>
      <c r="AE106">
        <v>20583.217970000002</v>
      </c>
      <c r="AF106">
        <v>21289.357209999998</v>
      </c>
      <c r="AG106">
        <v>22014.459940000001</v>
      </c>
      <c r="AH106">
        <v>22757.090260000001</v>
      </c>
      <c r="AI106">
        <v>23516.991549999999</v>
      </c>
      <c r="AJ106">
        <v>24295.21168</v>
      </c>
      <c r="AK106">
        <v>25093.71155</v>
      </c>
      <c r="AL106">
        <v>25915.18404</v>
      </c>
      <c r="AM106">
        <v>26763.19211</v>
      </c>
      <c r="AN106">
        <v>27642.272700000001</v>
      </c>
    </row>
    <row r="107" spans="1:40" x14ac:dyDescent="0.25">
      <c r="A107" s="5" t="s">
        <v>218</v>
      </c>
      <c r="B107" t="s">
        <v>344</v>
      </c>
      <c r="C107">
        <v>10681.6993</v>
      </c>
      <c r="D107">
        <v>10998.319589999999</v>
      </c>
      <c r="E107">
        <v>11317.08066</v>
      </c>
      <c r="F107">
        <v>11636.441489999999</v>
      </c>
      <c r="G107">
        <v>11967.6196</v>
      </c>
      <c r="H107">
        <v>12317.562980000001</v>
      </c>
      <c r="I107">
        <v>12685.650379999999</v>
      </c>
      <c r="J107">
        <v>13070.24145</v>
      </c>
      <c r="K107">
        <v>13464.56092</v>
      </c>
      <c r="L107">
        <v>13871.442849999999</v>
      </c>
      <c r="M107">
        <v>14294.08265</v>
      </c>
      <c r="N107">
        <v>14734.11802</v>
      </c>
      <c r="O107">
        <v>15191.9494</v>
      </c>
      <c r="P107">
        <v>15655.605020000001</v>
      </c>
      <c r="Q107">
        <v>16130.89956</v>
      </c>
      <c r="R107">
        <v>16616.152870000002</v>
      </c>
      <c r="S107">
        <v>17110.493900000001</v>
      </c>
      <c r="T107">
        <v>17614.899529999999</v>
      </c>
      <c r="U107">
        <v>18117.264800000001</v>
      </c>
      <c r="V107">
        <v>18616.51626</v>
      </c>
      <c r="W107">
        <v>19113.685880000001</v>
      </c>
      <c r="X107">
        <v>19610.420910000001</v>
      </c>
      <c r="Y107">
        <v>20108.365280000002</v>
      </c>
      <c r="Z107">
        <v>20608.970929999999</v>
      </c>
      <c r="AA107">
        <v>21113.50735</v>
      </c>
      <c r="AB107">
        <v>21623.15062</v>
      </c>
      <c r="AC107">
        <v>22139.097300000001</v>
      </c>
      <c r="AD107">
        <v>22662.657879999999</v>
      </c>
      <c r="AE107">
        <v>23190.542649999999</v>
      </c>
      <c r="AF107">
        <v>23725.915639999999</v>
      </c>
      <c r="AG107">
        <v>24265.92179</v>
      </c>
      <c r="AH107">
        <v>24809.53558</v>
      </c>
      <c r="AI107">
        <v>25357.94299</v>
      </c>
      <c r="AJ107">
        <v>25913.58311</v>
      </c>
      <c r="AK107">
        <v>26479.41476</v>
      </c>
      <c r="AL107">
        <v>27058.70001</v>
      </c>
      <c r="AM107">
        <v>27655.018309999999</v>
      </c>
      <c r="AN107">
        <v>28272.307390000002</v>
      </c>
    </row>
    <row r="108" spans="1:40" x14ac:dyDescent="0.25">
      <c r="A108" s="5" t="s">
        <v>218</v>
      </c>
      <c r="B108" t="s">
        <v>345</v>
      </c>
      <c r="C108">
        <v>409061.22110000002</v>
      </c>
      <c r="D108">
        <v>421129.19290000002</v>
      </c>
      <c r="E108">
        <v>433243.33529999998</v>
      </c>
      <c r="F108">
        <v>445359.92690000002</v>
      </c>
      <c r="G108">
        <v>457738.2991</v>
      </c>
      <c r="H108">
        <v>470664.04389999999</v>
      </c>
      <c r="I108">
        <v>484183.40409999999</v>
      </c>
      <c r="J108">
        <v>498266.33</v>
      </c>
      <c r="K108">
        <v>512628.1066</v>
      </c>
      <c r="L108">
        <v>527395.77590000001</v>
      </c>
      <c r="M108">
        <v>542676.76989999996</v>
      </c>
      <c r="N108">
        <v>558498.67469999997</v>
      </c>
      <c r="O108">
        <v>574835.69270000001</v>
      </c>
      <c r="P108">
        <v>591652.38269999996</v>
      </c>
      <c r="Q108">
        <v>609093.52960000001</v>
      </c>
      <c r="R108">
        <v>626986.11899999995</v>
      </c>
      <c r="S108">
        <v>645237.25490000006</v>
      </c>
      <c r="T108">
        <v>663819.56700000004</v>
      </c>
      <c r="U108">
        <v>682345.96039999998</v>
      </c>
      <c r="V108">
        <v>700833.25080000004</v>
      </c>
      <c r="W108">
        <v>719337.402</v>
      </c>
      <c r="X108">
        <v>737915.10179999995</v>
      </c>
      <c r="Y108">
        <v>756610.45790000004</v>
      </c>
      <c r="Z108">
        <v>775452.23679999996</v>
      </c>
      <c r="AA108">
        <v>794456.87609999999</v>
      </c>
      <c r="AB108">
        <v>813633.32759999996</v>
      </c>
      <c r="AC108">
        <v>832987.80370000005</v>
      </c>
      <c r="AD108">
        <v>852527.36430000002</v>
      </c>
      <c r="AE108">
        <v>872347.44949999999</v>
      </c>
      <c r="AF108">
        <v>892536.9939</v>
      </c>
      <c r="AG108">
        <v>912924.42110000004</v>
      </c>
      <c r="AH108">
        <v>933449.11589999998</v>
      </c>
      <c r="AI108">
        <v>954139.95109999995</v>
      </c>
      <c r="AJ108">
        <v>975071.5453</v>
      </c>
      <c r="AK108">
        <v>996338.35919999995</v>
      </c>
      <c r="AL108">
        <v>1018049.6139999999</v>
      </c>
      <c r="AM108">
        <v>1040329.1310000001</v>
      </c>
      <c r="AN108">
        <v>1063317.6810000001</v>
      </c>
    </row>
    <row r="109" spans="1:40" x14ac:dyDescent="0.25">
      <c r="A109" s="19" t="s">
        <v>222</v>
      </c>
      <c r="B109" t="s">
        <v>346</v>
      </c>
      <c r="C109">
        <v>307332.288</v>
      </c>
      <c r="D109">
        <v>315985.15779999999</v>
      </c>
      <c r="E109">
        <v>324257.6703</v>
      </c>
      <c r="F109">
        <v>332472.28570000001</v>
      </c>
      <c r="G109">
        <v>341261.62609999999</v>
      </c>
      <c r="H109">
        <v>350226.39360000001</v>
      </c>
      <c r="I109">
        <v>359532.38130000001</v>
      </c>
      <c r="J109">
        <v>369249.24310000002</v>
      </c>
      <c r="K109">
        <v>379174.30160000001</v>
      </c>
      <c r="L109">
        <v>389377.3751</v>
      </c>
      <c r="M109">
        <v>399908.72440000001</v>
      </c>
      <c r="N109">
        <v>410727.93790000002</v>
      </c>
      <c r="O109">
        <v>421725.0307</v>
      </c>
      <c r="P109">
        <v>432840.59090000001</v>
      </c>
      <c r="Q109">
        <v>444158.098</v>
      </c>
      <c r="R109">
        <v>455498.00329999998</v>
      </c>
      <c r="S109">
        <v>466773.12579999998</v>
      </c>
      <c r="T109">
        <v>477955.22289999999</v>
      </c>
      <c r="U109">
        <v>487961.89279999997</v>
      </c>
      <c r="V109">
        <v>497288.32030000002</v>
      </c>
      <c r="W109">
        <v>506179.77649999998</v>
      </c>
      <c r="X109">
        <v>514746.26650000003</v>
      </c>
      <c r="Y109">
        <v>523048.00199999998</v>
      </c>
      <c r="Z109">
        <v>531124.54819999996</v>
      </c>
      <c r="AA109">
        <v>539004.9632</v>
      </c>
      <c r="AB109">
        <v>546712.28229999996</v>
      </c>
      <c r="AC109">
        <v>554266.49219999998</v>
      </c>
      <c r="AD109">
        <v>561686.33589999995</v>
      </c>
      <c r="AE109">
        <v>568751.49670000002</v>
      </c>
      <c r="AF109">
        <v>575608.799</v>
      </c>
      <c r="AG109">
        <v>582209.79850000003</v>
      </c>
      <c r="AH109">
        <v>588562.94169999997</v>
      </c>
      <c r="AI109">
        <v>594725.25789999997</v>
      </c>
      <c r="AJ109">
        <v>600772.26229999994</v>
      </c>
      <c r="AK109">
        <v>606781.23309999995</v>
      </c>
      <c r="AL109">
        <v>612828.57120000001</v>
      </c>
      <c r="AM109">
        <v>618991.0797</v>
      </c>
      <c r="AN109">
        <v>625347.34</v>
      </c>
    </row>
    <row r="110" spans="1:40" x14ac:dyDescent="0.25">
      <c r="A110" s="5" t="s">
        <v>218</v>
      </c>
      <c r="B110" t="s">
        <v>347</v>
      </c>
      <c r="C110">
        <v>42242.221010000001</v>
      </c>
      <c r="D110">
        <v>43481.42196</v>
      </c>
      <c r="E110">
        <v>44746.233639999999</v>
      </c>
      <c r="F110">
        <v>46030.499499999998</v>
      </c>
      <c r="G110">
        <v>47346.80055</v>
      </c>
      <c r="H110">
        <v>48720.265670000001</v>
      </c>
      <c r="I110">
        <v>50141.074000000001</v>
      </c>
      <c r="J110">
        <v>51612.930439999996</v>
      </c>
      <c r="K110">
        <v>53126.716359999999</v>
      </c>
      <c r="L110">
        <v>54690.496659999997</v>
      </c>
      <c r="M110">
        <v>56321.618799999997</v>
      </c>
      <c r="N110">
        <v>58041.772069999999</v>
      </c>
      <c r="O110">
        <v>59878.676800000001</v>
      </c>
      <c r="P110">
        <v>61773.525930000003</v>
      </c>
      <c r="Q110">
        <v>63773.70549</v>
      </c>
      <c r="R110">
        <v>65887.571259999997</v>
      </c>
      <c r="S110">
        <v>68118.261530000003</v>
      </c>
      <c r="T110">
        <v>70473.952860000005</v>
      </c>
      <c r="U110">
        <v>72877.174840000007</v>
      </c>
      <c r="V110">
        <v>75334.511459999994</v>
      </c>
      <c r="W110">
        <v>77846.474090000003</v>
      </c>
      <c r="X110">
        <v>80411.870609999998</v>
      </c>
      <c r="Y110">
        <v>83029.252760000003</v>
      </c>
      <c r="Z110">
        <v>85697.220920000007</v>
      </c>
      <c r="AA110">
        <v>88414.440830000007</v>
      </c>
      <c r="AB110">
        <v>91179.67525</v>
      </c>
      <c r="AC110">
        <v>93991.890339999998</v>
      </c>
      <c r="AD110">
        <v>96850.437770000004</v>
      </c>
      <c r="AE110">
        <v>99734.051179999995</v>
      </c>
      <c r="AF110">
        <v>102668.2727</v>
      </c>
      <c r="AG110">
        <v>105646.04180000001</v>
      </c>
      <c r="AH110">
        <v>108657.39260000001</v>
      </c>
      <c r="AI110">
        <v>111698.1704</v>
      </c>
      <c r="AJ110">
        <v>114769.4014</v>
      </c>
      <c r="AK110">
        <v>117875.7898</v>
      </c>
      <c r="AL110">
        <v>121025.51519999999</v>
      </c>
      <c r="AM110">
        <v>124230.9411</v>
      </c>
      <c r="AN110">
        <v>127509.2858</v>
      </c>
    </row>
    <row r="111" spans="1:40" x14ac:dyDescent="0.25">
      <c r="A111" s="5" t="s">
        <v>218</v>
      </c>
      <c r="B111" t="s">
        <v>348</v>
      </c>
      <c r="C111">
        <v>176930.23329999999</v>
      </c>
      <c r="D111">
        <v>182155.65479999999</v>
      </c>
      <c r="E111">
        <v>187479.91089999999</v>
      </c>
      <c r="F111">
        <v>192886.22659999999</v>
      </c>
      <c r="G111">
        <v>198440.24359999999</v>
      </c>
      <c r="H111">
        <v>204202.7997</v>
      </c>
      <c r="I111">
        <v>210171.27069999999</v>
      </c>
      <c r="J111">
        <v>216334.93909999999</v>
      </c>
      <c r="K111">
        <v>222616.94779999999</v>
      </c>
      <c r="L111">
        <v>229053.48079999999</v>
      </c>
      <c r="M111">
        <v>235684.6251</v>
      </c>
      <c r="N111">
        <v>242533.9534</v>
      </c>
      <c r="O111">
        <v>249613.1453</v>
      </c>
      <c r="P111">
        <v>256861.90789999999</v>
      </c>
      <c r="Q111">
        <v>264353.55540000001</v>
      </c>
      <c r="R111">
        <v>272062.21500000003</v>
      </c>
      <c r="S111">
        <v>279972.55349999998</v>
      </c>
      <c r="T111">
        <v>288090.76169999997</v>
      </c>
      <c r="U111">
        <v>296273.15389999998</v>
      </c>
      <c r="V111">
        <v>304500.73849999998</v>
      </c>
      <c r="W111">
        <v>312782.26579999999</v>
      </c>
      <c r="X111">
        <v>321132.91279999999</v>
      </c>
      <c r="Y111">
        <v>329567.91220000002</v>
      </c>
      <c r="Z111">
        <v>338100.92969999998</v>
      </c>
      <c r="AA111">
        <v>346744.10259999998</v>
      </c>
      <c r="AB111">
        <v>355508.73940000002</v>
      </c>
      <c r="AC111">
        <v>364406.29499999998</v>
      </c>
      <c r="AD111">
        <v>373449.25260000001</v>
      </c>
      <c r="AE111">
        <v>382659.37319999997</v>
      </c>
      <c r="AF111">
        <v>392082.79889999999</v>
      </c>
      <c r="AG111">
        <v>401687.33990000002</v>
      </c>
      <c r="AH111">
        <v>411458.50199999998</v>
      </c>
      <c r="AI111">
        <v>421405.09720000002</v>
      </c>
      <c r="AJ111">
        <v>431550.73269999999</v>
      </c>
      <c r="AK111">
        <v>441927.3481</v>
      </c>
      <c r="AL111">
        <v>452573.96509999997</v>
      </c>
      <c r="AM111">
        <v>463537.52439999999</v>
      </c>
      <c r="AN111">
        <v>474873.90899999999</v>
      </c>
    </row>
    <row r="112" spans="1:40" x14ac:dyDescent="0.25">
      <c r="A112" s="5" t="s">
        <v>220</v>
      </c>
      <c r="B112" t="s">
        <v>349</v>
      </c>
      <c r="C112">
        <v>11991.614</v>
      </c>
      <c r="D112">
        <v>12340.37833</v>
      </c>
      <c r="E112">
        <v>12698.04724</v>
      </c>
      <c r="F112">
        <v>13066.60349</v>
      </c>
      <c r="G112">
        <v>13448.212589999999</v>
      </c>
      <c r="H112">
        <v>13838.62501</v>
      </c>
      <c r="I112">
        <v>14238.02822</v>
      </c>
      <c r="J112">
        <v>14650.096229999999</v>
      </c>
      <c r="K112">
        <v>15080.268539999999</v>
      </c>
      <c r="L112">
        <v>15538.198710000001</v>
      </c>
      <c r="M112">
        <v>16036.03198</v>
      </c>
      <c r="N112">
        <v>16588.35759</v>
      </c>
      <c r="O112">
        <v>17212.788079999998</v>
      </c>
      <c r="P112">
        <v>17910.68477</v>
      </c>
      <c r="Q112">
        <v>18686.788069999999</v>
      </c>
      <c r="R112">
        <v>19547.150420000002</v>
      </c>
      <c r="S112">
        <v>20500.917819999999</v>
      </c>
      <c r="T112">
        <v>21562.483469999999</v>
      </c>
      <c r="U112">
        <v>22702.13622</v>
      </c>
      <c r="V112">
        <v>23911.187699999999</v>
      </c>
      <c r="W112">
        <v>25185.921719999998</v>
      </c>
      <c r="X112">
        <v>26524.350109999999</v>
      </c>
      <c r="Y112">
        <v>27925.58554</v>
      </c>
      <c r="Z112">
        <v>29389.926329999998</v>
      </c>
      <c r="AA112">
        <v>30919.017349999998</v>
      </c>
      <c r="AB112">
        <v>32516.009969999999</v>
      </c>
      <c r="AC112">
        <v>34185.77824</v>
      </c>
      <c r="AD112">
        <v>35935.235000000001</v>
      </c>
      <c r="AE112">
        <v>37722.950060000003</v>
      </c>
      <c r="AF112">
        <v>39524.36868</v>
      </c>
      <c r="AG112">
        <v>41321.807110000002</v>
      </c>
      <c r="AH112">
        <v>43100.094729999997</v>
      </c>
      <c r="AI112">
        <v>44844.813159999998</v>
      </c>
      <c r="AJ112">
        <v>46542.04638</v>
      </c>
      <c r="AK112">
        <v>48178.631739999997</v>
      </c>
      <c r="AL112">
        <v>49742.503539999998</v>
      </c>
      <c r="AM112">
        <v>51222.975709999999</v>
      </c>
      <c r="AN112">
        <v>52610.95753</v>
      </c>
    </row>
    <row r="113" spans="1:40" x14ac:dyDescent="0.25">
      <c r="A113" s="5" t="s">
        <v>220</v>
      </c>
      <c r="B113" t="s">
        <v>350</v>
      </c>
      <c r="C113">
        <v>16126.348</v>
      </c>
      <c r="D113">
        <v>16524.777340000001</v>
      </c>
      <c r="E113">
        <v>16860.012210000001</v>
      </c>
      <c r="F113">
        <v>17150.082139999999</v>
      </c>
      <c r="G113">
        <v>17566.016070000001</v>
      </c>
      <c r="H113">
        <v>18128.310590000001</v>
      </c>
      <c r="I113">
        <v>18820.373439999999</v>
      </c>
      <c r="J113">
        <v>19628.264490000001</v>
      </c>
      <c r="K113">
        <v>20546.499540000001</v>
      </c>
      <c r="L113">
        <v>21586.57069</v>
      </c>
      <c r="M113">
        <v>22765.983469999999</v>
      </c>
      <c r="N113">
        <v>24105.18678</v>
      </c>
      <c r="O113">
        <v>25628.31349</v>
      </c>
      <c r="P113">
        <v>27220.68475</v>
      </c>
      <c r="Q113">
        <v>28869.65422</v>
      </c>
      <c r="R113">
        <v>30585.185570000001</v>
      </c>
      <c r="S113">
        <v>32386.82933</v>
      </c>
      <c r="T113">
        <v>34298.525280000002</v>
      </c>
      <c r="U113">
        <v>36298.55891</v>
      </c>
      <c r="V113">
        <v>38375.760569999999</v>
      </c>
      <c r="W113">
        <v>40518.70448</v>
      </c>
      <c r="X113">
        <v>42718.687100000003</v>
      </c>
      <c r="Y113">
        <v>44969.942080000001</v>
      </c>
      <c r="Z113">
        <v>47269.329380000003</v>
      </c>
      <c r="AA113">
        <v>49615.9588</v>
      </c>
      <c r="AB113">
        <v>52010.881909999996</v>
      </c>
      <c r="AC113">
        <v>54456.906510000001</v>
      </c>
      <c r="AD113">
        <v>56958.502339999999</v>
      </c>
      <c r="AE113">
        <v>59327.648029999997</v>
      </c>
      <c r="AF113">
        <v>61543.33797</v>
      </c>
      <c r="AG113">
        <v>63614.759259999999</v>
      </c>
      <c r="AH113">
        <v>65555.468059999999</v>
      </c>
      <c r="AI113">
        <v>67375.233309999996</v>
      </c>
      <c r="AJ113">
        <v>69079.481190000006</v>
      </c>
      <c r="AK113">
        <v>70670.689599999998</v>
      </c>
      <c r="AL113">
        <v>72150.022639999996</v>
      </c>
      <c r="AM113">
        <v>73518.483229999998</v>
      </c>
      <c r="AN113">
        <v>74777.599969999996</v>
      </c>
    </row>
    <row r="114" spans="1:40" x14ac:dyDescent="0.25">
      <c r="A114" s="5" t="s">
        <v>220</v>
      </c>
      <c r="B114" t="s">
        <v>351</v>
      </c>
      <c r="C114">
        <v>721.67200000000003</v>
      </c>
      <c r="D114">
        <v>737.83928619999995</v>
      </c>
      <c r="E114">
        <v>749.6991865</v>
      </c>
      <c r="F114">
        <v>758.37361490000001</v>
      </c>
      <c r="G114">
        <v>769.92629050000005</v>
      </c>
      <c r="H114">
        <v>785.29007300000001</v>
      </c>
      <c r="I114">
        <v>804.32688759999996</v>
      </c>
      <c r="J114">
        <v>827.03120049999995</v>
      </c>
      <c r="K114">
        <v>853.38949820000005</v>
      </c>
      <c r="L114">
        <v>883.70510160000003</v>
      </c>
      <c r="M114">
        <v>918.37941160000003</v>
      </c>
      <c r="N114">
        <v>957.86205970000003</v>
      </c>
      <c r="O114">
        <v>1002.698413</v>
      </c>
      <c r="P114">
        <v>1049.8984359999999</v>
      </c>
      <c r="Q114">
        <v>1098.4088939999999</v>
      </c>
      <c r="R114">
        <v>1147.600085</v>
      </c>
      <c r="S114">
        <v>1197.170153</v>
      </c>
      <c r="T114">
        <v>1246.9923630000001</v>
      </c>
      <c r="U114">
        <v>1295.9205850000001</v>
      </c>
      <c r="V114">
        <v>1343.947046</v>
      </c>
      <c r="W114">
        <v>1391.5193039999999</v>
      </c>
      <c r="X114">
        <v>1439.139823</v>
      </c>
      <c r="Y114">
        <v>1487.221808</v>
      </c>
      <c r="Z114">
        <v>1536.0651989999999</v>
      </c>
      <c r="AA114">
        <v>1585.8773040000001</v>
      </c>
      <c r="AB114">
        <v>1636.8048229999999</v>
      </c>
      <c r="AC114">
        <v>1688.964461</v>
      </c>
      <c r="AD114">
        <v>1742.4718720000001</v>
      </c>
      <c r="AE114">
        <v>1792.5465300000001</v>
      </c>
      <c r="AF114">
        <v>1838.720515</v>
      </c>
      <c r="AG114">
        <v>1881.4454559999999</v>
      </c>
      <c r="AH114">
        <v>1921.3401650000001</v>
      </c>
      <c r="AI114">
        <v>1958.915033</v>
      </c>
      <c r="AJ114">
        <v>1994.5420360000001</v>
      </c>
      <c r="AK114">
        <v>2028.4975669999999</v>
      </c>
      <c r="AL114">
        <v>2061.0071910000001</v>
      </c>
      <c r="AM114">
        <v>2092.2754060000002</v>
      </c>
      <c r="AN114">
        <v>2122.505709</v>
      </c>
    </row>
    <row r="115" spans="1:40" x14ac:dyDescent="0.25">
      <c r="A115" s="5" t="s">
        <v>220</v>
      </c>
      <c r="B115" t="s">
        <v>352</v>
      </c>
      <c r="C115">
        <v>48595.165000000001</v>
      </c>
      <c r="D115">
        <v>50041.66345</v>
      </c>
      <c r="E115">
        <v>51523.89688</v>
      </c>
      <c r="F115">
        <v>53031.340349999999</v>
      </c>
      <c r="G115">
        <v>54597.6489</v>
      </c>
      <c r="H115">
        <v>56240.06781</v>
      </c>
      <c r="I115">
        <v>57996.188800000004</v>
      </c>
      <c r="J115">
        <v>59917.598899999997</v>
      </c>
      <c r="K115">
        <v>62033.904199999997</v>
      </c>
      <c r="L115">
        <v>64411.830289999998</v>
      </c>
      <c r="M115">
        <v>67131.275859999994</v>
      </c>
      <c r="N115">
        <v>70280.537859999997</v>
      </c>
      <c r="O115">
        <v>73963.789489999996</v>
      </c>
      <c r="P115">
        <v>78089.061660000007</v>
      </c>
      <c r="Q115">
        <v>82695.546990000003</v>
      </c>
      <c r="R115">
        <v>87796.675220000005</v>
      </c>
      <c r="S115">
        <v>93428.312439999994</v>
      </c>
      <c r="T115">
        <v>99661.33683</v>
      </c>
      <c r="U115">
        <v>106266.4351</v>
      </c>
      <c r="V115">
        <v>113181.4905</v>
      </c>
      <c r="W115">
        <v>120377.482</v>
      </c>
      <c r="X115">
        <v>127840.1495</v>
      </c>
      <c r="Y115">
        <v>135563.20259999999</v>
      </c>
      <c r="Z115">
        <v>143546.60200000001</v>
      </c>
      <c r="AA115">
        <v>151796.86189999999</v>
      </c>
      <c r="AB115">
        <v>160328.2291</v>
      </c>
      <c r="AC115">
        <v>169164.4871</v>
      </c>
      <c r="AD115">
        <v>178341.25810000001</v>
      </c>
      <c r="AE115">
        <v>187450.9069</v>
      </c>
      <c r="AF115">
        <v>196394.7665</v>
      </c>
      <c r="AG115">
        <v>205042.1133</v>
      </c>
      <c r="AH115">
        <v>213284.58549999999</v>
      </c>
      <c r="AI115">
        <v>221036.43580000001</v>
      </c>
      <c r="AJ115">
        <v>228229.41029999999</v>
      </c>
      <c r="AK115">
        <v>234809.4987</v>
      </c>
      <c r="AL115">
        <v>240736.0202</v>
      </c>
      <c r="AM115">
        <v>245981.25020000001</v>
      </c>
      <c r="AN115">
        <v>250530.03090000001</v>
      </c>
    </row>
    <row r="116" spans="1:40" x14ac:dyDescent="0.25">
      <c r="A116" s="5" t="s">
        <v>220</v>
      </c>
      <c r="B116" t="s">
        <v>353</v>
      </c>
      <c r="C116">
        <v>81173.289000000004</v>
      </c>
      <c r="D116">
        <v>83546.570470000006</v>
      </c>
      <c r="E116">
        <v>86031.904790000001</v>
      </c>
      <c r="F116">
        <v>88634.71226</v>
      </c>
      <c r="G116">
        <v>91292.005659999995</v>
      </c>
      <c r="H116">
        <v>93952.749429999996</v>
      </c>
      <c r="I116">
        <v>96617.333050000001</v>
      </c>
      <c r="J116">
        <v>99320.670400000003</v>
      </c>
      <c r="K116">
        <v>102122.4681</v>
      </c>
      <c r="L116">
        <v>105092.63679999999</v>
      </c>
      <c r="M116">
        <v>108315.1866</v>
      </c>
      <c r="N116">
        <v>111891.4699</v>
      </c>
      <c r="O116">
        <v>115943.30469999999</v>
      </c>
      <c r="P116">
        <v>120514.3042</v>
      </c>
      <c r="Q116">
        <v>125640.8409</v>
      </c>
      <c r="R116">
        <v>131368.63159999999</v>
      </c>
      <c r="S116">
        <v>137755.4529</v>
      </c>
      <c r="T116">
        <v>144885.89929999999</v>
      </c>
      <c r="U116">
        <v>152645.2022</v>
      </c>
      <c r="V116">
        <v>160972.24729999999</v>
      </c>
      <c r="W116">
        <v>169838.27720000001</v>
      </c>
      <c r="X116">
        <v>179227.33489999999</v>
      </c>
      <c r="Y116">
        <v>189132.28090000001</v>
      </c>
      <c r="Z116">
        <v>199554.9382</v>
      </c>
      <c r="AA116">
        <v>210506.4137</v>
      </c>
      <c r="AB116">
        <v>222007.3412</v>
      </c>
      <c r="AC116">
        <v>234088.50599999999</v>
      </c>
      <c r="AD116">
        <v>246792.22409999999</v>
      </c>
      <c r="AE116">
        <v>259906.33739999999</v>
      </c>
      <c r="AF116">
        <v>273312.89039999997</v>
      </c>
      <c r="AG116">
        <v>286933.16720000003</v>
      </c>
      <c r="AH116">
        <v>300688.15659999999</v>
      </c>
      <c r="AI116">
        <v>314491.03659999999</v>
      </c>
      <c r="AJ116">
        <v>328250.2916</v>
      </c>
      <c r="AK116">
        <v>341874.58889999997</v>
      </c>
      <c r="AL116">
        <v>355276.71120000002</v>
      </c>
      <c r="AM116">
        <v>368376.6899</v>
      </c>
      <c r="AN116">
        <v>381104.30080000003</v>
      </c>
    </row>
    <row r="117" spans="1:40" x14ac:dyDescent="0.25">
      <c r="A117" s="5" t="s">
        <v>220</v>
      </c>
      <c r="B117" t="s">
        <v>354</v>
      </c>
      <c r="C117">
        <v>11688.45991</v>
      </c>
      <c r="D117">
        <v>12024.125539999999</v>
      </c>
      <c r="E117">
        <v>12358.51478</v>
      </c>
      <c r="F117">
        <v>12705.584210000001</v>
      </c>
      <c r="G117">
        <v>13076.95638</v>
      </c>
      <c r="H117">
        <v>13469.557720000001</v>
      </c>
      <c r="I117">
        <v>13870.83282</v>
      </c>
      <c r="J117">
        <v>14276.21716</v>
      </c>
      <c r="K117">
        <v>14675.09612</v>
      </c>
      <c r="L117">
        <v>15069.56264</v>
      </c>
      <c r="M117">
        <v>15463.603359999999</v>
      </c>
      <c r="N117">
        <v>15857.30744</v>
      </c>
      <c r="O117">
        <v>16247.427089999999</v>
      </c>
      <c r="P117">
        <v>16646.628540000002</v>
      </c>
      <c r="Q117">
        <v>17065.08006</v>
      </c>
      <c r="R117">
        <v>17496.595359999999</v>
      </c>
      <c r="S117">
        <v>17937.65264</v>
      </c>
      <c r="T117">
        <v>18387.47049</v>
      </c>
      <c r="U117">
        <v>18817.417079999999</v>
      </c>
      <c r="V117">
        <v>19236.976009999998</v>
      </c>
      <c r="W117">
        <v>19649.29076</v>
      </c>
      <c r="X117">
        <v>20055.477480000001</v>
      </c>
      <c r="Y117">
        <v>20456.493729999998</v>
      </c>
      <c r="Z117">
        <v>20853.451300000001</v>
      </c>
      <c r="AA117">
        <v>21247.555189999999</v>
      </c>
      <c r="AB117">
        <v>21640.003209999999</v>
      </c>
      <c r="AC117">
        <v>22031.930840000001</v>
      </c>
      <c r="AD117">
        <v>22424.388630000001</v>
      </c>
      <c r="AE117">
        <v>22813.94299</v>
      </c>
      <c r="AF117">
        <v>23210.271680000002</v>
      </c>
      <c r="AG117">
        <v>23611.556670000002</v>
      </c>
      <c r="AH117">
        <v>24016.439839999999</v>
      </c>
      <c r="AI117">
        <v>24424.908100000001</v>
      </c>
      <c r="AJ117">
        <v>24837.462869999999</v>
      </c>
      <c r="AK117">
        <v>25254.764579999999</v>
      </c>
      <c r="AL117">
        <v>25677.634559999999</v>
      </c>
      <c r="AM117">
        <v>26107.191800000001</v>
      </c>
      <c r="AN117">
        <v>26544.921630000001</v>
      </c>
    </row>
    <row r="118" spans="1:40" x14ac:dyDescent="0.25">
      <c r="A118" s="5" t="s">
        <v>221</v>
      </c>
      <c r="B118" t="s">
        <v>355</v>
      </c>
      <c r="C118">
        <v>1680793.5220000001</v>
      </c>
      <c r="D118">
        <v>1730063.3430000001</v>
      </c>
      <c r="E118">
        <v>1780930.6939999999</v>
      </c>
      <c r="F118">
        <v>1833272.3259999999</v>
      </c>
      <c r="G118">
        <v>1886540.7890000001</v>
      </c>
      <c r="H118">
        <v>1940616.4180000001</v>
      </c>
      <c r="I118">
        <v>1995440.6839999999</v>
      </c>
      <c r="J118">
        <v>2051091.111</v>
      </c>
      <c r="K118">
        <v>2107263.077</v>
      </c>
      <c r="L118">
        <v>2164260.2480000001</v>
      </c>
      <c r="M118">
        <v>2222401.835</v>
      </c>
      <c r="N118">
        <v>2281917.625</v>
      </c>
      <c r="O118">
        <v>2343003.0980000002</v>
      </c>
      <c r="P118">
        <v>2406376.2930000001</v>
      </c>
      <c r="Q118">
        <v>2472590.0109999999</v>
      </c>
      <c r="R118">
        <v>2541504.673</v>
      </c>
      <c r="S118">
        <v>2613103.122</v>
      </c>
      <c r="T118">
        <v>2687522.48</v>
      </c>
      <c r="U118">
        <v>2764851.5460000001</v>
      </c>
      <c r="V118">
        <v>2844686.7</v>
      </c>
      <c r="W118">
        <v>2926787.139</v>
      </c>
      <c r="X118">
        <v>3010995.122</v>
      </c>
      <c r="Y118">
        <v>3097197.727</v>
      </c>
      <c r="Z118">
        <v>3185311.4559999998</v>
      </c>
      <c r="AA118">
        <v>3275274.9449999998</v>
      </c>
      <c r="AB118">
        <v>3367044.6379999998</v>
      </c>
      <c r="AC118">
        <v>3460592.0260000001</v>
      </c>
      <c r="AD118">
        <v>3555903.6120000002</v>
      </c>
      <c r="AE118">
        <v>3653574.4240000001</v>
      </c>
      <c r="AF118">
        <v>3754089.5060000001</v>
      </c>
      <c r="AG118">
        <v>3857272.7030000002</v>
      </c>
      <c r="AH118">
        <v>3962988.855</v>
      </c>
      <c r="AI118">
        <v>4071184.5550000002</v>
      </c>
      <c r="AJ118">
        <v>4181876.574</v>
      </c>
      <c r="AK118">
        <v>4295153.5669999998</v>
      </c>
      <c r="AL118">
        <v>4411193.29</v>
      </c>
      <c r="AM118">
        <v>4530279.1189999999</v>
      </c>
      <c r="AN118">
        <v>4652814.8959999997</v>
      </c>
    </row>
    <row r="119" spans="1:40" x14ac:dyDescent="0.25">
      <c r="A119" s="5" t="s">
        <v>221</v>
      </c>
      <c r="B119" t="s">
        <v>356</v>
      </c>
      <c r="C119">
        <v>358724.9657</v>
      </c>
      <c r="D119">
        <v>369253.65130000003</v>
      </c>
      <c r="E119">
        <v>379597.62699999998</v>
      </c>
      <c r="F119">
        <v>389686.25839999999</v>
      </c>
      <c r="G119">
        <v>399984.3198</v>
      </c>
      <c r="H119">
        <v>410959.88099999999</v>
      </c>
      <c r="I119">
        <v>422741.99560000002</v>
      </c>
      <c r="J119">
        <v>435320.13559999998</v>
      </c>
      <c r="K119">
        <v>448320.24280000001</v>
      </c>
      <c r="L119">
        <v>461923.04840000003</v>
      </c>
      <c r="M119">
        <v>476287.14779999998</v>
      </c>
      <c r="N119">
        <v>491465.69559999998</v>
      </c>
      <c r="O119">
        <v>507441.19620000001</v>
      </c>
      <c r="P119">
        <v>524153.49770000001</v>
      </c>
      <c r="Q119">
        <v>541780.96409999998</v>
      </c>
      <c r="R119">
        <v>560104.41559999995</v>
      </c>
      <c r="S119">
        <v>579032.58669999999</v>
      </c>
      <c r="T119">
        <v>598583.4227</v>
      </c>
      <c r="U119">
        <v>618195.28960000002</v>
      </c>
      <c r="V119">
        <v>637931.13470000005</v>
      </c>
      <c r="W119">
        <v>657875.84739999997</v>
      </c>
      <c r="X119">
        <v>678099.2879</v>
      </c>
      <c r="Y119">
        <v>698645.15529999998</v>
      </c>
      <c r="Z119">
        <v>719531.01690000005</v>
      </c>
      <c r="AA119">
        <v>740755.61300000001</v>
      </c>
      <c r="AB119">
        <v>762307.99159999995</v>
      </c>
      <c r="AC119">
        <v>784175.90899999999</v>
      </c>
      <c r="AD119">
        <v>806352.08250000002</v>
      </c>
      <c r="AE119">
        <v>828909.05909999995</v>
      </c>
      <c r="AF119">
        <v>851919.39269999997</v>
      </c>
      <c r="AG119">
        <v>875081.79090000002</v>
      </c>
      <c r="AH119">
        <v>898272.66099999996</v>
      </c>
      <c r="AI119">
        <v>921515.70959999994</v>
      </c>
      <c r="AJ119">
        <v>944914.26069999998</v>
      </c>
      <c r="AK119">
        <v>968607.88959999999</v>
      </c>
      <c r="AL119">
        <v>992761.20220000006</v>
      </c>
      <c r="AM119">
        <v>1017561.321</v>
      </c>
      <c r="AN119">
        <v>1043220.878</v>
      </c>
    </row>
    <row r="120" spans="1:40" x14ac:dyDescent="0.25">
      <c r="A120" s="19" t="s">
        <v>222</v>
      </c>
      <c r="B120" t="s">
        <v>357</v>
      </c>
      <c r="C120">
        <v>15853.983050000001</v>
      </c>
      <c r="D120">
        <v>16213.07165</v>
      </c>
      <c r="E120">
        <v>16489.269110000001</v>
      </c>
      <c r="F120">
        <v>16735.727930000001</v>
      </c>
      <c r="G120">
        <v>17091.422989999999</v>
      </c>
      <c r="H120">
        <v>17462.58423</v>
      </c>
      <c r="I120">
        <v>17894.470399999998</v>
      </c>
      <c r="J120">
        <v>18408.811089999999</v>
      </c>
      <c r="K120">
        <v>19014.5003</v>
      </c>
      <c r="L120">
        <v>19719.157780000001</v>
      </c>
      <c r="M120">
        <v>20531.400030000001</v>
      </c>
      <c r="N120">
        <v>21458.502840000001</v>
      </c>
      <c r="O120">
        <v>22506.670470000001</v>
      </c>
      <c r="P120">
        <v>23527.169849999998</v>
      </c>
      <c r="Q120">
        <v>24527.322889999999</v>
      </c>
      <c r="R120">
        <v>25507.325819999998</v>
      </c>
      <c r="S120">
        <v>26471.111339999999</v>
      </c>
      <c r="T120">
        <v>27422.17123</v>
      </c>
      <c r="U120">
        <v>28215.57345</v>
      </c>
      <c r="V120">
        <v>28943.929029999999</v>
      </c>
      <c r="W120">
        <v>29635.24452</v>
      </c>
      <c r="X120">
        <v>30299.264739999999</v>
      </c>
      <c r="Y120">
        <v>30940.504710000001</v>
      </c>
      <c r="Z120">
        <v>31561.997619999998</v>
      </c>
      <c r="AA120">
        <v>32166.29106</v>
      </c>
      <c r="AB120">
        <v>32755.621770000002</v>
      </c>
      <c r="AC120">
        <v>33331.943050000002</v>
      </c>
      <c r="AD120">
        <v>33896.901250000003</v>
      </c>
      <c r="AE120">
        <v>34252.779470000001</v>
      </c>
      <c r="AF120">
        <v>34439.930520000002</v>
      </c>
      <c r="AG120">
        <v>34488.142119999997</v>
      </c>
      <c r="AH120">
        <v>34421.212919999998</v>
      </c>
      <c r="AI120">
        <v>34258.56149</v>
      </c>
      <c r="AJ120">
        <v>34015.75606</v>
      </c>
      <c r="AK120">
        <v>33705.24222</v>
      </c>
      <c r="AL120">
        <v>33337.130689999998</v>
      </c>
      <c r="AM120">
        <v>32919.963839999997</v>
      </c>
      <c r="AN120">
        <v>32461.08699</v>
      </c>
    </row>
    <row r="121" spans="1:40" x14ac:dyDescent="0.25">
      <c r="A121" s="19" t="s">
        <v>222</v>
      </c>
      <c r="B121" t="s">
        <v>358</v>
      </c>
      <c r="C121">
        <v>51842.487480000003</v>
      </c>
      <c r="D121">
        <v>53383.291969999998</v>
      </c>
      <c r="E121">
        <v>54780.128669999998</v>
      </c>
      <c r="F121">
        <v>56227.85817</v>
      </c>
      <c r="G121">
        <v>58022.468009999997</v>
      </c>
      <c r="H121">
        <v>60673.654340000001</v>
      </c>
      <c r="I121">
        <v>63544.222020000001</v>
      </c>
      <c r="J121">
        <v>66408.191300000006</v>
      </c>
      <c r="K121">
        <v>68943.700129999997</v>
      </c>
      <c r="L121">
        <v>71195.963260000004</v>
      </c>
      <c r="M121">
        <v>73239.997220000005</v>
      </c>
      <c r="N121">
        <v>75053.381630000003</v>
      </c>
      <c r="O121">
        <v>76539.438869999998</v>
      </c>
      <c r="P121">
        <v>77951.058380000002</v>
      </c>
      <c r="Q121">
        <v>79557.152180000005</v>
      </c>
      <c r="R121">
        <v>81196.876260000005</v>
      </c>
      <c r="S121">
        <v>82798.588629999998</v>
      </c>
      <c r="T121">
        <v>84344.427479999998</v>
      </c>
      <c r="U121">
        <v>85804.190130000003</v>
      </c>
      <c r="V121">
        <v>87146.954540000006</v>
      </c>
      <c r="W121">
        <v>88336.094299999997</v>
      </c>
      <c r="X121">
        <v>89371.080839999995</v>
      </c>
      <c r="Y121">
        <v>90267.750199999995</v>
      </c>
      <c r="Z121">
        <v>91046.662689999997</v>
      </c>
      <c r="AA121">
        <v>91728.280199999994</v>
      </c>
      <c r="AB121">
        <v>92331.253679999994</v>
      </c>
      <c r="AC121">
        <v>92872.040070000003</v>
      </c>
      <c r="AD121">
        <v>93364.871299999999</v>
      </c>
      <c r="AE121">
        <v>93580.548460000005</v>
      </c>
      <c r="AF121">
        <v>93792.58412</v>
      </c>
      <c r="AG121">
        <v>93926.970029999997</v>
      </c>
      <c r="AH121">
        <v>93963.216700000004</v>
      </c>
      <c r="AI121">
        <v>93916.493470000001</v>
      </c>
      <c r="AJ121">
        <v>93809.450960000002</v>
      </c>
      <c r="AK121">
        <v>93662.454979999995</v>
      </c>
      <c r="AL121">
        <v>93492.054010000007</v>
      </c>
      <c r="AM121">
        <v>93312.507679999995</v>
      </c>
      <c r="AN121">
        <v>93136.436180000004</v>
      </c>
    </row>
    <row r="122" spans="1:40" x14ac:dyDescent="0.25">
      <c r="A122" s="27" t="s">
        <v>425</v>
      </c>
      <c r="B122" t="s">
        <v>359</v>
      </c>
      <c r="C122">
        <v>10768.83088</v>
      </c>
      <c r="D122">
        <v>11372.772220000001</v>
      </c>
      <c r="E122">
        <v>12083.0285</v>
      </c>
      <c r="F122">
        <v>12823.083479999999</v>
      </c>
      <c r="G122">
        <v>13549.52816</v>
      </c>
      <c r="H122">
        <v>15255.03175</v>
      </c>
      <c r="I122">
        <v>16948.826400000002</v>
      </c>
      <c r="J122">
        <v>18357.943230000001</v>
      </c>
      <c r="K122">
        <v>19451.084439999999</v>
      </c>
      <c r="L122">
        <v>20239.745920000001</v>
      </c>
      <c r="M122">
        <v>20708.43404</v>
      </c>
      <c r="N122">
        <v>20787.247019999999</v>
      </c>
      <c r="O122">
        <v>20348.871930000001</v>
      </c>
      <c r="P122">
        <v>21404.712049999998</v>
      </c>
      <c r="Q122">
        <v>23027.558720000001</v>
      </c>
      <c r="R122">
        <v>24894.148679999998</v>
      </c>
      <c r="S122">
        <v>26893.837289999999</v>
      </c>
      <c r="T122">
        <v>28988.429240000001</v>
      </c>
      <c r="U122">
        <v>30936.965560000001</v>
      </c>
      <c r="V122">
        <v>32741.8246</v>
      </c>
      <c r="W122">
        <v>34382.848440000002</v>
      </c>
      <c r="X122">
        <v>35845.764020000002</v>
      </c>
      <c r="Y122">
        <v>37122.526550000002</v>
      </c>
      <c r="Z122">
        <v>38209.753060000003</v>
      </c>
      <c r="AA122">
        <v>39106.940470000001</v>
      </c>
      <c r="AB122">
        <v>39815.290849999998</v>
      </c>
      <c r="AC122">
        <v>40337.154829999999</v>
      </c>
      <c r="AD122">
        <v>40675.955629999997</v>
      </c>
      <c r="AE122">
        <v>41650.163489999999</v>
      </c>
      <c r="AF122">
        <v>42787.356619999999</v>
      </c>
      <c r="AG122">
        <v>43892.384680000003</v>
      </c>
      <c r="AH122">
        <v>44882.362240000002</v>
      </c>
      <c r="AI122">
        <v>45719.833100000003</v>
      </c>
      <c r="AJ122">
        <v>46381.80659</v>
      </c>
      <c r="AK122">
        <v>46847.008699999998</v>
      </c>
      <c r="AL122">
        <v>47092.826280000001</v>
      </c>
      <c r="AM122">
        <v>47096.651890000001</v>
      </c>
      <c r="AN122">
        <v>46836.064590000002</v>
      </c>
    </row>
    <row r="123" spans="1:40" x14ac:dyDescent="0.25">
      <c r="A123" s="27" t="s">
        <v>426</v>
      </c>
      <c r="B123" t="s">
        <v>360</v>
      </c>
      <c r="C123">
        <v>752.27429700000005</v>
      </c>
      <c r="D123">
        <v>978.1861146</v>
      </c>
      <c r="E123">
        <v>1270.0505559999999</v>
      </c>
      <c r="F123">
        <v>1647.172544</v>
      </c>
      <c r="G123">
        <v>2131.6033640000001</v>
      </c>
      <c r="H123">
        <v>2965.401879</v>
      </c>
      <c r="I123">
        <v>3944.6754139999998</v>
      </c>
      <c r="J123">
        <v>5110.6909340000002</v>
      </c>
      <c r="K123">
        <v>6508.7520910000003</v>
      </c>
      <c r="L123">
        <v>8176.86733</v>
      </c>
      <c r="M123">
        <v>10129.616410000001</v>
      </c>
      <c r="N123">
        <v>12325.446449999999</v>
      </c>
      <c r="O123">
        <v>14619.682360000001</v>
      </c>
      <c r="P123">
        <v>18308.63594</v>
      </c>
      <c r="Q123">
        <v>22848.14847</v>
      </c>
      <c r="R123">
        <v>28370.196449999999</v>
      </c>
      <c r="S123">
        <v>35038.849479999997</v>
      </c>
      <c r="T123">
        <v>43051.601860000002</v>
      </c>
      <c r="U123">
        <v>49780.028290000002</v>
      </c>
      <c r="V123">
        <v>56973.129500000003</v>
      </c>
      <c r="W123">
        <v>64572.033230000001</v>
      </c>
      <c r="X123">
        <v>72547.348329999906</v>
      </c>
      <c r="Y123">
        <v>80876.14718</v>
      </c>
      <c r="Z123">
        <v>89540.252129999906</v>
      </c>
      <c r="AA123">
        <v>98523.447060000006</v>
      </c>
      <c r="AB123">
        <v>107809.64019999999</v>
      </c>
      <c r="AC123">
        <v>117381.8827</v>
      </c>
      <c r="AD123">
        <v>127222.3489</v>
      </c>
      <c r="AE123">
        <v>134576.34330000001</v>
      </c>
      <c r="AF123">
        <v>141779.74059999999</v>
      </c>
      <c r="AG123">
        <v>148657.46299999999</v>
      </c>
      <c r="AH123">
        <v>155092.14480000001</v>
      </c>
      <c r="AI123">
        <v>161015.39660000001</v>
      </c>
      <c r="AJ123">
        <v>166357.8321</v>
      </c>
      <c r="AK123">
        <v>171033.20449999999</v>
      </c>
      <c r="AL123">
        <v>174941.62030000001</v>
      </c>
      <c r="AM123">
        <v>177980.09969999999</v>
      </c>
      <c r="AN123">
        <v>180040.00330000001</v>
      </c>
    </row>
    <row r="124" spans="1:40" x14ac:dyDescent="0.25">
      <c r="A124" s="27" t="s">
        <v>427</v>
      </c>
      <c r="B124" t="s">
        <v>361</v>
      </c>
      <c r="C124">
        <v>638.72549079999999</v>
      </c>
      <c r="D124">
        <v>658.31402549999996</v>
      </c>
      <c r="E124">
        <v>676.33305729999995</v>
      </c>
      <c r="F124">
        <v>691.33684419999997</v>
      </c>
      <c r="G124">
        <v>702.10827010000003</v>
      </c>
      <c r="H124">
        <v>831.42121610000004</v>
      </c>
      <c r="I124">
        <v>1003.994155</v>
      </c>
      <c r="J124">
        <v>1197.938099</v>
      </c>
      <c r="K124">
        <v>1408.5521450000001</v>
      </c>
      <c r="L124">
        <v>1635.1224629999999</v>
      </c>
      <c r="M124">
        <v>1874.6584089999999</v>
      </c>
      <c r="N124">
        <v>2116.848829</v>
      </c>
      <c r="O124">
        <v>2339.2198960000001</v>
      </c>
      <c r="P124">
        <v>2510.6165550000001</v>
      </c>
      <c r="Q124">
        <v>2659.5833440000001</v>
      </c>
      <c r="R124">
        <v>2792.8763359999998</v>
      </c>
      <c r="S124">
        <v>2910.6729580000001</v>
      </c>
      <c r="T124">
        <v>3012.0936809999998</v>
      </c>
      <c r="U124">
        <v>3148.912746</v>
      </c>
      <c r="V124">
        <v>3281.6196490000002</v>
      </c>
      <c r="W124">
        <v>3394.327659</v>
      </c>
      <c r="X124">
        <v>3481.6951629999999</v>
      </c>
      <c r="Y124">
        <v>3542.4040890000001</v>
      </c>
      <c r="Z124">
        <v>3576.8559799999998</v>
      </c>
      <c r="AA124">
        <v>3586.2563639999998</v>
      </c>
      <c r="AB124">
        <v>3572.21884</v>
      </c>
      <c r="AC124">
        <v>3536.5820530000001</v>
      </c>
      <c r="AD124">
        <v>3481.3248330000001</v>
      </c>
      <c r="AE124">
        <v>3456.0284590000001</v>
      </c>
      <c r="AF124">
        <v>3431.6887259999999</v>
      </c>
      <c r="AG124">
        <v>3396.8126539999998</v>
      </c>
      <c r="AH124">
        <v>3347.4104560000001</v>
      </c>
      <c r="AI124">
        <v>3282.7511279999999</v>
      </c>
      <c r="AJ124">
        <v>3203.1921910000001</v>
      </c>
      <c r="AK124">
        <v>3109.2937510000002</v>
      </c>
      <c r="AL124">
        <v>3001.6297610000001</v>
      </c>
      <c r="AM124">
        <v>2880.878968</v>
      </c>
      <c r="AN124">
        <v>2747.8162940000002</v>
      </c>
    </row>
    <row r="125" spans="1:40" x14ac:dyDescent="0.25">
      <c r="A125" s="27" t="s">
        <v>117</v>
      </c>
      <c r="B125" t="s">
        <v>362</v>
      </c>
      <c r="C125">
        <v>4.3678165160000004</v>
      </c>
      <c r="D125">
        <v>9.1350601749999996</v>
      </c>
      <c r="E125">
        <v>19.23603494</v>
      </c>
      <c r="F125">
        <v>40.826947869999998</v>
      </c>
      <c r="G125">
        <v>87.147733540000004</v>
      </c>
      <c r="H125">
        <v>190.0814604</v>
      </c>
      <c r="I125">
        <v>398.02058110000002</v>
      </c>
      <c r="J125">
        <v>811.93681070000002</v>
      </c>
      <c r="K125">
        <v>1625.5571239999999</v>
      </c>
      <c r="L125">
        <v>3203.2595689999998</v>
      </c>
      <c r="M125">
        <v>6210.5937029999996</v>
      </c>
      <c r="N125">
        <v>11804.05487</v>
      </c>
      <c r="O125">
        <v>21836.604060000001</v>
      </c>
      <c r="P125">
        <v>26468.12902</v>
      </c>
      <c r="Q125">
        <v>31675.137859999999</v>
      </c>
      <c r="R125">
        <v>37479.358119999997</v>
      </c>
      <c r="S125">
        <v>43911.524389999999</v>
      </c>
      <c r="T125">
        <v>51011.48863</v>
      </c>
      <c r="U125">
        <v>56632.590250000001</v>
      </c>
      <c r="V125">
        <v>62143.979590000003</v>
      </c>
      <c r="W125">
        <v>67456.085569999996</v>
      </c>
      <c r="X125">
        <v>72523.291329999905</v>
      </c>
      <c r="Y125">
        <v>77314.436790000007</v>
      </c>
      <c r="Z125">
        <v>81809.134900000005</v>
      </c>
      <c r="AA125">
        <v>85993.731379999997</v>
      </c>
      <c r="AB125">
        <v>89858.853019999995</v>
      </c>
      <c r="AC125">
        <v>93398.123659999997</v>
      </c>
      <c r="AD125">
        <v>96607.862850000005</v>
      </c>
      <c r="AE125">
        <v>99203.102320000005</v>
      </c>
      <c r="AF125">
        <v>101480.86470000001</v>
      </c>
      <c r="AG125">
        <v>103338.8034</v>
      </c>
      <c r="AH125">
        <v>104726.4513</v>
      </c>
      <c r="AI125">
        <v>105632.3907</v>
      </c>
      <c r="AJ125">
        <v>106047.2659</v>
      </c>
      <c r="AK125">
        <v>105953.93769999999</v>
      </c>
      <c r="AL125">
        <v>105330.76270000001</v>
      </c>
      <c r="AM125">
        <v>104158.6817</v>
      </c>
      <c r="AN125">
        <v>102419.7151</v>
      </c>
    </row>
    <row r="126" spans="1:40" x14ac:dyDescent="0.25">
      <c r="A126" s="27" t="s">
        <v>428</v>
      </c>
      <c r="B126" t="s">
        <v>363</v>
      </c>
      <c r="C126">
        <v>288.43088970000002</v>
      </c>
      <c r="D126">
        <v>363.70398319999998</v>
      </c>
      <c r="E126">
        <v>490.27669229999998</v>
      </c>
      <c r="F126">
        <v>676.51414399999999</v>
      </c>
      <c r="G126">
        <v>942.63746449999996</v>
      </c>
      <c r="H126">
        <v>1241.914734</v>
      </c>
      <c r="I126">
        <v>1554.3336770000001</v>
      </c>
      <c r="J126">
        <v>1874.929347</v>
      </c>
      <c r="K126">
        <v>2203.669789</v>
      </c>
      <c r="L126">
        <v>2538.5495110000002</v>
      </c>
      <c r="M126">
        <v>2870.9955460000001</v>
      </c>
      <c r="N126">
        <v>3180.8305329999998</v>
      </c>
      <c r="O126">
        <v>3431.6988620000002</v>
      </c>
      <c r="P126">
        <v>3853.0183440000001</v>
      </c>
      <c r="Q126">
        <v>4368.4763050000001</v>
      </c>
      <c r="R126">
        <v>4945.4005960000004</v>
      </c>
      <c r="S126">
        <v>5569.8417360000003</v>
      </c>
      <c r="T126">
        <v>6234.9985729999999</v>
      </c>
      <c r="U126">
        <v>6746.4411099999998</v>
      </c>
      <c r="V126">
        <v>7161.20651</v>
      </c>
      <c r="W126">
        <v>7496.2911350000004</v>
      </c>
      <c r="X126">
        <v>7755.9018500000002</v>
      </c>
      <c r="Y126">
        <v>7941.993665</v>
      </c>
      <c r="Z126">
        <v>8057.2207319999998</v>
      </c>
      <c r="AA126">
        <v>8105.3814700000003</v>
      </c>
      <c r="AB126">
        <v>8091.2107999999998</v>
      </c>
      <c r="AC126">
        <v>8020.08608</v>
      </c>
      <c r="AD126">
        <v>7897.7956700000004</v>
      </c>
      <c r="AE126">
        <v>7700.4981930000004</v>
      </c>
      <c r="AF126">
        <v>7456.3109919999997</v>
      </c>
      <c r="AG126">
        <v>7173.5477709999996</v>
      </c>
      <c r="AH126">
        <v>6857.1393529999996</v>
      </c>
      <c r="AI126">
        <v>6512.9872750000004</v>
      </c>
      <c r="AJ126">
        <v>6147.1388669999997</v>
      </c>
      <c r="AK126">
        <v>5765.0612209999999</v>
      </c>
      <c r="AL126">
        <v>5371.6098439999996</v>
      </c>
      <c r="AM126">
        <v>4971.2998960000004</v>
      </c>
      <c r="AN126">
        <v>4568.3080849999997</v>
      </c>
    </row>
    <row r="127" spans="1:40" x14ac:dyDescent="0.25">
      <c r="A127" s="27" t="s">
        <v>429</v>
      </c>
      <c r="B127" t="s">
        <v>364</v>
      </c>
      <c r="C127">
        <v>514.10128280000004</v>
      </c>
      <c r="D127">
        <v>563.48736650000001</v>
      </c>
      <c r="E127">
        <v>628.64957790000005</v>
      </c>
      <c r="F127">
        <v>703.55690900000002</v>
      </c>
      <c r="G127">
        <v>785.96006910000006</v>
      </c>
      <c r="H127">
        <v>918.45541779999996</v>
      </c>
      <c r="I127">
        <v>1054.3630900000001</v>
      </c>
      <c r="J127">
        <v>1179.757656</v>
      </c>
      <c r="K127">
        <v>1292.3752059999999</v>
      </c>
      <c r="L127">
        <v>1391.648091</v>
      </c>
      <c r="M127">
        <v>1474.7060690000001</v>
      </c>
      <c r="N127">
        <v>1534.2042630000001</v>
      </c>
      <c r="O127">
        <v>1557.4096480000001</v>
      </c>
      <c r="P127">
        <v>1599.1684319999999</v>
      </c>
      <c r="Q127">
        <v>1642.768331</v>
      </c>
      <c r="R127">
        <v>1680.3217030000001</v>
      </c>
      <c r="S127">
        <v>1708.6749010000001</v>
      </c>
      <c r="T127">
        <v>1726.83411</v>
      </c>
      <c r="U127">
        <v>1704.653448</v>
      </c>
      <c r="V127">
        <v>1657.3746040000001</v>
      </c>
      <c r="W127">
        <v>1591.77954</v>
      </c>
      <c r="X127">
        <v>1512.318751</v>
      </c>
      <c r="Y127">
        <v>1422.7369739999999</v>
      </c>
      <c r="Z127">
        <v>1326.3899799999999</v>
      </c>
      <c r="AA127">
        <v>1226.2407470000001</v>
      </c>
      <c r="AB127">
        <v>1124.8270689999999</v>
      </c>
      <c r="AC127">
        <v>1024.257466</v>
      </c>
      <c r="AD127">
        <v>926.23409679999997</v>
      </c>
      <c r="AE127">
        <v>967.48612230000003</v>
      </c>
      <c r="AF127">
        <v>1062.0437770000001</v>
      </c>
      <c r="AG127">
        <v>1186.170339</v>
      </c>
      <c r="AH127">
        <v>1334.2059859999999</v>
      </c>
      <c r="AI127">
        <v>1506.330185</v>
      </c>
      <c r="AJ127">
        <v>1704.78503</v>
      </c>
      <c r="AK127">
        <v>1932.499916</v>
      </c>
      <c r="AL127">
        <v>2192.521913</v>
      </c>
      <c r="AM127">
        <v>2487.7312670000001</v>
      </c>
      <c r="AN127">
        <v>2820.499699</v>
      </c>
    </row>
    <row r="128" spans="1:40" x14ac:dyDescent="0.25">
      <c r="A128" s="27" t="s">
        <v>430</v>
      </c>
      <c r="B128" t="s">
        <v>365</v>
      </c>
      <c r="C128">
        <v>0.22515454670000001</v>
      </c>
      <c r="D128">
        <v>0.83327402139999995</v>
      </c>
      <c r="E128">
        <v>4.9240464389999996</v>
      </c>
      <c r="F128">
        <v>34.819419719999999</v>
      </c>
      <c r="G128">
        <v>260.25127279999998</v>
      </c>
      <c r="H128">
        <v>646.01706950000005</v>
      </c>
      <c r="I128">
        <v>1062.2865629999999</v>
      </c>
      <c r="J128">
        <v>1487.837364</v>
      </c>
      <c r="K128">
        <v>1935.4513340000001</v>
      </c>
      <c r="L128">
        <v>2413.5293569999999</v>
      </c>
      <c r="M128">
        <v>2918.4651279999998</v>
      </c>
      <c r="N128">
        <v>3429.9050820000002</v>
      </c>
      <c r="O128">
        <v>3904.1177349999998</v>
      </c>
      <c r="P128">
        <v>4231.6079360000003</v>
      </c>
      <c r="Q128">
        <v>4478.7773109999998</v>
      </c>
      <c r="R128">
        <v>4667.0353400000004</v>
      </c>
      <c r="S128">
        <v>4802.376483</v>
      </c>
      <c r="T128">
        <v>4887.9037250000001</v>
      </c>
      <c r="U128">
        <v>4746.5565660000002</v>
      </c>
      <c r="V128">
        <v>4493.730157</v>
      </c>
      <c r="W128">
        <v>4180.2362780000003</v>
      </c>
      <c r="X128">
        <v>3833.3060660000001</v>
      </c>
      <c r="Y128">
        <v>3471.4724839999999</v>
      </c>
      <c r="Z128">
        <v>3108.707414</v>
      </c>
      <c r="AA128">
        <v>2755.5795889999999</v>
      </c>
      <c r="AB128">
        <v>2419.7667310000002</v>
      </c>
      <c r="AC128">
        <v>2106.484246</v>
      </c>
      <c r="AD128">
        <v>1818.91644</v>
      </c>
      <c r="AE128">
        <v>1639.3217</v>
      </c>
      <c r="AF128">
        <v>1494.7361940000001</v>
      </c>
      <c r="AG128">
        <v>1363.7113199999999</v>
      </c>
      <c r="AH128">
        <v>1240.4632799999999</v>
      </c>
      <c r="AI128">
        <v>1123.7487799999999</v>
      </c>
      <c r="AJ128">
        <v>1013.471371</v>
      </c>
      <c r="AK128">
        <v>909.69600749999995</v>
      </c>
      <c r="AL128">
        <v>812.43722290000005</v>
      </c>
      <c r="AM128">
        <v>721.6614525</v>
      </c>
      <c r="AN128">
        <v>637.28489500000001</v>
      </c>
    </row>
    <row r="129" spans="1:40" x14ac:dyDescent="0.25">
      <c r="A129" s="27" t="s">
        <v>431</v>
      </c>
      <c r="B129" t="s">
        <v>366</v>
      </c>
      <c r="C129">
        <v>2605.7253879999998</v>
      </c>
      <c r="D129">
        <v>2655.742585</v>
      </c>
      <c r="E129">
        <v>2688.0229979999999</v>
      </c>
      <c r="F129">
        <v>2702.9385390000002</v>
      </c>
      <c r="G129">
        <v>2697.6513199999999</v>
      </c>
      <c r="H129">
        <v>2952.6968809999998</v>
      </c>
      <c r="I129">
        <v>3218.6399120000001</v>
      </c>
      <c r="J129">
        <v>3429.5368640000002</v>
      </c>
      <c r="K129">
        <v>3577.308231</v>
      </c>
      <c r="L129">
        <v>3665.288474</v>
      </c>
      <c r="M129">
        <v>3692.9378590000001</v>
      </c>
      <c r="N129">
        <v>3650.6022990000001</v>
      </c>
      <c r="O129">
        <v>3519.4336539999999</v>
      </c>
      <c r="P129">
        <v>3540.3670189999998</v>
      </c>
      <c r="Q129">
        <v>3603.2298369999999</v>
      </c>
      <c r="R129">
        <v>3668.3046920000002</v>
      </c>
      <c r="S129">
        <v>3722.291346</v>
      </c>
      <c r="T129">
        <v>3761.164851</v>
      </c>
      <c r="U129">
        <v>3857.2136999999998</v>
      </c>
      <c r="V129">
        <v>3955.3038670000001</v>
      </c>
      <c r="W129">
        <v>4035.4790480000001</v>
      </c>
      <c r="X129">
        <v>4092.185743</v>
      </c>
      <c r="Y129">
        <v>4124.7863369999995</v>
      </c>
      <c r="Z129">
        <v>4134.3670830000001</v>
      </c>
      <c r="AA129">
        <v>4122.5740759999999</v>
      </c>
      <c r="AB129">
        <v>4091.1798629999998</v>
      </c>
      <c r="AC129">
        <v>4041.9326190000002</v>
      </c>
      <c r="AD129">
        <v>3976.524547</v>
      </c>
      <c r="AE129">
        <v>4582.9097030000003</v>
      </c>
      <c r="AF129">
        <v>5588.6125359999996</v>
      </c>
      <c r="AG129">
        <v>6963.5369030000002</v>
      </c>
      <c r="AH129">
        <v>8767.9016659999998</v>
      </c>
      <c r="AI129">
        <v>11113.69945</v>
      </c>
      <c r="AJ129">
        <v>14157.65812</v>
      </c>
      <c r="AK129">
        <v>18103.98216</v>
      </c>
      <c r="AL129">
        <v>23210.682929999999</v>
      </c>
      <c r="AM129">
        <v>29797.179090000001</v>
      </c>
      <c r="AN129">
        <v>38249.635159999998</v>
      </c>
    </row>
    <row r="130" spans="1:40" x14ac:dyDescent="0.25">
      <c r="A130" s="27" t="s">
        <v>434</v>
      </c>
      <c r="B130" t="s">
        <v>367</v>
      </c>
      <c r="C130">
        <v>2831.6670730000001</v>
      </c>
      <c r="D130">
        <v>2901.6422619999998</v>
      </c>
      <c r="E130">
        <v>2938.989102</v>
      </c>
      <c r="F130">
        <v>2945.158167</v>
      </c>
      <c r="G130">
        <v>2925.1433480000001</v>
      </c>
      <c r="H130">
        <v>2460.0387030000002</v>
      </c>
      <c r="I130">
        <v>1876.8688749999999</v>
      </c>
      <c r="J130">
        <v>1347.3253440000001</v>
      </c>
      <c r="K130">
        <v>926.30155749999994</v>
      </c>
      <c r="L130">
        <v>614.93036040000004</v>
      </c>
      <c r="M130">
        <v>395.17786489999997</v>
      </c>
      <c r="N130">
        <v>245.41165330000001</v>
      </c>
      <c r="O130">
        <v>146.4605158</v>
      </c>
      <c r="P130">
        <v>106.3585515</v>
      </c>
      <c r="Q130">
        <v>81.889893180000001</v>
      </c>
      <c r="R130">
        <v>63.77994751</v>
      </c>
      <c r="S130">
        <v>49.541977250000002</v>
      </c>
      <c r="T130">
        <v>38.225325980000001</v>
      </c>
      <c r="U130">
        <v>26.806757770000001</v>
      </c>
      <c r="V130">
        <v>18.023501970000002</v>
      </c>
      <c r="W130">
        <v>11.8357215</v>
      </c>
      <c r="X130">
        <v>7.643521969</v>
      </c>
      <c r="Y130">
        <v>4.8720201569999997</v>
      </c>
      <c r="Z130">
        <v>3.0740812879999999</v>
      </c>
      <c r="AA130">
        <v>1.9258995649999999</v>
      </c>
      <c r="AB130">
        <v>1.202119827</v>
      </c>
      <c r="AC130">
        <v>0.75046545980000001</v>
      </c>
      <c r="AD130">
        <v>0.47055569600000002</v>
      </c>
      <c r="AE130">
        <v>0.34976200559999998</v>
      </c>
      <c r="AF130">
        <v>0.27500826160000003</v>
      </c>
      <c r="AG130">
        <v>0.22009232840000001</v>
      </c>
      <c r="AH130">
        <v>0.17718045260000001</v>
      </c>
      <c r="AI130">
        <v>0.14295634260000001</v>
      </c>
      <c r="AJ130">
        <v>0.1154668621</v>
      </c>
      <c r="AK130">
        <v>9.3316562899999997E-2</v>
      </c>
      <c r="AL130">
        <v>7.5431555600000005E-2</v>
      </c>
      <c r="AM130">
        <v>6.09669605E-2</v>
      </c>
      <c r="AN130">
        <v>4.9252006700000003E-2</v>
      </c>
    </row>
    <row r="131" spans="1:40" x14ac:dyDescent="0.25">
      <c r="A131" s="27" t="s">
        <v>435</v>
      </c>
      <c r="B131" t="s">
        <v>368</v>
      </c>
      <c r="C131">
        <v>11781.592780000001</v>
      </c>
      <c r="D131">
        <v>12563.603279999999</v>
      </c>
      <c r="E131">
        <v>13182.695729999999</v>
      </c>
      <c r="F131">
        <v>13669.734769999999</v>
      </c>
      <c r="G131">
        <v>14059.636280000001</v>
      </c>
      <c r="H131">
        <v>16183.22647</v>
      </c>
      <c r="I131">
        <v>17839.559450000001</v>
      </c>
      <c r="J131">
        <v>19178.594659999999</v>
      </c>
      <c r="K131">
        <v>20286.19526</v>
      </c>
      <c r="L131">
        <v>21183.80269</v>
      </c>
      <c r="M131">
        <v>21831.355029999999</v>
      </c>
      <c r="N131">
        <v>22116.970219999999</v>
      </c>
      <c r="O131">
        <v>21859.563900000001</v>
      </c>
      <c r="P131">
        <v>21857.660070000002</v>
      </c>
      <c r="Q131">
        <v>21749.530490000001</v>
      </c>
      <c r="R131">
        <v>21508.700980000001</v>
      </c>
      <c r="S131">
        <v>21137.655040000001</v>
      </c>
      <c r="T131">
        <v>20651.05762</v>
      </c>
      <c r="U131">
        <v>20621.578320000001</v>
      </c>
      <c r="V131">
        <v>20415.12772</v>
      </c>
      <c r="W131">
        <v>20042.90136</v>
      </c>
      <c r="X131">
        <v>19530.177800000001</v>
      </c>
      <c r="Y131">
        <v>18902.79436</v>
      </c>
      <c r="Z131">
        <v>18185.246330000002</v>
      </c>
      <c r="AA131">
        <v>17399.514569999999</v>
      </c>
      <c r="AB131">
        <v>16564.76154</v>
      </c>
      <c r="AC131">
        <v>15697.45753</v>
      </c>
      <c r="AD131">
        <v>14811.7042</v>
      </c>
      <c r="AE131">
        <v>13967.583629999999</v>
      </c>
      <c r="AF131">
        <v>13116.647080000001</v>
      </c>
      <c r="AG131">
        <v>12256.869129999999</v>
      </c>
      <c r="AH131">
        <v>11394.344569999999</v>
      </c>
      <c r="AI131">
        <v>10538.822399999999</v>
      </c>
      <c r="AJ131">
        <v>9698.4666710000001</v>
      </c>
      <c r="AK131">
        <v>8879.1455170000008</v>
      </c>
      <c r="AL131">
        <v>8085.2005639999998</v>
      </c>
      <c r="AM131">
        <v>7320.2796529999996</v>
      </c>
      <c r="AN131">
        <v>6587.3020829999996</v>
      </c>
    </row>
    <row r="132" spans="1:40" x14ac:dyDescent="0.25">
      <c r="A132" s="27" t="s">
        <v>432</v>
      </c>
      <c r="B132" t="s">
        <v>369</v>
      </c>
      <c r="C132">
        <v>474.12527679999999</v>
      </c>
      <c r="D132">
        <v>543.50292409999997</v>
      </c>
      <c r="E132">
        <v>643.65901829999996</v>
      </c>
      <c r="F132">
        <v>769.51964950000001</v>
      </c>
      <c r="G132">
        <v>922.08982449999996</v>
      </c>
      <c r="H132">
        <v>784.52526899999998</v>
      </c>
      <c r="I132">
        <v>569.07638559999998</v>
      </c>
      <c r="J132">
        <v>379.39008360000003</v>
      </c>
      <c r="K132">
        <v>239.51200990000001</v>
      </c>
      <c r="L132">
        <v>144.93829840000001</v>
      </c>
      <c r="M132">
        <v>84.413973429999999</v>
      </c>
      <c r="N132">
        <v>47.274427680000002</v>
      </c>
      <c r="O132">
        <v>25.337177969999999</v>
      </c>
      <c r="P132">
        <v>18.389982740000001</v>
      </c>
      <c r="Q132">
        <v>14.684807340000001</v>
      </c>
      <c r="R132">
        <v>12.02367855</v>
      </c>
      <c r="S132">
        <v>9.8822112289999904</v>
      </c>
      <c r="T132">
        <v>8.1026176860000003</v>
      </c>
      <c r="U132">
        <v>7.6341316629999998</v>
      </c>
      <c r="V132">
        <v>7.5300651219999999</v>
      </c>
      <c r="W132">
        <v>7.5378134689999996</v>
      </c>
      <c r="X132">
        <v>7.5896234910000002</v>
      </c>
      <c r="Y132">
        <v>7.6688449629999997</v>
      </c>
      <c r="Z132">
        <v>7.7737445559999996</v>
      </c>
      <c r="AA132">
        <v>7.9068904279999996</v>
      </c>
      <c r="AB132">
        <v>8.0720354019999903</v>
      </c>
      <c r="AC132">
        <v>8.2732935960000002</v>
      </c>
      <c r="AD132">
        <v>8.5150432540000001</v>
      </c>
      <c r="AE132">
        <v>8.7064131420000006</v>
      </c>
      <c r="AF132">
        <v>8.9068955120000002</v>
      </c>
      <c r="AG132">
        <v>9.1323258230000004</v>
      </c>
      <c r="AH132">
        <v>9.3858459330000006</v>
      </c>
      <c r="AI132">
        <v>9.6688866499999904</v>
      </c>
      <c r="AJ132">
        <v>9.9822429669999995</v>
      </c>
      <c r="AK132">
        <v>10.325599159999999</v>
      </c>
      <c r="AL132">
        <v>10.697333759999999</v>
      </c>
      <c r="AM132">
        <v>11.094664979999999</v>
      </c>
      <c r="AN132">
        <v>11.51330426</v>
      </c>
    </row>
    <row r="133" spans="1:40" x14ac:dyDescent="0.25">
      <c r="A133" s="27" t="s">
        <v>433</v>
      </c>
      <c r="B133" t="s">
        <v>370</v>
      </c>
      <c r="C133">
        <v>5981.2326210000001</v>
      </c>
      <c r="D133">
        <v>6004.7020229999998</v>
      </c>
      <c r="E133">
        <v>5911.559816</v>
      </c>
      <c r="F133">
        <v>5744.5590259999999</v>
      </c>
      <c r="G133">
        <v>5523.7683720000005</v>
      </c>
      <c r="H133">
        <v>3477.2425710000002</v>
      </c>
      <c r="I133">
        <v>1802.3920029999999</v>
      </c>
      <c r="J133">
        <v>842.35740250000003</v>
      </c>
      <c r="K133">
        <v>367.82227010000003</v>
      </c>
      <c r="L133">
        <v>152.59122339999999</v>
      </c>
      <c r="M133">
        <v>60.868126179999997</v>
      </c>
      <c r="N133">
        <v>23.722920850000001</v>
      </c>
      <c r="O133">
        <v>9.3044321950000004</v>
      </c>
      <c r="P133">
        <v>5.8174791810000004</v>
      </c>
      <c r="Q133">
        <v>4.2274270530000004</v>
      </c>
      <c r="R133">
        <v>3.211186799</v>
      </c>
      <c r="S133">
        <v>2.4696550510000002</v>
      </c>
      <c r="T133">
        <v>1.9049816719999999</v>
      </c>
      <c r="U133">
        <v>1.492712035</v>
      </c>
      <c r="V133">
        <v>1.1731324409999999</v>
      </c>
      <c r="W133">
        <v>0.92086874159999998</v>
      </c>
      <c r="X133">
        <v>0.72134343990000005</v>
      </c>
      <c r="Y133">
        <v>0.56392397959999996</v>
      </c>
      <c r="Z133">
        <v>0.44013686390000001</v>
      </c>
      <c r="AA133">
        <v>0.34309295670000001</v>
      </c>
      <c r="AB133">
        <v>0.26720478380000001</v>
      </c>
      <c r="AC133">
        <v>0.2079762497</v>
      </c>
      <c r="AD133">
        <v>0.16181874669999999</v>
      </c>
      <c r="AE133">
        <v>0.12782519440000001</v>
      </c>
      <c r="AF133">
        <v>0.1015441017</v>
      </c>
      <c r="AG133">
        <v>8.0822796099999997E-2</v>
      </c>
      <c r="AH133">
        <v>6.4368653400000003E-2</v>
      </c>
      <c r="AI133">
        <v>5.1273055999999997E-2</v>
      </c>
      <c r="AJ133">
        <v>4.0842119000000003E-2</v>
      </c>
      <c r="AK133">
        <v>3.2529218300000003E-2</v>
      </c>
      <c r="AL133">
        <v>2.5900841099999999E-2</v>
      </c>
      <c r="AM133">
        <v>2.06133901E-2</v>
      </c>
      <c r="AN133">
        <v>1.6394213899999999E-2</v>
      </c>
    </row>
    <row r="134" spans="1:40" x14ac:dyDescent="0.25">
      <c r="A134" s="5" t="s">
        <v>219</v>
      </c>
      <c r="B134" t="s">
        <v>371</v>
      </c>
      <c r="C134">
        <v>351724.27600000001</v>
      </c>
      <c r="D134">
        <v>362035.6298</v>
      </c>
      <c r="E134">
        <v>372961.06390000001</v>
      </c>
      <c r="F134">
        <v>384351.4118</v>
      </c>
      <c r="G134">
        <v>395708.45110000001</v>
      </c>
      <c r="H134">
        <v>406968.4571</v>
      </c>
      <c r="I134">
        <v>418200.16519999999</v>
      </c>
      <c r="J134">
        <v>429457.7365</v>
      </c>
      <c r="K134">
        <v>440824.97930000001</v>
      </c>
      <c r="L134">
        <v>452280.29310000001</v>
      </c>
      <c r="M134">
        <v>463836.67670000001</v>
      </c>
      <c r="N134">
        <v>475542.20490000001</v>
      </c>
      <c r="O134">
        <v>487458.46590000001</v>
      </c>
      <c r="P134">
        <v>499920.14899999998</v>
      </c>
      <c r="Q134">
        <v>512889.01500000001</v>
      </c>
      <c r="R134">
        <v>526431.4118</v>
      </c>
      <c r="S134">
        <v>540576.83660000004</v>
      </c>
      <c r="T134">
        <v>555328.75749999995</v>
      </c>
      <c r="U134">
        <v>571238.25970000005</v>
      </c>
      <c r="V134">
        <v>587844.85149999999</v>
      </c>
      <c r="W134">
        <v>605106.3125</v>
      </c>
      <c r="X134">
        <v>622975.60589999997</v>
      </c>
      <c r="Y134">
        <v>641414.39390000002</v>
      </c>
      <c r="Z134">
        <v>660393.4828</v>
      </c>
      <c r="AA134">
        <v>679890.26650000003</v>
      </c>
      <c r="AB134">
        <v>699886.27139999997</v>
      </c>
      <c r="AC134">
        <v>720365.32669999998</v>
      </c>
      <c r="AD134">
        <v>741312.96640000003</v>
      </c>
      <c r="AE134">
        <v>762923.88410000002</v>
      </c>
      <c r="AF134">
        <v>785177.179</v>
      </c>
      <c r="AG134">
        <v>808104.36990000005</v>
      </c>
      <c r="AH134">
        <v>831691.83499999996</v>
      </c>
      <c r="AI134">
        <v>855909.58479999995</v>
      </c>
      <c r="AJ134">
        <v>880733.16159999999</v>
      </c>
      <c r="AK134">
        <v>906156.04249999998</v>
      </c>
      <c r="AL134">
        <v>932188.44689999998</v>
      </c>
      <c r="AM134">
        <v>958860.10770000005</v>
      </c>
      <c r="AN134">
        <v>986221.91890000005</v>
      </c>
    </row>
    <row r="135" spans="1:40" x14ac:dyDescent="0.25">
      <c r="A135" s="5" t="s">
        <v>219</v>
      </c>
      <c r="B135" t="s">
        <v>372</v>
      </c>
      <c r="C135">
        <v>2722.3989999999999</v>
      </c>
      <c r="D135">
        <v>2802.1105790000001</v>
      </c>
      <c r="E135">
        <v>2887.2882260000001</v>
      </c>
      <c r="F135">
        <v>2976.7234749999998</v>
      </c>
      <c r="G135">
        <v>3065.5463089999998</v>
      </c>
      <c r="H135">
        <v>3152.7293679999998</v>
      </c>
      <c r="I135">
        <v>3238.856295</v>
      </c>
      <c r="J135">
        <v>3324.6502890000002</v>
      </c>
      <c r="K135">
        <v>3411.1773440000002</v>
      </c>
      <c r="L135">
        <v>3498.4279620000002</v>
      </c>
      <c r="M135">
        <v>3586.5092890000001</v>
      </c>
      <c r="N135">
        <v>3675.8162969999998</v>
      </c>
      <c r="O135">
        <v>3766.8867719999998</v>
      </c>
      <c r="P135">
        <v>3862.6659850000001</v>
      </c>
      <c r="Q135">
        <v>3962.7315960000001</v>
      </c>
      <c r="R135">
        <v>4067.4424859999999</v>
      </c>
      <c r="S135">
        <v>4176.9119140000003</v>
      </c>
      <c r="T135">
        <v>4291.0689179999999</v>
      </c>
      <c r="U135">
        <v>4414.6029909999997</v>
      </c>
      <c r="V135">
        <v>4543.6614399999999</v>
      </c>
      <c r="W135">
        <v>4677.3900100000001</v>
      </c>
      <c r="X135">
        <v>4815.1425520000003</v>
      </c>
      <c r="Y135">
        <v>4956.5175570000001</v>
      </c>
      <c r="Z135">
        <v>5101.2997869999999</v>
      </c>
      <c r="AA135">
        <v>5249.3871570000001</v>
      </c>
      <c r="AB135">
        <v>5400.7327269999996</v>
      </c>
      <c r="AC135">
        <v>5555.306552</v>
      </c>
      <c r="AD135">
        <v>5713.0796959999998</v>
      </c>
      <c r="AE135">
        <v>5875.8860379999996</v>
      </c>
      <c r="AF135">
        <v>6043.6290980000003</v>
      </c>
      <c r="AG135">
        <v>6216.5747719999999</v>
      </c>
      <c r="AH135">
        <v>6394.566202</v>
      </c>
      <c r="AI135">
        <v>6577.2503129999996</v>
      </c>
      <c r="AJ135">
        <v>6764.3107499999996</v>
      </c>
      <c r="AK135">
        <v>6955.6113109999997</v>
      </c>
      <c r="AL135">
        <v>7151.1943929999998</v>
      </c>
      <c r="AM135">
        <v>7351.2909639999998</v>
      </c>
      <c r="AN135">
        <v>7556.316648</v>
      </c>
    </row>
    <row r="136" spans="1:40" x14ac:dyDescent="0.25">
      <c r="A136" s="5" t="s">
        <v>218</v>
      </c>
      <c r="B136" t="s">
        <v>373</v>
      </c>
      <c r="C136">
        <v>2566195.5090000001</v>
      </c>
      <c r="D136">
        <v>2641243.9640000002</v>
      </c>
      <c r="E136">
        <v>2720720.3859999999</v>
      </c>
      <c r="F136">
        <v>2803639.9780000001</v>
      </c>
      <c r="G136">
        <v>2885664.7949999999</v>
      </c>
      <c r="H136">
        <v>2966174.1910000001</v>
      </c>
      <c r="I136">
        <v>3045899.3620000002</v>
      </c>
      <c r="J136">
        <v>3125572.75</v>
      </c>
      <c r="K136">
        <v>3206083.281</v>
      </c>
      <c r="L136">
        <v>3287436.1230000001</v>
      </c>
      <c r="M136">
        <v>3369756.5359999998</v>
      </c>
      <c r="N136">
        <v>3453390.0279999999</v>
      </c>
      <c r="O136">
        <v>3538787.2230000002</v>
      </c>
      <c r="P136">
        <v>3628802.4190000002</v>
      </c>
      <c r="Q136">
        <v>3723159.35</v>
      </c>
      <c r="R136">
        <v>3822140.1269999999</v>
      </c>
      <c r="S136">
        <v>3925793.8629999999</v>
      </c>
      <c r="T136">
        <v>4034002.6549999998</v>
      </c>
      <c r="U136">
        <v>4151106.0290000001</v>
      </c>
      <c r="V136">
        <v>4273884.4639999997</v>
      </c>
      <c r="W136">
        <v>4401815.9620000003</v>
      </c>
      <c r="X136">
        <v>4534437.4460000005</v>
      </c>
      <c r="Y136">
        <v>4671404.2340000002</v>
      </c>
      <c r="Z136">
        <v>4812475.9119999995</v>
      </c>
      <c r="AA136">
        <v>4957484.3629999999</v>
      </c>
      <c r="AB136">
        <v>5106304.9340000004</v>
      </c>
      <c r="AC136">
        <v>5258834.7860000003</v>
      </c>
      <c r="AD136">
        <v>5414983.7479999997</v>
      </c>
      <c r="AE136">
        <v>5576486.2970000003</v>
      </c>
      <c r="AF136">
        <v>5743346.9539999999</v>
      </c>
      <c r="AG136">
        <v>5915841.8099999996</v>
      </c>
      <c r="AH136">
        <v>6093872.4539999999</v>
      </c>
      <c r="AI136">
        <v>6277171.5880000005</v>
      </c>
      <c r="AJ136">
        <v>6465497.2410000004</v>
      </c>
      <c r="AK136">
        <v>6658759.2750000004</v>
      </c>
      <c r="AL136">
        <v>6857021.3700000001</v>
      </c>
      <c r="AM136">
        <v>7060522.8799999999</v>
      </c>
      <c r="AN136">
        <v>7269688.801</v>
      </c>
    </row>
    <row r="137" spans="1:40" x14ac:dyDescent="0.25">
      <c r="A137" s="5" t="s">
        <v>218</v>
      </c>
      <c r="B137" t="s">
        <v>374</v>
      </c>
      <c r="C137">
        <v>109752.948</v>
      </c>
      <c r="D137">
        <v>112947.69070000001</v>
      </c>
      <c r="E137">
        <v>116332.8135</v>
      </c>
      <c r="F137">
        <v>119866.53230000001</v>
      </c>
      <c r="G137">
        <v>123349.60709999999</v>
      </c>
      <c r="H137">
        <v>126753.16190000001</v>
      </c>
      <c r="I137">
        <v>130115.2274</v>
      </c>
      <c r="J137">
        <v>133475.9075</v>
      </c>
      <c r="K137">
        <v>136883.58919999999</v>
      </c>
      <c r="L137">
        <v>140341.20740000001</v>
      </c>
      <c r="M137">
        <v>143855.11720000001</v>
      </c>
      <c r="N137">
        <v>147441.959</v>
      </c>
      <c r="O137">
        <v>151123.91099999999</v>
      </c>
      <c r="P137">
        <v>155030.9651</v>
      </c>
      <c r="Q137">
        <v>159149.59950000001</v>
      </c>
      <c r="R137">
        <v>163492.0227</v>
      </c>
      <c r="S137">
        <v>168059.6109</v>
      </c>
      <c r="T137">
        <v>172846.05110000001</v>
      </c>
      <c r="U137">
        <v>178048.09</v>
      </c>
      <c r="V137">
        <v>183521.43299999999</v>
      </c>
      <c r="W137">
        <v>189237.5042</v>
      </c>
      <c r="X137">
        <v>195171.7855</v>
      </c>
      <c r="Y137">
        <v>201306.57130000001</v>
      </c>
      <c r="Z137">
        <v>207630.0716</v>
      </c>
      <c r="AA137">
        <v>214134.5949</v>
      </c>
      <c r="AB137">
        <v>220814.913</v>
      </c>
      <c r="AC137">
        <v>227667.05179999999</v>
      </c>
      <c r="AD137">
        <v>234687.76420000001</v>
      </c>
      <c r="AE137">
        <v>241954.7199</v>
      </c>
      <c r="AF137">
        <v>249468.72289999999</v>
      </c>
      <c r="AG137">
        <v>257244.32759999999</v>
      </c>
      <c r="AH137">
        <v>265277.37770000001</v>
      </c>
      <c r="AI137">
        <v>273554.35129999998</v>
      </c>
      <c r="AJ137">
        <v>282062.36829999997</v>
      </c>
      <c r="AK137">
        <v>290795.95789999998</v>
      </c>
      <c r="AL137">
        <v>299757.49160000001</v>
      </c>
      <c r="AM137">
        <v>308958.24949999998</v>
      </c>
      <c r="AN137">
        <v>318418.815</v>
      </c>
    </row>
    <row r="138" spans="1:40" x14ac:dyDescent="0.25">
      <c r="A138" s="5" t="s">
        <v>218</v>
      </c>
      <c r="B138" t="s">
        <v>375</v>
      </c>
      <c r="C138">
        <v>612403.68160000001</v>
      </c>
      <c r="D138">
        <v>630543.68960000004</v>
      </c>
      <c r="E138">
        <v>650231.6483</v>
      </c>
      <c r="F138">
        <v>671203.30759999994</v>
      </c>
      <c r="G138">
        <v>691817.75569999998</v>
      </c>
      <c r="H138">
        <v>711611.88619999995</v>
      </c>
      <c r="I138">
        <v>730749.01729999995</v>
      </c>
      <c r="J138">
        <v>749469.82270000002</v>
      </c>
      <c r="K138">
        <v>768131.08730000001</v>
      </c>
      <c r="L138">
        <v>786932.16379999998</v>
      </c>
      <c r="M138">
        <v>805984.80579999997</v>
      </c>
      <c r="N138">
        <v>825416.38829999999</v>
      </c>
      <c r="O138">
        <v>845367.01240000001</v>
      </c>
      <c r="P138">
        <v>866695.09270000004</v>
      </c>
      <c r="Q138">
        <v>889355.36060000001</v>
      </c>
      <c r="R138">
        <v>913413.31799999997</v>
      </c>
      <c r="S138">
        <v>938850.96270000003</v>
      </c>
      <c r="T138">
        <v>965605.07270000002</v>
      </c>
      <c r="U138">
        <v>994768.17920000001</v>
      </c>
      <c r="V138">
        <v>1025505.113</v>
      </c>
      <c r="W138">
        <v>1057646.28</v>
      </c>
      <c r="X138">
        <v>1091053.598</v>
      </c>
      <c r="Y138">
        <v>1125629.693</v>
      </c>
      <c r="Z138">
        <v>1161310.2209999999</v>
      </c>
      <c r="AA138">
        <v>1198052.8319999999</v>
      </c>
      <c r="AB138">
        <v>1235828.013</v>
      </c>
      <c r="AC138">
        <v>1274612.615</v>
      </c>
      <c r="AD138">
        <v>1314387.202</v>
      </c>
      <c r="AE138">
        <v>1355946.879</v>
      </c>
      <c r="AF138">
        <v>1399243.3119999999</v>
      </c>
      <c r="AG138">
        <v>1444296.325</v>
      </c>
      <c r="AH138">
        <v>1491018.9029999999</v>
      </c>
      <c r="AI138">
        <v>1539284.1680000001</v>
      </c>
      <c r="AJ138">
        <v>1588984.4539999999</v>
      </c>
      <c r="AK138">
        <v>1640066.781</v>
      </c>
      <c r="AL138">
        <v>1692533.5549999999</v>
      </c>
      <c r="AM138">
        <v>1746445.6529999999</v>
      </c>
      <c r="AN138">
        <v>1801922.652</v>
      </c>
    </row>
    <row r="139" spans="1:40" x14ac:dyDescent="0.25">
      <c r="A139" s="5" t="s">
        <v>218</v>
      </c>
      <c r="B139" t="s">
        <v>376</v>
      </c>
      <c r="C139">
        <v>468.495</v>
      </c>
      <c r="D139">
        <v>481.66013820000001</v>
      </c>
      <c r="E139">
        <v>495.24185290000003</v>
      </c>
      <c r="F139">
        <v>509.1304695</v>
      </c>
      <c r="G139">
        <v>522.28760650000004</v>
      </c>
      <c r="H139">
        <v>534.82240750000005</v>
      </c>
      <c r="I139">
        <v>547.12756779999995</v>
      </c>
      <c r="J139">
        <v>559.54597769999998</v>
      </c>
      <c r="K139">
        <v>572.35818659999995</v>
      </c>
      <c r="L139">
        <v>585.55079379999995</v>
      </c>
      <c r="M139">
        <v>599.07419789999994</v>
      </c>
      <c r="N139">
        <v>612.91012699999999</v>
      </c>
      <c r="O139">
        <v>627.07247259999997</v>
      </c>
      <c r="P139">
        <v>642.46816539999998</v>
      </c>
      <c r="Q139">
        <v>658.89165639999999</v>
      </c>
      <c r="R139">
        <v>676.26031709999995</v>
      </c>
      <c r="S139">
        <v>694.49786180000001</v>
      </c>
      <c r="T139">
        <v>713.52745479999999</v>
      </c>
      <c r="U139">
        <v>734.30373740000005</v>
      </c>
      <c r="V139">
        <v>756.27642539999999</v>
      </c>
      <c r="W139">
        <v>779.31095930000004</v>
      </c>
      <c r="X139">
        <v>803.26792090000004</v>
      </c>
      <c r="Y139">
        <v>828.03387110000006</v>
      </c>
      <c r="Z139">
        <v>853.52665379999996</v>
      </c>
      <c r="AA139">
        <v>879.69067389999998</v>
      </c>
      <c r="AB139">
        <v>906.48951599999998</v>
      </c>
      <c r="AC139">
        <v>933.89863549999995</v>
      </c>
      <c r="AD139">
        <v>961.90097379999997</v>
      </c>
      <c r="AE139">
        <v>990.90794979999998</v>
      </c>
      <c r="AF139">
        <v>1020.8935719999999</v>
      </c>
      <c r="AG139">
        <v>1051.9081940000001</v>
      </c>
      <c r="AH139">
        <v>1083.939721</v>
      </c>
      <c r="AI139">
        <v>1116.9316180000001</v>
      </c>
      <c r="AJ139">
        <v>1150.82167</v>
      </c>
      <c r="AK139">
        <v>1185.5778290000001</v>
      </c>
      <c r="AL139">
        <v>1221.198609</v>
      </c>
      <c r="AM139">
        <v>1257.7193569999999</v>
      </c>
      <c r="AN139">
        <v>1295.214029</v>
      </c>
    </row>
    <row r="140" spans="1:40" x14ac:dyDescent="0.25">
      <c r="A140" s="5" t="s">
        <v>218</v>
      </c>
      <c r="B140" t="s">
        <v>377</v>
      </c>
      <c r="C140">
        <v>1083169.416</v>
      </c>
      <c r="D140">
        <v>1114856.074</v>
      </c>
      <c r="E140">
        <v>1148542.7180000001</v>
      </c>
      <c r="F140">
        <v>1183767.9140000001</v>
      </c>
      <c r="G140">
        <v>1218632.0449999999</v>
      </c>
      <c r="H140">
        <v>1252773.6839999999</v>
      </c>
      <c r="I140">
        <v>1286554.43</v>
      </c>
      <c r="J140">
        <v>1320406.3160000001</v>
      </c>
      <c r="K140">
        <v>1354869.0589999999</v>
      </c>
      <c r="L140">
        <v>1389983.064</v>
      </c>
      <c r="M140">
        <v>1425842.2509999999</v>
      </c>
      <c r="N140">
        <v>1462662.7960000001</v>
      </c>
      <c r="O140">
        <v>1500724.46</v>
      </c>
      <c r="P140">
        <v>1541230.774</v>
      </c>
      <c r="Q140">
        <v>1584068.59</v>
      </c>
      <c r="R140">
        <v>1629415.095</v>
      </c>
      <c r="S140">
        <v>1677312.2690000001</v>
      </c>
      <c r="T140">
        <v>1727713.0079999999</v>
      </c>
      <c r="U140">
        <v>1782605.797</v>
      </c>
      <c r="V140">
        <v>1840459.9979999999</v>
      </c>
      <c r="W140">
        <v>1900932.6680000001</v>
      </c>
      <c r="X140">
        <v>1963752.936</v>
      </c>
      <c r="Y140">
        <v>2028742.209</v>
      </c>
      <c r="Z140">
        <v>2095795.4550000001</v>
      </c>
      <c r="AA140">
        <v>2164854.622</v>
      </c>
      <c r="AB140">
        <v>2235886.9279999998</v>
      </c>
      <c r="AC140">
        <v>2308870.4819999998</v>
      </c>
      <c r="AD140">
        <v>2383788.8709999998</v>
      </c>
      <c r="AE140">
        <v>2461365.64</v>
      </c>
      <c r="AF140">
        <v>2541613.9470000002</v>
      </c>
      <c r="AG140">
        <v>2624703.534</v>
      </c>
      <c r="AH140">
        <v>2710587.2149999999</v>
      </c>
      <c r="AI140">
        <v>2799114.7769999998</v>
      </c>
      <c r="AJ140">
        <v>2890149.7149999999</v>
      </c>
      <c r="AK140">
        <v>2983644.5070000002</v>
      </c>
      <c r="AL140">
        <v>3079647.5780000002</v>
      </c>
      <c r="AM140">
        <v>3178313.2259999998</v>
      </c>
      <c r="AN140">
        <v>3279904.6630000002</v>
      </c>
    </row>
    <row r="141" spans="1:40" x14ac:dyDescent="0.25">
      <c r="A141" s="5" t="s">
        <v>218</v>
      </c>
      <c r="B141" t="s">
        <v>378</v>
      </c>
      <c r="C141">
        <v>861000.34299999999</v>
      </c>
      <c r="D141">
        <v>886042.45120000001</v>
      </c>
      <c r="E141">
        <v>912561.07720000006</v>
      </c>
      <c r="F141">
        <v>940208.52579999994</v>
      </c>
      <c r="G141">
        <v>967412.15060000005</v>
      </c>
      <c r="H141">
        <v>993951.67440000002</v>
      </c>
      <c r="I141">
        <v>1020166.7120000001</v>
      </c>
      <c r="J141">
        <v>1046427.113</v>
      </c>
      <c r="K141">
        <v>1073156.199</v>
      </c>
      <c r="L141">
        <v>1100378.8959999999</v>
      </c>
      <c r="M141">
        <v>1128142.5120000001</v>
      </c>
      <c r="N141">
        <v>1156579.0060000001</v>
      </c>
      <c r="O141">
        <v>1185869.1510000001</v>
      </c>
      <c r="P141">
        <v>1217066.5319999999</v>
      </c>
      <c r="Q141">
        <v>1250043.92</v>
      </c>
      <c r="R141">
        <v>1284884.709</v>
      </c>
      <c r="S141">
        <v>1321589.297</v>
      </c>
      <c r="T141">
        <v>1360101.2990000001</v>
      </c>
      <c r="U141">
        <v>1401999.274</v>
      </c>
      <c r="V141">
        <v>1446111.7819999999</v>
      </c>
      <c r="W141">
        <v>1492177.334</v>
      </c>
      <c r="X141">
        <v>1539979.351</v>
      </c>
      <c r="Y141">
        <v>1589367.7860000001</v>
      </c>
      <c r="Z141">
        <v>1640248.4129999999</v>
      </c>
      <c r="AA141">
        <v>1692564.7009999999</v>
      </c>
      <c r="AB141">
        <v>1746282.1159999999</v>
      </c>
      <c r="AC141">
        <v>1801376.932</v>
      </c>
      <c r="AD141">
        <v>1857831.4779999999</v>
      </c>
      <c r="AE141">
        <v>1916239.32</v>
      </c>
      <c r="AF141">
        <v>1976606.4669999999</v>
      </c>
      <c r="AG141">
        <v>2039050.7309999999</v>
      </c>
      <c r="AH141">
        <v>2103534.426</v>
      </c>
      <c r="AI141">
        <v>2169942.1430000002</v>
      </c>
      <c r="AJ141">
        <v>2238165.8029999998</v>
      </c>
      <c r="AK141">
        <v>2308162.6379999998</v>
      </c>
      <c r="AL141">
        <v>2379958.5809999998</v>
      </c>
      <c r="AM141">
        <v>2453656.1669999999</v>
      </c>
      <c r="AN141">
        <v>2529436.7059999998</v>
      </c>
    </row>
    <row r="142" spans="1:40" x14ac:dyDescent="0.25">
      <c r="A142" s="5" t="s">
        <v>220</v>
      </c>
      <c r="B142" t="s">
        <v>379</v>
      </c>
      <c r="C142">
        <v>138827.01699999999</v>
      </c>
      <c r="D142">
        <v>142790.23809999999</v>
      </c>
      <c r="E142">
        <v>147047.4197</v>
      </c>
      <c r="F142">
        <v>151580.70980000001</v>
      </c>
      <c r="G142">
        <v>156016.1164</v>
      </c>
      <c r="H142">
        <v>160229.3596</v>
      </c>
      <c r="I142">
        <v>164176.2151</v>
      </c>
      <c r="J142">
        <v>167867.8616</v>
      </c>
      <c r="K142">
        <v>171376.1924</v>
      </c>
      <c r="L142">
        <v>174730.21520000001</v>
      </c>
      <c r="M142">
        <v>177959.6649</v>
      </c>
      <c r="N142">
        <v>181097.99100000001</v>
      </c>
      <c r="O142">
        <v>184176.32190000001</v>
      </c>
      <c r="P142">
        <v>187457.48259999999</v>
      </c>
      <c r="Q142">
        <v>191001.15220000001</v>
      </c>
      <c r="R142">
        <v>194849.302</v>
      </c>
      <c r="S142">
        <v>199006.79829999999</v>
      </c>
      <c r="T142">
        <v>203456.5625</v>
      </c>
      <c r="U142">
        <v>208593.3223</v>
      </c>
      <c r="V142">
        <v>214253.2732</v>
      </c>
      <c r="W142">
        <v>220386.0606</v>
      </c>
      <c r="X142">
        <v>226940.0264</v>
      </c>
      <c r="Y142">
        <v>233872.28450000001</v>
      </c>
      <c r="Z142">
        <v>241149.4325</v>
      </c>
      <c r="AA142">
        <v>248745.1874</v>
      </c>
      <c r="AB142">
        <v>256637.6219</v>
      </c>
      <c r="AC142">
        <v>264806.7806</v>
      </c>
      <c r="AD142">
        <v>273233.14809999999</v>
      </c>
      <c r="AE142">
        <v>282120.78389999998</v>
      </c>
      <c r="AF142">
        <v>291537.00719999999</v>
      </c>
      <c r="AG142">
        <v>301527.3028</v>
      </c>
      <c r="AH142">
        <v>312101.96049999999</v>
      </c>
      <c r="AI142">
        <v>323255.0356</v>
      </c>
      <c r="AJ142">
        <v>334978.74249999999</v>
      </c>
      <c r="AK142">
        <v>347272.4509</v>
      </c>
      <c r="AL142">
        <v>360144.54479999997</v>
      </c>
      <c r="AM142">
        <v>373614.74670000002</v>
      </c>
      <c r="AN142">
        <v>387715.62929999997</v>
      </c>
    </row>
    <row r="143" spans="1:40" x14ac:dyDescent="0.25">
      <c r="A143" s="5" t="s">
        <v>220</v>
      </c>
      <c r="B143" t="s">
        <v>380</v>
      </c>
      <c r="C143">
        <v>3577.69</v>
      </c>
      <c r="D143">
        <v>3683.5240739999999</v>
      </c>
      <c r="E143">
        <v>3799.138649</v>
      </c>
      <c r="F143">
        <v>3922.1696670000001</v>
      </c>
      <c r="G143">
        <v>4035.9515980000001</v>
      </c>
      <c r="H143">
        <v>4138.6923809999998</v>
      </c>
      <c r="I143">
        <v>4233.0022429999999</v>
      </c>
      <c r="J143">
        <v>4322.0072</v>
      </c>
      <c r="K143">
        <v>4408.9311630000002</v>
      </c>
      <c r="L143">
        <v>4494.569571</v>
      </c>
      <c r="M143">
        <v>4579.3141610000002</v>
      </c>
      <c r="N143">
        <v>4663.6295870000004</v>
      </c>
      <c r="O143">
        <v>4747.9776840000004</v>
      </c>
      <c r="P143">
        <v>4841.9430869999997</v>
      </c>
      <c r="Q143">
        <v>4945.3255319999998</v>
      </c>
      <c r="R143">
        <v>5057.0628399999996</v>
      </c>
      <c r="S143">
        <v>5175.6841160000004</v>
      </c>
      <c r="T143">
        <v>5299.9212600000001</v>
      </c>
      <c r="U143">
        <v>5438.3030930000004</v>
      </c>
      <c r="V143">
        <v>5586.8186370000003</v>
      </c>
      <c r="W143">
        <v>5744.9506330000004</v>
      </c>
      <c r="X143">
        <v>5912.0988310000002</v>
      </c>
      <c r="Y143">
        <v>6087.6762319999998</v>
      </c>
      <c r="Z143">
        <v>6271.1365040000001</v>
      </c>
      <c r="AA143">
        <v>6461.9730040000004</v>
      </c>
      <c r="AB143">
        <v>6659.708952</v>
      </c>
      <c r="AC143">
        <v>6863.8841210000001</v>
      </c>
      <c r="AD143">
        <v>7074.0492800000002</v>
      </c>
      <c r="AE143">
        <v>7297.2949850000005</v>
      </c>
      <c r="AF143">
        <v>7533.5407420000001</v>
      </c>
      <c r="AG143">
        <v>7782.1118610000003</v>
      </c>
      <c r="AH143">
        <v>8041.9801880000005</v>
      </c>
      <c r="AI143">
        <v>8312.3087090000008</v>
      </c>
      <c r="AJ143">
        <v>8592.6452329999902</v>
      </c>
      <c r="AK143">
        <v>8882.9561610000001</v>
      </c>
      <c r="AL143">
        <v>9183.5171719999998</v>
      </c>
      <c r="AM143">
        <v>9494.8808420000005</v>
      </c>
      <c r="AN143">
        <v>9817.8715699999902</v>
      </c>
    </row>
    <row r="144" spans="1:40" x14ac:dyDescent="0.25">
      <c r="A144" s="5" t="s">
        <v>220</v>
      </c>
      <c r="B144" t="s">
        <v>381</v>
      </c>
      <c r="C144">
        <v>12425.123</v>
      </c>
      <c r="D144">
        <v>12805.23249</v>
      </c>
      <c r="E144">
        <v>13219.238170000001</v>
      </c>
      <c r="F144">
        <v>13653.8426</v>
      </c>
      <c r="G144">
        <v>14064.88557</v>
      </c>
      <c r="H144">
        <v>14448.26318</v>
      </c>
      <c r="I144">
        <v>14812.923559999999</v>
      </c>
      <c r="J144">
        <v>15168.23135</v>
      </c>
      <c r="K144">
        <v>15523.21133</v>
      </c>
      <c r="L144">
        <v>15880.23388</v>
      </c>
      <c r="M144">
        <v>16240.88759</v>
      </c>
      <c r="N144">
        <v>16607.098460000001</v>
      </c>
      <c r="O144">
        <v>16980.817289999999</v>
      </c>
      <c r="P144">
        <v>17386.325280000001</v>
      </c>
      <c r="Q144">
        <v>17824.042109999999</v>
      </c>
      <c r="R144">
        <v>18293.127899999999</v>
      </c>
      <c r="S144">
        <v>18790.353139999999</v>
      </c>
      <c r="T144">
        <v>19312.012299999999</v>
      </c>
      <c r="U144">
        <v>19882.140909999998</v>
      </c>
      <c r="V144">
        <v>20481.376560000001</v>
      </c>
      <c r="W144">
        <v>21103.375029999999</v>
      </c>
      <c r="X144">
        <v>21743.599859999998</v>
      </c>
      <c r="Y144">
        <v>22399.68216</v>
      </c>
      <c r="Z144">
        <v>23070.865109999999</v>
      </c>
      <c r="AA144">
        <v>23757.274730000001</v>
      </c>
      <c r="AB144">
        <v>24459.335050000002</v>
      </c>
      <c r="AC144">
        <v>25177.399229999999</v>
      </c>
      <c r="AD144">
        <v>25911.582920000001</v>
      </c>
      <c r="AE144">
        <v>26684.225460000001</v>
      </c>
      <c r="AF144">
        <v>27494.270690000001</v>
      </c>
      <c r="AG144">
        <v>28337.487260000002</v>
      </c>
      <c r="AH144">
        <v>29208.421480000001</v>
      </c>
      <c r="AI144">
        <v>30102.97825</v>
      </c>
      <c r="AJ144">
        <v>31019.11607</v>
      </c>
      <c r="AK144">
        <v>31956.661120000001</v>
      </c>
      <c r="AL144">
        <v>32916.7186</v>
      </c>
      <c r="AM144">
        <v>33901.34287</v>
      </c>
      <c r="AN144">
        <v>34913.351300000002</v>
      </c>
    </row>
    <row r="145" spans="1:40" x14ac:dyDescent="0.25">
      <c r="A145" s="5" t="s">
        <v>220</v>
      </c>
      <c r="B145" t="s">
        <v>382</v>
      </c>
      <c r="C145">
        <v>329.06599999999997</v>
      </c>
      <c r="D145">
        <v>338.88428440000001</v>
      </c>
      <c r="E145">
        <v>349.69598530000002</v>
      </c>
      <c r="F145">
        <v>361.46252509999999</v>
      </c>
      <c r="G145">
        <v>372.56586549999997</v>
      </c>
      <c r="H145">
        <v>382.44371840000002</v>
      </c>
      <c r="I145">
        <v>391.2261226</v>
      </c>
      <c r="J145">
        <v>399.09121709999999</v>
      </c>
      <c r="K145">
        <v>406.31422070000002</v>
      </c>
      <c r="L145">
        <v>413.00716670000003</v>
      </c>
      <c r="M145">
        <v>419.25901270000003</v>
      </c>
      <c r="N145">
        <v>425.15916970000001</v>
      </c>
      <c r="O145">
        <v>430.78298119999999</v>
      </c>
      <c r="P145">
        <v>437.17644860000001</v>
      </c>
      <c r="Q145">
        <v>444.34673759999998</v>
      </c>
      <c r="R145">
        <v>452.31598869999999</v>
      </c>
      <c r="S145">
        <v>461.02593969999998</v>
      </c>
      <c r="T145">
        <v>470.3756444</v>
      </c>
      <c r="U145">
        <v>481.31901319999997</v>
      </c>
      <c r="V145">
        <v>493.44979110000003</v>
      </c>
      <c r="W145">
        <v>506.61951829999998</v>
      </c>
      <c r="X145">
        <v>520.68393100000003</v>
      </c>
      <c r="Y145">
        <v>535.52881749999995</v>
      </c>
      <c r="Z145">
        <v>551.06994680000003</v>
      </c>
      <c r="AA145">
        <v>567.24430510000002</v>
      </c>
      <c r="AB145">
        <v>584.0005486</v>
      </c>
      <c r="AC145">
        <v>601.2912311</v>
      </c>
      <c r="AD145">
        <v>619.06797159999996</v>
      </c>
      <c r="AE145">
        <v>638.08174039999994</v>
      </c>
      <c r="AF145">
        <v>658.42192469999998</v>
      </c>
      <c r="AG145">
        <v>680.17317560000004</v>
      </c>
      <c r="AH145">
        <v>703.33043710000004</v>
      </c>
      <c r="AI145">
        <v>727.843705</v>
      </c>
      <c r="AJ145">
        <v>753.65747039999997</v>
      </c>
      <c r="AK145">
        <v>780.7349696</v>
      </c>
      <c r="AL145">
        <v>809.06303779999996</v>
      </c>
      <c r="AM145">
        <v>838.65630050000004</v>
      </c>
      <c r="AN145">
        <v>869.55888030000006</v>
      </c>
    </row>
    <row r="146" spans="1:40" x14ac:dyDescent="0.25">
      <c r="A146" s="5" t="s">
        <v>220</v>
      </c>
      <c r="B146" t="s">
        <v>383</v>
      </c>
      <c r="C146">
        <v>568231.56999999995</v>
      </c>
      <c r="D146">
        <v>584540.17180000001</v>
      </c>
      <c r="E146">
        <v>602078.03949999996</v>
      </c>
      <c r="F146">
        <v>620779.78830000001</v>
      </c>
      <c r="G146">
        <v>639035.53830000001</v>
      </c>
      <c r="H146">
        <v>656309.41899999999</v>
      </c>
      <c r="I146">
        <v>672355.24129999999</v>
      </c>
      <c r="J146">
        <v>687176.92229999998</v>
      </c>
      <c r="K146">
        <v>701053.8787</v>
      </c>
      <c r="L146">
        <v>714116.04429999995</v>
      </c>
      <c r="M146">
        <v>726494.81070000003</v>
      </c>
      <c r="N146">
        <v>738327.32570000004</v>
      </c>
      <c r="O146">
        <v>749732.5956</v>
      </c>
      <c r="P146">
        <v>761836.40899999999</v>
      </c>
      <c r="Q146">
        <v>774893.82869999995</v>
      </c>
      <c r="R146">
        <v>789067.16929999995</v>
      </c>
      <c r="S146">
        <v>804367.06920000003</v>
      </c>
      <c r="T146">
        <v>820713.66729999997</v>
      </c>
      <c r="U146">
        <v>839678.58519999997</v>
      </c>
      <c r="V146">
        <v>860615.44160000002</v>
      </c>
      <c r="W146">
        <v>883337.47270000004</v>
      </c>
      <c r="X146">
        <v>907650.02500000002</v>
      </c>
      <c r="Y146">
        <v>933388.28570000001</v>
      </c>
      <c r="Z146">
        <v>960419.56530000002</v>
      </c>
      <c r="AA146">
        <v>988634.69149999996</v>
      </c>
      <c r="AB146">
        <v>1017938.184</v>
      </c>
      <c r="AC146">
        <v>1048239.7709999999</v>
      </c>
      <c r="AD146">
        <v>1079448.8470000001</v>
      </c>
      <c r="AE146">
        <v>1112363.0149999999</v>
      </c>
      <c r="AF146">
        <v>1147237.939</v>
      </c>
      <c r="AG146">
        <v>1184253.3330000001</v>
      </c>
      <c r="AH146">
        <v>1223463.4439999999</v>
      </c>
      <c r="AI146">
        <v>1264861.7830000001</v>
      </c>
      <c r="AJ146">
        <v>1308429.274</v>
      </c>
      <c r="AK146">
        <v>1354165.0830000001</v>
      </c>
      <c r="AL146">
        <v>1402093.486</v>
      </c>
      <c r="AM146">
        <v>1452273.47</v>
      </c>
      <c r="AN146">
        <v>1504805.4269999999</v>
      </c>
    </row>
    <row r="147" spans="1:40" x14ac:dyDescent="0.25">
      <c r="A147" s="5" t="s">
        <v>220</v>
      </c>
      <c r="B147" t="s">
        <v>384</v>
      </c>
      <c r="C147">
        <v>2519.703</v>
      </c>
      <c r="D147">
        <v>2593.640594</v>
      </c>
      <c r="E147">
        <v>2672.4189710000001</v>
      </c>
      <c r="F147">
        <v>2754.3340090000002</v>
      </c>
      <c r="G147">
        <v>2834.7714129999999</v>
      </c>
      <c r="H147">
        <v>2912.7160819999999</v>
      </c>
      <c r="I147">
        <v>2989.8473739999999</v>
      </c>
      <c r="J147">
        <v>3067.2357320000001</v>
      </c>
      <c r="K147">
        <v>3146.1012260000002</v>
      </c>
      <c r="L147">
        <v>3226.1007909999998</v>
      </c>
      <c r="M147">
        <v>3306.9760040000001</v>
      </c>
      <c r="N147">
        <v>3388.9680079999998</v>
      </c>
      <c r="O147">
        <v>3472.6158559999999</v>
      </c>
      <c r="P147">
        <v>3559.9279999999999</v>
      </c>
      <c r="Q147">
        <v>3650.8120359999998</v>
      </c>
      <c r="R147">
        <v>3746.1851790000001</v>
      </c>
      <c r="S147">
        <v>3846.3979020000002</v>
      </c>
      <c r="T147">
        <v>3951.3848560000001</v>
      </c>
      <c r="U147">
        <v>4067.3514719999998</v>
      </c>
      <c r="V147">
        <v>4189.6425310000004</v>
      </c>
      <c r="W147">
        <v>4316.9246190000003</v>
      </c>
      <c r="X147">
        <v>4448.4596760000004</v>
      </c>
      <c r="Y147">
        <v>4583.8713959999995</v>
      </c>
      <c r="Z147">
        <v>4722.9746130000003</v>
      </c>
      <c r="AA147">
        <v>4865.6737480000002</v>
      </c>
      <c r="AB147">
        <v>5011.9077909999996</v>
      </c>
      <c r="AC147">
        <v>5161.6217379999998</v>
      </c>
      <c r="AD147">
        <v>5314.7585369999997</v>
      </c>
      <c r="AE147">
        <v>5472.7936049999998</v>
      </c>
      <c r="AF147">
        <v>5635.3407539999998</v>
      </c>
      <c r="AG147">
        <v>5803.0744009999999</v>
      </c>
      <c r="AH147">
        <v>5976.1851109999998</v>
      </c>
      <c r="AI147">
        <v>6154.5208320000002</v>
      </c>
      <c r="AJ147">
        <v>6337.8643160000001</v>
      </c>
      <c r="AK147">
        <v>6526.1168310000003</v>
      </c>
      <c r="AL147">
        <v>6719.3299749999996</v>
      </c>
      <c r="AM147">
        <v>6917.7373619999998</v>
      </c>
      <c r="AN147">
        <v>7121.765042</v>
      </c>
    </row>
    <row r="148" spans="1:40" x14ac:dyDescent="0.25">
      <c r="A148" s="5" t="s">
        <v>221</v>
      </c>
      <c r="B148" t="s">
        <v>385</v>
      </c>
      <c r="C148">
        <v>4152088.8960000002</v>
      </c>
      <c r="D148">
        <v>4274410.5240000002</v>
      </c>
      <c r="E148">
        <v>4404092.4050000003</v>
      </c>
      <c r="F148">
        <v>4539313.7719999999</v>
      </c>
      <c r="G148">
        <v>4673830.8320000004</v>
      </c>
      <c r="H148">
        <v>4806508.3839999996</v>
      </c>
      <c r="I148">
        <v>4938361.398</v>
      </c>
      <c r="J148">
        <v>5070481.5930000003</v>
      </c>
      <c r="K148">
        <v>5204330.8090000004</v>
      </c>
      <c r="L148">
        <v>5339765.466</v>
      </c>
      <c r="M148">
        <v>5476866.148</v>
      </c>
      <c r="N148">
        <v>5616146.6009999998</v>
      </c>
      <c r="O148">
        <v>5758325.284</v>
      </c>
      <c r="P148">
        <v>5907273.6430000002</v>
      </c>
      <c r="Q148">
        <v>6062384.6900000004</v>
      </c>
      <c r="R148">
        <v>6224155.8430000003</v>
      </c>
      <c r="S148">
        <v>6392628.7740000002</v>
      </c>
      <c r="T148">
        <v>6567463.3609999996</v>
      </c>
      <c r="U148">
        <v>6755540.5470000003</v>
      </c>
      <c r="V148">
        <v>6951488.8710000003</v>
      </c>
      <c r="W148">
        <v>7154523.852</v>
      </c>
      <c r="X148">
        <v>7364042.898</v>
      </c>
      <c r="Y148">
        <v>7579654.3959999997</v>
      </c>
      <c r="Z148">
        <v>7801118.0039999997</v>
      </c>
      <c r="AA148">
        <v>8028275.8430000003</v>
      </c>
      <c r="AB148">
        <v>8261000.9579999996</v>
      </c>
      <c r="AC148">
        <v>8499164.72299999</v>
      </c>
      <c r="AD148">
        <v>8742627.7469999995</v>
      </c>
      <c r="AE148">
        <v>8993431.5720000006</v>
      </c>
      <c r="AF148">
        <v>9251437.3350000009</v>
      </c>
      <c r="AG148">
        <v>9517160.9189999998</v>
      </c>
      <c r="AH148">
        <v>9790484.3719999995</v>
      </c>
      <c r="AI148">
        <v>10070974.59</v>
      </c>
      <c r="AJ148">
        <v>10358213.9</v>
      </c>
      <c r="AK148">
        <v>10652013.6</v>
      </c>
      <c r="AL148">
        <v>10952419.73</v>
      </c>
      <c r="AM148">
        <v>11259742.16</v>
      </c>
      <c r="AN148">
        <v>11574562.119999999</v>
      </c>
    </row>
    <row r="149" spans="1:40" x14ac:dyDescent="0.25">
      <c r="A149" s="5" t="s">
        <v>221</v>
      </c>
      <c r="B149" t="s">
        <v>386</v>
      </c>
      <c r="C149">
        <v>4653.7969999999996</v>
      </c>
      <c r="D149">
        <v>4792.496631</v>
      </c>
      <c r="E149">
        <v>4940.9576630000001</v>
      </c>
      <c r="F149">
        <v>5096.341531</v>
      </c>
      <c r="G149">
        <v>5249.5879539999996</v>
      </c>
      <c r="H149">
        <v>5398.4216919999999</v>
      </c>
      <c r="I149">
        <v>5544.3850499999999</v>
      </c>
      <c r="J149">
        <v>5689.5930449999996</v>
      </c>
      <c r="K149">
        <v>5837.0618999999997</v>
      </c>
      <c r="L149">
        <v>5986.4247070000001</v>
      </c>
      <c r="M149">
        <v>6137.6039680000004</v>
      </c>
      <c r="N149">
        <v>6291.2442650000003</v>
      </c>
      <c r="O149">
        <v>6448.3261380000004</v>
      </c>
      <c r="P149">
        <v>6613.7728129999996</v>
      </c>
      <c r="Q149">
        <v>6786.6109479999996</v>
      </c>
      <c r="R149">
        <v>6967.7284540000001</v>
      </c>
      <c r="S149">
        <v>7157.0703030000004</v>
      </c>
      <c r="T149">
        <v>7353.9329170000001</v>
      </c>
      <c r="U149">
        <v>7567.0255090000001</v>
      </c>
      <c r="V149">
        <v>7789.4307049999998</v>
      </c>
      <c r="W149">
        <v>8019.6168989999996</v>
      </c>
      <c r="X149">
        <v>8256.55766699999</v>
      </c>
      <c r="Y149">
        <v>8499.7168180000008</v>
      </c>
      <c r="Z149">
        <v>8748.8876670000009</v>
      </c>
      <c r="AA149">
        <v>9004.0231910000002</v>
      </c>
      <c r="AB149">
        <v>9265.1125800000009</v>
      </c>
      <c r="AC149">
        <v>9532.1097850000006</v>
      </c>
      <c r="AD149">
        <v>9804.9137940000001</v>
      </c>
      <c r="AE149">
        <v>10086.013660000001</v>
      </c>
      <c r="AF149">
        <v>10375.28168</v>
      </c>
      <c r="AG149">
        <v>10673.82805</v>
      </c>
      <c r="AH149">
        <v>10981.471869999999</v>
      </c>
      <c r="AI149">
        <v>11297.358</v>
      </c>
      <c r="AJ149">
        <v>11620.613579999999</v>
      </c>
      <c r="AK149">
        <v>11950.741550000001</v>
      </c>
      <c r="AL149">
        <v>12287.63913</v>
      </c>
      <c r="AM149">
        <v>12631.600350000001</v>
      </c>
      <c r="AN149">
        <v>12983.28203</v>
      </c>
    </row>
    <row r="150" spans="1:40" x14ac:dyDescent="0.25">
      <c r="A150" s="19" t="s">
        <v>410</v>
      </c>
      <c r="B150" t="s">
        <v>387</v>
      </c>
      <c r="C150">
        <v>363441.91800000001</v>
      </c>
      <c r="D150">
        <v>375354.67450000002</v>
      </c>
      <c r="E150">
        <v>387281.50530000002</v>
      </c>
      <c r="F150">
        <v>399340.8983</v>
      </c>
      <c r="G150">
        <v>411401.08750000002</v>
      </c>
      <c r="H150">
        <v>423312.30219999998</v>
      </c>
      <c r="I150">
        <v>435153.81099999999</v>
      </c>
      <c r="J150">
        <v>447009.5809</v>
      </c>
      <c r="K150">
        <v>458825.07679999998</v>
      </c>
      <c r="L150">
        <v>470553.96990000003</v>
      </c>
      <c r="M150">
        <v>482248.7401</v>
      </c>
      <c r="N150">
        <v>493928.554</v>
      </c>
      <c r="O150">
        <v>505598.29889999999</v>
      </c>
      <c r="P150">
        <v>517216.47970000003</v>
      </c>
      <c r="Q150">
        <v>529000.63359999994</v>
      </c>
      <c r="R150">
        <v>540816.90980000002</v>
      </c>
      <c r="S150">
        <v>552592.49089999998</v>
      </c>
      <c r="T150">
        <v>564253.30940000003</v>
      </c>
      <c r="U150">
        <v>566440.99679999996</v>
      </c>
      <c r="V150">
        <v>568819.56469999999</v>
      </c>
      <c r="W150">
        <v>571227.9486</v>
      </c>
      <c r="X150">
        <v>573548.88040000002</v>
      </c>
      <c r="Y150">
        <v>575719.45220000006</v>
      </c>
      <c r="Z150">
        <v>577716.06880000001</v>
      </c>
      <c r="AA150">
        <v>579537.55729999999</v>
      </c>
      <c r="AB150">
        <v>581190.96259999997</v>
      </c>
      <c r="AC150">
        <v>582684.12459999998</v>
      </c>
      <c r="AD150">
        <v>584022.49010000005</v>
      </c>
      <c r="AE150">
        <v>585274.59829999995</v>
      </c>
      <c r="AF150">
        <v>586560.06220000004</v>
      </c>
      <c r="AG150">
        <v>587871.89690000005</v>
      </c>
      <c r="AH150">
        <v>589218.57900000003</v>
      </c>
      <c r="AI150">
        <v>590604.18259999994</v>
      </c>
      <c r="AJ150">
        <v>592027.88740000001</v>
      </c>
      <c r="AK150">
        <v>593486.19270000001</v>
      </c>
      <c r="AL150">
        <v>594973.71600000001</v>
      </c>
      <c r="AM150">
        <v>596483.76069999998</v>
      </c>
      <c r="AN150">
        <v>598008.73349999997</v>
      </c>
    </row>
    <row r="151" spans="1:40" x14ac:dyDescent="0.25">
      <c r="A151" s="19" t="s">
        <v>410</v>
      </c>
      <c r="B151" t="s">
        <v>388</v>
      </c>
      <c r="C151">
        <v>9283.1983999999902</v>
      </c>
      <c r="D151">
        <v>9515.6965120000004</v>
      </c>
      <c r="E151">
        <v>9817.3983389999994</v>
      </c>
      <c r="F151">
        <v>10162.9697</v>
      </c>
      <c r="G151">
        <v>10486.838809999999</v>
      </c>
      <c r="H151">
        <v>10770.677159999999</v>
      </c>
      <c r="I151">
        <v>11035.8043</v>
      </c>
      <c r="J151">
        <v>11293.383400000001</v>
      </c>
      <c r="K151">
        <v>11555.42973</v>
      </c>
      <c r="L151">
        <v>11823.74055</v>
      </c>
      <c r="M151">
        <v>12095.93965</v>
      </c>
      <c r="N151">
        <v>12372.18194</v>
      </c>
      <c r="O151">
        <v>12654.5533</v>
      </c>
      <c r="P151">
        <v>12950.5571</v>
      </c>
      <c r="Q151">
        <v>13257.04952</v>
      </c>
      <c r="R151">
        <v>13581.10801</v>
      </c>
      <c r="S151">
        <v>13924.828729999999</v>
      </c>
      <c r="T151">
        <v>14287.281290000001</v>
      </c>
      <c r="U151">
        <v>14683.90955</v>
      </c>
      <c r="V151">
        <v>15105.764520000001</v>
      </c>
      <c r="W151">
        <v>15546.0813</v>
      </c>
      <c r="X151">
        <v>16000.779350000001</v>
      </c>
      <c r="Y151">
        <v>16467.617900000001</v>
      </c>
      <c r="Z151">
        <v>16945.5069</v>
      </c>
      <c r="AA151">
        <v>17433.998469999999</v>
      </c>
      <c r="AB151">
        <v>17932.947619999999</v>
      </c>
      <c r="AC151">
        <v>18442.307110000002</v>
      </c>
      <c r="AD151">
        <v>18962.036810000001</v>
      </c>
      <c r="AE151">
        <v>19514.765960000001</v>
      </c>
      <c r="AF151">
        <v>20091.994930000001</v>
      </c>
      <c r="AG151">
        <v>20697.86375</v>
      </c>
      <c r="AH151">
        <v>21331.82836</v>
      </c>
      <c r="AI151">
        <v>21990.868780000001</v>
      </c>
      <c r="AJ151">
        <v>22671.881089999999</v>
      </c>
      <c r="AK151">
        <v>23372.831590000002</v>
      </c>
      <c r="AL151">
        <v>24092.908240000001</v>
      </c>
      <c r="AM151">
        <v>24832.480670000001</v>
      </c>
      <c r="AN151">
        <v>25592.952280000001</v>
      </c>
    </row>
    <row r="152" spans="1:40" x14ac:dyDescent="0.25">
      <c r="A152" s="5" t="s">
        <v>409</v>
      </c>
      <c r="B152" t="s">
        <v>389</v>
      </c>
      <c r="C152">
        <v>37854.733</v>
      </c>
      <c r="D152">
        <v>40856.101029999998</v>
      </c>
      <c r="E152">
        <v>43857.44225</v>
      </c>
      <c r="F152">
        <v>46867.511299999998</v>
      </c>
      <c r="G152">
        <v>49887.493710000002</v>
      </c>
      <c r="H152">
        <v>52915.657959999997</v>
      </c>
      <c r="I152">
        <v>55955.356769999999</v>
      </c>
      <c r="J152">
        <v>59002.486440000001</v>
      </c>
      <c r="K152">
        <v>62060.162909999999</v>
      </c>
      <c r="L152">
        <v>65122.726020000002</v>
      </c>
      <c r="M152">
        <v>68182.886469999998</v>
      </c>
      <c r="N152">
        <v>71237.372279999996</v>
      </c>
      <c r="O152">
        <v>74285.480649999998</v>
      </c>
      <c r="P152">
        <v>77329.842390000005</v>
      </c>
      <c r="Q152">
        <v>80368.976800000004</v>
      </c>
      <c r="R152">
        <v>83410.608089999994</v>
      </c>
      <c r="S152">
        <v>86460.508619999906</v>
      </c>
      <c r="T152">
        <v>89520.065709999995</v>
      </c>
      <c r="U152">
        <v>91697.393299999996</v>
      </c>
      <c r="V152">
        <v>93871.338059999995</v>
      </c>
      <c r="W152">
        <v>96028.625209999998</v>
      </c>
      <c r="X152">
        <v>98161.396410000001</v>
      </c>
      <c r="Y152">
        <v>100265.4728</v>
      </c>
      <c r="Z152">
        <v>102339.35619999999</v>
      </c>
      <c r="AA152">
        <v>104383.1698</v>
      </c>
      <c r="AB152">
        <v>106398.00900000001</v>
      </c>
      <c r="AC152">
        <v>108385.24950000001</v>
      </c>
      <c r="AD152">
        <v>110346.3526</v>
      </c>
      <c r="AE152">
        <v>112285.3057</v>
      </c>
      <c r="AF152">
        <v>114205.0773</v>
      </c>
      <c r="AG152">
        <v>116114.1649</v>
      </c>
      <c r="AH152">
        <v>118019.21769999999</v>
      </c>
      <c r="AI152">
        <v>119922.2988</v>
      </c>
      <c r="AJ152">
        <v>121823.1376</v>
      </c>
      <c r="AK152">
        <v>123720.9051</v>
      </c>
      <c r="AL152">
        <v>125614.6746</v>
      </c>
      <c r="AM152">
        <v>127504.03320000001</v>
      </c>
      <c r="AN152">
        <v>129389.01270000001</v>
      </c>
    </row>
    <row r="153" spans="1:40" x14ac:dyDescent="0.25">
      <c r="A153" s="5" t="s">
        <v>219</v>
      </c>
      <c r="B153" t="s">
        <v>390</v>
      </c>
      <c r="C153">
        <v>351724.27600000001</v>
      </c>
      <c r="D153">
        <v>362035.6298</v>
      </c>
      <c r="E153">
        <v>372961.06390000001</v>
      </c>
      <c r="F153">
        <v>384351.4118</v>
      </c>
      <c r="G153">
        <v>395708.45110000001</v>
      </c>
      <c r="H153">
        <v>406968.91560000001</v>
      </c>
      <c r="I153">
        <v>418197.15990000003</v>
      </c>
      <c r="J153">
        <v>429451.21250000002</v>
      </c>
      <c r="K153">
        <v>440820.92930000002</v>
      </c>
      <c r="L153">
        <v>452289.32299999997</v>
      </c>
      <c r="M153">
        <v>463879.65399999998</v>
      </c>
      <c r="N153">
        <v>475652.25949999999</v>
      </c>
      <c r="O153">
        <v>487687.91499999998</v>
      </c>
      <c r="P153">
        <v>500327.23149999999</v>
      </c>
      <c r="Q153">
        <v>513494.16330000001</v>
      </c>
      <c r="R153">
        <v>527236.66339999996</v>
      </c>
      <c r="S153">
        <v>541575.32039999997</v>
      </c>
      <c r="T153">
        <v>556510.48230000003</v>
      </c>
      <c r="U153">
        <v>572542.39309999999</v>
      </c>
      <c r="V153">
        <v>589185.60199999996</v>
      </c>
      <c r="W153">
        <v>606406.45349999995</v>
      </c>
      <c r="X153">
        <v>624170.56869999995</v>
      </c>
      <c r="Y153">
        <v>642453.14899999998</v>
      </c>
      <c r="Z153">
        <v>661238.30240000004</v>
      </c>
      <c r="AA153">
        <v>680515.73789999995</v>
      </c>
      <c r="AB153">
        <v>700277.78220000002</v>
      </c>
      <c r="AC153">
        <v>720517.26379999996</v>
      </c>
      <c r="AD153">
        <v>741226.84210000001</v>
      </c>
      <c r="AE153">
        <v>762659.82389999996</v>
      </c>
      <c r="AF153">
        <v>784822.36860000005</v>
      </c>
      <c r="AG153">
        <v>807745.58459999994</v>
      </c>
      <c r="AH153">
        <v>831404.09109999996</v>
      </c>
      <c r="AI153">
        <v>855751.63520000002</v>
      </c>
      <c r="AJ153">
        <v>880746.94449999998</v>
      </c>
      <c r="AK153">
        <v>906365.57039999997</v>
      </c>
      <c r="AL153">
        <v>932603.35230000003</v>
      </c>
      <c r="AM153">
        <v>959478.78</v>
      </c>
      <c r="AN153">
        <v>987035.15379999997</v>
      </c>
    </row>
    <row r="154" spans="1:40" x14ac:dyDescent="0.25">
      <c r="A154" s="5" t="s">
        <v>219</v>
      </c>
      <c r="B154" t="s">
        <v>391</v>
      </c>
      <c r="C154">
        <v>2722.3989999999999</v>
      </c>
      <c r="D154">
        <v>2802.1105790000001</v>
      </c>
      <c r="E154">
        <v>2887.2882260000001</v>
      </c>
      <c r="F154">
        <v>2976.7234749999998</v>
      </c>
      <c r="G154">
        <v>3065.5463089999998</v>
      </c>
      <c r="H154">
        <v>3152.7723580000002</v>
      </c>
      <c r="I154">
        <v>3238.9329349999998</v>
      </c>
      <c r="J154">
        <v>3324.760417</v>
      </c>
      <c r="K154">
        <v>3411.3572410000002</v>
      </c>
      <c r="L154">
        <v>3498.747789</v>
      </c>
      <c r="M154">
        <v>3587.1262270000002</v>
      </c>
      <c r="N154">
        <v>3676.9931409999999</v>
      </c>
      <c r="O154">
        <v>3769.048049</v>
      </c>
      <c r="P154">
        <v>3866.3074750000001</v>
      </c>
      <c r="Q154">
        <v>3968.0062750000002</v>
      </c>
      <c r="R154">
        <v>4074.3135229999998</v>
      </c>
      <c r="S154">
        <v>4185.2544550000002</v>
      </c>
      <c r="T154">
        <v>4300.7370689999998</v>
      </c>
      <c r="U154">
        <v>4425.007791</v>
      </c>
      <c r="V154">
        <v>4554.0040399999998</v>
      </c>
      <c r="W154">
        <v>4686.9706530000003</v>
      </c>
      <c r="X154">
        <v>4823.4172420000004</v>
      </c>
      <c r="Y154">
        <v>4963.1007079999999</v>
      </c>
      <c r="Z154">
        <v>5105.9468729999999</v>
      </c>
      <c r="AA154">
        <v>5251.9703820000004</v>
      </c>
      <c r="AB154">
        <v>5401.2156660000001</v>
      </c>
      <c r="AC154">
        <v>5553.7207550000003</v>
      </c>
      <c r="AD154">
        <v>5709.504653</v>
      </c>
      <c r="AE154">
        <v>5870.8835589999999</v>
      </c>
      <c r="AF154">
        <v>6037.9882090000001</v>
      </c>
      <c r="AG154">
        <v>6211.0591489999997</v>
      </c>
      <c r="AH154">
        <v>6389.8024089999999</v>
      </c>
      <c r="AI154">
        <v>6573.6859649999997</v>
      </c>
      <c r="AJ154">
        <v>6762.2183580000001</v>
      </c>
      <c r="AK154">
        <v>6955.0939129999997</v>
      </c>
      <c r="AL154">
        <v>7152.2304219999996</v>
      </c>
      <c r="AM154">
        <v>7353.7736320000004</v>
      </c>
      <c r="AN154">
        <v>7560.0927350000002</v>
      </c>
    </row>
    <row r="155" spans="1:40" x14ac:dyDescent="0.25">
      <c r="A155" s="5" t="s">
        <v>218</v>
      </c>
      <c r="B155" t="s">
        <v>392</v>
      </c>
      <c r="C155">
        <v>2566195.5090000001</v>
      </c>
      <c r="D155">
        <v>2641243.9640000002</v>
      </c>
      <c r="E155">
        <v>2720720.3859999999</v>
      </c>
      <c r="F155">
        <v>2803639.9780000001</v>
      </c>
      <c r="G155">
        <v>2885664.7949999999</v>
      </c>
      <c r="H155">
        <v>2966127.0380000002</v>
      </c>
      <c r="I155">
        <v>3045732.139</v>
      </c>
      <c r="J155">
        <v>3125271.2349999999</v>
      </c>
      <c r="K155">
        <v>3205704.2039999999</v>
      </c>
      <c r="L155">
        <v>3287080.6540000001</v>
      </c>
      <c r="M155">
        <v>3369606.0180000002</v>
      </c>
      <c r="N155">
        <v>3453713.8110000002</v>
      </c>
      <c r="O155">
        <v>3539996.22</v>
      </c>
      <c r="P155">
        <v>3631424.8820000002</v>
      </c>
      <c r="Q155">
        <v>3727394.7059999998</v>
      </c>
      <c r="R155">
        <v>3828004.662</v>
      </c>
      <c r="S155">
        <v>3933215.1170000001</v>
      </c>
      <c r="T155">
        <v>4042882.6639999999</v>
      </c>
      <c r="U155">
        <v>4160981.7560000001</v>
      </c>
      <c r="V155">
        <v>4284083.4349999996</v>
      </c>
      <c r="W155">
        <v>4411724.7560000001</v>
      </c>
      <c r="X155">
        <v>4543547.4479999999</v>
      </c>
      <c r="Y155">
        <v>4679320.55</v>
      </c>
      <c r="Z155">
        <v>4818911.9189999998</v>
      </c>
      <c r="AA155">
        <v>4962249.2630000003</v>
      </c>
      <c r="AB155">
        <v>5109287.8969999999</v>
      </c>
      <c r="AC155">
        <v>5259988.0889999997</v>
      </c>
      <c r="AD155">
        <v>5414306.5499999998</v>
      </c>
      <c r="AE155">
        <v>5574452.3059999999</v>
      </c>
      <c r="AF155">
        <v>5740632</v>
      </c>
      <c r="AG155">
        <v>5913085.7580000004</v>
      </c>
      <c r="AH155">
        <v>6091602.3020000001</v>
      </c>
      <c r="AI155">
        <v>6275778.8320000004</v>
      </c>
      <c r="AJ155">
        <v>6465241.5810000002</v>
      </c>
      <c r="AK155">
        <v>6659762.5310000004</v>
      </c>
      <c r="AL155">
        <v>6859299.3099999996</v>
      </c>
      <c r="AM155">
        <v>7064012.3380000005</v>
      </c>
      <c r="AN155">
        <v>7274277.1830000002</v>
      </c>
    </row>
    <row r="156" spans="1:40" x14ac:dyDescent="0.25">
      <c r="A156" s="5" t="s">
        <v>218</v>
      </c>
      <c r="B156" t="s">
        <v>393</v>
      </c>
      <c r="C156">
        <v>109752.948</v>
      </c>
      <c r="D156">
        <v>112947.69070000001</v>
      </c>
      <c r="E156">
        <v>116332.8135</v>
      </c>
      <c r="F156">
        <v>119866.53230000001</v>
      </c>
      <c r="G156">
        <v>123349.60709999999</v>
      </c>
      <c r="H156">
        <v>126750.12639999999</v>
      </c>
      <c r="I156">
        <v>130105.183</v>
      </c>
      <c r="J156">
        <v>133457.98800000001</v>
      </c>
      <c r="K156">
        <v>136860.4651</v>
      </c>
      <c r="L156">
        <v>140317.68100000001</v>
      </c>
      <c r="M156">
        <v>143839.6367</v>
      </c>
      <c r="N156">
        <v>147446.8395</v>
      </c>
      <c r="O156">
        <v>151167.75440000001</v>
      </c>
      <c r="P156">
        <v>155139.16200000001</v>
      </c>
      <c r="Q156">
        <v>159332.2709</v>
      </c>
      <c r="R156">
        <v>163750.82260000001</v>
      </c>
      <c r="S156">
        <v>168392.18030000001</v>
      </c>
      <c r="T156">
        <v>173249.00640000001</v>
      </c>
      <c r="U156">
        <v>178502.3383</v>
      </c>
      <c r="V156">
        <v>183998.04879999999</v>
      </c>
      <c r="W156">
        <v>189710.0098</v>
      </c>
      <c r="X156">
        <v>195618.21189999999</v>
      </c>
      <c r="Y156">
        <v>201709.81349999999</v>
      </c>
      <c r="Z156">
        <v>207977.5925</v>
      </c>
      <c r="AA156">
        <v>214417.83290000001</v>
      </c>
      <c r="AB156">
        <v>221028.55780000001</v>
      </c>
      <c r="AC156">
        <v>227808.29070000001</v>
      </c>
      <c r="AD156">
        <v>234755.56570000001</v>
      </c>
      <c r="AE156">
        <v>241969.61919999999</v>
      </c>
      <c r="AF156">
        <v>249459.99669999999</v>
      </c>
      <c r="AG156">
        <v>257239.21539999999</v>
      </c>
      <c r="AH156">
        <v>265297.96389999997</v>
      </c>
      <c r="AI156">
        <v>273616.76510000002</v>
      </c>
      <c r="AJ156">
        <v>282177.05099999998</v>
      </c>
      <c r="AK156">
        <v>290967.36550000001</v>
      </c>
      <c r="AL156">
        <v>299985.54989999998</v>
      </c>
      <c r="AM156">
        <v>309239.54220000003</v>
      </c>
      <c r="AN156">
        <v>318747.8651</v>
      </c>
    </row>
    <row r="157" spans="1:40" x14ac:dyDescent="0.25">
      <c r="A157" s="5" t="s">
        <v>218</v>
      </c>
      <c r="B157" t="s">
        <v>394</v>
      </c>
      <c r="C157">
        <v>612403.68160000001</v>
      </c>
      <c r="D157">
        <v>630543.68960000004</v>
      </c>
      <c r="E157">
        <v>650231.6483</v>
      </c>
      <c r="F157">
        <v>671203.30759999994</v>
      </c>
      <c r="G157">
        <v>691817.75569999998</v>
      </c>
      <c r="H157">
        <v>711615.51569999999</v>
      </c>
      <c r="I157">
        <v>730749.17200000002</v>
      </c>
      <c r="J157">
        <v>749463.47</v>
      </c>
      <c r="K157">
        <v>768125.82590000005</v>
      </c>
      <c r="L157">
        <v>786947.15</v>
      </c>
      <c r="M157">
        <v>806062.25080000004</v>
      </c>
      <c r="N157">
        <v>825625.7794</v>
      </c>
      <c r="O157">
        <v>845819.28760000004</v>
      </c>
      <c r="P157">
        <v>867533.81200000003</v>
      </c>
      <c r="Q157">
        <v>890639.57720000006</v>
      </c>
      <c r="R157">
        <v>915156.7807</v>
      </c>
      <c r="S157">
        <v>941046.73329999996</v>
      </c>
      <c r="T157">
        <v>968241.57129999995</v>
      </c>
      <c r="U157">
        <v>997708.03150000004</v>
      </c>
      <c r="V157">
        <v>1028576.617</v>
      </c>
      <c r="W157">
        <v>1060702.825</v>
      </c>
      <c r="X157">
        <v>1093978.0020000001</v>
      </c>
      <c r="Y157">
        <v>1128332.5759999999</v>
      </c>
      <c r="Z157">
        <v>1163726.8230000001</v>
      </c>
      <c r="AA157">
        <v>1200139.227</v>
      </c>
      <c r="AB157">
        <v>1237557.0330000001</v>
      </c>
      <c r="AC157">
        <v>1275969.7649999999</v>
      </c>
      <c r="AD157">
        <v>1315366.814</v>
      </c>
      <c r="AE157">
        <v>1356680.0430000001</v>
      </c>
      <c r="AF157">
        <v>1399907.36</v>
      </c>
      <c r="AG157">
        <v>1445055.3130000001</v>
      </c>
      <c r="AH157">
        <v>1492005.875</v>
      </c>
      <c r="AI157">
        <v>1540596.189</v>
      </c>
      <c r="AJ157">
        <v>1590684.2890000001</v>
      </c>
      <c r="AK157">
        <v>1642182.2879999999</v>
      </c>
      <c r="AL157">
        <v>1695066.0490000001</v>
      </c>
      <c r="AM157">
        <v>1749376.9310000001</v>
      </c>
      <c r="AN157">
        <v>1805222.5220000001</v>
      </c>
    </row>
    <row r="158" spans="1:40" x14ac:dyDescent="0.25">
      <c r="A158" s="5" t="s">
        <v>218</v>
      </c>
      <c r="B158" t="s">
        <v>395</v>
      </c>
      <c r="C158">
        <v>468.495</v>
      </c>
      <c r="D158">
        <v>481.66013820000001</v>
      </c>
      <c r="E158">
        <v>495.24185290000003</v>
      </c>
      <c r="F158">
        <v>509.1304695</v>
      </c>
      <c r="G158">
        <v>522.28760650000004</v>
      </c>
      <c r="H158">
        <v>534.74355679999996</v>
      </c>
      <c r="I158">
        <v>546.91123389999996</v>
      </c>
      <c r="J158">
        <v>559.18448430000001</v>
      </c>
      <c r="K158">
        <v>571.88006889999997</v>
      </c>
      <c r="L158">
        <v>584.99351530000001</v>
      </c>
      <c r="M158">
        <v>598.48383090000004</v>
      </c>
      <c r="N158">
        <v>612.33113490000005</v>
      </c>
      <c r="O158">
        <v>626.55610320000005</v>
      </c>
      <c r="P158">
        <v>642.17058229999998</v>
      </c>
      <c r="Q158">
        <v>658.85434550000002</v>
      </c>
      <c r="R158">
        <v>676.46987179999996</v>
      </c>
      <c r="S158">
        <v>694.91698810000003</v>
      </c>
      <c r="T158">
        <v>714.11327400000005</v>
      </c>
      <c r="U158">
        <v>735.06006909999996</v>
      </c>
      <c r="V158">
        <v>757.10341719999997</v>
      </c>
      <c r="W158">
        <v>780.0903988</v>
      </c>
      <c r="X158">
        <v>803.88918100000001</v>
      </c>
      <c r="Y158">
        <v>828.40471279999997</v>
      </c>
      <c r="Z158">
        <v>853.57594359999996</v>
      </c>
      <c r="AA158">
        <v>879.36714389999997</v>
      </c>
      <c r="AB158">
        <v>905.7587853</v>
      </c>
      <c r="AC158">
        <v>932.73971140000003</v>
      </c>
      <c r="AD158">
        <v>960.30285079999999</v>
      </c>
      <c r="AE158">
        <v>988.90350939999996</v>
      </c>
      <c r="AF158">
        <v>1018.552427</v>
      </c>
      <c r="AG158">
        <v>1049.29727</v>
      </c>
      <c r="AH158">
        <v>1081.113683</v>
      </c>
      <c r="AI158">
        <v>1113.927833</v>
      </c>
      <c r="AJ158">
        <v>1147.6592680000001</v>
      </c>
      <c r="AK158">
        <v>1182.2519569999999</v>
      </c>
      <c r="AL158">
        <v>1217.687502</v>
      </c>
      <c r="AM158">
        <v>1253.9880559999999</v>
      </c>
      <c r="AN158">
        <v>1291.2181929999999</v>
      </c>
    </row>
    <row r="159" spans="1:40" x14ac:dyDescent="0.25">
      <c r="A159" s="5" t="s">
        <v>218</v>
      </c>
      <c r="B159" t="s">
        <v>396</v>
      </c>
      <c r="C159">
        <v>1083169.416</v>
      </c>
      <c r="D159">
        <v>1114856.074</v>
      </c>
      <c r="E159">
        <v>1148542.7180000001</v>
      </c>
      <c r="F159">
        <v>1183767.9140000001</v>
      </c>
      <c r="G159">
        <v>1218632.0449999999</v>
      </c>
      <c r="H159">
        <v>1252764.075</v>
      </c>
      <c r="I159">
        <v>1286513.0330000001</v>
      </c>
      <c r="J159">
        <v>1320330.2379999999</v>
      </c>
      <c r="K159">
        <v>1354783.7450000001</v>
      </c>
      <c r="L159">
        <v>1389935.588</v>
      </c>
      <c r="M159">
        <v>1425919.3330000001</v>
      </c>
      <c r="N159">
        <v>1462998.497</v>
      </c>
      <c r="O159">
        <v>1501527.0730000001</v>
      </c>
      <c r="P159">
        <v>1542745.2849999999</v>
      </c>
      <c r="Q159">
        <v>1586408.1640000001</v>
      </c>
      <c r="R159">
        <v>1632616.213</v>
      </c>
      <c r="S159">
        <v>1681375.888</v>
      </c>
      <c r="T159">
        <v>1732633.629</v>
      </c>
      <c r="U159">
        <v>1788196.9790000001</v>
      </c>
      <c r="V159">
        <v>1846437.797</v>
      </c>
      <c r="W159">
        <v>1907036.692</v>
      </c>
      <c r="X159">
        <v>1969770.0630000001</v>
      </c>
      <c r="Y159">
        <v>2034510.1780000001</v>
      </c>
      <c r="Z159">
        <v>2101198.5419999999</v>
      </c>
      <c r="AA159">
        <v>2169815.9920000001</v>
      </c>
      <c r="AB159">
        <v>2240359.818</v>
      </c>
      <c r="AC159">
        <v>2312829.4109999998</v>
      </c>
      <c r="AD159">
        <v>2387221.577</v>
      </c>
      <c r="AE159">
        <v>2464482.3280000002</v>
      </c>
      <c r="AF159">
        <v>2544729.449</v>
      </c>
      <c r="AG159">
        <v>2628128.2510000002</v>
      </c>
      <c r="AH159">
        <v>2714581.318</v>
      </c>
      <c r="AI159">
        <v>2803872.2850000001</v>
      </c>
      <c r="AJ159">
        <v>2895799.358</v>
      </c>
      <c r="AK159">
        <v>2990248.585</v>
      </c>
      <c r="AL159">
        <v>3087217.7960000001</v>
      </c>
      <c r="AM159">
        <v>3186824.9070000001</v>
      </c>
      <c r="AN159">
        <v>3289311.7829999998</v>
      </c>
    </row>
    <row r="160" spans="1:40" x14ac:dyDescent="0.25">
      <c r="A160" s="5" t="s">
        <v>218</v>
      </c>
      <c r="B160" t="s">
        <v>397</v>
      </c>
      <c r="C160">
        <v>861000.34299999999</v>
      </c>
      <c r="D160">
        <v>886042.45120000001</v>
      </c>
      <c r="E160">
        <v>912561.07720000006</v>
      </c>
      <c r="F160">
        <v>940208.52579999994</v>
      </c>
      <c r="G160">
        <v>967412.15060000005</v>
      </c>
      <c r="H160">
        <v>993930.09120000002</v>
      </c>
      <c r="I160">
        <v>1020093.551</v>
      </c>
      <c r="J160">
        <v>1046295.648</v>
      </c>
      <c r="K160">
        <v>1072987.2949999999</v>
      </c>
      <c r="L160">
        <v>1100210.1240000001</v>
      </c>
      <c r="M160">
        <v>1128041.077</v>
      </c>
      <c r="N160">
        <v>1156643.2139999999</v>
      </c>
      <c r="O160">
        <v>1186248.0460000001</v>
      </c>
      <c r="P160">
        <v>1217972.7560000001</v>
      </c>
      <c r="Q160">
        <v>1251562.8640000001</v>
      </c>
      <c r="R160">
        <v>1287031.2209999999</v>
      </c>
      <c r="S160">
        <v>1324345.2479999999</v>
      </c>
      <c r="T160">
        <v>1363441.075</v>
      </c>
      <c r="U160">
        <v>1405780.3959999999</v>
      </c>
      <c r="V160">
        <v>1450102.503</v>
      </c>
      <c r="W160">
        <v>1496162.922</v>
      </c>
      <c r="X160">
        <v>1543782.304</v>
      </c>
      <c r="Y160">
        <v>1592851.598</v>
      </c>
      <c r="Z160">
        <v>1643314.7579999999</v>
      </c>
      <c r="AA160">
        <v>1695147.8</v>
      </c>
      <c r="AB160">
        <v>1748342.067</v>
      </c>
      <c r="AC160">
        <v>1802893.0020000001</v>
      </c>
      <c r="AD160">
        <v>1858795.9240000001</v>
      </c>
      <c r="AE160">
        <v>1916812.4809999999</v>
      </c>
      <c r="AF160">
        <v>1977022.23</v>
      </c>
      <c r="AG160">
        <v>2039529.9169999999</v>
      </c>
      <c r="AH160">
        <v>2104256.9980000001</v>
      </c>
      <c r="AI160">
        <v>2171038.7009999999</v>
      </c>
      <c r="AJ160">
        <v>2239719.2480000001</v>
      </c>
      <c r="AK160">
        <v>2310205.8879999998</v>
      </c>
      <c r="AL160">
        <v>2382487.3539999998</v>
      </c>
      <c r="AM160">
        <v>2456639.327</v>
      </c>
      <c r="AN160">
        <v>2532827.1340000001</v>
      </c>
    </row>
    <row r="161" spans="1:40" x14ac:dyDescent="0.25">
      <c r="A161" s="5" t="s">
        <v>220</v>
      </c>
      <c r="B161" t="s">
        <v>398</v>
      </c>
      <c r="C161">
        <v>138827.01699999999</v>
      </c>
      <c r="D161">
        <v>142790.23809999999</v>
      </c>
      <c r="E161">
        <v>147047.4197</v>
      </c>
      <c r="F161">
        <v>151580.70980000001</v>
      </c>
      <c r="G161">
        <v>156016.1164</v>
      </c>
      <c r="H161">
        <v>160244.68030000001</v>
      </c>
      <c r="I161">
        <v>164209.13819999999</v>
      </c>
      <c r="J161">
        <v>167914.49780000001</v>
      </c>
      <c r="K161">
        <v>171432.16870000001</v>
      </c>
      <c r="L161">
        <v>174793.45600000001</v>
      </c>
      <c r="M161">
        <v>178034.30710000001</v>
      </c>
      <c r="N161">
        <v>181195.68700000001</v>
      </c>
      <c r="O161">
        <v>184318.95860000001</v>
      </c>
      <c r="P161">
        <v>187672.88740000001</v>
      </c>
      <c r="Q161">
        <v>191302.99340000001</v>
      </c>
      <c r="R161">
        <v>195243.4314</v>
      </c>
      <c r="S161">
        <v>199495.158</v>
      </c>
      <c r="T161">
        <v>204039.98439999999</v>
      </c>
      <c r="U161">
        <v>209247.8126</v>
      </c>
      <c r="V161">
        <v>214945.1519</v>
      </c>
      <c r="W161">
        <v>221085.27160000001</v>
      </c>
      <c r="X161">
        <v>227621.95490000001</v>
      </c>
      <c r="Y161">
        <v>234517.86129999999</v>
      </c>
      <c r="Z161">
        <v>241744.6367</v>
      </c>
      <c r="AA161">
        <v>249280.29829999999</v>
      </c>
      <c r="AB161">
        <v>257106.3651</v>
      </c>
      <c r="AC161">
        <v>265205.45990000002</v>
      </c>
      <c r="AD161">
        <v>273559.82390000002</v>
      </c>
      <c r="AE161">
        <v>282392.95569999999</v>
      </c>
      <c r="AF161">
        <v>291790.72129999998</v>
      </c>
      <c r="AG161">
        <v>301801.2108</v>
      </c>
      <c r="AH161">
        <v>312430.26439999999</v>
      </c>
      <c r="AI161">
        <v>323664.5097</v>
      </c>
      <c r="AJ161">
        <v>335488.2316</v>
      </c>
      <c r="AK161">
        <v>347892.56310000003</v>
      </c>
      <c r="AL161">
        <v>360879.40879999998</v>
      </c>
      <c r="AM161">
        <v>374463.65259999997</v>
      </c>
      <c r="AN161">
        <v>388674.81719999999</v>
      </c>
    </row>
    <row r="162" spans="1:40" x14ac:dyDescent="0.25">
      <c r="A162" s="5" t="s">
        <v>220</v>
      </c>
      <c r="B162" t="s">
        <v>399</v>
      </c>
      <c r="C162">
        <v>3577.69</v>
      </c>
      <c r="D162">
        <v>3683.5240739999999</v>
      </c>
      <c r="E162">
        <v>3799.138649</v>
      </c>
      <c r="F162">
        <v>3922.1696670000001</v>
      </c>
      <c r="G162">
        <v>4035.9515980000001</v>
      </c>
      <c r="H162">
        <v>4138.8944510000001</v>
      </c>
      <c r="I162">
        <v>4233.3563720000002</v>
      </c>
      <c r="J162">
        <v>4322.4576360000001</v>
      </c>
      <c r="K162">
        <v>4409.4972280000002</v>
      </c>
      <c r="L162">
        <v>4495.3400170000004</v>
      </c>
      <c r="M162">
        <v>4580.4995609999996</v>
      </c>
      <c r="N162">
        <v>4665.5763580000003</v>
      </c>
      <c r="O162">
        <v>4751.2404770000003</v>
      </c>
      <c r="P162">
        <v>4847.2583889999996</v>
      </c>
      <c r="Q162">
        <v>4952.9832379999998</v>
      </c>
      <c r="R162">
        <v>5067.1058620000003</v>
      </c>
      <c r="S162">
        <v>5188.0481040000004</v>
      </c>
      <c r="T162">
        <v>5314.5293700000002</v>
      </c>
      <c r="U162">
        <v>5454.4805699999997</v>
      </c>
      <c r="V162">
        <v>5603.6995479999996</v>
      </c>
      <c r="W162">
        <v>5761.7667760000004</v>
      </c>
      <c r="X162">
        <v>5928.2110929999999</v>
      </c>
      <c r="Y162">
        <v>6102.580387</v>
      </c>
      <c r="Z162">
        <v>6284.4573140000002</v>
      </c>
      <c r="AA162">
        <v>6473.4502519999996</v>
      </c>
      <c r="AB162">
        <v>6669.1782229999999</v>
      </c>
      <c r="AC162">
        <v>6871.2552720000003</v>
      </c>
      <c r="AD162">
        <v>7079.2850609999996</v>
      </c>
      <c r="AE162">
        <v>7301.0096640000002</v>
      </c>
      <c r="AF162">
        <v>7536.6216450000002</v>
      </c>
      <c r="AG162">
        <v>7785.3902170000001</v>
      </c>
      <c r="AH162">
        <v>8046.159936</v>
      </c>
      <c r="AI162">
        <v>8317.9522849999994</v>
      </c>
      <c r="AJ162">
        <v>8600.1741490000004</v>
      </c>
      <c r="AK162">
        <v>8892.6271670000006</v>
      </c>
      <c r="AL162">
        <v>9195.4465639999999</v>
      </c>
      <c r="AM162">
        <v>9509.0682550000001</v>
      </c>
      <c r="AN162">
        <v>9834.2326630000007</v>
      </c>
    </row>
    <row r="163" spans="1:40" x14ac:dyDescent="0.25">
      <c r="A163" s="5" t="s">
        <v>220</v>
      </c>
      <c r="B163" t="s">
        <v>400</v>
      </c>
      <c r="C163">
        <v>12425.123</v>
      </c>
      <c r="D163">
        <v>12805.23249</v>
      </c>
      <c r="E163">
        <v>13219.238170000001</v>
      </c>
      <c r="F163">
        <v>13653.8426</v>
      </c>
      <c r="G163">
        <v>14064.88557</v>
      </c>
      <c r="H163">
        <v>14448.810939999999</v>
      </c>
      <c r="I163">
        <v>14814.16401</v>
      </c>
      <c r="J163">
        <v>15170.132079999999</v>
      </c>
      <c r="K163">
        <v>15525.783030000001</v>
      </c>
      <c r="L163">
        <v>15883.67561</v>
      </c>
      <c r="M163">
        <v>16245.873610000001</v>
      </c>
      <c r="N163">
        <v>16614.920399999999</v>
      </c>
      <c r="O163">
        <v>16993.645209999999</v>
      </c>
      <c r="P163">
        <v>17406.02303</v>
      </c>
      <c r="Q163">
        <v>17851.13508</v>
      </c>
      <c r="R163">
        <v>18327.634440000002</v>
      </c>
      <c r="S163">
        <v>18832.127400000001</v>
      </c>
      <c r="T163">
        <v>19360.89588</v>
      </c>
      <c r="U163">
        <v>19935.281279999999</v>
      </c>
      <c r="V163">
        <v>20535.324670000002</v>
      </c>
      <c r="W163">
        <v>21155.25129</v>
      </c>
      <c r="X163">
        <v>21791.17124</v>
      </c>
      <c r="Y163">
        <v>22441.305</v>
      </c>
      <c r="Z163">
        <v>23105.40208</v>
      </c>
      <c r="AA163">
        <v>23784.00879</v>
      </c>
      <c r="AB163">
        <v>24477.885890000001</v>
      </c>
      <c r="AC163">
        <v>25187.64501</v>
      </c>
      <c r="AD163">
        <v>25913.59029</v>
      </c>
      <c r="AE163">
        <v>26679.877769999999</v>
      </c>
      <c r="AF163">
        <v>27486.651969999999</v>
      </c>
      <c r="AG163">
        <v>28330.034110000001</v>
      </c>
      <c r="AH163">
        <v>29204.25347</v>
      </c>
      <c r="AI163">
        <v>30104.449629999999</v>
      </c>
      <c r="AJ163">
        <v>31027.688320000001</v>
      </c>
      <c r="AK163">
        <v>31972.930369999998</v>
      </c>
      <c r="AL163">
        <v>32940.625079999998</v>
      </c>
      <c r="AM163">
        <v>33932.380960000002</v>
      </c>
      <c r="AN163">
        <v>34950.780760000001</v>
      </c>
    </row>
    <row r="164" spans="1:40" x14ac:dyDescent="0.25">
      <c r="A164" s="5" t="s">
        <v>220</v>
      </c>
      <c r="B164" t="s">
        <v>401</v>
      </c>
      <c r="C164">
        <v>329.06599999999997</v>
      </c>
      <c r="D164">
        <v>338.88428440000001</v>
      </c>
      <c r="E164">
        <v>349.69598530000002</v>
      </c>
      <c r="F164">
        <v>361.46252509999999</v>
      </c>
      <c r="G164">
        <v>372.56586549999997</v>
      </c>
      <c r="H164">
        <v>382.47538100000003</v>
      </c>
      <c r="I164">
        <v>391.29434409999999</v>
      </c>
      <c r="J164">
        <v>399.18811720000002</v>
      </c>
      <c r="K164">
        <v>406.43132109999999</v>
      </c>
      <c r="L164">
        <v>413.14190780000001</v>
      </c>
      <c r="M164">
        <v>419.42361979999998</v>
      </c>
      <c r="N164">
        <v>425.38315219999998</v>
      </c>
      <c r="O164">
        <v>431.11868440000001</v>
      </c>
      <c r="P164">
        <v>437.68845599999997</v>
      </c>
      <c r="Q164">
        <v>445.06107459999998</v>
      </c>
      <c r="R164">
        <v>453.23846559999998</v>
      </c>
      <c r="S164">
        <v>462.15290320000003</v>
      </c>
      <c r="T164">
        <v>471.70107089999999</v>
      </c>
      <c r="U164">
        <v>482.77078260000002</v>
      </c>
      <c r="V164">
        <v>494.94003700000002</v>
      </c>
      <c r="W164">
        <v>508.07480670000001</v>
      </c>
      <c r="X164">
        <v>522.04729640000005</v>
      </c>
      <c r="Y164">
        <v>536.75836149999998</v>
      </c>
      <c r="Z164">
        <v>552.13664440000002</v>
      </c>
      <c r="AA164">
        <v>568.12967819999994</v>
      </c>
      <c r="AB164">
        <v>584.69440859999997</v>
      </c>
      <c r="AC164">
        <v>601.78959310000005</v>
      </c>
      <c r="AD164">
        <v>619.37120930000003</v>
      </c>
      <c r="AE164">
        <v>638.24166270000001</v>
      </c>
      <c r="AF164">
        <v>658.52566320000005</v>
      </c>
      <c r="AG164">
        <v>680.30886190000001</v>
      </c>
      <c r="AH164">
        <v>703.5727488</v>
      </c>
      <c r="AI164">
        <v>728.24815650000005</v>
      </c>
      <c r="AJ164">
        <v>754.26023750000002</v>
      </c>
      <c r="AK164">
        <v>781.55311459999996</v>
      </c>
      <c r="AL164">
        <v>810.09911</v>
      </c>
      <c r="AM164">
        <v>839.90243020000003</v>
      </c>
      <c r="AN164">
        <v>871.00098579999997</v>
      </c>
    </row>
    <row r="165" spans="1:40" x14ac:dyDescent="0.25">
      <c r="A165" s="5" t="s">
        <v>220</v>
      </c>
      <c r="B165" t="s">
        <v>402</v>
      </c>
      <c r="C165">
        <v>568231.56999999995</v>
      </c>
      <c r="D165">
        <v>584540.17180000001</v>
      </c>
      <c r="E165">
        <v>602078.03949999996</v>
      </c>
      <c r="F165">
        <v>620779.78830000001</v>
      </c>
      <c r="G165">
        <v>639035.53830000001</v>
      </c>
      <c r="H165">
        <v>656377.94539999997</v>
      </c>
      <c r="I165">
        <v>672502.79639999999</v>
      </c>
      <c r="J165">
        <v>687386.24970000004</v>
      </c>
      <c r="K165">
        <v>701304.19839999999</v>
      </c>
      <c r="L165">
        <v>714395.24690000003</v>
      </c>
      <c r="M165">
        <v>726815.20929999999</v>
      </c>
      <c r="N165">
        <v>738730.5564</v>
      </c>
      <c r="O165">
        <v>750299.41189999995</v>
      </c>
      <c r="P165">
        <v>762669.17139999999</v>
      </c>
      <c r="Q165">
        <v>776039.88419999997</v>
      </c>
      <c r="R165">
        <v>790543.25450000004</v>
      </c>
      <c r="S165">
        <v>806173.54669999995</v>
      </c>
      <c r="T165">
        <v>822844.9423</v>
      </c>
      <c r="U165">
        <v>842029.75840000005</v>
      </c>
      <c r="V165">
        <v>863046.40960000001</v>
      </c>
      <c r="W165">
        <v>885724.08349999995</v>
      </c>
      <c r="X165">
        <v>909890.70730000001</v>
      </c>
      <c r="Y165">
        <v>935404.45330000005</v>
      </c>
      <c r="Z165">
        <v>962153.8247</v>
      </c>
      <c r="AA165">
        <v>990048.08380000002</v>
      </c>
      <c r="AB165">
        <v>1019006.9889999999</v>
      </c>
      <c r="AC165">
        <v>1048952.226</v>
      </c>
      <c r="AD165">
        <v>1079802.031</v>
      </c>
      <c r="AE165">
        <v>1112429.9410000001</v>
      </c>
      <c r="AF165">
        <v>1147158.8230000001</v>
      </c>
      <c r="AG165">
        <v>1184175.6810000001</v>
      </c>
      <c r="AH165">
        <v>1223516.507</v>
      </c>
      <c r="AI165">
        <v>1265146.118</v>
      </c>
      <c r="AJ165">
        <v>1309015.135</v>
      </c>
      <c r="AK165">
        <v>1355091.3189999999</v>
      </c>
      <c r="AL165">
        <v>1403373.9820000001</v>
      </c>
      <c r="AM165">
        <v>1453903.227</v>
      </c>
      <c r="AN165">
        <v>1506767.277</v>
      </c>
    </row>
    <row r="166" spans="1:40" x14ac:dyDescent="0.25">
      <c r="A166" s="5" t="s">
        <v>220</v>
      </c>
      <c r="B166" t="s">
        <v>403</v>
      </c>
      <c r="C166">
        <v>2519.703</v>
      </c>
      <c r="D166">
        <v>2593.640594</v>
      </c>
      <c r="E166">
        <v>2672.4189710000001</v>
      </c>
      <c r="F166">
        <v>2754.3340090000002</v>
      </c>
      <c r="G166">
        <v>2834.7714129999999</v>
      </c>
      <c r="H166">
        <v>2913.2677739999999</v>
      </c>
      <c r="I166">
        <v>2990.9407839999999</v>
      </c>
      <c r="J166">
        <v>3068.6263279999998</v>
      </c>
      <c r="K166">
        <v>3147.5695620000001</v>
      </c>
      <c r="L166">
        <v>3227.5675849999998</v>
      </c>
      <c r="M166">
        <v>3308.5670799999998</v>
      </c>
      <c r="N166">
        <v>3391.0050879999999</v>
      </c>
      <c r="O166">
        <v>3475.639643</v>
      </c>
      <c r="P166">
        <v>3564.746596</v>
      </c>
      <c r="Q166">
        <v>3657.683497</v>
      </c>
      <c r="R166">
        <v>3755.114681</v>
      </c>
      <c r="S166">
        <v>3857.294003</v>
      </c>
      <c r="T166">
        <v>3964.1430730000002</v>
      </c>
      <c r="U166">
        <v>4080.7459509999999</v>
      </c>
      <c r="V166">
        <v>4202.7172369999998</v>
      </c>
      <c r="W166">
        <v>4329.1203320000004</v>
      </c>
      <c r="X166">
        <v>4459.4216399999996</v>
      </c>
      <c r="Y166">
        <v>4593.3503010000004</v>
      </c>
      <c r="Z166">
        <v>4730.7902819999999</v>
      </c>
      <c r="AA166">
        <v>4871.7034400000002</v>
      </c>
      <c r="AB166">
        <v>5016.0803260000002</v>
      </c>
      <c r="AC166">
        <v>5163.910836</v>
      </c>
      <c r="AD166">
        <v>5315.1743569999999</v>
      </c>
      <c r="AE166">
        <v>5472.0662979999997</v>
      </c>
      <c r="AF166">
        <v>5634.4633020000001</v>
      </c>
      <c r="AG166">
        <v>5802.8286459999999</v>
      </c>
      <c r="AH166">
        <v>5977.0996539999996</v>
      </c>
      <c r="AI166">
        <v>6156.9076130000003</v>
      </c>
      <c r="AJ166">
        <v>6341.8694580000001</v>
      </c>
      <c r="AK166">
        <v>6531.7475910000003</v>
      </c>
      <c r="AL166">
        <v>6726.5015299999995</v>
      </c>
      <c r="AM166">
        <v>6926.301727</v>
      </c>
      <c r="AN166">
        <v>7131.5374620000002</v>
      </c>
    </row>
    <row r="167" spans="1:40" x14ac:dyDescent="0.25">
      <c r="A167" s="5" t="s">
        <v>221</v>
      </c>
      <c r="B167" t="s">
        <v>404</v>
      </c>
      <c r="C167">
        <v>4152088.8960000002</v>
      </c>
      <c r="D167">
        <v>4274410.5240000002</v>
      </c>
      <c r="E167">
        <v>4404092.4050000003</v>
      </c>
      <c r="F167">
        <v>4539313.7719999999</v>
      </c>
      <c r="G167">
        <v>4673830.8320000004</v>
      </c>
      <c r="H167">
        <v>4806457.2510000002</v>
      </c>
      <c r="I167">
        <v>4938144.1629999997</v>
      </c>
      <c r="J167">
        <v>5070059.6430000002</v>
      </c>
      <c r="K167">
        <v>5203773.3990000002</v>
      </c>
      <c r="L167">
        <v>5339217.3119999999</v>
      </c>
      <c r="M167">
        <v>5476603.4299999997</v>
      </c>
      <c r="N167">
        <v>5616586.4309999999</v>
      </c>
      <c r="O167">
        <v>5760101.6629999997</v>
      </c>
      <c r="P167">
        <v>5911151.4589999998</v>
      </c>
      <c r="Q167">
        <v>6068587.0599999996</v>
      </c>
      <c r="R167">
        <v>6232608.682</v>
      </c>
      <c r="S167">
        <v>6403119.2680000002</v>
      </c>
      <c r="T167">
        <v>6579742.301</v>
      </c>
      <c r="U167">
        <v>6768805.7960000001</v>
      </c>
      <c r="V167">
        <v>6964642.8909999998</v>
      </c>
      <c r="W167">
        <v>7166593.3760000002</v>
      </c>
      <c r="X167">
        <v>7374248.9780000001</v>
      </c>
      <c r="Y167">
        <v>7587422.6359999999</v>
      </c>
      <c r="Z167">
        <v>7806064.5499999998</v>
      </c>
      <c r="AA167">
        <v>8030181.9160000002</v>
      </c>
      <c r="AB167">
        <v>8259782.7249999996</v>
      </c>
      <c r="AC167">
        <v>8494842.9110000003</v>
      </c>
      <c r="AD167">
        <v>8735299.72299999</v>
      </c>
      <c r="AE167">
        <v>8983914.7259999998</v>
      </c>
      <c r="AF167">
        <v>9240837.8760000002</v>
      </c>
      <c r="AG167">
        <v>9506527.9790000003</v>
      </c>
      <c r="AH167">
        <v>9780680.7149999999</v>
      </c>
      <c r="AI167">
        <v>10062629.359999999</v>
      </c>
      <c r="AJ167">
        <v>10351725.98</v>
      </c>
      <c r="AK167">
        <v>10647548.1</v>
      </c>
      <c r="AL167">
        <v>10949964.210000001</v>
      </c>
      <c r="AM167">
        <v>11259155.640000001</v>
      </c>
      <c r="AN167">
        <v>11575625.789999999</v>
      </c>
    </row>
    <row r="168" spans="1:40" x14ac:dyDescent="0.25">
      <c r="A168" s="5" t="s">
        <v>221</v>
      </c>
      <c r="B168" t="s">
        <v>405</v>
      </c>
      <c r="C168">
        <v>4653.7969999999996</v>
      </c>
      <c r="D168">
        <v>4792.496631</v>
      </c>
      <c r="E168">
        <v>4940.9576630000001</v>
      </c>
      <c r="F168">
        <v>5096.341531</v>
      </c>
      <c r="G168">
        <v>5249.5879539999996</v>
      </c>
      <c r="H168">
        <v>5398.3273490000001</v>
      </c>
      <c r="I168">
        <v>5544.0789299999997</v>
      </c>
      <c r="J168">
        <v>5689.071285</v>
      </c>
      <c r="K168">
        <v>5836.4462739999999</v>
      </c>
      <c r="L168">
        <v>5985.9059440000001</v>
      </c>
      <c r="M168">
        <v>6137.505107</v>
      </c>
      <c r="N168">
        <v>6292.0353420000001</v>
      </c>
      <c r="O168">
        <v>6450.7168600000005</v>
      </c>
      <c r="P168">
        <v>6618.6102119999996</v>
      </c>
      <c r="Q168">
        <v>6794.109692</v>
      </c>
      <c r="R168">
        <v>6977.7401200000004</v>
      </c>
      <c r="S168">
        <v>7169.2902590000003</v>
      </c>
      <c r="T168">
        <v>7368.0346259999997</v>
      </c>
      <c r="U168">
        <v>7582.1748399999997</v>
      </c>
      <c r="V168">
        <v>7804.4026739999999</v>
      </c>
      <c r="W168">
        <v>8033.2911210000002</v>
      </c>
      <c r="X168">
        <v>8268.0392749999901</v>
      </c>
      <c r="Y168">
        <v>8508.3644029999996</v>
      </c>
      <c r="Z168">
        <v>8754.2964960000008</v>
      </c>
      <c r="AA168">
        <v>9005.9879949999995</v>
      </c>
      <c r="AB168">
        <v>9263.58406499999</v>
      </c>
      <c r="AC168">
        <v>9527.1529719999999</v>
      </c>
      <c r="AD168">
        <v>9796.6720939999996</v>
      </c>
      <c r="AE168">
        <v>10075.384249999999</v>
      </c>
      <c r="AF168">
        <v>10363.50693</v>
      </c>
      <c r="AG168">
        <v>10662.11362</v>
      </c>
      <c r="AH168">
        <v>10970.815420000001</v>
      </c>
      <c r="AI168">
        <v>11288.47804</v>
      </c>
      <c r="AJ168">
        <v>11613.946470000001</v>
      </c>
      <c r="AK168">
        <v>11946.436960000001</v>
      </c>
      <c r="AL168">
        <v>12285.631460000001</v>
      </c>
      <c r="AM168">
        <v>12631.67347</v>
      </c>
      <c r="AN168">
        <v>12985.13364</v>
      </c>
    </row>
    <row r="169" spans="1:40" x14ac:dyDescent="0.25">
      <c r="A169" s="19" t="s">
        <v>410</v>
      </c>
      <c r="B169" t="s">
        <v>406</v>
      </c>
      <c r="C169">
        <v>363441.91800000001</v>
      </c>
      <c r="D169">
        <v>375354.67450000002</v>
      </c>
      <c r="E169">
        <v>387281.50530000002</v>
      </c>
      <c r="F169">
        <v>399340.8983</v>
      </c>
      <c r="G169">
        <v>411401.08750000002</v>
      </c>
      <c r="H169">
        <v>423731.34340000001</v>
      </c>
      <c r="I169">
        <v>436000.74160000001</v>
      </c>
      <c r="J169">
        <v>448099.07</v>
      </c>
      <c r="K169">
        <v>459956.65460000001</v>
      </c>
      <c r="L169">
        <v>471594.55930000002</v>
      </c>
      <c r="M169">
        <v>483153.85820000002</v>
      </c>
      <c r="N169">
        <v>494728.35200000001</v>
      </c>
      <c r="O169">
        <v>506383.43780000001</v>
      </c>
      <c r="P169">
        <v>518127.72560000001</v>
      </c>
      <c r="Q169">
        <v>530131.07869999995</v>
      </c>
      <c r="R169">
        <v>542228.44019999995</v>
      </c>
      <c r="S169">
        <v>554318.71950000001</v>
      </c>
      <c r="T169">
        <v>566309.42799999996</v>
      </c>
      <c r="U169">
        <v>568631.94579999999</v>
      </c>
      <c r="V169">
        <v>570995.85279999999</v>
      </c>
      <c r="W169">
        <v>573289.63040000002</v>
      </c>
      <c r="X169">
        <v>575431.42429999996</v>
      </c>
      <c r="Y169">
        <v>577383.83979999996</v>
      </c>
      <c r="Z169">
        <v>579141.59389999998</v>
      </c>
      <c r="AA169">
        <v>580716.51950000005</v>
      </c>
      <c r="AB169">
        <v>582124.65339999995</v>
      </c>
      <c r="AC169">
        <v>583379.7304</v>
      </c>
      <c r="AD169">
        <v>584490.70849999995</v>
      </c>
      <c r="AE169">
        <v>585495.59730000002</v>
      </c>
      <c r="AF169">
        <v>586677.63919999998</v>
      </c>
      <c r="AG169">
        <v>588041.18689999997</v>
      </c>
      <c r="AH169">
        <v>589552.68209999998</v>
      </c>
      <c r="AI169">
        <v>591164.05240000004</v>
      </c>
      <c r="AJ169">
        <v>592832.05909999995</v>
      </c>
      <c r="AK169">
        <v>594523.59550000005</v>
      </c>
      <c r="AL169">
        <v>596217.3406</v>
      </c>
      <c r="AM169">
        <v>597899.48860000004</v>
      </c>
      <c r="AN169">
        <v>599561.3406</v>
      </c>
    </row>
    <row r="170" spans="1:40" x14ac:dyDescent="0.25">
      <c r="A170" s="19" t="s">
        <v>410</v>
      </c>
      <c r="B170" t="s">
        <v>407</v>
      </c>
      <c r="C170">
        <v>9283.1983999999902</v>
      </c>
      <c r="D170">
        <v>9515.6965120000004</v>
      </c>
      <c r="E170">
        <v>9817.3983389999994</v>
      </c>
      <c r="F170">
        <v>10162.9697</v>
      </c>
      <c r="G170">
        <v>10486.838809999999</v>
      </c>
      <c r="H170">
        <v>10767.11846</v>
      </c>
      <c r="I170">
        <v>11028.98338</v>
      </c>
      <c r="J170">
        <v>11285.579470000001</v>
      </c>
      <c r="K170">
        <v>11548.84887</v>
      </c>
      <c r="L170">
        <v>11820.226570000001</v>
      </c>
      <c r="M170">
        <v>12097.350399999999</v>
      </c>
      <c r="N170">
        <v>12380.78881</v>
      </c>
      <c r="O170">
        <v>12673.58949</v>
      </c>
      <c r="P170">
        <v>12985.73446</v>
      </c>
      <c r="Q170">
        <v>13308.649160000001</v>
      </c>
      <c r="R170">
        <v>13647.670690000001</v>
      </c>
      <c r="S170">
        <v>14004.71868</v>
      </c>
      <c r="T170">
        <v>14379.263349999999</v>
      </c>
      <c r="U170">
        <v>14774.87977</v>
      </c>
      <c r="V170">
        <v>15189.73148</v>
      </c>
      <c r="W170">
        <v>15621.723330000001</v>
      </c>
      <c r="X170">
        <v>16068.38596</v>
      </c>
      <c r="Y170">
        <v>16527.71185</v>
      </c>
      <c r="Z170">
        <v>16998.399969999999</v>
      </c>
      <c r="AA170">
        <v>17479.753919999999</v>
      </c>
      <c r="AB170">
        <v>17971.471880000001</v>
      </c>
      <c r="AC170">
        <v>18473.448329999999</v>
      </c>
      <c r="AD170">
        <v>18985.651109999999</v>
      </c>
      <c r="AE170">
        <v>19541.556410000001</v>
      </c>
      <c r="AF170">
        <v>20127.902320000001</v>
      </c>
      <c r="AG170">
        <v>20744.294190000001</v>
      </c>
      <c r="AH170">
        <v>21388.061170000001</v>
      </c>
      <c r="AI170">
        <v>22055.476630000001</v>
      </c>
      <c r="AJ170">
        <v>22743.403350000001</v>
      </c>
      <c r="AK170">
        <v>23449.948550000001</v>
      </c>
      <c r="AL170">
        <v>24174.509959999999</v>
      </c>
      <c r="AM170">
        <v>24917.595549999998</v>
      </c>
      <c r="AN170">
        <v>25680.69442</v>
      </c>
    </row>
    <row r="171" spans="1:40" x14ac:dyDescent="0.25">
      <c r="A171" s="5" t="s">
        <v>409</v>
      </c>
      <c r="B171" t="s">
        <v>408</v>
      </c>
      <c r="C171">
        <v>37854.733</v>
      </c>
      <c r="D171">
        <v>40856.101029999998</v>
      </c>
      <c r="E171">
        <v>43857.44225</v>
      </c>
      <c r="F171">
        <v>46867.511299999998</v>
      </c>
      <c r="G171">
        <v>49887.493710000002</v>
      </c>
      <c r="H171">
        <v>52798.789649999999</v>
      </c>
      <c r="I171">
        <v>55660.272879999997</v>
      </c>
      <c r="J171">
        <v>58545.188580000002</v>
      </c>
      <c r="K171">
        <v>61491.08455</v>
      </c>
      <c r="L171">
        <v>64482.969680000002</v>
      </c>
      <c r="M171">
        <v>67499.958360000004</v>
      </c>
      <c r="N171">
        <v>70513.377489999999</v>
      </c>
      <c r="O171">
        <v>73506.327040000004</v>
      </c>
      <c r="P171">
        <v>76629.323789999995</v>
      </c>
      <c r="Q171">
        <v>79755.403959999996</v>
      </c>
      <c r="R171">
        <v>82845.802639999994</v>
      </c>
      <c r="S171">
        <v>85896.381689999995</v>
      </c>
      <c r="T171">
        <v>88915.037530000001</v>
      </c>
      <c r="U171">
        <v>91106.639150000003</v>
      </c>
      <c r="V171">
        <v>93262.559899999906</v>
      </c>
      <c r="W171">
        <v>95359.333910000001</v>
      </c>
      <c r="X171">
        <v>97391.689530000003</v>
      </c>
      <c r="Y171">
        <v>99362.863070000007</v>
      </c>
      <c r="Z171">
        <v>101279.4173</v>
      </c>
      <c r="AA171">
        <v>103148.5135</v>
      </c>
      <c r="AB171">
        <v>104976.8312</v>
      </c>
      <c r="AC171">
        <v>106769.98480000001</v>
      </c>
      <c r="AD171">
        <v>108532.5696</v>
      </c>
      <c r="AE171">
        <v>110302.8058</v>
      </c>
      <c r="AF171">
        <v>112059.5426</v>
      </c>
      <c r="AG171">
        <v>113758.6951</v>
      </c>
      <c r="AH171">
        <v>115401.1185</v>
      </c>
      <c r="AI171">
        <v>117005.27310000001</v>
      </c>
      <c r="AJ171">
        <v>118588.45480000001</v>
      </c>
      <c r="AK171">
        <v>120155.625</v>
      </c>
      <c r="AL171">
        <v>121712.05250000001</v>
      </c>
      <c r="AM171">
        <v>123260.39479999999</v>
      </c>
      <c r="AN171">
        <v>124801.8789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selection activeCell="A2" sqref="A2:O40"/>
    </sheetView>
  </sheetViews>
  <sheetFormatPr baseColWidth="10" defaultRowHeight="15" x14ac:dyDescent="0.25"/>
  <cols>
    <col min="2" max="2" width="11.42578125" style="13"/>
    <col min="3" max="3" width="18.28515625" style="13" customWidth="1"/>
    <col min="4" max="7" width="11.42578125" style="13"/>
    <col min="8" max="8" width="17.42578125" style="13" customWidth="1"/>
    <col min="9" max="9" width="13.28515625" style="13" customWidth="1"/>
    <col min="10" max="11" width="11.42578125" style="13"/>
    <col min="17" max="17" width="12.85546875" customWidth="1"/>
  </cols>
  <sheetData>
    <row r="1" spans="1:27" x14ac:dyDescent="0.25">
      <c r="A1" s="1" t="s">
        <v>209</v>
      </c>
      <c r="T1" s="1" t="s">
        <v>210</v>
      </c>
      <c r="U1" s="1"/>
    </row>
    <row r="2" spans="1:27" x14ac:dyDescent="0.25">
      <c r="B2" s="13" t="s">
        <v>131</v>
      </c>
      <c r="C2" s="13" t="s">
        <v>189</v>
      </c>
      <c r="D2" s="13" t="s">
        <v>190</v>
      </c>
      <c r="E2" s="13" t="s">
        <v>191</v>
      </c>
      <c r="F2" s="13" t="s">
        <v>192</v>
      </c>
      <c r="G2" s="13" t="s">
        <v>130</v>
      </c>
      <c r="H2" s="13" t="s">
        <v>193</v>
      </c>
      <c r="I2" s="13" t="s">
        <v>194</v>
      </c>
      <c r="J2" s="13" t="s">
        <v>195</v>
      </c>
      <c r="K2" s="13" t="s">
        <v>196</v>
      </c>
      <c r="L2" t="s">
        <v>197</v>
      </c>
      <c r="M2" t="s">
        <v>198</v>
      </c>
      <c r="N2" t="s">
        <v>199</v>
      </c>
      <c r="O2" t="s">
        <v>200</v>
      </c>
      <c r="Q2" s="7" t="s">
        <v>201</v>
      </c>
      <c r="R2" s="7" t="s">
        <v>202</v>
      </c>
      <c r="T2" t="s">
        <v>208</v>
      </c>
      <c r="U2" t="s">
        <v>207</v>
      </c>
      <c r="V2" t="s">
        <v>206</v>
      </c>
      <c r="W2" t="s">
        <v>205</v>
      </c>
      <c r="X2" t="s">
        <v>187</v>
      </c>
      <c r="Y2" t="s">
        <v>204</v>
      </c>
      <c r="AA2" s="7" t="s">
        <v>203</v>
      </c>
    </row>
    <row r="3" spans="1:27" x14ac:dyDescent="0.25">
      <c r="A3">
        <v>2013</v>
      </c>
      <c r="B3" s="13">
        <v>16277187.08</v>
      </c>
      <c r="C3" s="13">
        <v>10880669.779999999</v>
      </c>
      <c r="D3" s="13">
        <v>3459303.5249999999</v>
      </c>
      <c r="E3" s="13">
        <v>4915878.0669999998</v>
      </c>
      <c r="F3" s="13">
        <v>5166705.2450000001</v>
      </c>
      <c r="G3" s="13">
        <v>16277187.08</v>
      </c>
      <c r="H3" s="13">
        <v>10880669.779999999</v>
      </c>
      <c r="I3" s="13">
        <v>3459303.5249999999</v>
      </c>
      <c r="J3" s="13">
        <v>4915878.0669999998</v>
      </c>
      <c r="K3" s="13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4">
        <f>C3+D3+E3+L3+N3-F3 -(B3)</f>
        <v>-1.0000001639127731E-3</v>
      </c>
      <c r="R3" s="14">
        <f>H3+I3+J3+M3+O3-K3 -(G3)</f>
        <v>-1.0000001639127731E-3</v>
      </c>
      <c r="T3" s="15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16" t="e">
        <f>T3-SUM(U3:W3)</f>
        <v>#DIV/0!</v>
      </c>
    </row>
    <row r="4" spans="1:27" x14ac:dyDescent="0.25">
      <c r="A4">
        <v>2014</v>
      </c>
      <c r="B4" s="13">
        <v>16756144.949999999</v>
      </c>
      <c r="C4" s="13">
        <v>11202634.449999999</v>
      </c>
      <c r="D4" s="13">
        <v>3561238.7740000002</v>
      </c>
      <c r="E4" s="13">
        <v>5060427.0149999997</v>
      </c>
      <c r="F4" s="13">
        <v>5321209.2580000004</v>
      </c>
      <c r="G4" s="13">
        <v>16756144.949999999</v>
      </c>
      <c r="H4" s="13">
        <v>11202634.449999999</v>
      </c>
      <c r="I4" s="13">
        <v>3561238.7740000002</v>
      </c>
      <c r="J4" s="13">
        <v>5060427.0149999997</v>
      </c>
      <c r="K4" s="13">
        <v>5321209.2580000004</v>
      </c>
      <c r="L4">
        <v>2045186.247</v>
      </c>
      <c r="M4">
        <v>2045186.247</v>
      </c>
      <c r="N4">
        <v>207867.7138</v>
      </c>
      <c r="O4">
        <v>207867.7138</v>
      </c>
      <c r="Q4" s="14">
        <f t="shared" ref="Q4:Q40" si="0">C4+D4+E4+L4+N4-F4 -(B4)</f>
        <v>-8.2000009715557098E-3</v>
      </c>
      <c r="R4" s="14">
        <f t="shared" ref="R4:R40" si="1">H4+I4+J4+M4+O4-K4 -(G4)</f>
        <v>-8.2000009715557098E-3</v>
      </c>
      <c r="T4" s="15">
        <f t="shared" ref="T4:T40" si="2">(B4/G4-1)*100</f>
        <v>0</v>
      </c>
      <c r="U4" t="e">
        <f t="shared" ref="U4:U40" si="3">(C4-H4)/(B4-G4)*T4</f>
        <v>#DIV/0!</v>
      </c>
      <c r="V4" t="e">
        <f t="shared" ref="V4:V40" si="4">(D4-I4)/(B4-G4)*T4</f>
        <v>#DIV/0!</v>
      </c>
      <c r="W4" t="e">
        <f t="shared" ref="W4:W40" si="5">(X4-Y4)*T4</f>
        <v>#DIV/0!</v>
      </c>
      <c r="X4" t="e">
        <f t="shared" ref="X4:X40" si="6">(E4-J4)/(B4-G4)</f>
        <v>#DIV/0!</v>
      </c>
      <c r="Y4" t="e">
        <f t="shared" ref="Y4:Y40" si="7">(F4-K4)/(B4-G4)</f>
        <v>#DIV/0!</v>
      </c>
      <c r="AA4" s="16" t="e">
        <f t="shared" ref="AA4:AA40" si="8">T4-SUM(U4:W4)</f>
        <v>#DIV/0!</v>
      </c>
    </row>
    <row r="5" spans="1:27" x14ac:dyDescent="0.25">
      <c r="A5">
        <v>2015</v>
      </c>
      <c r="B5" s="13">
        <v>17242770.289999999</v>
      </c>
      <c r="C5" s="13">
        <v>11543887.9</v>
      </c>
      <c r="D5" s="13">
        <v>3664418.2259999998</v>
      </c>
      <c r="E5" s="13">
        <v>5197976.7790000001</v>
      </c>
      <c r="F5" s="13">
        <v>5478826.4210000001</v>
      </c>
      <c r="G5" s="13">
        <v>17242770.289999999</v>
      </c>
      <c r="H5" s="13">
        <v>11543887.9</v>
      </c>
      <c r="I5" s="13">
        <v>3664418.2259999998</v>
      </c>
      <c r="J5" s="13">
        <v>5197976.7790000001</v>
      </c>
      <c r="K5" s="13">
        <v>5478826.4210000001</v>
      </c>
      <c r="L5">
        <v>2101393.6979999999</v>
      </c>
      <c r="M5">
        <v>2101393.6979999999</v>
      </c>
      <c r="N5">
        <v>213920.1066</v>
      </c>
      <c r="O5">
        <v>213920.1066</v>
      </c>
      <c r="Q5" s="14">
        <f t="shared" si="0"/>
        <v>-1.3999976217746735E-3</v>
      </c>
      <c r="R5" s="14">
        <f t="shared" si="1"/>
        <v>-1.3999976217746735E-3</v>
      </c>
      <c r="T5" s="15">
        <f t="shared" si="2"/>
        <v>0</v>
      </c>
      <c r="U5" t="e">
        <f t="shared" si="3"/>
        <v>#DIV/0!</v>
      </c>
      <c r="V5" t="e">
        <f t="shared" si="4"/>
        <v>#DIV/0!</v>
      </c>
      <c r="W5" t="e">
        <f t="shared" si="5"/>
        <v>#DIV/0!</v>
      </c>
      <c r="X5" t="e">
        <f t="shared" si="6"/>
        <v>#DIV/0!</v>
      </c>
      <c r="Y5" t="e">
        <f t="shared" si="7"/>
        <v>#DIV/0!</v>
      </c>
      <c r="AA5" s="16" t="e">
        <f t="shared" si="8"/>
        <v>#DIV/0!</v>
      </c>
    </row>
    <row r="6" spans="1:27" x14ac:dyDescent="0.25">
      <c r="A6">
        <v>2016</v>
      </c>
      <c r="B6" s="13">
        <v>17738084.969999999</v>
      </c>
      <c r="C6" s="13">
        <v>11900357.32</v>
      </c>
      <c r="D6" s="13">
        <v>3769219.8909999998</v>
      </c>
      <c r="E6" s="13">
        <v>5332493.915</v>
      </c>
      <c r="F6" s="13">
        <v>5640312.4759999998</v>
      </c>
      <c r="G6" s="13">
        <v>17738084.969999999</v>
      </c>
      <c r="H6" s="13">
        <v>11900357.32</v>
      </c>
      <c r="I6" s="13">
        <v>3769219.8909999998</v>
      </c>
      <c r="J6" s="13">
        <v>5332493.915</v>
      </c>
      <c r="K6" s="13">
        <v>5640312.4759999998</v>
      </c>
      <c r="L6">
        <v>2156177.5959999999</v>
      </c>
      <c r="M6">
        <v>2156177.5959999999</v>
      </c>
      <c r="N6">
        <v>220148.7242</v>
      </c>
      <c r="O6">
        <v>220148.7242</v>
      </c>
      <c r="Q6" s="14">
        <f t="shared" si="0"/>
        <v>1.9999966025352478E-4</v>
      </c>
      <c r="R6" s="14">
        <f t="shared" si="1"/>
        <v>1.9999966025352478E-4</v>
      </c>
      <c r="T6" s="15">
        <f t="shared" si="2"/>
        <v>0</v>
      </c>
      <c r="U6" t="e">
        <f t="shared" si="3"/>
        <v>#DIV/0!</v>
      </c>
      <c r="V6" t="e">
        <f t="shared" si="4"/>
        <v>#DIV/0!</v>
      </c>
      <c r="W6" t="e">
        <f t="shared" si="5"/>
        <v>#DIV/0!</v>
      </c>
      <c r="X6" t="e">
        <f t="shared" si="6"/>
        <v>#DIV/0!</v>
      </c>
      <c r="Y6" t="e">
        <f t="shared" si="7"/>
        <v>#DIV/0!</v>
      </c>
      <c r="AA6" s="16" t="e">
        <f t="shared" si="8"/>
        <v>#DIV/0!</v>
      </c>
    </row>
    <row r="7" spans="1:27" x14ac:dyDescent="0.25">
      <c r="A7">
        <v>2017</v>
      </c>
      <c r="B7" s="13">
        <v>18242628.969999999</v>
      </c>
      <c r="C7" s="13">
        <v>12253388.310000001</v>
      </c>
      <c r="D7" s="13">
        <v>3877289.247</v>
      </c>
      <c r="E7" s="13">
        <v>5475001.7149999999</v>
      </c>
      <c r="F7" s="13">
        <v>5803143.6940000001</v>
      </c>
      <c r="G7" s="13">
        <v>18242628.969999999</v>
      </c>
      <c r="H7" s="13">
        <v>12253388.310000001</v>
      </c>
      <c r="I7" s="13">
        <v>3877289.247</v>
      </c>
      <c r="J7" s="13">
        <v>5475001.7149999999</v>
      </c>
      <c r="K7" s="13">
        <v>5803143.6940000001</v>
      </c>
      <c r="L7">
        <v>2213534.693</v>
      </c>
      <c r="M7">
        <v>2213534.693</v>
      </c>
      <c r="N7">
        <v>226558.69769999999</v>
      </c>
      <c r="O7">
        <v>226558.69769999999</v>
      </c>
      <c r="Q7" s="14">
        <f t="shared" si="0"/>
        <v>-1.2999996542930603E-3</v>
      </c>
      <c r="R7" s="14">
        <f t="shared" si="1"/>
        <v>-1.2999996542930603E-3</v>
      </c>
      <c r="T7" s="15">
        <f t="shared" si="2"/>
        <v>0</v>
      </c>
      <c r="U7" t="e">
        <f t="shared" si="3"/>
        <v>#DIV/0!</v>
      </c>
      <c r="V7" t="e">
        <f t="shared" si="4"/>
        <v>#DIV/0!</v>
      </c>
      <c r="W7" t="e">
        <f t="shared" si="5"/>
        <v>#DIV/0!</v>
      </c>
      <c r="X7" t="e">
        <f t="shared" si="6"/>
        <v>#DIV/0!</v>
      </c>
      <c r="Y7" t="e">
        <f t="shared" si="7"/>
        <v>#DIV/0!</v>
      </c>
      <c r="AA7" s="16" t="e">
        <f t="shared" si="8"/>
        <v>#DIV/0!</v>
      </c>
    </row>
    <row r="8" spans="1:27" x14ac:dyDescent="0.25">
      <c r="A8">
        <v>2018</v>
      </c>
      <c r="B8" s="13">
        <v>18760486.559999999</v>
      </c>
      <c r="C8" s="13">
        <v>12599502.18</v>
      </c>
      <c r="D8" s="13">
        <v>3990245.7740000002</v>
      </c>
      <c r="E8" s="13">
        <v>5629686.9110000003</v>
      </c>
      <c r="F8" s="13">
        <v>5968086.9910000004</v>
      </c>
      <c r="G8" s="13">
        <v>18757654.109999999</v>
      </c>
      <c r="H8" s="13">
        <v>12599246.939999999</v>
      </c>
      <c r="I8" s="13">
        <v>3990320.642</v>
      </c>
      <c r="J8" s="13">
        <v>5629581.7249999996</v>
      </c>
      <c r="K8" s="13">
        <v>5970633.8849999998</v>
      </c>
      <c r="L8">
        <v>2275983.375</v>
      </c>
      <c r="M8">
        <v>2275983.375</v>
      </c>
      <c r="N8">
        <v>233155.3076</v>
      </c>
      <c r="O8">
        <v>233155.3076</v>
      </c>
      <c r="Q8" s="14">
        <f t="shared" si="0"/>
        <v>-3.3999979496002197E-3</v>
      </c>
      <c r="R8" s="14">
        <f t="shared" si="1"/>
        <v>-5.4000020027160645E-3</v>
      </c>
      <c r="T8" s="15">
        <f t="shared" si="2"/>
        <v>1.510023579383013E-2</v>
      </c>
      <c r="U8">
        <f t="shared" si="3"/>
        <v>1.3607245261245886E-3</v>
      </c>
      <c r="V8">
        <f t="shared" si="4"/>
        <v>-3.991330662181182E-4</v>
      </c>
      <c r="W8">
        <f t="shared" si="5"/>
        <v>1.4138654996244476E-2</v>
      </c>
      <c r="X8">
        <f t="shared" si="6"/>
        <v>3.7136048297662136E-2</v>
      </c>
      <c r="Y8">
        <f t="shared" si="7"/>
        <v>-0.89918409857192849</v>
      </c>
      <c r="AA8" s="16">
        <f t="shared" si="8"/>
        <v>-1.0662320816187676E-8</v>
      </c>
    </row>
    <row r="9" spans="1:27" x14ac:dyDescent="0.25">
      <c r="A9">
        <v>2019</v>
      </c>
      <c r="B9" s="13">
        <v>19289782.420000002</v>
      </c>
      <c r="C9" s="13">
        <v>12940696.01</v>
      </c>
      <c r="D9" s="13">
        <v>4106623.3810000001</v>
      </c>
      <c r="E9" s="13">
        <v>5794809.4699999997</v>
      </c>
      <c r="F9" s="13">
        <v>6135474.1310000001</v>
      </c>
      <c r="G9" s="13">
        <v>19284484.539999999</v>
      </c>
      <c r="H9" s="13">
        <v>12940480.109999999</v>
      </c>
      <c r="I9" s="13">
        <v>4107222.4219999998</v>
      </c>
      <c r="J9" s="13">
        <v>5794600.6909999996</v>
      </c>
      <c r="K9" s="13">
        <v>6140946.3739999998</v>
      </c>
      <c r="L9">
        <v>2343183.7039999999</v>
      </c>
      <c r="M9">
        <v>2343183.7039999999</v>
      </c>
      <c r="N9">
        <v>239943.98809999999</v>
      </c>
      <c r="O9">
        <v>239943.98809999999</v>
      </c>
      <c r="Q9" s="14">
        <f t="shared" si="0"/>
        <v>2.099994570016861E-3</v>
      </c>
      <c r="R9" s="14">
        <f t="shared" si="1"/>
        <v>1.0999962687492371E-3</v>
      </c>
      <c r="T9" s="15">
        <f t="shared" si="2"/>
        <v>2.7472240645143309E-2</v>
      </c>
      <c r="U9">
        <f t="shared" si="3"/>
        <v>1.119552869316344E-3</v>
      </c>
      <c r="V9">
        <f t="shared" si="4"/>
        <v>-3.1063365928053663E-3</v>
      </c>
      <c r="W9">
        <f t="shared" si="5"/>
        <v>2.9459029554136942E-2</v>
      </c>
      <c r="X9">
        <f t="shared" si="6"/>
        <v>3.9408027361886484E-2</v>
      </c>
      <c r="Y9">
        <f t="shared" si="7"/>
        <v>-1.0329118439823124</v>
      </c>
      <c r="AA9" s="16">
        <f t="shared" si="8"/>
        <v>-5.1855046125093285E-9</v>
      </c>
    </row>
    <row r="10" spans="1:27" x14ac:dyDescent="0.25">
      <c r="A10">
        <v>2020</v>
      </c>
      <c r="B10" s="13">
        <v>19830584.07</v>
      </c>
      <c r="C10" s="13">
        <v>13280093.439999999</v>
      </c>
      <c r="D10" s="13">
        <v>4226902.4560000002</v>
      </c>
      <c r="E10" s="13">
        <v>5968597.6299999999</v>
      </c>
      <c r="F10" s="13">
        <v>6306558.3039999995</v>
      </c>
      <c r="G10" s="13">
        <v>19823499.379999999</v>
      </c>
      <c r="H10" s="13">
        <v>13280171.83</v>
      </c>
      <c r="I10" s="13">
        <v>4228140.5640000002</v>
      </c>
      <c r="J10" s="13">
        <v>5968351.3710000003</v>
      </c>
      <c r="K10" s="13">
        <v>6314713.2350000003</v>
      </c>
      <c r="L10">
        <v>2414618.52</v>
      </c>
      <c r="M10">
        <v>2414618.52</v>
      </c>
      <c r="N10">
        <v>246930.33170000001</v>
      </c>
      <c r="O10">
        <v>246930.33170000001</v>
      </c>
      <c r="Q10" s="14">
        <f t="shared" si="0"/>
        <v>3.6999955773353577E-3</v>
      </c>
      <c r="R10" s="14">
        <f t="shared" si="1"/>
        <v>1.7000027000904083E-3</v>
      </c>
      <c r="T10" s="15">
        <f t="shared" si="2"/>
        <v>3.573884642762426E-2</v>
      </c>
      <c r="U10">
        <f t="shared" si="3"/>
        <v>-3.9543976821600343E-4</v>
      </c>
      <c r="V10">
        <f t="shared" si="4"/>
        <v>-6.2456581265806846E-3</v>
      </c>
      <c r="W10">
        <f t="shared" si="5"/>
        <v>4.2379954411449261E-2</v>
      </c>
      <c r="X10">
        <f t="shared" si="6"/>
        <v>3.4759319038598156E-2</v>
      </c>
      <c r="Y10">
        <f t="shared" si="7"/>
        <v>-1.1510639138761545</v>
      </c>
      <c r="AA10" s="16">
        <f t="shared" si="8"/>
        <v>-1.0089028314175241E-8</v>
      </c>
    </row>
    <row r="11" spans="1:27" x14ac:dyDescent="0.25">
      <c r="A11">
        <v>2021</v>
      </c>
      <c r="B11" s="13">
        <v>20384374.199999999</v>
      </c>
      <c r="C11" s="13">
        <v>13622097.779999999</v>
      </c>
      <c r="D11" s="13">
        <v>4349722.6689999998</v>
      </c>
      <c r="E11" s="13">
        <v>6143860.8619999997</v>
      </c>
      <c r="F11" s="13">
        <v>6472624.8430000003</v>
      </c>
      <c r="G11" s="13">
        <v>20376068.039999999</v>
      </c>
      <c r="H11" s="13">
        <v>13622454.9</v>
      </c>
      <c r="I11" s="13">
        <v>4351467.4960000003</v>
      </c>
      <c r="J11" s="13">
        <v>6143670.3380000005</v>
      </c>
      <c r="K11" s="13">
        <v>6482842.4249999998</v>
      </c>
      <c r="L11">
        <v>2487197.6370000001</v>
      </c>
      <c r="M11">
        <v>2487197.6370000001</v>
      </c>
      <c r="N11">
        <v>254120.09349999999</v>
      </c>
      <c r="O11">
        <v>254120.09349999999</v>
      </c>
      <c r="Q11" s="14">
        <f t="shared" si="0"/>
        <v>-1.4999993145465851E-3</v>
      </c>
      <c r="R11" s="14">
        <f t="shared" si="1"/>
        <v>-5.0000101327896118E-4</v>
      </c>
      <c r="T11" s="15">
        <f t="shared" si="2"/>
        <v>4.0764292618655773E-2</v>
      </c>
      <c r="U11">
        <f t="shared" si="3"/>
        <v>-1.7526443242143915E-3</v>
      </c>
      <c r="V11">
        <f t="shared" si="4"/>
        <v>-8.5631192268088956E-3</v>
      </c>
      <c r="W11">
        <f t="shared" si="5"/>
        <v>5.1080051261946341E-2</v>
      </c>
      <c r="X11">
        <f t="shared" si="6"/>
        <v>2.2937675171110825E-2</v>
      </c>
      <c r="Y11">
        <f t="shared" si="7"/>
        <v>-1.2301210186174223</v>
      </c>
      <c r="AA11" s="16">
        <f t="shared" si="8"/>
        <v>4.9077327202162735E-9</v>
      </c>
    </row>
    <row r="12" spans="1:27" x14ac:dyDescent="0.25">
      <c r="A12">
        <v>2022</v>
      </c>
      <c r="B12" s="13">
        <v>20953497.5</v>
      </c>
      <c r="C12" s="13">
        <v>13967173.66</v>
      </c>
      <c r="D12" s="13">
        <v>4476268.5690000001</v>
      </c>
      <c r="E12" s="13">
        <v>6325948.8250000002</v>
      </c>
      <c r="F12" s="13">
        <v>6640794.9289999995</v>
      </c>
      <c r="G12" s="13">
        <v>20944032.43</v>
      </c>
      <c r="H12" s="13">
        <v>13967548.220000001</v>
      </c>
      <c r="I12" s="13">
        <v>4478236.284</v>
      </c>
      <c r="J12" s="13">
        <v>6325917.4409999996</v>
      </c>
      <c r="K12" s="13">
        <v>6652570.8849999998</v>
      </c>
      <c r="L12">
        <v>2563382.1740000001</v>
      </c>
      <c r="M12">
        <v>2563382.1740000001</v>
      </c>
      <c r="N12">
        <v>261519.19639999999</v>
      </c>
      <c r="O12">
        <v>261519.19639999999</v>
      </c>
      <c r="Q12" s="14">
        <f t="shared" si="0"/>
        <v>-4.5999959111213684E-3</v>
      </c>
      <c r="R12" s="14">
        <f t="shared" si="1"/>
        <v>3.9999932050704956E-4</v>
      </c>
      <c r="T12" s="15">
        <f t="shared" si="2"/>
        <v>4.5192204660859936E-2</v>
      </c>
      <c r="U12">
        <f t="shared" si="3"/>
        <v>-1.7883853133463074E-3</v>
      </c>
      <c r="V12">
        <f t="shared" si="4"/>
        <v>-9.3951105479657803E-3</v>
      </c>
      <c r="W12">
        <f t="shared" si="5"/>
        <v>5.6375676649023883E-2</v>
      </c>
      <c r="X12">
        <f t="shared" si="6"/>
        <v>3.3157705120556852E-3</v>
      </c>
      <c r="Y12">
        <f t="shared" si="7"/>
        <v>-1.2441488546835753</v>
      </c>
      <c r="AA12" s="16">
        <f t="shared" si="8"/>
        <v>2.3873148138897626E-8</v>
      </c>
    </row>
    <row r="13" spans="1:27" x14ac:dyDescent="0.25">
      <c r="A13">
        <v>2023</v>
      </c>
      <c r="B13" s="13">
        <v>21539458.969999999</v>
      </c>
      <c r="C13" s="13">
        <v>14316429.560000001</v>
      </c>
      <c r="D13" s="13">
        <v>4607987.4970000004</v>
      </c>
      <c r="E13" s="13">
        <v>6515892.4680000003</v>
      </c>
      <c r="F13" s="13">
        <v>6813820.9510000004</v>
      </c>
      <c r="G13" s="13">
        <v>21528241.039999999</v>
      </c>
      <c r="H13" s="13">
        <v>14316135.710000001</v>
      </c>
      <c r="I13" s="13">
        <v>4609715.8739999998</v>
      </c>
      <c r="J13" s="13">
        <v>6516128.5350000001</v>
      </c>
      <c r="K13" s="13">
        <v>6826709.4709999999</v>
      </c>
      <c r="L13">
        <v>2643836.6570000001</v>
      </c>
      <c r="M13">
        <v>2643836.6570000001</v>
      </c>
      <c r="N13">
        <v>269133.73580000002</v>
      </c>
      <c r="O13">
        <v>269133.73580000002</v>
      </c>
      <c r="Q13" s="14">
        <f t="shared" si="0"/>
        <v>-3.1999982893466949E-3</v>
      </c>
      <c r="R13" s="14">
        <f t="shared" si="1"/>
        <v>8.0000236630439758E-4</v>
      </c>
      <c r="T13" s="15">
        <f t="shared" si="2"/>
        <v>5.2107972867632135E-2</v>
      </c>
      <c r="U13">
        <f t="shared" si="3"/>
        <v>1.3649512723947019E-3</v>
      </c>
      <c r="V13">
        <f t="shared" si="4"/>
        <v>-8.0284171697461455E-3</v>
      </c>
      <c r="W13">
        <f t="shared" si="5"/>
        <v>5.8771420184739527E-2</v>
      </c>
      <c r="X13">
        <f t="shared" si="6"/>
        <v>-2.1043721970079379E-2</v>
      </c>
      <c r="Y13">
        <f t="shared" si="7"/>
        <v>-1.1489214142002933</v>
      </c>
      <c r="AA13" s="16">
        <f t="shared" si="8"/>
        <v>1.8580244051658035E-8</v>
      </c>
    </row>
    <row r="14" spans="1:27" x14ac:dyDescent="0.25">
      <c r="A14">
        <v>2024</v>
      </c>
      <c r="B14" s="13">
        <v>22143819.559999999</v>
      </c>
      <c r="C14" s="13">
        <v>14671893.84</v>
      </c>
      <c r="D14" s="13">
        <v>4746199.4110000003</v>
      </c>
      <c r="E14" s="13">
        <v>6712836.1490000002</v>
      </c>
      <c r="F14" s="13">
        <v>6992505.0530000003</v>
      </c>
      <c r="G14" s="13">
        <v>22129547.059999999</v>
      </c>
      <c r="H14" s="13">
        <v>14669807.23</v>
      </c>
      <c r="I14" s="13">
        <v>4746929.2259999998</v>
      </c>
      <c r="J14" s="13">
        <v>6713470.6500000004</v>
      </c>
      <c r="K14" s="13">
        <v>7006055.273</v>
      </c>
      <c r="L14">
        <v>2728425.236</v>
      </c>
      <c r="M14">
        <v>2728425.236</v>
      </c>
      <c r="N14">
        <v>276969.98440000002</v>
      </c>
      <c r="O14">
        <v>276969.98440000002</v>
      </c>
      <c r="Q14" s="14">
        <f t="shared" si="0"/>
        <v>7.4000060558319092E-3</v>
      </c>
      <c r="R14" s="14">
        <f t="shared" si="1"/>
        <v>-6.5999962389469147E-3</v>
      </c>
      <c r="T14" s="15">
        <f t="shared" si="2"/>
        <v>6.4495219722759956E-2</v>
      </c>
      <c r="U14">
        <f t="shared" si="3"/>
        <v>9.4290678175280931E-3</v>
      </c>
      <c r="V14">
        <f t="shared" si="4"/>
        <v>-3.2979210917451337E-3</v>
      </c>
      <c r="W14">
        <f t="shared" si="5"/>
        <v>5.8364136260809114E-2</v>
      </c>
      <c r="X14">
        <f t="shared" si="6"/>
        <v>-4.4456191977590744E-2</v>
      </c>
      <c r="Y14">
        <f t="shared" si="7"/>
        <v>-0.94939358906987137</v>
      </c>
      <c r="AA14" s="16">
        <f t="shared" si="8"/>
        <v>-6.3263832117410601E-8</v>
      </c>
    </row>
    <row r="15" spans="1:27" x14ac:dyDescent="0.25">
      <c r="A15">
        <v>2025</v>
      </c>
      <c r="B15" s="13">
        <v>22768320.489999998</v>
      </c>
      <c r="C15" s="13">
        <v>15036227.65</v>
      </c>
      <c r="D15" s="13">
        <v>4892399.6950000003</v>
      </c>
      <c r="E15" s="13">
        <v>6915208.3590000002</v>
      </c>
      <c r="F15" s="13">
        <v>7177266.8289999999</v>
      </c>
      <c r="G15" s="13">
        <v>22748721.210000001</v>
      </c>
      <c r="H15" s="13">
        <v>15030577.24</v>
      </c>
      <c r="I15" s="13">
        <v>4890915.7220000001</v>
      </c>
      <c r="J15" s="13">
        <v>6916417.8090000004</v>
      </c>
      <c r="K15" s="13">
        <v>7190941.1749999998</v>
      </c>
      <c r="L15">
        <v>2816717.2179999999</v>
      </c>
      <c r="M15">
        <v>2816717.2179999999</v>
      </c>
      <c r="N15">
        <v>285034.39750000002</v>
      </c>
      <c r="O15">
        <v>285034.39750000002</v>
      </c>
      <c r="Q15" s="14">
        <f t="shared" si="0"/>
        <v>5.0000101327896118E-4</v>
      </c>
      <c r="R15" s="14">
        <f t="shared" si="1"/>
        <v>1.4999993145465851E-3</v>
      </c>
      <c r="T15" s="15">
        <f t="shared" si="2"/>
        <v>8.6155524168018971E-2</v>
      </c>
      <c r="U15">
        <f t="shared" si="3"/>
        <v>2.4838363211010395E-2</v>
      </c>
      <c r="V15">
        <f t="shared" si="4"/>
        <v>6.5233249214371163E-3</v>
      </c>
      <c r="W15">
        <f t="shared" si="5"/>
        <v>5.4793831639731526E-2</v>
      </c>
      <c r="X15">
        <f t="shared" si="6"/>
        <v>-6.1708899510611745E-2</v>
      </c>
      <c r="Y15">
        <f t="shared" si="7"/>
        <v>-0.69769634394741387</v>
      </c>
      <c r="AA15" s="16">
        <f t="shared" si="8"/>
        <v>4.3958399420507277E-9</v>
      </c>
    </row>
    <row r="16" spans="1:27" x14ac:dyDescent="0.25">
      <c r="A16">
        <v>2026</v>
      </c>
      <c r="B16" s="13">
        <v>23414388.039999999</v>
      </c>
      <c r="C16" s="13">
        <v>15421762.24</v>
      </c>
      <c r="D16" s="13">
        <v>5041663.642</v>
      </c>
      <c r="E16" s="13">
        <v>7120976.1940000001</v>
      </c>
      <c r="F16" s="13">
        <v>7371619.3420000002</v>
      </c>
      <c r="G16" s="13">
        <v>23386335.039999999</v>
      </c>
      <c r="H16" s="13">
        <v>15410154.630000001</v>
      </c>
      <c r="I16" s="13">
        <v>5037227.267</v>
      </c>
      <c r="J16" s="13">
        <v>7122849.3090000004</v>
      </c>
      <c r="K16" s="13">
        <v>7385501.4749999996</v>
      </c>
      <c r="L16">
        <v>2908271.693</v>
      </c>
      <c r="M16">
        <v>2908271.693</v>
      </c>
      <c r="N16">
        <v>293333.61869999999</v>
      </c>
      <c r="O16">
        <v>293333.61869999999</v>
      </c>
      <c r="Q16" s="14">
        <f t="shared" si="0"/>
        <v>5.6999996304512024E-3</v>
      </c>
      <c r="R16" s="14">
        <f t="shared" si="1"/>
        <v>2.7000010013580322E-3</v>
      </c>
      <c r="T16" s="15">
        <f t="shared" si="2"/>
        <v>0.11995466562852997</v>
      </c>
      <c r="U16">
        <f t="shared" si="3"/>
        <v>4.9634155929715512E-2</v>
      </c>
      <c r="V16">
        <f t="shared" si="4"/>
        <v>1.8969945450674427E-2</v>
      </c>
      <c r="W16">
        <f t="shared" si="5"/>
        <v>5.1350577076138194E-2</v>
      </c>
      <c r="X16">
        <f t="shared" si="6"/>
        <v>-6.6770577121884417E-2</v>
      </c>
      <c r="Y16">
        <f t="shared" si="7"/>
        <v>-0.49485377677964743</v>
      </c>
      <c r="AA16" s="16">
        <f t="shared" si="8"/>
        <v>-1.2827998163711385E-8</v>
      </c>
    </row>
    <row r="17" spans="1:27" x14ac:dyDescent="0.25">
      <c r="A17">
        <v>2027</v>
      </c>
      <c r="B17" s="13">
        <v>24082304.390000001</v>
      </c>
      <c r="C17" s="13">
        <v>15826284.65</v>
      </c>
      <c r="D17" s="13">
        <v>5199458.267</v>
      </c>
      <c r="E17" s="13">
        <v>7333333.3219999997</v>
      </c>
      <c r="F17" s="13">
        <v>7583147.3650000002</v>
      </c>
      <c r="G17" s="13">
        <v>24043755.91</v>
      </c>
      <c r="H17" s="13">
        <v>15807844.93</v>
      </c>
      <c r="I17" s="13">
        <v>5190717.2079999996</v>
      </c>
      <c r="J17" s="13">
        <v>7336019.4309999999</v>
      </c>
      <c r="K17" s="13">
        <v>7597201.1749999998</v>
      </c>
      <c r="L17">
        <v>3004501.0329999998</v>
      </c>
      <c r="M17">
        <v>3004501.0329999998</v>
      </c>
      <c r="N17">
        <v>301874.48460000003</v>
      </c>
      <c r="O17">
        <v>301874.48460000003</v>
      </c>
      <c r="Q17" s="14">
        <f t="shared" si="0"/>
        <v>1.5999972820281982E-3</v>
      </c>
      <c r="R17" s="14">
        <f t="shared" si="1"/>
        <v>1.5999972820281982E-3</v>
      </c>
      <c r="T17" s="15">
        <f t="shared" si="2"/>
        <v>0.16032636558236391</v>
      </c>
      <c r="U17">
        <f t="shared" si="3"/>
        <v>7.6692344029038254E-2</v>
      </c>
      <c r="V17">
        <f t="shared" si="4"/>
        <v>3.6354798446295501E-2</v>
      </c>
      <c r="W17">
        <f t="shared" si="5"/>
        <v>4.7279223107030144E-2</v>
      </c>
      <c r="X17">
        <f t="shared" si="6"/>
        <v>-6.9681320768033919E-2</v>
      </c>
      <c r="Y17">
        <f t="shared" si="7"/>
        <v>-0.36457494562689441</v>
      </c>
      <c r="AA17" s="16">
        <f t="shared" si="8"/>
        <v>0</v>
      </c>
    </row>
    <row r="18" spans="1:27" x14ac:dyDescent="0.25">
      <c r="A18">
        <v>2028</v>
      </c>
      <c r="B18" s="13">
        <v>24771040.93</v>
      </c>
      <c r="C18" s="13">
        <v>16250245.26</v>
      </c>
      <c r="D18" s="13">
        <v>5364707.1229999997</v>
      </c>
      <c r="E18" s="13">
        <v>7546669.1050000004</v>
      </c>
      <c r="F18" s="13">
        <v>7804144.7560000001</v>
      </c>
      <c r="G18" s="13">
        <v>24721031.640000001</v>
      </c>
      <c r="H18" s="13">
        <v>16224917.75</v>
      </c>
      <c r="I18" s="13">
        <v>5350742.4309999999</v>
      </c>
      <c r="J18" s="13">
        <v>7550351.4129999997</v>
      </c>
      <c r="K18" s="13">
        <v>7818544.1440000003</v>
      </c>
      <c r="L18">
        <v>3102900.1669999999</v>
      </c>
      <c r="M18">
        <v>3102900.1669999999</v>
      </c>
      <c r="N18">
        <v>310664.03110000002</v>
      </c>
      <c r="O18">
        <v>310664.03110000002</v>
      </c>
      <c r="Q18" s="14">
        <f t="shared" si="0"/>
        <v>1.0000169277191162E-4</v>
      </c>
      <c r="R18" s="14">
        <f t="shared" si="1"/>
        <v>8.0999992787837982E-3</v>
      </c>
      <c r="T18" s="15">
        <f t="shared" si="2"/>
        <v>0.20229451071565041</v>
      </c>
      <c r="U18">
        <f t="shared" si="3"/>
        <v>0.10245328904081201</v>
      </c>
      <c r="V18">
        <f t="shared" si="4"/>
        <v>5.6489115031122597E-2</v>
      </c>
      <c r="W18">
        <f t="shared" si="5"/>
        <v>4.3352074282612785E-2</v>
      </c>
      <c r="X18">
        <f t="shared" si="6"/>
        <v>-7.3632479085372501E-2</v>
      </c>
      <c r="Y18">
        <f t="shared" si="7"/>
        <v>-0.28793426181416543</v>
      </c>
      <c r="AA18" s="16">
        <f t="shared" si="8"/>
        <v>3.2361103019518112E-8</v>
      </c>
    </row>
    <row r="19" spans="1:27" x14ac:dyDescent="0.25">
      <c r="A19">
        <v>2029</v>
      </c>
      <c r="B19" s="13">
        <v>25480282.879999999</v>
      </c>
      <c r="C19" s="13">
        <v>16693347.359999999</v>
      </c>
      <c r="D19" s="13">
        <v>5537225.2709999997</v>
      </c>
      <c r="E19" s="13">
        <v>7760261.273</v>
      </c>
      <c r="F19" s="13">
        <v>8033406.0609999998</v>
      </c>
      <c r="G19" s="13">
        <v>25418288.809999999</v>
      </c>
      <c r="H19" s="13">
        <v>16661465.25</v>
      </c>
      <c r="I19" s="13">
        <v>5517257.5489999996</v>
      </c>
      <c r="J19" s="13">
        <v>7765156.648</v>
      </c>
      <c r="K19" s="13">
        <v>8048445.6710000001</v>
      </c>
      <c r="L19">
        <v>3203145.534</v>
      </c>
      <c r="M19">
        <v>3203145.534</v>
      </c>
      <c r="N19">
        <v>319709.49900000001</v>
      </c>
      <c r="O19">
        <v>319709.49900000001</v>
      </c>
      <c r="Q19" s="14">
        <f t="shared" si="0"/>
        <v>-3.9999969303607941E-3</v>
      </c>
      <c r="R19" s="14">
        <f t="shared" si="1"/>
        <v>-9.999983012676239E-4</v>
      </c>
      <c r="T19" s="15">
        <f t="shared" si="2"/>
        <v>0.24389552917349899</v>
      </c>
      <c r="U19">
        <f t="shared" si="3"/>
        <v>0.12542980465095324</v>
      </c>
      <c r="V19">
        <f t="shared" si="4"/>
        <v>7.8556515543814279E-2</v>
      </c>
      <c r="W19">
        <f t="shared" si="5"/>
        <v>3.99091971762041E-2</v>
      </c>
      <c r="X19">
        <f t="shared" si="6"/>
        <v>-7.8965213930944952E-2</v>
      </c>
      <c r="Y19">
        <f t="shared" si="7"/>
        <v>-0.24259755812128908</v>
      </c>
      <c r="AA19" s="16">
        <f t="shared" si="8"/>
        <v>1.1802527344340064E-8</v>
      </c>
    </row>
    <row r="20" spans="1:27" x14ac:dyDescent="0.25">
      <c r="A20">
        <v>2030</v>
      </c>
      <c r="B20" s="13">
        <v>26209874.84</v>
      </c>
      <c r="C20" s="13">
        <v>17154683.539999999</v>
      </c>
      <c r="D20" s="13">
        <v>5717521.2819999997</v>
      </c>
      <c r="E20" s="13">
        <v>7974187.125</v>
      </c>
      <c r="F20" s="13">
        <v>8270874.233</v>
      </c>
      <c r="G20" s="13">
        <v>26135481.77</v>
      </c>
      <c r="H20" s="13">
        <v>17116683.309999999</v>
      </c>
      <c r="I20" s="13">
        <v>5690787.7580000004</v>
      </c>
      <c r="J20" s="13">
        <v>7980548.2039999999</v>
      </c>
      <c r="K20" s="13">
        <v>8286894.6330000004</v>
      </c>
      <c r="L20">
        <v>3305338.784</v>
      </c>
      <c r="M20">
        <v>3305338.784</v>
      </c>
      <c r="N20">
        <v>329018.33980000002</v>
      </c>
      <c r="O20">
        <v>329018.33980000002</v>
      </c>
      <c r="Q20" s="14">
        <f t="shared" si="0"/>
        <v>-2.199999988079071E-3</v>
      </c>
      <c r="R20" s="14">
        <f t="shared" si="1"/>
        <v>-7.1999989449977875E-3</v>
      </c>
      <c r="T20" s="15">
        <f t="shared" si="2"/>
        <v>0.28464395894700623</v>
      </c>
      <c r="U20">
        <f t="shared" si="3"/>
        <v>0.14539709018725638</v>
      </c>
      <c r="V20">
        <f t="shared" si="4"/>
        <v>0.10228823878305558</v>
      </c>
      <c r="W20">
        <f t="shared" si="5"/>
        <v>3.6958649107774091E-2</v>
      </c>
      <c r="X20">
        <f t="shared" si="6"/>
        <v>-8.5506338157571471E-2</v>
      </c>
      <c r="Y20">
        <f t="shared" si="7"/>
        <v>-0.21534801561489947</v>
      </c>
      <c r="AA20" s="16">
        <f t="shared" si="8"/>
        <v>-1.9131079831424813E-8</v>
      </c>
    </row>
    <row r="21" spans="1:27" x14ac:dyDescent="0.25">
      <c r="A21">
        <v>2031</v>
      </c>
      <c r="B21" s="13">
        <v>26951940.039999999</v>
      </c>
      <c r="C21" s="13">
        <v>17641004.25</v>
      </c>
      <c r="D21" s="13">
        <v>5898156.5880000005</v>
      </c>
      <c r="E21" s="13">
        <v>8179187.375</v>
      </c>
      <c r="F21" s="13">
        <v>8509980.6160000004</v>
      </c>
      <c r="G21" s="13">
        <v>26871461.84</v>
      </c>
      <c r="H21" s="13">
        <v>17598985.43</v>
      </c>
      <c r="I21" s="13">
        <v>5868084.7300000004</v>
      </c>
      <c r="J21" s="13">
        <v>8187241.4419999998</v>
      </c>
      <c r="K21" s="13">
        <v>8526422.2109999899</v>
      </c>
      <c r="L21">
        <v>3404974.2280000001</v>
      </c>
      <c r="M21">
        <v>3404974.2280000001</v>
      </c>
      <c r="N21">
        <v>338598.22210000001</v>
      </c>
      <c r="O21">
        <v>338598.22210000001</v>
      </c>
      <c r="Q21" s="14">
        <f t="shared" si="0"/>
        <v>7.0999972522258759E-3</v>
      </c>
      <c r="R21" s="14">
        <f t="shared" si="1"/>
        <v>1.1000074446201324E-3</v>
      </c>
      <c r="T21" s="15">
        <f t="shared" si="2"/>
        <v>0.29949319645945494</v>
      </c>
      <c r="U21">
        <f t="shared" si="3"/>
        <v>0.15636968412880356</v>
      </c>
      <c r="V21">
        <f t="shared" si="4"/>
        <v>0.11191001881124227</v>
      </c>
      <c r="W21">
        <f t="shared" si="5"/>
        <v>3.1213515847895629E-2</v>
      </c>
      <c r="X21">
        <f t="shared" si="6"/>
        <v>-0.10007762350549441</v>
      </c>
      <c r="Y21">
        <f t="shared" si="7"/>
        <v>-0.20429874177093482</v>
      </c>
      <c r="AA21" s="16">
        <f t="shared" si="8"/>
        <v>-2.2328486504186174E-8</v>
      </c>
    </row>
    <row r="22" spans="1:27" x14ac:dyDescent="0.25">
      <c r="A22">
        <v>2032</v>
      </c>
      <c r="B22" s="13">
        <v>27710242.68</v>
      </c>
      <c r="C22" s="13">
        <v>18148418.789999999</v>
      </c>
      <c r="D22" s="13">
        <v>6081738.6509999996</v>
      </c>
      <c r="E22" s="13">
        <v>8380903.5109999999</v>
      </c>
      <c r="F22" s="13">
        <v>8753736.0419999994</v>
      </c>
      <c r="G22" s="13">
        <v>27626825.920000002</v>
      </c>
      <c r="H22" s="13">
        <v>18105322.550000001</v>
      </c>
      <c r="I22" s="13">
        <v>6048662.1229999997</v>
      </c>
      <c r="J22" s="13">
        <v>8390858.932</v>
      </c>
      <c r="K22" s="13">
        <v>8770935.4529999997</v>
      </c>
      <c r="L22">
        <v>3504460.7319999998</v>
      </c>
      <c r="M22">
        <v>3504460.7319999998</v>
      </c>
      <c r="N22">
        <v>348457.03749999998</v>
      </c>
      <c r="O22">
        <v>348457.03749999998</v>
      </c>
      <c r="Q22" s="14">
        <f t="shared" si="0"/>
        <v>-4.9999728798866272E-4</v>
      </c>
      <c r="R22" s="14">
        <f t="shared" si="1"/>
        <v>1.4999955892562866E-3</v>
      </c>
      <c r="T22" s="15">
        <f t="shared" si="2"/>
        <v>0.30194116487196609</v>
      </c>
      <c r="U22">
        <f t="shared" si="3"/>
        <v>0.15599417799494553</v>
      </c>
      <c r="V22">
        <f t="shared" si="4"/>
        <v>0.11972612451311263</v>
      </c>
      <c r="W22">
        <f t="shared" si="5"/>
        <v>2.6220855124569644E-2</v>
      </c>
      <c r="X22">
        <f t="shared" si="6"/>
        <v>-0.11934557276020237</v>
      </c>
      <c r="Y22">
        <f t="shared" si="7"/>
        <v>-0.20618651455655607</v>
      </c>
      <c r="AA22" s="16">
        <f t="shared" si="8"/>
        <v>7.2393383510060971E-9</v>
      </c>
    </row>
    <row r="23" spans="1:27" x14ac:dyDescent="0.25">
      <c r="A23">
        <v>2033</v>
      </c>
      <c r="B23" s="13">
        <v>28484845.739999998</v>
      </c>
      <c r="C23" s="13">
        <v>18674671.640000001</v>
      </c>
      <c r="D23" s="13">
        <v>6268198.6849999996</v>
      </c>
      <c r="E23" s="13">
        <v>8581174.5</v>
      </c>
      <c r="F23" s="13">
        <v>9002377.9739999995</v>
      </c>
      <c r="G23" s="13">
        <v>28401440.789999999</v>
      </c>
      <c r="H23" s="13">
        <v>18633114.289999999</v>
      </c>
      <c r="I23" s="13">
        <v>6232826.2520000003</v>
      </c>
      <c r="J23" s="13">
        <v>8593202.9289999995</v>
      </c>
      <c r="K23" s="13">
        <v>9020881.5720000006</v>
      </c>
      <c r="L23">
        <v>3604575.9840000002</v>
      </c>
      <c r="M23">
        <v>3604575.9840000002</v>
      </c>
      <c r="N23">
        <v>358602.90779999999</v>
      </c>
      <c r="O23">
        <v>358602.90779999999</v>
      </c>
      <c r="Q23" s="14">
        <f t="shared" si="0"/>
        <v>2.7999989688396454E-3</v>
      </c>
      <c r="R23" s="14">
        <f t="shared" si="1"/>
        <v>7.9999491572380066E-4</v>
      </c>
      <c r="T23" s="15">
        <f t="shared" si="2"/>
        <v>0.29366450320846837</v>
      </c>
      <c r="U23">
        <f t="shared" si="3"/>
        <v>0.14632127400605108</v>
      </c>
      <c r="V23">
        <f t="shared" si="4"/>
        <v>0.12454450202559571</v>
      </c>
      <c r="W23">
        <f t="shared" si="5"/>
        <v>2.2798734218728852E-2</v>
      </c>
      <c r="X23">
        <f t="shared" si="6"/>
        <v>-0.14421720773167115</v>
      </c>
      <c r="Y23">
        <f t="shared" si="7"/>
        <v>-0.22185251594781039</v>
      </c>
      <c r="AA23" s="16">
        <f t="shared" si="8"/>
        <v>-7.0419072795147031E-9</v>
      </c>
    </row>
    <row r="24" spans="1:27" x14ac:dyDescent="0.25">
      <c r="A24">
        <v>2034</v>
      </c>
      <c r="B24" s="13">
        <v>29275900.370000001</v>
      </c>
      <c r="C24" s="13">
        <v>19218115.940000001</v>
      </c>
      <c r="D24" s="13">
        <v>6457550.2709999997</v>
      </c>
      <c r="E24" s="13">
        <v>8781400.5329999998</v>
      </c>
      <c r="F24" s="13">
        <v>9256126.8670000006</v>
      </c>
      <c r="G24" s="13">
        <v>29195116.059999999</v>
      </c>
      <c r="H24" s="13">
        <v>19180214.539999999</v>
      </c>
      <c r="I24" s="13">
        <v>6420703.0719999997</v>
      </c>
      <c r="J24" s="13">
        <v>8795648.9800000004</v>
      </c>
      <c r="K24" s="13">
        <v>9276411.0189999994</v>
      </c>
      <c r="L24">
        <v>3705916.3029999998</v>
      </c>
      <c r="M24">
        <v>3705916.3029999998</v>
      </c>
      <c r="N24">
        <v>369044.19079999998</v>
      </c>
      <c r="O24">
        <v>369044.19079999998</v>
      </c>
      <c r="Q24" s="14">
        <f t="shared" si="0"/>
        <v>8.0000236630439758E-4</v>
      </c>
      <c r="R24" s="14">
        <f t="shared" si="1"/>
        <v>6.8000070750713348E-3</v>
      </c>
      <c r="T24" s="15">
        <f t="shared" si="2"/>
        <v>0.27670487705540037</v>
      </c>
      <c r="U24">
        <f t="shared" si="3"/>
        <v>0.12982102870257678</v>
      </c>
      <c r="V24">
        <f t="shared" si="4"/>
        <v>0.12621014735572508</v>
      </c>
      <c r="W24">
        <f t="shared" si="5"/>
        <v>2.0673680445709334E-2</v>
      </c>
      <c r="X24">
        <f t="shared" si="6"/>
        <v>-0.17637641517270131</v>
      </c>
      <c r="Y24">
        <f t="shared" si="7"/>
        <v>-0.25109024264734375</v>
      </c>
      <c r="AA24" s="16">
        <f t="shared" si="8"/>
        <v>2.0551389201539649E-8</v>
      </c>
    </row>
    <row r="25" spans="1:27" x14ac:dyDescent="0.25">
      <c r="A25">
        <v>2035</v>
      </c>
      <c r="B25" s="13">
        <v>30083548.940000001</v>
      </c>
      <c r="C25" s="13">
        <v>19777771.09</v>
      </c>
      <c r="D25" s="13">
        <v>6649828.102</v>
      </c>
      <c r="E25" s="13">
        <v>8982493.3499999996</v>
      </c>
      <c r="F25" s="13">
        <v>9515195.0099999998</v>
      </c>
      <c r="G25" s="13">
        <v>30007591.210000001</v>
      </c>
      <c r="H25" s="13">
        <v>19745123.420000002</v>
      </c>
      <c r="I25" s="13">
        <v>6612365.3150000004</v>
      </c>
      <c r="J25" s="13">
        <v>8999087.9409999996</v>
      </c>
      <c r="K25" s="13">
        <v>9537636.8770000003</v>
      </c>
      <c r="L25">
        <v>3808861.915</v>
      </c>
      <c r="M25">
        <v>3808861.915</v>
      </c>
      <c r="N25">
        <v>379789.48820000002</v>
      </c>
      <c r="O25">
        <v>379789.48820000002</v>
      </c>
      <c r="Q25" s="14">
        <f t="shared" si="0"/>
        <v>-4.7999955713748932E-3</v>
      </c>
      <c r="R25" s="14">
        <f t="shared" si="1"/>
        <v>-7.8000016510486603E-3</v>
      </c>
      <c r="T25" s="15">
        <f t="shared" si="2"/>
        <v>0.2531283816432639</v>
      </c>
      <c r="U25">
        <f t="shared" si="3"/>
        <v>0.10879803637526818</v>
      </c>
      <c r="V25">
        <f t="shared" si="4"/>
        <v>0.12484436600667416</v>
      </c>
      <c r="W25">
        <f t="shared" si="5"/>
        <v>1.9485989258784121E-2</v>
      </c>
      <c r="X25">
        <f t="shared" si="6"/>
        <v>-0.21847139191758255</v>
      </c>
      <c r="Y25">
        <f t="shared" si="7"/>
        <v>-0.29545204944908726</v>
      </c>
      <c r="AA25" s="16">
        <f t="shared" si="8"/>
        <v>-9.9974625800136607E-9</v>
      </c>
    </row>
    <row r="26" spans="1:27" x14ac:dyDescent="0.25">
      <c r="A26">
        <v>2036</v>
      </c>
      <c r="B26" s="13">
        <v>30907869.75</v>
      </c>
      <c r="C26" s="13">
        <v>20353136.969999999</v>
      </c>
      <c r="D26" s="13">
        <v>6845077.6699999999</v>
      </c>
      <c r="E26" s="13">
        <v>9184960.0199999996</v>
      </c>
      <c r="F26" s="13">
        <v>9779761.3100000005</v>
      </c>
      <c r="G26" s="13">
        <v>30838549.420000002</v>
      </c>
      <c r="H26" s="13">
        <v>20326861.25</v>
      </c>
      <c r="I26" s="13">
        <v>6807865.9759999998</v>
      </c>
      <c r="J26" s="13">
        <v>9204004.7939999998</v>
      </c>
      <c r="K26" s="13">
        <v>9804639.0089999996</v>
      </c>
      <c r="L26">
        <v>3913608.7560000001</v>
      </c>
      <c r="M26">
        <v>3913608.7560000001</v>
      </c>
      <c r="N26">
        <v>390847.65159999998</v>
      </c>
      <c r="O26">
        <v>390847.65159999998</v>
      </c>
      <c r="Q26" s="14">
        <f t="shared" si="0"/>
        <v>7.5999945402145386E-3</v>
      </c>
      <c r="R26" s="14">
        <f t="shared" si="1"/>
        <v>-1.4000050723552704E-3</v>
      </c>
      <c r="T26" s="15">
        <f t="shared" si="2"/>
        <v>0.224784664985056</v>
      </c>
      <c r="U26">
        <f t="shared" si="3"/>
        <v>8.5204137335194732E-2</v>
      </c>
      <c r="V26">
        <f t="shared" si="4"/>
        <v>0.12066616199485294</v>
      </c>
      <c r="W26">
        <f t="shared" si="5"/>
        <v>1.8914394839259142E-2</v>
      </c>
      <c r="X26">
        <f t="shared" si="6"/>
        <v>-0.27473576654930376</v>
      </c>
      <c r="Y26">
        <f t="shared" si="7"/>
        <v>-0.35888027365131892</v>
      </c>
      <c r="AA26" s="16">
        <f t="shared" si="8"/>
        <v>-2.9184250821545632E-8</v>
      </c>
    </row>
    <row r="27" spans="1:27" x14ac:dyDescent="0.25">
      <c r="A27">
        <v>2037</v>
      </c>
      <c r="B27" s="13">
        <v>31748869.850000001</v>
      </c>
      <c r="C27" s="13">
        <v>20943975.559999999</v>
      </c>
      <c r="D27" s="13">
        <v>7043352.7359999996</v>
      </c>
      <c r="E27" s="13">
        <v>9389047.3310000002</v>
      </c>
      <c r="F27" s="13">
        <v>10049966.640000001</v>
      </c>
      <c r="G27" s="13">
        <v>31687643.41</v>
      </c>
      <c r="H27" s="13">
        <v>20924777.09</v>
      </c>
      <c r="I27" s="13">
        <v>7007255.7120000003</v>
      </c>
      <c r="J27" s="13">
        <v>9410620.5700000003</v>
      </c>
      <c r="K27" s="13">
        <v>10077470.83</v>
      </c>
      <c r="L27">
        <v>4020233.077</v>
      </c>
      <c r="M27">
        <v>4020233.077</v>
      </c>
      <c r="N27">
        <v>402227.79070000001</v>
      </c>
      <c r="O27">
        <v>402227.79070000001</v>
      </c>
      <c r="Q27" s="14">
        <f t="shared" si="0"/>
        <v>4.69999760389328E-3</v>
      </c>
      <c r="R27" s="14">
        <f t="shared" si="1"/>
        <v>-2.9999390244483948E-4</v>
      </c>
      <c r="T27" s="15">
        <f t="shared" si="2"/>
        <v>0.19321866005561628</v>
      </c>
      <c r="U27">
        <f t="shared" si="3"/>
        <v>6.0586613373530065E-2</v>
      </c>
      <c r="V27">
        <f t="shared" si="4"/>
        <v>0.1139151420411693</v>
      </c>
      <c r="W27">
        <f t="shared" si="5"/>
        <v>1.8716920419926099E-2</v>
      </c>
      <c r="X27">
        <f t="shared" si="6"/>
        <v>-0.35235168009114343</v>
      </c>
      <c r="Y27">
        <f t="shared" si="7"/>
        <v>-0.44922079415361854</v>
      </c>
      <c r="AA27" s="16">
        <f t="shared" si="8"/>
        <v>-1.5779009182592674E-8</v>
      </c>
    </row>
    <row r="28" spans="1:27" x14ac:dyDescent="0.25">
      <c r="A28">
        <v>2038</v>
      </c>
      <c r="B28" s="13">
        <v>32606502.16</v>
      </c>
      <c r="C28" s="13">
        <v>21550140.59</v>
      </c>
      <c r="D28" s="13">
        <v>7244722.3760000002</v>
      </c>
      <c r="E28" s="13">
        <v>9594871.2860000003</v>
      </c>
      <c r="F28" s="13">
        <v>10325924.710000001</v>
      </c>
      <c r="G28" s="13">
        <v>32554525.690000001</v>
      </c>
      <c r="H28" s="13">
        <v>21538389.149999999</v>
      </c>
      <c r="I28" s="13">
        <v>7210597.983</v>
      </c>
      <c r="J28" s="13">
        <v>9619020.8310000002</v>
      </c>
      <c r="K28" s="13">
        <v>10356174.9</v>
      </c>
      <c r="L28">
        <v>4128753.3480000002</v>
      </c>
      <c r="M28">
        <v>4128753.3480000002</v>
      </c>
      <c r="N28">
        <v>413939.28029999998</v>
      </c>
      <c r="O28">
        <v>413939.28029999998</v>
      </c>
      <c r="Q28" s="14">
        <f t="shared" si="0"/>
        <v>1.0299991816282272E-2</v>
      </c>
      <c r="R28" s="14">
        <f t="shared" si="1"/>
        <v>2.2999979555606842E-3</v>
      </c>
      <c r="T28" s="15">
        <f t="shared" si="2"/>
        <v>0.15965973669818112</v>
      </c>
      <c r="U28">
        <f t="shared" si="3"/>
        <v>3.6097715297416906E-2</v>
      </c>
      <c r="V28">
        <f t="shared" si="4"/>
        <v>0.10482227056522701</v>
      </c>
      <c r="W28">
        <f t="shared" si="5"/>
        <v>1.8739775409700319E-2</v>
      </c>
      <c r="X28">
        <f t="shared" si="6"/>
        <v>-0.46462456954080333</v>
      </c>
      <c r="Y28">
        <f t="shared" si="7"/>
        <v>-0.58199777707105105</v>
      </c>
      <c r="AA28" s="16">
        <f t="shared" si="8"/>
        <v>-2.4574163121071635E-8</v>
      </c>
    </row>
    <row r="29" spans="1:27" x14ac:dyDescent="0.25">
      <c r="A29">
        <v>2039</v>
      </c>
      <c r="B29" s="13">
        <v>33480694.109999999</v>
      </c>
      <c r="C29" s="13">
        <v>22171467.800000001</v>
      </c>
      <c r="D29" s="13">
        <v>7449284.0329999998</v>
      </c>
      <c r="E29" s="13">
        <v>9802512.9690000005</v>
      </c>
      <c r="F29" s="13">
        <v>10607741.9</v>
      </c>
      <c r="G29" s="13">
        <v>33438879.620000001</v>
      </c>
      <c r="H29" s="13">
        <v>22167275.66</v>
      </c>
      <c r="I29" s="13">
        <v>7417985.4879999999</v>
      </c>
      <c r="J29" s="13">
        <v>9829251.3399999999</v>
      </c>
      <c r="K29" s="13">
        <v>10640804.08</v>
      </c>
      <c r="L29">
        <v>4239179.4400000004</v>
      </c>
      <c r="M29">
        <v>4239179.4400000004</v>
      </c>
      <c r="N29">
        <v>425991.76819999999</v>
      </c>
      <c r="O29">
        <v>425991.76819999999</v>
      </c>
      <c r="Q29" s="14">
        <f t="shared" si="0"/>
        <v>2.0000338554382324E-4</v>
      </c>
      <c r="R29" s="14">
        <f t="shared" si="1"/>
        <v>-3.7999935448169708E-3</v>
      </c>
      <c r="T29" s="15">
        <f t="shared" si="2"/>
        <v>0.12504752095519045</v>
      </c>
      <c r="U29">
        <f t="shared" si="3"/>
        <v>1.2536723860489202E-2</v>
      </c>
      <c r="V29">
        <f t="shared" si="4"/>
        <v>9.3599263359534349E-2</v>
      </c>
      <c r="W29">
        <f t="shared" si="5"/>
        <v>1.8911545697297697E-2</v>
      </c>
      <c r="X29">
        <f t="shared" si="6"/>
        <v>-0.63945228077636229</v>
      </c>
      <c r="Y29">
        <f t="shared" si="7"/>
        <v>-0.7906871517505295</v>
      </c>
      <c r="AA29" s="16">
        <f t="shared" si="8"/>
        <v>-1.1962130813669702E-8</v>
      </c>
    </row>
    <row r="30" spans="1:27" x14ac:dyDescent="0.25">
      <c r="A30">
        <v>2040</v>
      </c>
      <c r="B30" s="13">
        <v>34371389.880000003</v>
      </c>
      <c r="C30" s="13">
        <v>22807737.68</v>
      </c>
      <c r="D30" s="13">
        <v>7657180.0089999996</v>
      </c>
      <c r="E30" s="13">
        <v>10012072.51</v>
      </c>
      <c r="F30" s="13">
        <v>10895539.02</v>
      </c>
      <c r="G30" s="13">
        <v>34340457.369999997</v>
      </c>
      <c r="H30" s="13">
        <v>22811032</v>
      </c>
      <c r="I30" s="13">
        <v>7629557.3020000001</v>
      </c>
      <c r="J30" s="13">
        <v>10041372.24</v>
      </c>
      <c r="K30" s="13">
        <v>10931442.880000001</v>
      </c>
      <c r="L30">
        <v>4351543.5199999996</v>
      </c>
      <c r="M30">
        <v>4351543.5199999996</v>
      </c>
      <c r="N30">
        <v>438395.18300000002</v>
      </c>
      <c r="O30">
        <v>438395.18300000002</v>
      </c>
      <c r="Q30" s="14">
        <f t="shared" si="0"/>
        <v>1.9999966025352478E-3</v>
      </c>
      <c r="R30" s="14">
        <f t="shared" si="1"/>
        <v>-4.999995231628418E-3</v>
      </c>
      <c r="T30" s="15">
        <f t="shared" si="2"/>
        <v>9.0075998891703257E-2</v>
      </c>
      <c r="U30">
        <f t="shared" si="3"/>
        <v>-9.593116260817219E-3</v>
      </c>
      <c r="V30">
        <f t="shared" si="4"/>
        <v>8.0437795869697112E-2</v>
      </c>
      <c r="W30">
        <f t="shared" si="5"/>
        <v>1.92313396669276E-2</v>
      </c>
      <c r="X30">
        <f t="shared" si="6"/>
        <v>-0.94721475884095296</v>
      </c>
      <c r="Y30">
        <f t="shared" si="7"/>
        <v>-1.160716023368134</v>
      </c>
      <c r="AA30" s="16">
        <f t="shared" si="8"/>
        <v>-2.0384104237880507E-8</v>
      </c>
    </row>
    <row r="31" spans="1:27" x14ac:dyDescent="0.25">
      <c r="A31">
        <v>2041</v>
      </c>
      <c r="B31" s="13">
        <v>35283839.530000001</v>
      </c>
      <c r="C31" s="13">
        <v>23468160.550000001</v>
      </c>
      <c r="D31" s="13">
        <v>7866472.3619999997</v>
      </c>
      <c r="E31" s="13">
        <v>10224044.470000001</v>
      </c>
      <c r="F31" s="13">
        <v>11192475.550000001</v>
      </c>
      <c r="G31" s="13">
        <v>35259226.229999997</v>
      </c>
      <c r="H31" s="13">
        <v>23476951.98</v>
      </c>
      <c r="I31" s="13">
        <v>7839424.568</v>
      </c>
      <c r="J31" s="13">
        <v>10255927.67</v>
      </c>
      <c r="K31" s="13">
        <v>11230715.699999999</v>
      </c>
      <c r="L31">
        <v>4466477.9539999999</v>
      </c>
      <c r="M31">
        <v>4466477.9539999999</v>
      </c>
      <c r="N31">
        <v>451159.7427</v>
      </c>
      <c r="O31">
        <v>451159.7427</v>
      </c>
      <c r="Q31" s="14">
        <f t="shared" si="0"/>
        <v>-1.3000071048736572E-3</v>
      </c>
      <c r="R31" s="14">
        <f t="shared" si="1"/>
        <v>-1.5299983322620392E-2</v>
      </c>
      <c r="T31" s="15">
        <f t="shared" si="2"/>
        <v>6.9806693542995291E-2</v>
      </c>
      <c r="U31">
        <f t="shared" si="3"/>
        <v>-2.4933700877759698E-2</v>
      </c>
      <c r="V31">
        <f t="shared" si="4"/>
        <v>7.6711252321781609E-2</v>
      </c>
      <c r="W31">
        <f t="shared" si="5"/>
        <v>1.8029181804878305E-2</v>
      </c>
      <c r="X31">
        <f t="shared" si="6"/>
        <v>-1.2953647011978673</v>
      </c>
      <c r="Y31">
        <f t="shared" si="7"/>
        <v>-1.5536376674396186</v>
      </c>
      <c r="AA31" s="16">
        <f t="shared" si="8"/>
        <v>-3.9705904925080304E-8</v>
      </c>
    </row>
    <row r="32" spans="1:27" x14ac:dyDescent="0.25">
      <c r="A32">
        <v>2042</v>
      </c>
      <c r="B32" s="13">
        <v>36218288.890000001</v>
      </c>
      <c r="C32" s="13">
        <v>24153962.219999999</v>
      </c>
      <c r="D32" s="13">
        <v>8079831.0020000003</v>
      </c>
      <c r="E32" s="13">
        <v>10439908.66</v>
      </c>
      <c r="F32" s="13">
        <v>11504114.369999999</v>
      </c>
      <c r="G32" s="13">
        <v>36195994.530000001</v>
      </c>
      <c r="H32" s="13">
        <v>24165287.379999999</v>
      </c>
      <c r="I32" s="13">
        <v>8051934.25</v>
      </c>
      <c r="J32" s="13">
        <v>10474381.33</v>
      </c>
      <c r="K32" s="13">
        <v>11544309.810000001</v>
      </c>
      <c r="L32">
        <v>4584405.4129999997</v>
      </c>
      <c r="M32">
        <v>4584405.4129999997</v>
      </c>
      <c r="N32">
        <v>464295.96240000002</v>
      </c>
      <c r="O32">
        <v>464295.96240000002</v>
      </c>
      <c r="Q32" s="14">
        <f t="shared" si="0"/>
        <v>-2.5999993085861206E-3</v>
      </c>
      <c r="R32" s="14">
        <f t="shared" si="1"/>
        <v>-4.6000033617019653E-3</v>
      </c>
      <c r="T32" s="15">
        <f t="shared" si="2"/>
        <v>6.1593445046859152E-2</v>
      </c>
      <c r="U32">
        <f t="shared" si="3"/>
        <v>-3.1288434389097293E-2</v>
      </c>
      <c r="V32">
        <f t="shared" si="4"/>
        <v>7.7071378649036085E-2</v>
      </c>
      <c r="W32">
        <f t="shared" si="5"/>
        <v>1.5810506312399674E-2</v>
      </c>
      <c r="X32">
        <f t="shared" si="6"/>
        <v>-1.5462507109421777</v>
      </c>
      <c r="Y32">
        <f t="shared" si="7"/>
        <v>-1.8029420893895325</v>
      </c>
      <c r="AA32" s="16">
        <f t="shared" si="8"/>
        <v>-5.5254793102088584E-9</v>
      </c>
    </row>
    <row r="33" spans="1:27" x14ac:dyDescent="0.25">
      <c r="A33">
        <v>2043</v>
      </c>
      <c r="B33" s="13">
        <v>37173578.420000002</v>
      </c>
      <c r="C33" s="13">
        <v>24866354.120000001</v>
      </c>
      <c r="D33" s="13">
        <v>8295711.8269999996</v>
      </c>
      <c r="E33" s="13">
        <v>10654988.880000001</v>
      </c>
      <c r="F33" s="13">
        <v>11824119.369999999</v>
      </c>
      <c r="G33" s="13">
        <v>37150943.840000004</v>
      </c>
      <c r="H33" s="13">
        <v>24877411.739999998</v>
      </c>
      <c r="I33" s="13">
        <v>8266599.7460000003</v>
      </c>
      <c r="J33" s="13">
        <v>10692065.550000001</v>
      </c>
      <c r="K33" s="13">
        <v>11865776.16</v>
      </c>
      <c r="L33">
        <v>4702828.3039999995</v>
      </c>
      <c r="M33">
        <v>4702828.3039999995</v>
      </c>
      <c r="N33">
        <v>477814.66369999998</v>
      </c>
      <c r="O33">
        <v>477814.66369999998</v>
      </c>
      <c r="Q33" s="14">
        <f t="shared" si="0"/>
        <v>4.69999760389328E-3</v>
      </c>
      <c r="R33" s="14">
        <f t="shared" si="1"/>
        <v>3.6999881267547607E-3</v>
      </c>
      <c r="T33" s="15">
        <f t="shared" si="2"/>
        <v>6.0925989114779533E-2</v>
      </c>
      <c r="U33">
        <f t="shared" si="3"/>
        <v>-2.9764035195495486E-2</v>
      </c>
      <c r="V33">
        <f t="shared" si="4"/>
        <v>7.8361618820171522E-2</v>
      </c>
      <c r="W33">
        <f t="shared" si="5"/>
        <v>1.2328408181838127E-2</v>
      </c>
      <c r="X33">
        <f t="shared" si="6"/>
        <v>-1.6380542515037988</v>
      </c>
      <c r="Y33">
        <f t="shared" si="7"/>
        <v>-1.8404048142269156</v>
      </c>
      <c r="AA33" s="16">
        <f t="shared" si="8"/>
        <v>-2.6917346268584552E-9</v>
      </c>
    </row>
    <row r="34" spans="1:27" x14ac:dyDescent="0.25">
      <c r="A34">
        <v>2044</v>
      </c>
      <c r="B34" s="13">
        <v>38149852.780000001</v>
      </c>
      <c r="C34" s="13">
        <v>25604490.710000001</v>
      </c>
      <c r="D34" s="13">
        <v>8513396.9629999995</v>
      </c>
      <c r="E34" s="13">
        <v>10869756.99</v>
      </c>
      <c r="F34" s="13">
        <v>12151234.109999999</v>
      </c>
      <c r="G34" s="13">
        <v>38124847.57</v>
      </c>
      <c r="H34" s="13">
        <v>25612991.510000002</v>
      </c>
      <c r="I34" s="13">
        <v>8482930.5510000009</v>
      </c>
      <c r="J34" s="13">
        <v>10909472.970000001</v>
      </c>
      <c r="K34" s="13">
        <v>12193989.68</v>
      </c>
      <c r="L34">
        <v>4821715.2410000004</v>
      </c>
      <c r="M34">
        <v>4821715.2410000004</v>
      </c>
      <c r="N34">
        <v>491726.98300000001</v>
      </c>
      <c r="O34">
        <v>491726.98300000001</v>
      </c>
      <c r="Q34" s="14">
        <f t="shared" si="0"/>
        <v>-2.9999986290931702E-3</v>
      </c>
      <c r="R34" s="14">
        <f t="shared" si="1"/>
        <v>5.0000026822090149E-3</v>
      </c>
      <c r="T34" s="15">
        <f t="shared" si="2"/>
        <v>6.5587698295943575E-2</v>
      </c>
      <c r="U34">
        <f t="shared" si="3"/>
        <v>-2.2297269476008644E-2</v>
      </c>
      <c r="V34">
        <f t="shared" si="4"/>
        <v>7.991221983001752E-2</v>
      </c>
      <c r="W34">
        <f t="shared" si="5"/>
        <v>7.9727269582359032E-3</v>
      </c>
      <c r="X34">
        <f t="shared" si="6"/>
        <v>-1.5883081965717956</v>
      </c>
      <c r="Y34">
        <f t="shared" si="7"/>
        <v>-1.7098664638288887</v>
      </c>
      <c r="AA34" s="16">
        <f t="shared" si="8"/>
        <v>2.0983698792442773E-8</v>
      </c>
    </row>
    <row r="35" spans="1:27" x14ac:dyDescent="0.25">
      <c r="A35">
        <v>2045</v>
      </c>
      <c r="B35" s="13">
        <v>39147708.600000001</v>
      </c>
      <c r="C35" s="13">
        <v>26366602.84</v>
      </c>
      <c r="D35" s="13">
        <v>8732811.7009999994</v>
      </c>
      <c r="E35" s="13">
        <v>11085853.41</v>
      </c>
      <c r="F35" s="13">
        <v>12485295.17</v>
      </c>
      <c r="G35" s="13">
        <v>39118870.490000002</v>
      </c>
      <c r="H35" s="13">
        <v>26370874.559999999</v>
      </c>
      <c r="I35" s="13">
        <v>8700874.2180000003</v>
      </c>
      <c r="J35" s="13">
        <v>11128264.07</v>
      </c>
      <c r="K35" s="13">
        <v>12528878.17</v>
      </c>
      <c r="L35">
        <v>4941691.4349999996</v>
      </c>
      <c r="M35">
        <v>4941691.4349999996</v>
      </c>
      <c r="N35">
        <v>506044.3812</v>
      </c>
      <c r="O35">
        <v>506044.3812</v>
      </c>
      <c r="Q35" s="14">
        <f t="shared" si="0"/>
        <v>-2.7999952435493469E-3</v>
      </c>
      <c r="R35" s="14">
        <f t="shared" si="1"/>
        <v>4.1999965906143188E-3</v>
      </c>
      <c r="T35" s="15">
        <f t="shared" si="2"/>
        <v>7.3719178592779322E-2</v>
      </c>
      <c r="U35">
        <f t="shared" si="3"/>
        <v>-1.0919844940541037E-2</v>
      </c>
      <c r="V35">
        <f t="shared" si="4"/>
        <v>8.1642139969673247E-2</v>
      </c>
      <c r="W35">
        <f t="shared" si="5"/>
        <v>2.9968656694717437E-3</v>
      </c>
      <c r="X35">
        <f t="shared" si="6"/>
        <v>-1.4706463079584975</v>
      </c>
      <c r="Y35">
        <f t="shared" si="7"/>
        <v>-1.5112987640313773</v>
      </c>
      <c r="AA35" s="16">
        <f t="shared" si="8"/>
        <v>1.7894175363686315E-8</v>
      </c>
    </row>
    <row r="36" spans="1:27" x14ac:dyDescent="0.25">
      <c r="A36">
        <v>2046</v>
      </c>
      <c r="B36" s="13">
        <v>40168203.659999996</v>
      </c>
      <c r="C36" s="13">
        <v>27151009.550000001</v>
      </c>
      <c r="D36" s="13">
        <v>8954194.8379999995</v>
      </c>
      <c r="E36" s="13">
        <v>11305159.08</v>
      </c>
      <c r="F36" s="13">
        <v>12826530.51</v>
      </c>
      <c r="G36" s="13">
        <v>40134609.240000002</v>
      </c>
      <c r="H36" s="13">
        <v>27149976.59</v>
      </c>
      <c r="I36" s="13">
        <v>8920668.7420000006</v>
      </c>
      <c r="J36" s="13">
        <v>11350336.84</v>
      </c>
      <c r="K36" s="13">
        <v>12870743.630000001</v>
      </c>
      <c r="L36">
        <v>5063592.0520000001</v>
      </c>
      <c r="M36">
        <v>5063592.0520000001</v>
      </c>
      <c r="N36">
        <v>520778.65279999998</v>
      </c>
      <c r="O36">
        <v>520778.65279999998</v>
      </c>
      <c r="Q36" s="14">
        <f t="shared" si="0"/>
        <v>2.8000026941299438E-3</v>
      </c>
      <c r="R36" s="14">
        <f t="shared" si="1"/>
        <v>6.8000033497810364E-3</v>
      </c>
      <c r="T36" s="15">
        <f t="shared" si="2"/>
        <v>8.3704365474446263E-2</v>
      </c>
      <c r="U36">
        <f t="shared" si="3"/>
        <v>2.5737387744921157E-3</v>
      </c>
      <c r="V36">
        <f t="shared" si="4"/>
        <v>8.353412836166714E-2</v>
      </c>
      <c r="W36">
        <f t="shared" si="5"/>
        <v>-2.4035116281566193E-3</v>
      </c>
      <c r="X36">
        <f t="shared" si="6"/>
        <v>-1.3447995232543795</v>
      </c>
      <c r="Y36">
        <f t="shared" si="7"/>
        <v>-1.3160852308213238</v>
      </c>
      <c r="AA36" s="16">
        <f t="shared" si="8"/>
        <v>9.9664436287172364E-9</v>
      </c>
    </row>
    <row r="37" spans="1:27" x14ac:dyDescent="0.25">
      <c r="A37">
        <v>2047</v>
      </c>
      <c r="B37" s="13">
        <v>41212900.729999997</v>
      </c>
      <c r="C37" s="13">
        <v>27956656.02</v>
      </c>
      <c r="D37" s="13">
        <v>9177962.943</v>
      </c>
      <c r="E37" s="13">
        <v>11529466.029999999</v>
      </c>
      <c r="F37" s="13">
        <v>13175415.130000001</v>
      </c>
      <c r="G37" s="13">
        <v>41174173.090000004</v>
      </c>
      <c r="H37" s="13">
        <v>27949854.66</v>
      </c>
      <c r="I37" s="13">
        <v>9142734.7050000001</v>
      </c>
      <c r="J37" s="13">
        <v>11577499.630000001</v>
      </c>
      <c r="K37" s="13">
        <v>13220146.779999999</v>
      </c>
      <c r="L37">
        <v>5188288.9380000001</v>
      </c>
      <c r="M37">
        <v>5188288.9380000001</v>
      </c>
      <c r="N37">
        <v>535941.93570000003</v>
      </c>
      <c r="O37">
        <v>535941.93570000003</v>
      </c>
      <c r="Q37" s="14">
        <f t="shared" si="0"/>
        <v>6.7000016570091248E-3</v>
      </c>
      <c r="R37" s="14">
        <f t="shared" si="1"/>
        <v>-1.2999996542930603E-3</v>
      </c>
      <c r="T37" s="15">
        <f t="shared" si="2"/>
        <v>9.4058088101345305E-2</v>
      </c>
      <c r="U37">
        <f t="shared" si="3"/>
        <v>1.6518510244595927E-2</v>
      </c>
      <c r="V37">
        <f t="shared" si="4"/>
        <v>8.5559066172370357E-2</v>
      </c>
      <c r="W37">
        <f t="shared" si="5"/>
        <v>-8.0194688859577361E-3</v>
      </c>
      <c r="X37">
        <f t="shared" si="6"/>
        <v>-1.2402924629543652</v>
      </c>
      <c r="Y37">
        <f t="shared" si="7"/>
        <v>-1.15503165181267</v>
      </c>
      <c r="AA37" s="16">
        <f t="shared" si="8"/>
        <v>-1.9429663239423078E-8</v>
      </c>
    </row>
    <row r="38" spans="1:27" x14ac:dyDescent="0.25">
      <c r="A38">
        <v>2048</v>
      </c>
      <c r="B38" s="13">
        <v>42284129.829999998</v>
      </c>
      <c r="C38" s="13">
        <v>28783309.140000001</v>
      </c>
      <c r="D38" s="13">
        <v>9404723.7660000008</v>
      </c>
      <c r="E38" s="13">
        <v>11760539.710000001</v>
      </c>
      <c r="F38" s="13">
        <v>13532700.369999999</v>
      </c>
      <c r="G38" s="13">
        <v>42240271.729999997</v>
      </c>
      <c r="H38" s="13">
        <v>28770734.739999998</v>
      </c>
      <c r="I38" s="13">
        <v>9367659.4250000007</v>
      </c>
      <c r="J38" s="13">
        <v>11811529.539999999</v>
      </c>
      <c r="K38" s="13">
        <v>13577909.560000001</v>
      </c>
      <c r="L38">
        <v>5316710.8660000004</v>
      </c>
      <c r="M38">
        <v>5316710.8660000004</v>
      </c>
      <c r="N38">
        <v>551546.72120000003</v>
      </c>
      <c r="O38">
        <v>551546.72120000003</v>
      </c>
      <c r="Q38" s="14">
        <f t="shared" si="0"/>
        <v>3.2000094652175903E-3</v>
      </c>
      <c r="R38" s="14">
        <f t="shared" si="1"/>
        <v>2.1999925374984741E-3</v>
      </c>
      <c r="T38" s="15">
        <f t="shared" si="2"/>
        <v>0.10383006122769434</v>
      </c>
      <c r="U38">
        <f t="shared" si="3"/>
        <v>2.9768747891534459E-2</v>
      </c>
      <c r="V38">
        <f t="shared" si="4"/>
        <v>8.7746454939771956E-2</v>
      </c>
      <c r="W38">
        <f t="shared" si="5"/>
        <v>-1.3685139236193838E-2</v>
      </c>
      <c r="X38">
        <f t="shared" si="6"/>
        <v>-1.1626091873564171</v>
      </c>
      <c r="Y38">
        <f t="shared" si="7"/>
        <v>-1.0308059400657987</v>
      </c>
      <c r="AA38" s="16">
        <f t="shared" si="8"/>
        <v>-2.3674182336730354E-9</v>
      </c>
    </row>
    <row r="39" spans="1:27" x14ac:dyDescent="0.25">
      <c r="A39">
        <v>2049</v>
      </c>
      <c r="B39" s="13">
        <v>43385077.829999998</v>
      </c>
      <c r="C39" s="13">
        <v>29631618.91</v>
      </c>
      <c r="D39" s="13">
        <v>9635329.5730000008</v>
      </c>
      <c r="E39" s="13">
        <v>12000130.880000001</v>
      </c>
      <c r="F39" s="13">
        <v>13899455.18</v>
      </c>
      <c r="G39" s="13">
        <v>43336310.560000002</v>
      </c>
      <c r="H39" s="13">
        <v>29613600.16</v>
      </c>
      <c r="I39" s="13">
        <v>9596200.5160000008</v>
      </c>
      <c r="J39" s="13">
        <v>12054188.279999999</v>
      </c>
      <c r="K39" s="13">
        <v>13945132.050000001</v>
      </c>
      <c r="L39">
        <v>5449847.784</v>
      </c>
      <c r="M39">
        <v>5449847.784</v>
      </c>
      <c r="N39">
        <v>567605.86439999996</v>
      </c>
      <c r="O39">
        <v>567605.86439999996</v>
      </c>
      <c r="Q39" s="14">
        <f t="shared" si="0"/>
        <v>1.4000087976455688E-3</v>
      </c>
      <c r="R39" s="14">
        <f t="shared" si="1"/>
        <v>-5.6000053882598877E-3</v>
      </c>
      <c r="T39" s="15">
        <f t="shared" si="2"/>
        <v>0.11253212230071252</v>
      </c>
      <c r="U39">
        <f t="shared" si="3"/>
        <v>4.1578874083091737E-2</v>
      </c>
      <c r="V39">
        <f t="shared" si="4"/>
        <v>9.0291620339541898E-2</v>
      </c>
      <c r="W39">
        <f t="shared" si="5"/>
        <v>-1.9338355969169194E-2</v>
      </c>
      <c r="X39">
        <f t="shared" si="6"/>
        <v>-1.1084770584862169</v>
      </c>
      <c r="Y39">
        <f t="shared" si="7"/>
        <v>-0.93662962884748213</v>
      </c>
      <c r="AA39" s="16">
        <f t="shared" si="8"/>
        <v>-1.61527519138005E-8</v>
      </c>
    </row>
    <row r="40" spans="1:27" x14ac:dyDescent="0.25">
      <c r="A40">
        <v>2050</v>
      </c>
      <c r="B40" s="13">
        <v>44519907.299999997</v>
      </c>
      <c r="C40" s="13">
        <v>30503157.440000001</v>
      </c>
      <c r="D40" s="13">
        <v>9870907.4989999998</v>
      </c>
      <c r="E40" s="13">
        <v>12250027.189999999</v>
      </c>
      <c r="F40" s="13">
        <v>14277095.73</v>
      </c>
      <c r="G40" s="13">
        <v>44466496.880000003</v>
      </c>
      <c r="H40" s="13">
        <v>30480224.789999999</v>
      </c>
      <c r="I40" s="13">
        <v>9829309.7789999899</v>
      </c>
      <c r="J40" s="13">
        <v>12307275.77</v>
      </c>
      <c r="K40" s="13">
        <v>14323224.369999999</v>
      </c>
      <c r="L40">
        <v>5588778.3109999998</v>
      </c>
      <c r="M40">
        <v>5588778.3109999998</v>
      </c>
      <c r="N40">
        <v>584132.59459999995</v>
      </c>
      <c r="O40">
        <v>584132.59459999995</v>
      </c>
      <c r="Q40" s="14">
        <f t="shared" si="0"/>
        <v>4.6000033617019653E-3</v>
      </c>
      <c r="R40" s="14">
        <f t="shared" si="1"/>
        <v>-5.4000169038772583E-3</v>
      </c>
      <c r="T40" s="15">
        <f t="shared" si="2"/>
        <v>0.12011384693544347</v>
      </c>
      <c r="U40">
        <f t="shared" si="3"/>
        <v>5.1572873082156218E-2</v>
      </c>
      <c r="V40">
        <f t="shared" si="4"/>
        <v>9.3548453147254129E-2</v>
      </c>
      <c r="W40">
        <f t="shared" si="5"/>
        <v>-2.5007456805088184E-2</v>
      </c>
      <c r="X40">
        <f t="shared" si="6"/>
        <v>-1.0718616329923289</v>
      </c>
      <c r="Y40">
        <f t="shared" si="7"/>
        <v>-0.86366368210554467</v>
      </c>
      <c r="AA40" s="16">
        <f t="shared" si="8"/>
        <v>-2.2488878689830294E-8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topLeftCell="C1" zoomScaleNormal="100" workbookViewId="0">
      <selection activeCell="R11" sqref="R11"/>
    </sheetView>
  </sheetViews>
  <sheetFormatPr baseColWidth="10" defaultColWidth="11.42578125" defaultRowHeight="15" x14ac:dyDescent="0.25"/>
  <cols>
    <col min="1" max="1" width="18.7109375" style="10" customWidth="1"/>
    <col min="2" max="2" width="30.140625" style="10" customWidth="1"/>
    <col min="3" max="3" width="16" style="10" customWidth="1"/>
    <col min="4" max="4" width="11.42578125" style="10" customWidth="1"/>
    <col min="5" max="16384" width="11.42578125" style="10"/>
  </cols>
  <sheetData>
    <row r="1" spans="1:40" ht="18.75" x14ac:dyDescent="0.3">
      <c r="A1" s="28" t="s">
        <v>440</v>
      </c>
      <c r="C1" s="10">
        <v>2013</v>
      </c>
      <c r="D1" s="10">
        <v>2014</v>
      </c>
      <c r="E1" s="10">
        <v>2015</v>
      </c>
      <c r="F1" s="10">
        <v>2016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s="3" t="s">
        <v>219</v>
      </c>
      <c r="C2" s="29">
        <f>SUMIFS('DATA 2'!C$68:C$100,'DATA 2'!$A$68:$A$100,$A2)</f>
        <v>48872.667999999998</v>
      </c>
      <c r="D2" s="29">
        <f>SUMIFS('DATA 2'!D$68:D$100,'DATA 2'!$A$68:$A$100,$A2)</f>
        <v>50305.384025780004</v>
      </c>
      <c r="E2" s="29">
        <f>SUMIFS('DATA 2'!E$68:E$100,'DATA 2'!$A$68:$A$100,$A2)</f>
        <v>51790.203175459996</v>
      </c>
      <c r="F2" s="29">
        <f>SUMIFS('DATA 2'!F$68:F$100,'DATA 2'!$A$68:$A$100,$A2)</f>
        <v>53324.11897843</v>
      </c>
      <c r="G2" s="29">
        <f>SUMIFS('DATA 2'!G$68:G$100,'DATA 2'!$A$68:$A$100,$A2)</f>
        <v>54881.732698549997</v>
      </c>
      <c r="H2" s="29">
        <f>SUMIFS('DATA 2'!H$68:H$100,'DATA 2'!$A$68:$A$100,$A2)</f>
        <v>56453.093619140003</v>
      </c>
      <c r="I2" s="29">
        <f>SUMIFS('DATA 2'!I$68:I$100,'DATA 2'!$A$68:$A$100,$A2)</f>
        <v>58037.088501959995</v>
      </c>
      <c r="J2" s="29">
        <f>SUMIFS('DATA 2'!J$68:J$100,'DATA 2'!$A$68:$A$100,$A2)</f>
        <v>59636.139981300003</v>
      </c>
      <c r="K2" s="29">
        <f>SUMIFS('DATA 2'!K$68:K$100,'DATA 2'!$A$68:$A$100,$A2)</f>
        <v>61247.37870103</v>
      </c>
      <c r="L2" s="29">
        <f>SUMIFS('DATA 2'!L$68:L$100,'DATA 2'!$A$68:$A$100,$A2)</f>
        <v>62874.975777160005</v>
      </c>
      <c r="M2" s="29">
        <f>SUMIFS('DATA 2'!M$68:M$100,'DATA 2'!$A$68:$A$100,$A2)</f>
        <v>64522.410091040001</v>
      </c>
      <c r="N2" s="29">
        <f>SUMIFS('DATA 2'!N$68:N$100,'DATA 2'!$A$68:$A$100,$A2)</f>
        <v>66192.669041460002</v>
      </c>
      <c r="O2" s="29">
        <f>SUMIFS('DATA 2'!O$68:O$100,'DATA 2'!$A$68:$A$100,$A2)</f>
        <v>67888.877062929998</v>
      </c>
      <c r="P2" s="29">
        <f>SUMIFS('DATA 2'!P$68:P$100,'DATA 2'!$A$68:$A$100,$A2)</f>
        <v>69630.001230809998</v>
      </c>
      <c r="Q2" s="29">
        <f>SUMIFS('DATA 2'!Q$68:Q$100,'DATA 2'!$A$68:$A$100,$A2)</f>
        <v>71429.568442830001</v>
      </c>
      <c r="R2" s="29">
        <f>SUMIFS('DATA 2'!R$68:R$100,'DATA 2'!$A$68:$A$100,$A2)</f>
        <v>73288.916457309999</v>
      </c>
      <c r="S2" s="29">
        <f>SUMIFS('DATA 2'!S$68:S$100,'DATA 2'!$A$68:$A$100,$A2)</f>
        <v>75209.113545589906</v>
      </c>
      <c r="T2" s="29">
        <f>SUMIFS('DATA 2'!T$68:T$100,'DATA 2'!$A$68:$A$100,$A2)</f>
        <v>77191.035854859991</v>
      </c>
      <c r="U2" s="29">
        <f>SUMIFS('DATA 2'!U$68:U$100,'DATA 2'!$A$68:$A$100,$A2)</f>
        <v>79259.014337169996</v>
      </c>
      <c r="V2" s="29">
        <f>SUMIFS('DATA 2'!V$68:V$100,'DATA 2'!$A$68:$A$100,$A2)</f>
        <v>81403.643381700007</v>
      </c>
      <c r="W2" s="29">
        <f>SUMIFS('DATA 2'!W$68:W$100,'DATA 2'!$A$68:$A$100,$A2)</f>
        <v>83620.045503689907</v>
      </c>
      <c r="X2" s="29">
        <f>SUMIFS('DATA 2'!X$68:X$100,'DATA 2'!$A$68:$A$100,$A2)</f>
        <v>85905.508348930001</v>
      </c>
      <c r="Y2" s="29">
        <f>SUMIFS('DATA 2'!Y$68:Y$100,'DATA 2'!$A$68:$A$100,$A2)</f>
        <v>88258.134798429906</v>
      </c>
      <c r="Z2" s="29">
        <f>SUMIFS('DATA 2'!Z$68:Z$100,'DATA 2'!$A$68:$A$100,$A2)</f>
        <v>90676.422354470007</v>
      </c>
      <c r="AA2" s="29">
        <f>SUMIFS('DATA 2'!AA$68:AA$100,'DATA 2'!$A$68:$A$100,$A2)</f>
        <v>93159.097180950004</v>
      </c>
      <c r="AB2" s="29">
        <f>SUMIFS('DATA 2'!AB$68:AB$100,'DATA 2'!$A$68:$A$100,$A2)</f>
        <v>95705.021216309993</v>
      </c>
      <c r="AC2" s="29">
        <f>SUMIFS('DATA 2'!AC$68:AC$100,'DATA 2'!$A$68:$A$100,$A2)</f>
        <v>98313.127239599999</v>
      </c>
      <c r="AD2" s="29">
        <f>SUMIFS('DATA 2'!AD$68:AD$100,'DATA 2'!$A$68:$A$100,$A2)</f>
        <v>100982.40640676</v>
      </c>
      <c r="AE2" s="29">
        <f>SUMIFS('DATA 2'!AE$68:AE$100,'DATA 2'!$A$68:$A$100,$A2)</f>
        <v>103723.55020162999</v>
      </c>
      <c r="AF2" s="29">
        <f>SUMIFS('DATA 2'!AF$68:AF$100,'DATA 2'!$A$68:$A$100,$A2)</f>
        <v>106546.1411375</v>
      </c>
      <c r="AG2" s="29">
        <f>SUMIFS('DATA 2'!AG$68:AG$100,'DATA 2'!$A$68:$A$100,$A2)</f>
        <v>109450.97610464999</v>
      </c>
      <c r="AH2" s="29">
        <f>SUMIFS('DATA 2'!AH$68:AH$100,'DATA 2'!$A$68:$A$100,$A2)</f>
        <v>112438.35267360001</v>
      </c>
      <c r="AI2" s="29">
        <f>SUMIFS('DATA 2'!AI$68:AI$100,'DATA 2'!$A$68:$A$100,$A2)</f>
        <v>115508.69285723001</v>
      </c>
      <c r="AJ2" s="29">
        <f>SUMIFS('DATA 2'!AJ$68:AJ$100,'DATA 2'!$A$68:$A$100,$A2)</f>
        <v>118663.04400591001</v>
      </c>
      <c r="AK2" s="29">
        <f>SUMIFS('DATA 2'!AK$68:AK$100,'DATA 2'!$A$68:$A$100,$A2)</f>
        <v>121903.83137344</v>
      </c>
      <c r="AL2" s="29">
        <f>SUMIFS('DATA 2'!AL$68:AL$100,'DATA 2'!$A$68:$A$100,$A2)</f>
        <v>125235.24558305999</v>
      </c>
      <c r="AM2" s="29">
        <f>SUMIFS('DATA 2'!AM$68:AM$100,'DATA 2'!$A$68:$A$100,$A2)</f>
        <v>128663.62526661</v>
      </c>
      <c r="AN2" s="29">
        <f>SUMIFS('DATA 2'!AN$68:AN$100,'DATA 2'!$A$68:$A$100,$A2)</f>
        <v>132197.83314269001</v>
      </c>
    </row>
    <row r="3" spans="1:40" x14ac:dyDescent="0.25">
      <c r="A3" s="3" t="s">
        <v>218</v>
      </c>
      <c r="C3" s="29">
        <f>SUMIFS('DATA 2'!C$68:C$100,'DATA 2'!$A$68:$A$100,$A3)</f>
        <v>788945.76410999999</v>
      </c>
      <c r="D3" s="29">
        <f>SUMIFS('DATA 2'!D$68:D$100,'DATA 2'!$A$68:$A$100,$A3)</f>
        <v>812203.89506399992</v>
      </c>
      <c r="E3" s="29">
        <f>SUMIFS('DATA 2'!E$68:E$100,'DATA 2'!$A$68:$A$100,$A3)</f>
        <v>835813.13349499996</v>
      </c>
      <c r="F3" s="29">
        <f>SUMIFS('DATA 2'!F$68:F$100,'DATA 2'!$A$68:$A$100,$A3)</f>
        <v>859705.3994140001</v>
      </c>
      <c r="G3" s="29">
        <f>SUMIFS('DATA 2'!G$68:G$100,'DATA 2'!$A$68:$A$100,$A3)</f>
        <v>884168.59791900008</v>
      </c>
      <c r="H3" s="29">
        <f>SUMIFS('DATA 2'!H$68:H$100,'DATA 2'!$A$68:$A$100,$A3)</f>
        <v>909536.20356099994</v>
      </c>
      <c r="I3" s="29">
        <f>SUMIFS('DATA 2'!I$68:I$100,'DATA 2'!$A$68:$A$100,$A3)</f>
        <v>935833.30937999999</v>
      </c>
      <c r="J3" s="29">
        <f>SUMIFS('DATA 2'!J$68:J$100,'DATA 2'!$A$68:$A$100,$A3)</f>
        <v>963021.11645099986</v>
      </c>
      <c r="K3" s="29">
        <f>SUMIFS('DATA 2'!K$68:K$100,'DATA 2'!$A$68:$A$100,$A3)</f>
        <v>990706.42835900001</v>
      </c>
      <c r="L3" s="29">
        <f>SUMIFS('DATA 2'!L$68:L$100,'DATA 2'!$A$68:$A$100,$A3)</f>
        <v>1019076.0787699999</v>
      </c>
      <c r="M3" s="29">
        <f>SUMIFS('DATA 2'!M$68:M$100,'DATA 2'!$A$68:$A$100,$A3)</f>
        <v>1048308.91864</v>
      </c>
      <c r="N3" s="29">
        <f>SUMIFS('DATA 2'!N$68:N$100,'DATA 2'!$A$68:$A$100,$A3)</f>
        <v>1078483.58488</v>
      </c>
      <c r="O3" s="29">
        <f>SUMIFS('DATA 2'!O$68:O$100,'DATA 2'!$A$68:$A$100,$A3)</f>
        <v>1109612.3631599999</v>
      </c>
      <c r="P3" s="29">
        <f>SUMIFS('DATA 2'!P$68:P$100,'DATA 2'!$A$68:$A$100,$A3)</f>
        <v>1141589.91016</v>
      </c>
      <c r="Q3" s="29">
        <f>SUMIFS('DATA 2'!Q$68:Q$100,'DATA 2'!$A$68:$A$100,$A3)</f>
        <v>1174713.3251700001</v>
      </c>
      <c r="R3" s="29">
        <f>SUMIFS('DATA 2'!R$68:R$100,'DATA 2'!$A$68:$A$100,$A3)</f>
        <v>1208813.39194</v>
      </c>
      <c r="S3" s="29">
        <f>SUMIFS('DATA 2'!S$68:S$100,'DATA 2'!$A$68:$A$100,$A3)</f>
        <v>1243806.55586</v>
      </c>
      <c r="T3" s="29">
        <f>SUMIFS('DATA 2'!T$68:T$100,'DATA 2'!$A$68:$A$100,$A3)</f>
        <v>1279701.50639</v>
      </c>
      <c r="U3" s="29">
        <f>SUMIFS('DATA 2'!U$68:U$100,'DATA 2'!$A$68:$A$100,$A3)</f>
        <v>1316039.70212</v>
      </c>
      <c r="V3" s="29">
        <f>SUMIFS('DATA 2'!V$68:V$100,'DATA 2'!$A$68:$A$100,$A3)</f>
        <v>1352761.34357</v>
      </c>
      <c r="W3" s="29">
        <f>SUMIFS('DATA 2'!W$68:W$100,'DATA 2'!$A$68:$A$100,$A3)</f>
        <v>1389913.8695399999</v>
      </c>
      <c r="X3" s="29">
        <f>SUMIFS('DATA 2'!X$68:X$100,'DATA 2'!$A$68:$A$100,$A3)</f>
        <v>1427558.83063</v>
      </c>
      <c r="Y3" s="29">
        <f>SUMIFS('DATA 2'!Y$68:Y$100,'DATA 2'!$A$68:$A$100,$A3)</f>
        <v>1465747.3594499999</v>
      </c>
      <c r="Z3" s="29">
        <f>SUMIFS('DATA 2'!Z$68:Z$100,'DATA 2'!$A$68:$A$100,$A3)</f>
        <v>1504515.1979799997</v>
      </c>
      <c r="AA3" s="29">
        <f>SUMIFS('DATA 2'!AA$68:AA$100,'DATA 2'!$A$68:$A$100,$A3)</f>
        <v>1543885.6284400001</v>
      </c>
      <c r="AB3" s="29">
        <f>SUMIFS('DATA 2'!AB$68:AB$100,'DATA 2'!$A$68:$A$100,$A3)</f>
        <v>1583874.98061</v>
      </c>
      <c r="AC3" s="29">
        <f>SUMIFS('DATA 2'!AC$68:AC$100,'DATA 2'!$A$68:$A$100,$A3)</f>
        <v>1624498.4793</v>
      </c>
      <c r="AD3" s="29">
        <f>SUMIFS('DATA 2'!AD$68:AD$100,'DATA 2'!$A$68:$A$100,$A3)</f>
        <v>1665775.0300799999</v>
      </c>
      <c r="AE3" s="29">
        <f>SUMIFS('DATA 2'!AE$68:AE$100,'DATA 2'!$A$68:$A$100,$A3)</f>
        <v>1707710.5450599999</v>
      </c>
      <c r="AF3" s="29">
        <f>SUMIFS('DATA 2'!AF$68:AF$100,'DATA 2'!$A$68:$A$100,$A3)</f>
        <v>1750470.5045799999</v>
      </c>
      <c r="AG3" s="29">
        <f>SUMIFS('DATA 2'!AG$68:AG$100,'DATA 2'!$A$68:$A$100,$A3)</f>
        <v>1793847.2732799998</v>
      </c>
      <c r="AH3" s="29">
        <f>SUMIFS('DATA 2'!AH$68:AH$100,'DATA 2'!$A$68:$A$100,$A3)</f>
        <v>1837765.2473800001</v>
      </c>
      <c r="AI3" s="29">
        <f>SUMIFS('DATA 2'!AI$68:AI$100,'DATA 2'!$A$68:$A$100,$A3)</f>
        <v>1882269.3581499998</v>
      </c>
      <c r="AJ3" s="29">
        <f>SUMIFS('DATA 2'!AJ$68:AJ$100,'DATA 2'!$A$68:$A$100,$A3)</f>
        <v>1927472.5028799998</v>
      </c>
      <c r="AK3" s="29">
        <f>SUMIFS('DATA 2'!AK$68:AK$100,'DATA 2'!$A$68:$A$100,$A3)</f>
        <v>1973522.7895100003</v>
      </c>
      <c r="AL3" s="29">
        <f>SUMIFS('DATA 2'!AL$68:AL$100,'DATA 2'!$A$68:$A$100,$A3)</f>
        <v>2020599.4853099999</v>
      </c>
      <c r="AM3" s="29">
        <f>SUMIFS('DATA 2'!AM$68:AM$100,'DATA 2'!$A$68:$A$100,$A3)</f>
        <v>2068913.1938</v>
      </c>
      <c r="AN3" s="29">
        <f>SUMIFS('DATA 2'!AN$68:AN$100,'DATA 2'!$A$68:$A$100,$A3)</f>
        <v>2118710.3322899998</v>
      </c>
    </row>
    <row r="4" spans="1:40" x14ac:dyDescent="0.25">
      <c r="A4" s="3" t="s">
        <v>220</v>
      </c>
      <c r="C4" s="29">
        <f>SUMIFS('DATA 2'!C$68:C$100,'DATA 2'!$A$68:$A$100,$A4)</f>
        <v>170296.54790999999</v>
      </c>
      <c r="D4" s="29">
        <f>SUMIFS('DATA 2'!D$68:D$100,'DATA 2'!$A$68:$A$100,$A4)</f>
        <v>175215.35441620002</v>
      </c>
      <c r="E4" s="29">
        <f>SUMIFS('DATA 2'!E$68:E$100,'DATA 2'!$A$68:$A$100,$A4)</f>
        <v>180222.0750865</v>
      </c>
      <c r="F4" s="29">
        <f>SUMIFS('DATA 2'!F$68:F$100,'DATA 2'!$A$68:$A$100,$A4)</f>
        <v>185346.6960649</v>
      </c>
      <c r="G4" s="29">
        <f>SUMIFS('DATA 2'!G$68:G$100,'DATA 2'!$A$68:$A$100,$A4)</f>
        <v>190750.76589049998</v>
      </c>
      <c r="H4" s="29">
        <f>SUMIFS('DATA 2'!H$68:H$100,'DATA 2'!$A$68:$A$100,$A4)</f>
        <v>196439.09419619991</v>
      </c>
      <c r="I4" s="29">
        <f>SUMIFS('DATA 2'!I$68:I$100,'DATA 2'!$A$68:$A$100,$A4)</f>
        <v>202408.66239830002</v>
      </c>
      <c r="J4" s="29">
        <f>SUMIFS('DATA 2'!J$68:J$100,'DATA 2'!$A$68:$A$100,$A4)</f>
        <v>208724.63726360002</v>
      </c>
      <c r="K4" s="29">
        <f>SUMIFS('DATA 2'!K$68:K$100,'DATA 2'!$A$68:$A$100,$A4)</f>
        <v>215461.0164701</v>
      </c>
      <c r="L4" s="29">
        <f>SUMIFS('DATA 2'!L$68:L$100,'DATA 2'!$A$68:$A$100,$A4)</f>
        <v>222775.6350104</v>
      </c>
      <c r="M4" s="29">
        <f>SUMIFS('DATA 2'!M$68:M$100,'DATA 2'!$A$68:$A$100,$A4)</f>
        <v>230863.8118734</v>
      </c>
      <c r="N4" s="29">
        <f>SUMIFS('DATA 2'!N$68:N$100,'DATA 2'!$A$68:$A$100,$A4)</f>
        <v>239947.33100609999</v>
      </c>
      <c r="O4" s="29">
        <f>SUMIFS('DATA 2'!O$68:O$100,'DATA 2'!$A$68:$A$100,$A4)</f>
        <v>250285.90148100001</v>
      </c>
      <c r="P4" s="29">
        <f>SUMIFS('DATA 2'!P$68:P$100,'DATA 2'!$A$68:$A$100,$A4)</f>
        <v>261738.65822099999</v>
      </c>
      <c r="Q4" s="29">
        <f>SUMIFS('DATA 2'!Q$68:Q$100,'DATA 2'!$A$68:$A$100,$A4)</f>
        <v>274382.00926299999</v>
      </c>
      <c r="R4" s="29">
        <f>SUMIFS('DATA 2'!R$68:R$100,'DATA 2'!$A$68:$A$100,$A4)</f>
        <v>288291.88453099987</v>
      </c>
      <c r="S4" s="29">
        <f>SUMIFS('DATA 2'!S$68:S$100,'DATA 2'!$A$68:$A$100,$A4)</f>
        <v>303593.757629</v>
      </c>
      <c r="T4" s="29">
        <f>SUMIFS('DATA 2'!T$68:T$100,'DATA 2'!$A$68:$A$100,$A4)</f>
        <v>320485.67206000001</v>
      </c>
      <c r="U4" s="29">
        <f>SUMIFS('DATA 2'!U$68:U$100,'DATA 2'!$A$68:$A$100,$A4)</f>
        <v>338507.27426700003</v>
      </c>
      <c r="V4" s="29">
        <f>SUMIFS('DATA 2'!V$68:V$100,'DATA 2'!$A$68:$A$100,$A4)</f>
        <v>357549.70554900001</v>
      </c>
      <c r="W4" s="29">
        <f>SUMIFS('DATA 2'!W$68:W$100,'DATA 2'!$A$68:$A$100,$A4)</f>
        <v>377558.75583099999</v>
      </c>
      <c r="X4" s="29">
        <f>SUMIFS('DATA 2'!X$68:X$100,'DATA 2'!$A$68:$A$100,$A4)</f>
        <v>398498.07739000005</v>
      </c>
      <c r="Y4" s="29">
        <f>SUMIFS('DATA 2'!Y$68:Y$100,'DATA 2'!$A$68:$A$100,$A4)</f>
        <v>420346.72622300003</v>
      </c>
      <c r="Z4" s="29">
        <f>SUMIFS('DATA 2'!Z$68:Z$100,'DATA 2'!$A$68:$A$100,$A4)</f>
        <v>443100.82767799997</v>
      </c>
      <c r="AA4" s="29">
        <f>SUMIFS('DATA 2'!AA$68:AA$100,'DATA 2'!$A$68:$A$100,$A4)</f>
        <v>466775.29132100003</v>
      </c>
      <c r="AB4" s="29">
        <f>SUMIFS('DATA 2'!AB$68:AB$100,'DATA 2'!$A$68:$A$100,$A4)</f>
        <v>491405.67152899998</v>
      </c>
      <c r="AC4" s="29">
        <f>SUMIFS('DATA 2'!AC$68:AC$100,'DATA 2'!$A$68:$A$100,$A4)</f>
        <v>517050.974904</v>
      </c>
      <c r="AD4" s="29">
        <f>SUMIFS('DATA 2'!AD$68:AD$100,'DATA 2'!$A$68:$A$100,$A4)</f>
        <v>543797.79743099993</v>
      </c>
      <c r="AE4" s="29">
        <f>SUMIFS('DATA 2'!AE$68:AE$100,'DATA 2'!$A$68:$A$100,$A4)</f>
        <v>570767.23648800002</v>
      </c>
      <c r="AF4" s="29">
        <f>SUMIFS('DATA 2'!AF$68:AF$100,'DATA 2'!$A$68:$A$100,$A4)</f>
        <v>597708.09490599995</v>
      </c>
      <c r="AG4" s="29">
        <f>SUMIFS('DATA 2'!AG$68:AG$100,'DATA 2'!$A$68:$A$100,$A4)</f>
        <v>624388.05480000004</v>
      </c>
      <c r="AH4" s="29">
        <f>SUMIFS('DATA 2'!AH$68:AH$100,'DATA 2'!$A$68:$A$100,$A4)</f>
        <v>650611.15376600006</v>
      </c>
      <c r="AI4" s="29">
        <f>SUMIFS('DATA 2'!AI$68:AI$100,'DATA 2'!$A$68:$A$100,$A4)</f>
        <v>676200.22074399993</v>
      </c>
      <c r="AJ4" s="29">
        <f>SUMIFS('DATA 2'!AJ$68:AJ$100,'DATA 2'!$A$68:$A$100,$A4)</f>
        <v>700991.17525099998</v>
      </c>
      <c r="AK4" s="29">
        <f>SUMIFS('DATA 2'!AK$68:AK$100,'DATA 2'!$A$68:$A$100,$A4)</f>
        <v>724835.15833000001</v>
      </c>
      <c r="AL4" s="29">
        <f>SUMIFS('DATA 2'!AL$68:AL$100,'DATA 2'!$A$68:$A$100,$A4)</f>
        <v>747601.79681099998</v>
      </c>
      <c r="AM4" s="29">
        <f>SUMIFS('DATA 2'!AM$68:AM$100,'DATA 2'!$A$68:$A$100,$A4)</f>
        <v>769181.85227499995</v>
      </c>
      <c r="AN4" s="29">
        <f>SUMIFS('DATA 2'!AN$68:AN$100,'DATA 2'!$A$68:$A$100,$A4)</f>
        <v>789489.46660099993</v>
      </c>
    </row>
    <row r="5" spans="1:40" x14ac:dyDescent="0.25">
      <c r="A5" s="3" t="s">
        <v>221</v>
      </c>
      <c r="C5" s="29">
        <f>SUMIFS('DATA 2'!C$68:C$100,'DATA 2'!$A$68:$A$100,$A5)</f>
        <v>2039518.4877000002</v>
      </c>
      <c r="D5" s="29">
        <f>SUMIFS('DATA 2'!D$68:D$100,'DATA 2'!$A$68:$A$100,$A5)</f>
        <v>2099316.9943000004</v>
      </c>
      <c r="E5" s="29">
        <f>SUMIFS('DATA 2'!E$68:E$100,'DATA 2'!$A$68:$A$100,$A5)</f>
        <v>2160528.321</v>
      </c>
      <c r="F5" s="29">
        <f>SUMIFS('DATA 2'!F$68:F$100,'DATA 2'!$A$68:$A$100,$A5)</f>
        <v>2222958.5844000001</v>
      </c>
      <c r="G5" s="29">
        <f>SUMIFS('DATA 2'!G$68:G$100,'DATA 2'!$A$68:$A$100,$A5)</f>
        <v>2286525.1088</v>
      </c>
      <c r="H5" s="29">
        <f>SUMIFS('DATA 2'!H$68:H$100,'DATA 2'!$A$68:$A$100,$A5)</f>
        <v>2351706.2179999999</v>
      </c>
      <c r="I5" s="29">
        <f>SUMIFS('DATA 2'!I$68:I$100,'DATA 2'!$A$68:$A$100,$A5)</f>
        <v>2418523.1033000001</v>
      </c>
      <c r="J5" s="29">
        <f>SUMIFS('DATA 2'!J$68:J$100,'DATA 2'!$A$68:$A$100,$A5)</f>
        <v>2486994.9641</v>
      </c>
      <c r="K5" s="29">
        <f>SUMIFS('DATA 2'!K$68:K$100,'DATA 2'!$A$68:$A$100,$A5)</f>
        <v>2556401.2287000003</v>
      </c>
      <c r="L5" s="29">
        <f>SUMIFS('DATA 2'!L$68:L$100,'DATA 2'!$A$68:$A$100,$A5)</f>
        <v>2627200.8024999998</v>
      </c>
      <c r="M5" s="29">
        <f>SUMIFS('DATA 2'!M$68:M$100,'DATA 2'!$A$68:$A$100,$A5)</f>
        <v>2699843.6824999996</v>
      </c>
      <c r="N5" s="29">
        <f>SUMIFS('DATA 2'!N$68:N$100,'DATA 2'!$A$68:$A$100,$A5)</f>
        <v>2774576.8470000001</v>
      </c>
      <c r="O5" s="29">
        <f>SUMIFS('DATA 2'!O$68:O$100,'DATA 2'!$A$68:$A$100,$A5)</f>
        <v>2851523.8071000003</v>
      </c>
      <c r="P5" s="29">
        <f>SUMIFS('DATA 2'!P$68:P$100,'DATA 2'!$A$68:$A$100,$A5)</f>
        <v>2931378.1002000002</v>
      </c>
      <c r="Q5" s="29">
        <f>SUMIFS('DATA 2'!Q$68:Q$100,'DATA 2'!$A$68:$A$100,$A5)</f>
        <v>3014892.8123999997</v>
      </c>
      <c r="R5" s="29">
        <f>SUMIFS('DATA 2'!R$68:R$100,'DATA 2'!$A$68:$A$100,$A5)</f>
        <v>3101772.2500999998</v>
      </c>
      <c r="S5" s="29">
        <f>SUMIFS('DATA 2'!S$68:S$100,'DATA 2'!$A$68:$A$100,$A5)</f>
        <v>3191954.7322</v>
      </c>
      <c r="T5" s="29">
        <f>SUMIFS('DATA 2'!T$68:T$100,'DATA 2'!$A$68:$A$100,$A5)</f>
        <v>3285616.7382</v>
      </c>
      <c r="U5" s="29">
        <f>SUMIFS('DATA 2'!U$68:U$100,'DATA 2'!$A$68:$A$100,$A5)</f>
        <v>3382276.0950999996</v>
      </c>
      <c r="V5" s="29">
        <f>SUMIFS('DATA 2'!V$68:V$100,'DATA 2'!$A$68:$A$100,$A5)</f>
        <v>3481717.8136</v>
      </c>
      <c r="W5" s="29">
        <f>SUMIFS('DATA 2'!W$68:W$100,'DATA 2'!$A$68:$A$100,$A5)</f>
        <v>3583843.8473</v>
      </c>
      <c r="X5" s="29">
        <f>SUMIFS('DATA 2'!X$68:X$100,'DATA 2'!$A$68:$A$100,$A5)</f>
        <v>3688565.9753</v>
      </c>
      <c r="Y5" s="29">
        <f>SUMIFS('DATA 2'!Y$68:Y$100,'DATA 2'!$A$68:$A$100,$A5)</f>
        <v>3795790.0989000001</v>
      </c>
      <c r="Z5" s="29">
        <f>SUMIFS('DATA 2'!Z$68:Z$100,'DATA 2'!$A$68:$A$100,$A5)</f>
        <v>3905417.3503999999</v>
      </c>
      <c r="AA5" s="29">
        <f>SUMIFS('DATA 2'!AA$68:AA$100,'DATA 2'!$A$68:$A$100,$A5)</f>
        <v>4017351.5739000002</v>
      </c>
      <c r="AB5" s="29">
        <f>SUMIFS('DATA 2'!AB$68:AB$100,'DATA 2'!$A$68:$A$100,$A5)</f>
        <v>4131507.1267999997</v>
      </c>
      <c r="AC5" s="29">
        <f>SUMIFS('DATA 2'!AC$68:AC$100,'DATA 2'!$A$68:$A$100,$A5)</f>
        <v>4247816.1887999997</v>
      </c>
      <c r="AD5" s="29">
        <f>SUMIFS('DATA 2'!AD$68:AD$100,'DATA 2'!$A$68:$A$100,$A5)</f>
        <v>4366235.6305</v>
      </c>
      <c r="AE5" s="29">
        <f>SUMIFS('DATA 2'!AE$68:AE$100,'DATA 2'!$A$68:$A$100,$A5)</f>
        <v>4487345.4542999994</v>
      </c>
      <c r="AF5" s="29">
        <f>SUMIFS('DATA 2'!AF$68:AF$100,'DATA 2'!$A$68:$A$100,$A5)</f>
        <v>4611580.6738</v>
      </c>
      <c r="AG5" s="29">
        <f>SUMIFS('DATA 2'!AG$68:AG$100,'DATA 2'!$A$68:$A$100,$A5)</f>
        <v>4738390.9003999997</v>
      </c>
      <c r="AH5" s="29">
        <f>SUMIFS('DATA 2'!AH$68:AH$100,'DATA 2'!$A$68:$A$100,$A5)</f>
        <v>4867512.8273</v>
      </c>
      <c r="AI5" s="29">
        <f>SUMIFS('DATA 2'!AI$68:AI$100,'DATA 2'!$A$68:$A$100,$A5)</f>
        <v>4998946.0358000007</v>
      </c>
      <c r="AJ5" s="29">
        <f>SUMIFS('DATA 2'!AJ$68:AJ$100,'DATA 2'!$A$68:$A$100,$A5)</f>
        <v>5132852.9569999995</v>
      </c>
      <c r="AK5" s="29">
        <f>SUMIFS('DATA 2'!AK$68:AK$100,'DATA 2'!$A$68:$A$100,$A5)</f>
        <v>5269510.6128000002</v>
      </c>
      <c r="AL5" s="29">
        <f>SUMIFS('DATA 2'!AL$68:AL$100,'DATA 2'!$A$68:$A$100,$A5)</f>
        <v>5409307.6335000005</v>
      </c>
      <c r="AM5" s="29">
        <f>SUMIFS('DATA 2'!AM$68:AM$100,'DATA 2'!$A$68:$A$100,$A5)</f>
        <v>5552751.7280000001</v>
      </c>
      <c r="AN5" s="29">
        <f>SUMIFS('DATA 2'!AN$68:AN$100,'DATA 2'!$A$68:$A$100,$A5)</f>
        <v>5700484.9860000005</v>
      </c>
    </row>
    <row r="6" spans="1:40" x14ac:dyDescent="0.25">
      <c r="A6" s="30" t="s">
        <v>222</v>
      </c>
      <c r="C6" s="29">
        <f>SUMIFS('DATA 2'!C$68:C$100,'DATA 2'!$A$68:$A$100,$A6)</f>
        <v>375028.75852999999</v>
      </c>
      <c r="D6" s="29">
        <f>SUMIFS('DATA 2'!D$68:D$100,'DATA 2'!$A$68:$A$100,$A6)</f>
        <v>385581.52142</v>
      </c>
      <c r="E6" s="29">
        <f>SUMIFS('DATA 2'!E$68:E$100,'DATA 2'!$A$68:$A$100,$A6)</f>
        <v>395527.06808</v>
      </c>
      <c r="F6" s="29">
        <f>SUMIFS('DATA 2'!F$68:F$100,'DATA 2'!$A$68:$A$100,$A6)</f>
        <v>405435.87180000002</v>
      </c>
      <c r="G6" s="29">
        <f>SUMIFS('DATA 2'!G$68:G$100,'DATA 2'!$A$68:$A$100,$A6)</f>
        <v>416375.5171</v>
      </c>
      <c r="H6" s="29">
        <f>SUMIFS('DATA 2'!H$68:H$100,'DATA 2'!$A$68:$A$100,$A6)</f>
        <v>428919.03453000006</v>
      </c>
      <c r="I6" s="29">
        <f>SUMIFS('DATA 2'!I$68:I$100,'DATA 2'!$A$68:$A$100,$A6)</f>
        <v>442341.08896999998</v>
      </c>
      <c r="J6" s="29">
        <f>SUMIFS('DATA 2'!J$68:J$100,'DATA 2'!$A$68:$A$100,$A6)</f>
        <v>456304.49560999998</v>
      </c>
      <c r="K6" s="29">
        <f>SUMIFS('DATA 2'!K$68:K$100,'DATA 2'!$A$68:$A$100,$A6)</f>
        <v>470211.26225999999</v>
      </c>
      <c r="L6" s="29">
        <f>SUMIFS('DATA 2'!L$68:L$100,'DATA 2'!$A$68:$A$100,$A6)</f>
        <v>484188.65881999995</v>
      </c>
      <c r="M6" s="29">
        <f>SUMIFS('DATA 2'!M$68:M$100,'DATA 2'!$A$68:$A$100,$A6)</f>
        <v>498414.15639999998</v>
      </c>
      <c r="N6" s="29">
        <f>SUMIFS('DATA 2'!N$68:N$100,'DATA 2'!$A$68:$A$100,$A6)</f>
        <v>512893.90286999999</v>
      </c>
      <c r="O6" s="29">
        <f>SUMIFS('DATA 2'!O$68:O$100,'DATA 2'!$A$68:$A$100,$A6)</f>
        <v>527504.31038000004</v>
      </c>
      <c r="P6" s="29">
        <f>SUMIFS('DATA 2'!P$68:P$100,'DATA 2'!$A$68:$A$100,$A6)</f>
        <v>542507.35918000003</v>
      </c>
      <c r="Q6" s="29">
        <f>SUMIFS('DATA 2'!Q$68:Q$100,'DATA 2'!$A$68:$A$100,$A6)</f>
        <v>558156.38948999997</v>
      </c>
      <c r="R6" s="29">
        <f>SUMIFS('DATA 2'!R$68:R$100,'DATA 2'!$A$68:$A$100,$A6)</f>
        <v>574113.81605000002</v>
      </c>
      <c r="S6" s="29">
        <f>SUMIFS('DATA 2'!S$68:S$100,'DATA 2'!$A$68:$A$100,$A6)</f>
        <v>590241.53800000006</v>
      </c>
      <c r="T6" s="29">
        <f>SUMIFS('DATA 2'!T$68:T$100,'DATA 2'!$A$68:$A$100,$A6)</f>
        <v>606515.54419000004</v>
      </c>
      <c r="U6" s="29">
        <f>SUMIFS('DATA 2'!U$68:U$100,'DATA 2'!$A$68:$A$100,$A6)</f>
        <v>620885.79266000004</v>
      </c>
      <c r="V6" s="29">
        <f>SUMIFS('DATA 2'!V$68:V$100,'DATA 2'!$A$68:$A$100,$A6)</f>
        <v>634140.21800999995</v>
      </c>
      <c r="W6" s="29">
        <f>SUMIFS('DATA 2'!W$68:W$100,'DATA 2'!$A$68:$A$100,$A6)</f>
        <v>646656.62007000006</v>
      </c>
      <c r="X6" s="29">
        <f>SUMIFS('DATA 2'!X$68:X$100,'DATA 2'!$A$68:$A$100,$A6)</f>
        <v>658583.93933000008</v>
      </c>
      <c r="Y6" s="29">
        <f>SUMIFS('DATA 2'!Y$68:Y$100,'DATA 2'!$A$68:$A$100,$A6)</f>
        <v>669997.16083000007</v>
      </c>
      <c r="Z6" s="29">
        <f>SUMIFS('DATA 2'!Z$68:Z$100,'DATA 2'!$A$68:$A$100,$A6)</f>
        <v>680945.9203900001</v>
      </c>
      <c r="AA6" s="29">
        <f>SUMIFS('DATA 2'!AA$68:AA$100,'DATA 2'!$A$68:$A$100,$A6)</f>
        <v>691468.52642000001</v>
      </c>
      <c r="AB6" s="29">
        <f>SUMIFS('DATA 2'!AB$68:AB$100,'DATA 2'!$A$68:$A$100,$A6)</f>
        <v>701596.72545000003</v>
      </c>
      <c r="AC6" s="29">
        <f>SUMIFS('DATA 2'!AC$68:AC$100,'DATA 2'!$A$68:$A$100,$A6)</f>
        <v>711358.58906000003</v>
      </c>
      <c r="AD6" s="29">
        <f>SUMIFS('DATA 2'!AD$68:AD$100,'DATA 2'!$A$68:$A$100,$A6)</f>
        <v>720780.24475000007</v>
      </c>
      <c r="AE6" s="29">
        <f>SUMIFS('DATA 2'!AE$68:AE$100,'DATA 2'!$A$68:$A$100,$A6)</f>
        <v>729427.77765000006</v>
      </c>
      <c r="AF6" s="29">
        <f>SUMIFS('DATA 2'!AF$68:AF$100,'DATA 2'!$A$68:$A$100,$A6)</f>
        <v>737906.91969000001</v>
      </c>
      <c r="AG6" s="29">
        <f>SUMIFS('DATA 2'!AG$68:AG$100,'DATA 2'!$A$68:$A$100,$A6)</f>
        <v>746071.09987000003</v>
      </c>
      <c r="AH6" s="29">
        <f>SUMIFS('DATA 2'!AH$68:AH$100,'DATA 2'!$A$68:$A$100,$A6)</f>
        <v>753882.94553999999</v>
      </c>
      <c r="AI6" s="29">
        <f>SUMIFS('DATA 2'!AI$68:AI$100,'DATA 2'!$A$68:$A$100,$A6)</f>
        <v>761398.10407999996</v>
      </c>
      <c r="AJ6" s="29">
        <f>SUMIFS('DATA 2'!AJ$68:AJ$100,'DATA 2'!$A$68:$A$100,$A6)</f>
        <v>768705.42892000009</v>
      </c>
      <c r="AK6" s="29">
        <f>SUMIFS('DATA 2'!AK$68:AK$100,'DATA 2'!$A$68:$A$100,$A6)</f>
        <v>775899.40974999999</v>
      </c>
      <c r="AL6" s="29">
        <f>SUMIFS('DATA 2'!AL$68:AL$100,'DATA 2'!$A$68:$A$100,$A6)</f>
        <v>783074.79465000005</v>
      </c>
      <c r="AM6" s="29">
        <f>SUMIFS('DATA 2'!AM$68:AM$100,'DATA 2'!$A$68:$A$100,$A6)</f>
        <v>790325.49536000006</v>
      </c>
      <c r="AN6" s="29">
        <f>SUMIFS('DATA 2'!AN$68:AN$100,'DATA 2'!$A$68:$A$100,$A6)</f>
        <v>797746.40966999996</v>
      </c>
    </row>
    <row r="7" spans="1:40" x14ac:dyDescent="0.25">
      <c r="A7" s="3" t="s">
        <v>224</v>
      </c>
      <c r="C7" s="29">
        <f>SUM(C8:C19)</f>
        <v>36641.298950162702</v>
      </c>
      <c r="D7" s="29">
        <f t="shared" ref="D7:AN7" si="0">SUM(D8:D19)</f>
        <v>38615.625118096403</v>
      </c>
      <c r="E7" s="29">
        <f t="shared" si="0"/>
        <v>40537.425129178999</v>
      </c>
      <c r="F7" s="29">
        <f t="shared" si="0"/>
        <v>42449.220440289995</v>
      </c>
      <c r="G7" s="29">
        <f t="shared" si="0"/>
        <v>44587.525478540003</v>
      </c>
      <c r="H7" s="29">
        <f t="shared" si="0"/>
        <v>47266.9981692</v>
      </c>
      <c r="I7" s="29">
        <f t="shared" si="0"/>
        <v>50079.170201300003</v>
      </c>
      <c r="J7" s="29">
        <f t="shared" si="0"/>
        <v>53459.21113589999</v>
      </c>
      <c r="K7" s="29">
        <f t="shared" si="0"/>
        <v>57440.182390799993</v>
      </c>
      <c r="L7" s="29">
        <f t="shared" si="0"/>
        <v>62120.133003999996</v>
      </c>
      <c r="M7" s="29">
        <f t="shared" si="0"/>
        <v>67762.894517310007</v>
      </c>
      <c r="N7" s="29">
        <f t="shared" si="0"/>
        <v>74834.891282069992</v>
      </c>
      <c r="O7" s="29">
        <f t="shared" si="0"/>
        <v>84100.462644832005</v>
      </c>
      <c r="P7" s="29">
        <f t="shared" si="0"/>
        <v>90383.23876083002</v>
      </c>
      <c r="Q7" s="29">
        <f t="shared" si="0"/>
        <v>97143.102798923996</v>
      </c>
      <c r="R7" s="29">
        <f t="shared" si="0"/>
        <v>104462.17139169901</v>
      </c>
      <c r="S7" s="29">
        <f t="shared" si="0"/>
        <v>112451.852290104</v>
      </c>
      <c r="T7" s="29">
        <f t="shared" si="0"/>
        <v>121277.26200813902</v>
      </c>
      <c r="U7" s="29">
        <f t="shared" si="0"/>
        <v>131116.85127648502</v>
      </c>
      <c r="V7" s="29">
        <f t="shared" si="0"/>
        <v>141089.39870812499</v>
      </c>
      <c r="W7" s="29">
        <f t="shared" si="0"/>
        <v>151233.11330938409</v>
      </c>
      <c r="X7" s="29">
        <f t="shared" si="0"/>
        <v>161590.74109165749</v>
      </c>
      <c r="Y7" s="29">
        <f t="shared" si="0"/>
        <v>172225.83510764193</v>
      </c>
      <c r="Z7" s="29">
        <f t="shared" si="0"/>
        <v>183210.25724924644</v>
      </c>
      <c r="AA7" s="29">
        <f t="shared" si="0"/>
        <v>194615.59418731503</v>
      </c>
      <c r="AB7" s="29">
        <f t="shared" si="0"/>
        <v>206508.45674680537</v>
      </c>
      <c r="AC7" s="29">
        <f t="shared" si="0"/>
        <v>218948.12929285338</v>
      </c>
      <c r="AD7" s="29">
        <f t="shared" si="0"/>
        <v>231986.19270079539</v>
      </c>
      <c r="AE7" s="29">
        <f t="shared" si="0"/>
        <v>240450.00444235821</v>
      </c>
      <c r="AF7" s="29">
        <f t="shared" si="0"/>
        <v>247721.91595151499</v>
      </c>
      <c r="AG7" s="29">
        <f t="shared" si="0"/>
        <v>254451.44092168057</v>
      </c>
      <c r="AH7" s="29">
        <f t="shared" si="0"/>
        <v>260720.02496171233</v>
      </c>
      <c r="AI7" s="29">
        <f t="shared" si="0"/>
        <v>266551.80660606833</v>
      </c>
      <c r="AJ7" s="29">
        <f t="shared" si="0"/>
        <v>271983.63410117279</v>
      </c>
      <c r="AK7" s="29">
        <f t="shared" si="0"/>
        <v>277062.90319515154</v>
      </c>
      <c r="AL7" s="29">
        <f t="shared" si="0"/>
        <v>281840.4703004951</v>
      </c>
      <c r="AM7" s="29">
        <f t="shared" si="0"/>
        <v>286364.62071525009</v>
      </c>
      <c r="AN7" s="29">
        <f t="shared" si="0"/>
        <v>290680.75049332372</v>
      </c>
    </row>
    <row r="8" spans="1:40" x14ac:dyDescent="0.25">
      <c r="A8" s="31" t="s">
        <v>425</v>
      </c>
      <c r="C8" s="29">
        <f>SUMIFS('DATA 2'!C$68:C$100,'DATA 2'!$A$68:$A$100,$A8)</f>
        <v>10768.83088</v>
      </c>
      <c r="D8" s="29">
        <f>SUMIFS('DATA 2'!D$68:D$100,'DATA 2'!$A$68:$A$100,$A8)</f>
        <v>11372.772220000001</v>
      </c>
      <c r="E8" s="29">
        <f>SUMIFS('DATA 2'!E$68:E$100,'DATA 2'!$A$68:$A$100,$A8)</f>
        <v>12083.0285</v>
      </c>
      <c r="F8" s="29">
        <f>SUMIFS('DATA 2'!F$68:F$100,'DATA 2'!$A$68:$A$100,$A8)</f>
        <v>12823.083479999999</v>
      </c>
      <c r="G8" s="29">
        <f>SUMIFS('DATA 2'!G$68:G$100,'DATA 2'!$A$68:$A$100,$A8)</f>
        <v>13549.52816</v>
      </c>
      <c r="H8" s="29">
        <f>SUMIFS('DATA 2'!H$68:H$100,'DATA 2'!$A$68:$A$100,$A8)</f>
        <v>14938.81091</v>
      </c>
      <c r="I8" s="29">
        <f>SUMIFS('DATA 2'!I$68:I$100,'DATA 2'!$A$68:$A$100,$A8)</f>
        <v>16260.305700000001</v>
      </c>
      <c r="J8" s="29">
        <f>SUMIFS('DATA 2'!J$68:J$100,'DATA 2'!$A$68:$A$100,$A8)</f>
        <v>17368.134989999999</v>
      </c>
      <c r="K8" s="29">
        <f>SUMIFS('DATA 2'!K$68:K$100,'DATA 2'!$A$68:$A$100,$A8)</f>
        <v>18277.561010000001</v>
      </c>
      <c r="L8" s="29">
        <f>SUMIFS('DATA 2'!L$68:L$100,'DATA 2'!$A$68:$A$100,$A8)</f>
        <v>19019.615000000002</v>
      </c>
      <c r="M8" s="29">
        <f>SUMIFS('DATA 2'!M$68:M$100,'DATA 2'!$A$68:$A$100,$A8)</f>
        <v>19601.33178</v>
      </c>
      <c r="N8" s="29">
        <f>SUMIFS('DATA 2'!N$68:N$100,'DATA 2'!$A$68:$A$100,$A8)</f>
        <v>19990.96099</v>
      </c>
      <c r="O8" s="29">
        <f>SUMIFS('DATA 2'!O$68:O$100,'DATA 2'!$A$68:$A$100,$A8)</f>
        <v>20116.056079999998</v>
      </c>
      <c r="P8" s="29">
        <f>SUMIFS('DATA 2'!P$68:P$100,'DATA 2'!$A$68:$A$100,$A8)</f>
        <v>20857.45348</v>
      </c>
      <c r="Q8" s="29">
        <f>SUMIFS('DATA 2'!Q$68:Q$100,'DATA 2'!$A$68:$A$100,$A8)</f>
        <v>21848.399649999999</v>
      </c>
      <c r="R8" s="29">
        <f>SUMIFS('DATA 2'!R$68:R$100,'DATA 2'!$A$68:$A$100,$A8)</f>
        <v>22977.60455</v>
      </c>
      <c r="S8" s="29">
        <f>SUMIFS('DATA 2'!S$68:S$100,'DATA 2'!$A$68:$A$100,$A8)</f>
        <v>24222.157739999999</v>
      </c>
      <c r="T8" s="29">
        <f>SUMIFS('DATA 2'!T$68:T$100,'DATA 2'!$A$68:$A$100,$A8)</f>
        <v>25592.868750000001</v>
      </c>
      <c r="U8" s="29">
        <f>SUMIFS('DATA 2'!U$68:U$100,'DATA 2'!$A$68:$A$100,$A8)</f>
        <v>26872.568299999999</v>
      </c>
      <c r="V8" s="29">
        <f>SUMIFS('DATA 2'!V$68:V$100,'DATA 2'!$A$68:$A$100,$A8)</f>
        <v>28022.158479999998</v>
      </c>
      <c r="W8" s="29">
        <f>SUMIFS('DATA 2'!W$68:W$100,'DATA 2'!$A$68:$A$100,$A8)</f>
        <v>29028.687310000001</v>
      </c>
      <c r="X8" s="29">
        <f>SUMIFS('DATA 2'!X$68:X$100,'DATA 2'!$A$68:$A$100,$A8)</f>
        <v>29885.62815</v>
      </c>
      <c r="Y8" s="29">
        <f>SUMIFS('DATA 2'!Y$68:Y$100,'DATA 2'!$A$68:$A$100,$A8)</f>
        <v>30591.39788</v>
      </c>
      <c r="Z8" s="29">
        <f>SUMIFS('DATA 2'!Z$68:Z$100,'DATA 2'!$A$68:$A$100,$A8)</f>
        <v>31147.045679999999</v>
      </c>
      <c r="AA8" s="29">
        <f>SUMIFS('DATA 2'!AA$68:AA$100,'DATA 2'!$A$68:$A$100,$A8)</f>
        <v>31554.524570000001</v>
      </c>
      <c r="AB8" s="29">
        <f>SUMIFS('DATA 2'!AB$68:AB$100,'DATA 2'!$A$68:$A$100,$A8)</f>
        <v>31815.82388</v>
      </c>
      <c r="AC8" s="29">
        <f>SUMIFS('DATA 2'!AC$68:AC$100,'DATA 2'!$A$68:$A$100,$A8)</f>
        <v>31932.716400000001</v>
      </c>
      <c r="AD8" s="29">
        <f>SUMIFS('DATA 2'!AD$68:AD$100,'DATA 2'!$A$68:$A$100,$A8)</f>
        <v>31906.932840000001</v>
      </c>
      <c r="AE8" s="29">
        <f>SUMIFS('DATA 2'!AE$68:AE$100,'DATA 2'!$A$68:$A$100,$A8)</f>
        <v>32555.889609999998</v>
      </c>
      <c r="AF8" s="29">
        <f>SUMIFS('DATA 2'!AF$68:AF$100,'DATA 2'!$A$68:$A$100,$A8)</f>
        <v>33214.757729999998</v>
      </c>
      <c r="AG8" s="29">
        <f>SUMIFS('DATA 2'!AG$68:AG$100,'DATA 2'!$A$68:$A$100,$A8)</f>
        <v>33725.041109999998</v>
      </c>
      <c r="AH8" s="29">
        <f>SUMIFS('DATA 2'!AH$68:AH$100,'DATA 2'!$A$68:$A$100,$A8)</f>
        <v>34084.587480000002</v>
      </c>
      <c r="AI8" s="29">
        <f>SUMIFS('DATA 2'!AI$68:AI$100,'DATA 2'!$A$68:$A$100,$A8)</f>
        <v>34322.343809999998</v>
      </c>
      <c r="AJ8" s="29">
        <f>SUMIFS('DATA 2'!AJ$68:AJ$100,'DATA 2'!$A$68:$A$100,$A8)</f>
        <v>34465.709000000003</v>
      </c>
      <c r="AK8" s="29">
        <f>SUMIFS('DATA 2'!AK$68:AK$100,'DATA 2'!$A$68:$A$100,$A8)</f>
        <v>34535.220110000002</v>
      </c>
      <c r="AL8" s="29">
        <f>SUMIFS('DATA 2'!AL$68:AL$100,'DATA 2'!$A$68:$A$100,$A8)</f>
        <v>34545.703730000001</v>
      </c>
      <c r="AM8" s="29">
        <f>SUMIFS('DATA 2'!AM$68:AM$100,'DATA 2'!$A$68:$A$100,$A8)</f>
        <v>34507.96241</v>
      </c>
      <c r="AN8" s="29">
        <f>SUMIFS('DATA 2'!AN$68:AN$100,'DATA 2'!$A$68:$A$100,$A8)</f>
        <v>34430.235630000003</v>
      </c>
    </row>
    <row r="9" spans="1:40" x14ac:dyDescent="0.25">
      <c r="A9" s="31" t="s">
        <v>426</v>
      </c>
      <c r="C9" s="29">
        <f>SUMIFS('DATA 2'!C$68:C$100,'DATA 2'!$A$68:$A$100,$A9)</f>
        <v>752.27429700000005</v>
      </c>
      <c r="D9" s="29">
        <f>SUMIFS('DATA 2'!D$68:D$100,'DATA 2'!$A$68:$A$100,$A9)</f>
        <v>978.1861146</v>
      </c>
      <c r="E9" s="29">
        <f>SUMIFS('DATA 2'!E$68:E$100,'DATA 2'!$A$68:$A$100,$A9)</f>
        <v>1270.0505559999999</v>
      </c>
      <c r="F9" s="29">
        <f>SUMIFS('DATA 2'!F$68:F$100,'DATA 2'!$A$68:$A$100,$A9)</f>
        <v>1647.172544</v>
      </c>
      <c r="G9" s="29">
        <f>SUMIFS('DATA 2'!G$68:G$100,'DATA 2'!$A$68:$A$100,$A9)</f>
        <v>2131.6033640000001</v>
      </c>
      <c r="H9" s="29">
        <f>SUMIFS('DATA 2'!H$68:H$100,'DATA 2'!$A$68:$A$100,$A9)</f>
        <v>2777.7912700000002</v>
      </c>
      <c r="I9" s="29">
        <f>SUMIFS('DATA 2'!I$68:I$100,'DATA 2'!$A$68:$A$100,$A9)</f>
        <v>3495.7640849999998</v>
      </c>
      <c r="J9" s="29">
        <f>SUMIFS('DATA 2'!J$68:J$100,'DATA 2'!$A$68:$A$100,$A9)</f>
        <v>4321.6948739999998</v>
      </c>
      <c r="K9" s="29">
        <f>SUMIFS('DATA 2'!K$68:K$100,'DATA 2'!$A$68:$A$100,$A9)</f>
        <v>5287.7296269999997</v>
      </c>
      <c r="L9" s="29">
        <f>SUMIFS('DATA 2'!L$68:L$100,'DATA 2'!$A$68:$A$100,$A9)</f>
        <v>6421.5348089999998</v>
      </c>
      <c r="M9" s="29">
        <f>SUMIFS('DATA 2'!M$68:M$100,'DATA 2'!$A$68:$A$100,$A9)</f>
        <v>7742.2544369999996</v>
      </c>
      <c r="N9" s="29">
        <f>SUMIFS('DATA 2'!N$68:N$100,'DATA 2'!$A$68:$A$100,$A9)</f>
        <v>9248.1754830000009</v>
      </c>
      <c r="O9" s="29">
        <f>SUMIFS('DATA 2'!O$68:O$100,'DATA 2'!$A$68:$A$100,$A9)</f>
        <v>10900.37521</v>
      </c>
      <c r="P9" s="29">
        <f>SUMIFS('DATA 2'!P$68:P$100,'DATA 2'!$A$68:$A$100,$A9)</f>
        <v>12650.926160000001</v>
      </c>
      <c r="Q9" s="29">
        <f>SUMIFS('DATA 2'!Q$68:Q$100,'DATA 2'!$A$68:$A$100,$A9)</f>
        <v>14666.51916</v>
      </c>
      <c r="R9" s="29">
        <f>SUMIFS('DATA 2'!R$68:R$100,'DATA 2'!$A$68:$A$100,$A9)</f>
        <v>16995.221300000001</v>
      </c>
      <c r="S9" s="29">
        <f>SUMIFS('DATA 2'!S$68:S$100,'DATA 2'!$A$68:$A$100,$A9)</f>
        <v>19691.358370000002</v>
      </c>
      <c r="T9" s="29">
        <f>SUMIFS('DATA 2'!T$68:T$100,'DATA 2'!$A$68:$A$100,$A9)</f>
        <v>22826.542140000001</v>
      </c>
      <c r="U9" s="29">
        <f>SUMIFS('DATA 2'!U$68:U$100,'DATA 2'!$A$68:$A$100,$A9)</f>
        <v>25557.086899999998</v>
      </c>
      <c r="V9" s="29">
        <f>SUMIFS('DATA 2'!V$68:V$100,'DATA 2'!$A$68:$A$100,$A9)</f>
        <v>28358.373080000001</v>
      </c>
      <c r="W9" s="29">
        <f>SUMIFS('DATA 2'!W$68:W$100,'DATA 2'!$A$68:$A$100,$A9)</f>
        <v>31215.729599999999</v>
      </c>
      <c r="X9" s="29">
        <f>SUMIFS('DATA 2'!X$68:X$100,'DATA 2'!$A$68:$A$100,$A9)</f>
        <v>34112.098120000002</v>
      </c>
      <c r="Y9" s="29">
        <f>SUMIFS('DATA 2'!Y$68:Y$100,'DATA 2'!$A$68:$A$100,$A9)</f>
        <v>37034.151980000002</v>
      </c>
      <c r="Z9" s="29">
        <f>SUMIFS('DATA 2'!Z$68:Z$100,'DATA 2'!$A$68:$A$100,$A9)</f>
        <v>39969.819150000003</v>
      </c>
      <c r="AA9" s="29">
        <f>SUMIFS('DATA 2'!AA$68:AA$100,'DATA 2'!$A$68:$A$100,$A9)</f>
        <v>42906.610339999999</v>
      </c>
      <c r="AB9" s="29">
        <f>SUMIFS('DATA 2'!AB$68:AB$100,'DATA 2'!$A$68:$A$100,$A9)</f>
        <v>45830.683700000001</v>
      </c>
      <c r="AC9" s="29">
        <f>SUMIFS('DATA 2'!AC$68:AC$100,'DATA 2'!$A$68:$A$100,$A9)</f>
        <v>48726.385869999998</v>
      </c>
      <c r="AD9" s="29">
        <f>SUMIFS('DATA 2'!AD$68:AD$100,'DATA 2'!$A$68:$A$100,$A9)</f>
        <v>51576.284480000002</v>
      </c>
      <c r="AE9" s="29">
        <f>SUMIFS('DATA 2'!AE$68:AE$100,'DATA 2'!$A$68:$A$100,$A9)</f>
        <v>54332.682280000001</v>
      </c>
      <c r="AF9" s="29">
        <f>SUMIFS('DATA 2'!AF$68:AF$100,'DATA 2'!$A$68:$A$100,$A9)</f>
        <v>56590.023159999997</v>
      </c>
      <c r="AG9" s="29">
        <f>SUMIFS('DATA 2'!AG$68:AG$100,'DATA 2'!$A$68:$A$100,$A9)</f>
        <v>58485.069640000002</v>
      </c>
      <c r="AH9" s="29">
        <f>SUMIFS('DATA 2'!AH$68:AH$100,'DATA 2'!$A$68:$A$100,$A9)</f>
        <v>60120.151539999999</v>
      </c>
      <c r="AI9" s="29">
        <f>SUMIFS('DATA 2'!AI$68:AI$100,'DATA 2'!$A$68:$A$100,$A9)</f>
        <v>61562.320800000001</v>
      </c>
      <c r="AJ9" s="29">
        <f>SUMIFS('DATA 2'!AJ$68:AJ$100,'DATA 2'!$A$68:$A$100,$A9)</f>
        <v>62855.109120000001</v>
      </c>
      <c r="AK9" s="29">
        <f>SUMIFS('DATA 2'!AK$68:AK$100,'DATA 2'!$A$68:$A$100,$A9)</f>
        <v>64028.302649999998</v>
      </c>
      <c r="AL9" s="29">
        <f>SUMIFS('DATA 2'!AL$68:AL$100,'DATA 2'!$A$68:$A$100,$A9)</f>
        <v>65103.779430000002</v>
      </c>
      <c r="AM9" s="29">
        <f>SUMIFS('DATA 2'!AM$68:AM$100,'DATA 2'!$A$68:$A$100,$A9)</f>
        <v>66098.245280000003</v>
      </c>
      <c r="AN9" s="29">
        <f>SUMIFS('DATA 2'!AN$68:AN$100,'DATA 2'!$A$68:$A$100,$A9)</f>
        <v>67025.346170000004</v>
      </c>
    </row>
    <row r="10" spans="1:40" x14ac:dyDescent="0.25">
      <c r="A10" s="31" t="s">
        <v>427</v>
      </c>
      <c r="C10" s="29">
        <f>SUMIFS('DATA 2'!C$68:C$100,'DATA 2'!$A$68:$A$100,$A10)</f>
        <v>638.72549079999999</v>
      </c>
      <c r="D10" s="29">
        <f>SUMIFS('DATA 2'!D$68:D$100,'DATA 2'!$A$68:$A$100,$A10)</f>
        <v>658.31402549999996</v>
      </c>
      <c r="E10" s="29">
        <f>SUMIFS('DATA 2'!E$68:E$100,'DATA 2'!$A$68:$A$100,$A10)</f>
        <v>676.33305729999995</v>
      </c>
      <c r="F10" s="29">
        <f>SUMIFS('DATA 2'!F$68:F$100,'DATA 2'!$A$68:$A$100,$A10)</f>
        <v>691.33684419999997</v>
      </c>
      <c r="G10" s="29">
        <f>SUMIFS('DATA 2'!G$68:G$100,'DATA 2'!$A$68:$A$100,$A10)</f>
        <v>702.10827010000003</v>
      </c>
      <c r="H10" s="29">
        <f>SUMIFS('DATA 2'!H$68:H$100,'DATA 2'!$A$68:$A$100,$A10)</f>
        <v>814.1847669</v>
      </c>
      <c r="I10" s="29">
        <f>SUMIFS('DATA 2'!I$68:I$100,'DATA 2'!$A$68:$A$100,$A10)</f>
        <v>963.20798230000003</v>
      </c>
      <c r="J10" s="29">
        <f>SUMIFS('DATA 2'!J$68:J$100,'DATA 2'!$A$68:$A$100,$A10)</f>
        <v>1133.3764060000001</v>
      </c>
      <c r="K10" s="29">
        <f>SUMIFS('DATA 2'!K$68:K$100,'DATA 2'!$A$68:$A$100,$A10)</f>
        <v>1323.6968670000001</v>
      </c>
      <c r="L10" s="29">
        <f>SUMIFS('DATA 2'!L$68:L$100,'DATA 2'!$A$68:$A$100,$A10)</f>
        <v>1536.904802</v>
      </c>
      <c r="M10" s="29">
        <f>SUMIFS('DATA 2'!M$68:M$100,'DATA 2'!$A$68:$A$100,$A10)</f>
        <v>1775.220992</v>
      </c>
      <c r="N10" s="29">
        <f>SUMIFS('DATA 2'!N$68:N$100,'DATA 2'!$A$68:$A$100,$A10)</f>
        <v>2037.237263</v>
      </c>
      <c r="O10" s="29">
        <f>SUMIFS('DATA 2'!O$68:O$100,'DATA 2'!$A$68:$A$100,$A10)</f>
        <v>2314.891173</v>
      </c>
      <c r="P10" s="29">
        <f>SUMIFS('DATA 2'!P$68:P$100,'DATA 2'!$A$68:$A$100,$A10)</f>
        <v>2499.1360030000001</v>
      </c>
      <c r="Q10" s="29">
        <f>SUMIFS('DATA 2'!Q$68:Q$100,'DATA 2'!$A$68:$A$100,$A10)</f>
        <v>2649.9189959999999</v>
      </c>
      <c r="R10" s="29">
        <f>SUMIFS('DATA 2'!R$68:R$100,'DATA 2'!$A$68:$A$100,$A10)</f>
        <v>2791.5423479999999</v>
      </c>
      <c r="S10" s="29">
        <f>SUMIFS('DATA 2'!S$68:S$100,'DATA 2'!$A$68:$A$100,$A10)</f>
        <v>2932.596603</v>
      </c>
      <c r="T10" s="29">
        <f>SUMIFS('DATA 2'!T$68:T$100,'DATA 2'!$A$68:$A$100,$A10)</f>
        <v>3077.1962140000001</v>
      </c>
      <c r="U10" s="29">
        <f>SUMIFS('DATA 2'!U$68:U$100,'DATA 2'!$A$68:$A$100,$A10)</f>
        <v>3252.5828059999999</v>
      </c>
      <c r="V10" s="29">
        <f>SUMIFS('DATA 2'!V$68:V$100,'DATA 2'!$A$68:$A$100,$A10)</f>
        <v>3425.9015300000001</v>
      </c>
      <c r="W10" s="29">
        <f>SUMIFS('DATA 2'!W$68:W$100,'DATA 2'!$A$68:$A$100,$A10)</f>
        <v>3584.7612250000002</v>
      </c>
      <c r="X10" s="29">
        <f>SUMIFS('DATA 2'!X$68:X$100,'DATA 2'!$A$68:$A$100,$A10)</f>
        <v>3724.2436029999999</v>
      </c>
      <c r="Y10" s="29">
        <f>SUMIFS('DATA 2'!Y$68:Y$100,'DATA 2'!$A$68:$A$100,$A10)</f>
        <v>3842.3448680000001</v>
      </c>
      <c r="Z10" s="29">
        <f>SUMIFS('DATA 2'!Z$68:Z$100,'DATA 2'!$A$68:$A$100,$A10)</f>
        <v>3938.2835500000001</v>
      </c>
      <c r="AA10" s="29">
        <f>SUMIFS('DATA 2'!AA$68:AA$100,'DATA 2'!$A$68:$A$100,$A10)</f>
        <v>4011.8185020000001</v>
      </c>
      <c r="AB10" s="29">
        <f>SUMIFS('DATA 2'!AB$68:AB$100,'DATA 2'!$A$68:$A$100,$A10)</f>
        <v>4062.9719960000002</v>
      </c>
      <c r="AC10" s="29">
        <f>SUMIFS('DATA 2'!AC$68:AC$100,'DATA 2'!$A$68:$A$100,$A10)</f>
        <v>4091.9251989999998</v>
      </c>
      <c r="AD10" s="29">
        <f>SUMIFS('DATA 2'!AD$68:AD$100,'DATA 2'!$A$68:$A$100,$A10)</f>
        <v>4098.9992410000004</v>
      </c>
      <c r="AE10" s="29">
        <f>SUMIFS('DATA 2'!AE$68:AE$100,'DATA 2'!$A$68:$A$100,$A10)</f>
        <v>4185.7087439999996</v>
      </c>
      <c r="AF10" s="29">
        <f>SUMIFS('DATA 2'!AF$68:AF$100,'DATA 2'!$A$68:$A$100,$A10)</f>
        <v>4269.135792</v>
      </c>
      <c r="AG10" s="29">
        <f>SUMIFS('DATA 2'!AG$68:AG$100,'DATA 2'!$A$68:$A$100,$A10)</f>
        <v>4329.7352719999999</v>
      </c>
      <c r="AH10" s="29">
        <f>SUMIFS('DATA 2'!AH$68:AH$100,'DATA 2'!$A$68:$A$100,$A10)</f>
        <v>4367.6553249999997</v>
      </c>
      <c r="AI10" s="29">
        <f>SUMIFS('DATA 2'!AI$68:AI$100,'DATA 2'!$A$68:$A$100,$A10)</f>
        <v>4386.9724660000002</v>
      </c>
      <c r="AJ10" s="29">
        <f>SUMIFS('DATA 2'!AJ$68:AJ$100,'DATA 2'!$A$68:$A$100,$A10)</f>
        <v>4391.5591100000001</v>
      </c>
      <c r="AK10" s="29">
        <f>SUMIFS('DATA 2'!AK$68:AK$100,'DATA 2'!$A$68:$A$100,$A10)</f>
        <v>4384.4057819999998</v>
      </c>
      <c r="AL10" s="29">
        <f>SUMIFS('DATA 2'!AL$68:AL$100,'DATA 2'!$A$68:$A$100,$A10)</f>
        <v>4367.7637070000001</v>
      </c>
      <c r="AM10" s="29">
        <f>SUMIFS('DATA 2'!AM$68:AM$100,'DATA 2'!$A$68:$A$100,$A10)</f>
        <v>4343.3550109999996</v>
      </c>
      <c r="AN10" s="29">
        <f>SUMIFS('DATA 2'!AN$68:AN$100,'DATA 2'!$A$68:$A$100,$A10)</f>
        <v>4312.5550890000004</v>
      </c>
    </row>
    <row r="11" spans="1:40" x14ac:dyDescent="0.25">
      <c r="A11" s="31" t="s">
        <v>117</v>
      </c>
      <c r="C11" s="29">
        <f>SUMIFS('DATA 2'!C$68:C$100,'DATA 2'!$A$68:$A$100,$A11)</f>
        <v>4.3678165160000004</v>
      </c>
      <c r="D11" s="29">
        <f>SUMIFS('DATA 2'!D$68:D$100,'DATA 2'!$A$68:$A$100,$A11)</f>
        <v>9.1350601749999996</v>
      </c>
      <c r="E11" s="29">
        <f>SUMIFS('DATA 2'!E$68:E$100,'DATA 2'!$A$68:$A$100,$A11)</f>
        <v>19.23603494</v>
      </c>
      <c r="F11" s="29">
        <f>SUMIFS('DATA 2'!F$68:F$100,'DATA 2'!$A$68:$A$100,$A11)</f>
        <v>40.826947869999998</v>
      </c>
      <c r="G11" s="29">
        <f>SUMIFS('DATA 2'!G$68:G$100,'DATA 2'!$A$68:$A$100,$A11)</f>
        <v>87.147733540000004</v>
      </c>
      <c r="H11" s="29">
        <f>SUMIFS('DATA 2'!H$68:H$100,'DATA 2'!$A$68:$A$100,$A11)</f>
        <v>173.70682239999999</v>
      </c>
      <c r="I11" s="29">
        <f>SUMIFS('DATA 2'!I$68:I$100,'DATA 2'!$A$68:$A$100,$A11)</f>
        <v>335.74836319999997</v>
      </c>
      <c r="J11" s="29">
        <f>SUMIFS('DATA 2'!J$68:J$100,'DATA 2'!$A$68:$A$100,$A11)</f>
        <v>638.09298160000003</v>
      </c>
      <c r="K11" s="29">
        <f>SUMIFS('DATA 2'!K$68:K$100,'DATA 2'!$A$68:$A$100,$A11)</f>
        <v>1199.2107679999999</v>
      </c>
      <c r="L11" s="29">
        <f>SUMIFS('DATA 2'!L$68:L$100,'DATA 2'!$A$68:$A$100,$A11)</f>
        <v>2233.2756589999999</v>
      </c>
      <c r="M11" s="29">
        <f>SUMIFS('DATA 2'!M$68:M$100,'DATA 2'!$A$68:$A$100,$A11)</f>
        <v>4121.0798699999996</v>
      </c>
      <c r="N11" s="29">
        <f>SUMIFS('DATA 2'!N$68:N$100,'DATA 2'!$A$68:$A$100,$A11)</f>
        <v>7519.9713380000003</v>
      </c>
      <c r="O11" s="29">
        <f>SUMIFS('DATA 2'!O$68:O$100,'DATA 2'!$A$68:$A$100,$A11)</f>
        <v>13517.000019999999</v>
      </c>
      <c r="P11" s="29">
        <f>SUMIFS('DATA 2'!P$68:P$100,'DATA 2'!$A$68:$A$100,$A11)</f>
        <v>15205.269060000001</v>
      </c>
      <c r="Q11" s="29">
        <f>SUMIFS('DATA 2'!Q$68:Q$100,'DATA 2'!$A$68:$A$100,$A11)</f>
        <v>16931.697550000001</v>
      </c>
      <c r="R11" s="29">
        <f>SUMIFS('DATA 2'!R$68:R$100,'DATA 2'!$A$68:$A$100,$A11)</f>
        <v>18727.238689999998</v>
      </c>
      <c r="S11" s="29">
        <f>SUMIFS('DATA 2'!S$68:S$100,'DATA 2'!$A$68:$A$100,$A11)</f>
        <v>20614.612249999998</v>
      </c>
      <c r="T11" s="29">
        <f>SUMIFS('DATA 2'!T$68:T$100,'DATA 2'!$A$68:$A$100,$A11)</f>
        <v>22622.27088</v>
      </c>
      <c r="U11" s="29">
        <f>SUMIFS('DATA 2'!U$68:U$100,'DATA 2'!$A$68:$A$100,$A11)</f>
        <v>26916.13464</v>
      </c>
      <c r="V11" s="29">
        <f>SUMIFS('DATA 2'!V$68:V$100,'DATA 2'!$A$68:$A$100,$A11)</f>
        <v>31760.052439999999</v>
      </c>
      <c r="W11" s="29">
        <f>SUMIFS('DATA 2'!W$68:W$100,'DATA 2'!$A$68:$A$100,$A11)</f>
        <v>37199.318140000003</v>
      </c>
      <c r="X11" s="29">
        <f>SUMIFS('DATA 2'!X$68:X$100,'DATA 2'!$A$68:$A$100,$A11)</f>
        <v>43278.277840000002</v>
      </c>
      <c r="Y11" s="29">
        <f>SUMIFS('DATA 2'!Y$68:Y$100,'DATA 2'!$A$68:$A$100,$A11)</f>
        <v>50047.529470000001</v>
      </c>
      <c r="Z11" s="29">
        <f>SUMIFS('DATA 2'!Z$68:Z$100,'DATA 2'!$A$68:$A$100,$A11)</f>
        <v>57561.723360000004</v>
      </c>
      <c r="AA11" s="29">
        <f>SUMIFS('DATA 2'!AA$68:AA$100,'DATA 2'!$A$68:$A$100,$A11)</f>
        <v>65877.463759999999</v>
      </c>
      <c r="AB11" s="29">
        <f>SUMIFS('DATA 2'!AB$68:AB$100,'DATA 2'!$A$68:$A$100,$A11)</f>
        <v>75051.463579999996</v>
      </c>
      <c r="AC11" s="29">
        <f>SUMIFS('DATA 2'!AC$68:AC$100,'DATA 2'!$A$68:$A$100,$A11)</f>
        <v>85138.809710000001</v>
      </c>
      <c r="AD11" s="29">
        <f>SUMIFS('DATA 2'!AD$68:AD$100,'DATA 2'!$A$68:$A$100,$A11)</f>
        <v>96191.592709999997</v>
      </c>
      <c r="AE11" s="29">
        <f>SUMIFS('DATA 2'!AE$68:AE$100,'DATA 2'!$A$68:$A$100,$A11)</f>
        <v>102346.2488</v>
      </c>
      <c r="AF11" s="29">
        <f>SUMIFS('DATA 2'!AF$68:AF$100,'DATA 2'!$A$68:$A$100,$A11)</f>
        <v>107553.48360000001</v>
      </c>
      <c r="AG11" s="29">
        <f>SUMIFS('DATA 2'!AG$68:AG$100,'DATA 2'!$A$68:$A$100,$A11)</f>
        <v>112056.9172</v>
      </c>
      <c r="AH11" s="29">
        <f>SUMIFS('DATA 2'!AH$68:AH$100,'DATA 2'!$A$68:$A$100,$A11)</f>
        <v>116045.0387</v>
      </c>
      <c r="AI11" s="29">
        <f>SUMIFS('DATA 2'!AI$68:AI$100,'DATA 2'!$A$68:$A$100,$A11)</f>
        <v>119644.44190000001</v>
      </c>
      <c r="AJ11" s="29">
        <f>SUMIFS('DATA 2'!AJ$68:AJ$100,'DATA 2'!$A$68:$A$100,$A11)</f>
        <v>122939.2803</v>
      </c>
      <c r="AK11" s="29">
        <f>SUMIFS('DATA 2'!AK$68:AK$100,'DATA 2'!$A$68:$A$100,$A11)</f>
        <v>125988.606</v>
      </c>
      <c r="AL11" s="29">
        <f>SUMIFS('DATA 2'!AL$68:AL$100,'DATA 2'!$A$68:$A$100,$A11)</f>
        <v>128836.9091</v>
      </c>
      <c r="AM11" s="29">
        <f>SUMIFS('DATA 2'!AM$68:AM$100,'DATA 2'!$A$68:$A$100,$A11)</f>
        <v>131519.0956</v>
      </c>
      <c r="AN11" s="29">
        <f>SUMIFS('DATA 2'!AN$68:AN$100,'DATA 2'!$A$68:$A$100,$A11)</f>
        <v>134064.4492</v>
      </c>
    </row>
    <row r="12" spans="1:40" x14ac:dyDescent="0.25">
      <c r="A12" s="31" t="s">
        <v>428</v>
      </c>
      <c r="C12" s="29">
        <f>SUMIFS('DATA 2'!C$68:C$100,'DATA 2'!$A$68:$A$100,$A12)</f>
        <v>288.43088970000002</v>
      </c>
      <c r="D12" s="29">
        <f>SUMIFS('DATA 2'!D$68:D$100,'DATA 2'!$A$68:$A$100,$A12)</f>
        <v>363.70398319999998</v>
      </c>
      <c r="E12" s="29">
        <f>SUMIFS('DATA 2'!E$68:E$100,'DATA 2'!$A$68:$A$100,$A12)</f>
        <v>490.27669229999998</v>
      </c>
      <c r="F12" s="29">
        <f>SUMIFS('DATA 2'!F$68:F$100,'DATA 2'!$A$68:$A$100,$A12)</f>
        <v>676.51414399999999</v>
      </c>
      <c r="G12" s="29">
        <f>SUMIFS('DATA 2'!G$68:G$100,'DATA 2'!$A$68:$A$100,$A12)</f>
        <v>942.63746449999996</v>
      </c>
      <c r="H12" s="29">
        <f>SUMIFS('DATA 2'!H$68:H$100,'DATA 2'!$A$68:$A$100,$A12)</f>
        <v>1216.1209449999999</v>
      </c>
      <c r="I12" s="29">
        <f>SUMIFS('DATA 2'!I$68:I$100,'DATA 2'!$A$68:$A$100,$A12)</f>
        <v>1491.162196</v>
      </c>
      <c r="J12" s="29">
        <f>SUMIFS('DATA 2'!J$68:J$100,'DATA 2'!$A$68:$A$100,$A12)</f>
        <v>1774.1479529999999</v>
      </c>
      <c r="K12" s="29">
        <f>SUMIFS('DATA 2'!K$68:K$100,'DATA 2'!$A$68:$A$100,$A12)</f>
        <v>2071.9656949999999</v>
      </c>
      <c r="L12" s="29">
        <f>SUMIFS('DATA 2'!L$68:L$100,'DATA 2'!$A$68:$A$100,$A12)</f>
        <v>2388.5618629999999</v>
      </c>
      <c r="M12" s="29">
        <f>SUMIFS('DATA 2'!M$68:M$100,'DATA 2'!$A$68:$A$100,$A12)</f>
        <v>2723.3946580000002</v>
      </c>
      <c r="N12" s="29">
        <f>SUMIFS('DATA 2'!N$68:N$100,'DATA 2'!$A$68:$A$100,$A12)</f>
        <v>3068.7818219999999</v>
      </c>
      <c r="O12" s="29">
        <f>SUMIFS('DATA 2'!O$68:O$100,'DATA 2'!$A$68:$A$100,$A12)</f>
        <v>3406.9790779999998</v>
      </c>
      <c r="P12" s="29">
        <f>SUMIFS('DATA 2'!P$68:P$100,'DATA 2'!$A$68:$A$100,$A12)</f>
        <v>3666.9491029999999</v>
      </c>
      <c r="Q12" s="29">
        <f>SUMIFS('DATA 2'!Q$68:Q$100,'DATA 2'!$A$68:$A$100,$A12)</f>
        <v>3895.4695350000002</v>
      </c>
      <c r="R12" s="29">
        <f>SUMIFS('DATA 2'!R$68:R$100,'DATA 2'!$A$68:$A$100,$A12)</f>
        <v>4111.1733459999996</v>
      </c>
      <c r="S12" s="29">
        <f>SUMIFS('DATA 2'!S$68:S$100,'DATA 2'!$A$68:$A$100,$A12)</f>
        <v>4320.9333930000003</v>
      </c>
      <c r="T12" s="29">
        <f>SUMIFS('DATA 2'!T$68:T$100,'DATA 2'!$A$68:$A$100,$A12)</f>
        <v>4528.8765329999997</v>
      </c>
      <c r="U12" s="29">
        <f>SUMIFS('DATA 2'!U$68:U$100,'DATA 2'!$A$68:$A$100,$A12)</f>
        <v>4770.0658080000003</v>
      </c>
      <c r="V12" s="29">
        <f>SUMIFS('DATA 2'!V$68:V$100,'DATA 2'!$A$68:$A$100,$A12)</f>
        <v>4997.7127</v>
      </c>
      <c r="W12" s="29">
        <f>SUMIFS('DATA 2'!W$68:W$100,'DATA 2'!$A$68:$A$100,$A12)</f>
        <v>5194.5508799999998</v>
      </c>
      <c r="X12" s="29">
        <f>SUMIFS('DATA 2'!X$68:X$100,'DATA 2'!$A$68:$A$100,$A12)</f>
        <v>5354.345652</v>
      </c>
      <c r="Y12" s="29">
        <f>SUMIFS('DATA 2'!Y$68:Y$100,'DATA 2'!$A$68:$A$100,$A12)</f>
        <v>5475.3558270000003</v>
      </c>
      <c r="Z12" s="29">
        <f>SUMIFS('DATA 2'!Z$68:Z$100,'DATA 2'!$A$68:$A$100,$A12)</f>
        <v>5557.8254479999996</v>
      </c>
      <c r="AA12" s="29">
        <f>SUMIFS('DATA 2'!AA$68:AA$100,'DATA 2'!$A$68:$A$100,$A12)</f>
        <v>5602.9203379999999</v>
      </c>
      <c r="AB12" s="29">
        <f>SUMIFS('DATA 2'!AB$68:AB$100,'DATA 2'!$A$68:$A$100,$A12)</f>
        <v>5612.2595520000004</v>
      </c>
      <c r="AC12" s="29">
        <f>SUMIFS('DATA 2'!AC$68:AC$100,'DATA 2'!$A$68:$A$100,$A12)</f>
        <v>5587.7085859999997</v>
      </c>
      <c r="AD12" s="29">
        <f>SUMIFS('DATA 2'!AD$68:AD$100,'DATA 2'!$A$68:$A$100,$A12)</f>
        <v>5531.305488</v>
      </c>
      <c r="AE12" s="29">
        <f>SUMIFS('DATA 2'!AE$68:AE$100,'DATA 2'!$A$68:$A$100,$A12)</f>
        <v>3392.6094819999998</v>
      </c>
      <c r="AF12" s="29">
        <f>SUMIFS('DATA 2'!AF$68:AF$100,'DATA 2'!$A$68:$A$100,$A12)</f>
        <v>1729.841158</v>
      </c>
      <c r="AG12" s="29">
        <f>SUMIFS('DATA 2'!AG$68:AG$100,'DATA 2'!$A$68:$A$100,$A12)</f>
        <v>811.38560159999997</v>
      </c>
      <c r="AH12" s="29">
        <f>SUMIFS('DATA 2'!AH$68:AH$100,'DATA 2'!$A$68:$A$100,$A12)</f>
        <v>361.66684179999999</v>
      </c>
      <c r="AI12" s="29">
        <f>SUMIFS('DATA 2'!AI$68:AI$100,'DATA 2'!$A$68:$A$100,$A12)</f>
        <v>154.9493995</v>
      </c>
      <c r="AJ12" s="29">
        <f>SUMIFS('DATA 2'!AJ$68:AJ$100,'DATA 2'!$A$68:$A$100,$A12)</f>
        <v>64.141926760000004</v>
      </c>
      <c r="AK12" s="29">
        <f>SUMIFS('DATA 2'!AK$68:AK$100,'DATA 2'!$A$68:$A$100,$A12)</f>
        <v>25.767715509999999</v>
      </c>
      <c r="AL12" s="29">
        <f>SUMIFS('DATA 2'!AL$68:AL$100,'DATA 2'!$A$68:$A$100,$A12)</f>
        <v>10.111621769999999</v>
      </c>
      <c r="AM12" s="29">
        <f>SUMIFS('DATA 2'!AM$68:AM$100,'DATA 2'!$A$68:$A$100,$A12)</f>
        <v>3.9214561360000002</v>
      </c>
      <c r="AN12" s="29">
        <f>SUMIFS('DATA 2'!AN$68:AN$100,'DATA 2'!$A$68:$A$100,$A12)</f>
        <v>1.5342161830000001</v>
      </c>
    </row>
    <row r="13" spans="1:40" x14ac:dyDescent="0.25">
      <c r="A13" s="31" t="s">
        <v>429</v>
      </c>
      <c r="C13" s="29">
        <f>SUMIFS('DATA 2'!C$68:C$100,'DATA 2'!$A$68:$A$100,$A13)</f>
        <v>514.10128280000004</v>
      </c>
      <c r="D13" s="29">
        <f>SUMIFS('DATA 2'!D$68:D$100,'DATA 2'!$A$68:$A$100,$A13)</f>
        <v>563.48736650000001</v>
      </c>
      <c r="E13" s="29">
        <f>SUMIFS('DATA 2'!E$68:E$100,'DATA 2'!$A$68:$A$100,$A13)</f>
        <v>628.64957790000005</v>
      </c>
      <c r="F13" s="29">
        <f>SUMIFS('DATA 2'!F$68:F$100,'DATA 2'!$A$68:$A$100,$A13)</f>
        <v>703.55690900000002</v>
      </c>
      <c r="G13" s="29">
        <f>SUMIFS('DATA 2'!G$68:G$100,'DATA 2'!$A$68:$A$100,$A13)</f>
        <v>785.96006910000006</v>
      </c>
      <c r="H13" s="29">
        <f>SUMIFS('DATA 2'!H$68:H$100,'DATA 2'!$A$68:$A$100,$A13)</f>
        <v>892.12207049999995</v>
      </c>
      <c r="I13" s="29">
        <f>SUMIFS('DATA 2'!I$68:I$100,'DATA 2'!$A$68:$A$100,$A13)</f>
        <v>992.22589129999994</v>
      </c>
      <c r="J13" s="29">
        <f>SUMIFS('DATA 2'!J$68:J$100,'DATA 2'!$A$68:$A$100,$A13)</f>
        <v>1081.4202849999999</v>
      </c>
      <c r="K13" s="29">
        <f>SUMIFS('DATA 2'!K$68:K$100,'DATA 2'!$A$68:$A$100,$A13)</f>
        <v>1161.4428310000001</v>
      </c>
      <c r="L13" s="29">
        <f>SUMIFS('DATA 2'!L$68:L$100,'DATA 2'!$A$68:$A$100,$A13)</f>
        <v>1234.0483810000001</v>
      </c>
      <c r="M13" s="29">
        <f>SUMIFS('DATA 2'!M$68:M$100,'DATA 2'!$A$68:$A$100,$A13)</f>
        <v>1299.1715799999999</v>
      </c>
      <c r="N13" s="29">
        <f>SUMIFS('DATA 2'!N$68:N$100,'DATA 2'!$A$68:$A$100,$A13)</f>
        <v>1354.008028</v>
      </c>
      <c r="O13" s="29">
        <f>SUMIFS('DATA 2'!O$68:O$100,'DATA 2'!$A$68:$A$100,$A13)</f>
        <v>1392.6847210000001</v>
      </c>
      <c r="P13" s="29">
        <f>SUMIFS('DATA 2'!P$68:P$100,'DATA 2'!$A$68:$A$100,$A13)</f>
        <v>1433.2987740000001</v>
      </c>
      <c r="Q13" s="29">
        <f>SUMIFS('DATA 2'!Q$68:Q$100,'DATA 2'!$A$68:$A$100,$A13)</f>
        <v>1474.2939469999999</v>
      </c>
      <c r="R13" s="29">
        <f>SUMIFS('DATA 2'!R$68:R$100,'DATA 2'!$A$68:$A$100,$A13)</f>
        <v>1515.6175470000001</v>
      </c>
      <c r="S13" s="29">
        <f>SUMIFS('DATA 2'!S$68:S$100,'DATA 2'!$A$68:$A$100,$A13)</f>
        <v>1557.672495</v>
      </c>
      <c r="T13" s="29">
        <f>SUMIFS('DATA 2'!T$68:T$100,'DATA 2'!$A$68:$A$100,$A13)</f>
        <v>1601.3390360000001</v>
      </c>
      <c r="U13" s="29">
        <f>SUMIFS('DATA 2'!U$68:U$100,'DATA 2'!$A$68:$A$100,$A13)</f>
        <v>1561.100064</v>
      </c>
      <c r="V13" s="29">
        <f>SUMIFS('DATA 2'!V$68:V$100,'DATA 2'!$A$68:$A$100,$A13)</f>
        <v>1484.0473159999999</v>
      </c>
      <c r="W13" s="29">
        <f>SUMIFS('DATA 2'!W$68:W$100,'DATA 2'!$A$68:$A$100,$A13)</f>
        <v>1389.5986250000001</v>
      </c>
      <c r="X13" s="29">
        <f>SUMIFS('DATA 2'!X$68:X$100,'DATA 2'!$A$68:$A$100,$A13)</f>
        <v>1286.0982320000001</v>
      </c>
      <c r="Y13" s="29">
        <f>SUMIFS('DATA 2'!Y$68:Y$100,'DATA 2'!$A$68:$A$100,$A13)</f>
        <v>1178.330434</v>
      </c>
      <c r="Z13" s="29">
        <f>SUMIFS('DATA 2'!Z$68:Z$100,'DATA 2'!$A$68:$A$100,$A13)</f>
        <v>1069.6746209999999</v>
      </c>
      <c r="AA13" s="29">
        <f>SUMIFS('DATA 2'!AA$68:AA$100,'DATA 2'!$A$68:$A$100,$A13)</f>
        <v>962.70385899999997</v>
      </c>
      <c r="AB13" s="29">
        <f>SUMIFS('DATA 2'!AB$68:AB$100,'DATA 2'!$A$68:$A$100,$A13)</f>
        <v>859.38051759999996</v>
      </c>
      <c r="AC13" s="29">
        <f>SUMIFS('DATA 2'!AC$68:AC$100,'DATA 2'!$A$68:$A$100,$A13)</f>
        <v>761.15748689999998</v>
      </c>
      <c r="AD13" s="29">
        <f>SUMIFS('DATA 2'!AD$68:AD$100,'DATA 2'!$A$68:$A$100,$A13)</f>
        <v>669.05931950000002</v>
      </c>
      <c r="AE13" s="29">
        <f>SUMIFS('DATA 2'!AE$68:AE$100,'DATA 2'!$A$68:$A$100,$A13)</f>
        <v>555.67275540000003</v>
      </c>
      <c r="AF13" s="29">
        <f>SUMIFS('DATA 2'!AF$68:AF$100,'DATA 2'!$A$68:$A$100,$A13)</f>
        <v>447.5871492</v>
      </c>
      <c r="AG13" s="29">
        <f>SUMIFS('DATA 2'!AG$68:AG$100,'DATA 2'!$A$68:$A$100,$A13)</f>
        <v>353.5905717</v>
      </c>
      <c r="AH13" s="29">
        <f>SUMIFS('DATA 2'!AH$68:AH$100,'DATA 2'!$A$68:$A$100,$A13)</f>
        <v>275.34178550000001</v>
      </c>
      <c r="AI13" s="29">
        <f>SUMIFS('DATA 2'!AI$68:AI$100,'DATA 2'!$A$68:$A$100,$A13)</f>
        <v>211.88446519999999</v>
      </c>
      <c r="AJ13" s="29">
        <f>SUMIFS('DATA 2'!AJ$68:AJ$100,'DATA 2'!$A$68:$A$100,$A13)</f>
        <v>161.36132850000001</v>
      </c>
      <c r="AK13" s="29">
        <f>SUMIFS('DATA 2'!AK$68:AK$100,'DATA 2'!$A$68:$A$100,$A13)</f>
        <v>121.7170356</v>
      </c>
      <c r="AL13" s="29">
        <f>SUMIFS('DATA 2'!AL$68:AL$100,'DATA 2'!$A$68:$A$100,$A13)</f>
        <v>90.993418950000006</v>
      </c>
      <c r="AM13" s="29">
        <f>SUMIFS('DATA 2'!AM$68:AM$100,'DATA 2'!$A$68:$A$100,$A13)</f>
        <v>67.447110249999994</v>
      </c>
      <c r="AN13" s="29">
        <f>SUMIFS('DATA 2'!AN$68:AN$100,'DATA 2'!$A$68:$A$100,$A13)</f>
        <v>49.586599399999997</v>
      </c>
    </row>
    <row r="14" spans="1:40" x14ac:dyDescent="0.25">
      <c r="A14" s="31" t="s">
        <v>430</v>
      </c>
      <c r="C14" s="29">
        <f>SUMIFS('DATA 2'!C$68:C$100,'DATA 2'!$A$68:$A$100,$A14)</f>
        <v>0.22515454670000001</v>
      </c>
      <c r="D14" s="29">
        <f>SUMIFS('DATA 2'!D$68:D$100,'DATA 2'!$A$68:$A$100,$A14)</f>
        <v>0.83327402139999995</v>
      </c>
      <c r="E14" s="29">
        <f>SUMIFS('DATA 2'!E$68:E$100,'DATA 2'!$A$68:$A$100,$A14)</f>
        <v>4.9240464389999996</v>
      </c>
      <c r="F14" s="29">
        <f>SUMIFS('DATA 2'!F$68:F$100,'DATA 2'!$A$68:$A$100,$A14)</f>
        <v>34.819419719999999</v>
      </c>
      <c r="G14" s="29">
        <f>SUMIFS('DATA 2'!G$68:G$100,'DATA 2'!$A$68:$A$100,$A14)</f>
        <v>260.25127279999998</v>
      </c>
      <c r="H14" s="29">
        <f>SUMIFS('DATA 2'!H$68:H$100,'DATA 2'!$A$68:$A$100,$A14)</f>
        <v>632.61311699999999</v>
      </c>
      <c r="I14" s="29">
        <f>SUMIFS('DATA 2'!I$68:I$100,'DATA 2'!$A$68:$A$100,$A14)</f>
        <v>1019.789389</v>
      </c>
      <c r="J14" s="29">
        <f>SUMIFS('DATA 2'!J$68:J$100,'DATA 2'!$A$68:$A$100,$A14)</f>
        <v>1410.380682</v>
      </c>
      <c r="K14" s="29">
        <f>SUMIFS('DATA 2'!K$68:K$100,'DATA 2'!$A$68:$A$100,$A14)</f>
        <v>1825.503168</v>
      </c>
      <c r="L14" s="29">
        <f>SUMIFS('DATA 2'!L$68:L$100,'DATA 2'!$A$68:$A$100,$A14)</f>
        <v>2281.2010340000002</v>
      </c>
      <c r="M14" s="29">
        <f>SUMIFS('DATA 2'!M$68:M$100,'DATA 2'!$A$68:$A$100,$A14)</f>
        <v>2784.3682159999998</v>
      </c>
      <c r="N14" s="29">
        <f>SUMIFS('DATA 2'!N$68:N$100,'DATA 2'!$A$68:$A$100,$A14)</f>
        <v>3331.3731240000002</v>
      </c>
      <c r="O14" s="29">
        <f>SUMIFS('DATA 2'!O$68:O$100,'DATA 2'!$A$68:$A$100,$A14)</f>
        <v>3904.5321600000002</v>
      </c>
      <c r="P14" s="29">
        <f>SUMIFS('DATA 2'!P$68:P$100,'DATA 2'!$A$68:$A$100,$A14)</f>
        <v>4252.712442</v>
      </c>
      <c r="Q14" s="29">
        <f>SUMIFS('DATA 2'!Q$68:Q$100,'DATA 2'!$A$68:$A$100,$A14)</f>
        <v>4496.0970209999996</v>
      </c>
      <c r="R14" s="29">
        <f>SUMIFS('DATA 2'!R$68:R$100,'DATA 2'!$A$68:$A$100,$A14)</f>
        <v>4687.785699</v>
      </c>
      <c r="S14" s="29">
        <f>SUMIFS('DATA 2'!S$68:S$100,'DATA 2'!$A$68:$A$100,$A14)</f>
        <v>4848.2281759999996</v>
      </c>
      <c r="T14" s="29">
        <f>SUMIFS('DATA 2'!T$68:T$100,'DATA 2'!$A$68:$A$100,$A14)</f>
        <v>4987.7065769999999</v>
      </c>
      <c r="U14" s="29">
        <f>SUMIFS('DATA 2'!U$68:U$100,'DATA 2'!$A$68:$A$100,$A14)</f>
        <v>4890.2853679999998</v>
      </c>
      <c r="V14" s="29">
        <f>SUMIFS('DATA 2'!V$68:V$100,'DATA 2'!$A$68:$A$100,$A14)</f>
        <v>4675.3776379999999</v>
      </c>
      <c r="W14" s="29">
        <f>SUMIFS('DATA 2'!W$68:W$100,'DATA 2'!$A$68:$A$100,$A14)</f>
        <v>4396.7776279999998</v>
      </c>
      <c r="X14" s="29">
        <f>SUMIFS('DATA 2'!X$68:X$100,'DATA 2'!$A$68:$A$100,$A14)</f>
        <v>4081.1051080000002</v>
      </c>
      <c r="Y14" s="29">
        <f>SUMIFS('DATA 2'!Y$68:Y$100,'DATA 2'!$A$68:$A$100,$A14)</f>
        <v>3745.5786480000002</v>
      </c>
      <c r="Z14" s="29">
        <f>SUMIFS('DATA 2'!Z$68:Z$100,'DATA 2'!$A$68:$A$100,$A14)</f>
        <v>3403.0522040000001</v>
      </c>
      <c r="AA14" s="29">
        <f>SUMIFS('DATA 2'!AA$68:AA$100,'DATA 2'!$A$68:$A$100,$A14)</f>
        <v>3063.431529</v>
      </c>
      <c r="AB14" s="29">
        <f>SUMIFS('DATA 2'!AB$68:AB$100,'DATA 2'!$A$68:$A$100,$A14)</f>
        <v>2734.2160990000002</v>
      </c>
      <c r="AC14" s="29">
        <f>SUMIFS('DATA 2'!AC$68:AC$100,'DATA 2'!$A$68:$A$100,$A14)</f>
        <v>2420.8670609999999</v>
      </c>
      <c r="AD14" s="29">
        <f>SUMIFS('DATA 2'!AD$68:AD$100,'DATA 2'!$A$68:$A$100,$A14)</f>
        <v>2127.1467160000002</v>
      </c>
      <c r="AE14" s="29">
        <f>SUMIFS('DATA 2'!AE$68:AE$100,'DATA 2'!$A$68:$A$100,$A14)</f>
        <v>1963.915884</v>
      </c>
      <c r="AF14" s="29">
        <f>SUMIFS('DATA 2'!AF$68:AF$100,'DATA 2'!$A$68:$A$100,$A14)</f>
        <v>1829.310389</v>
      </c>
      <c r="AG14" s="29">
        <f>SUMIFS('DATA 2'!AG$68:AG$100,'DATA 2'!$A$68:$A$100,$A14)</f>
        <v>1699.9618829999999</v>
      </c>
      <c r="AH14" s="29">
        <f>SUMIFS('DATA 2'!AH$68:AH$100,'DATA 2'!$A$68:$A$100,$A14)</f>
        <v>1573.3629370000001</v>
      </c>
      <c r="AI14" s="29">
        <f>SUMIFS('DATA 2'!AI$68:AI$100,'DATA 2'!$A$68:$A$100,$A14)</f>
        <v>1451.0048710000001</v>
      </c>
      <c r="AJ14" s="29">
        <f>SUMIFS('DATA 2'!AJ$68:AJ$100,'DATA 2'!$A$68:$A$100,$A14)</f>
        <v>1334.430145</v>
      </c>
      <c r="AK14" s="29">
        <f>SUMIFS('DATA 2'!AK$68:AK$100,'DATA 2'!$A$68:$A$100,$A14)</f>
        <v>1224.5925179999999</v>
      </c>
      <c r="AL14" s="29">
        <f>SUMIFS('DATA 2'!AL$68:AL$100,'DATA 2'!$A$68:$A$100,$A14)</f>
        <v>1121.937797</v>
      </c>
      <c r="AM14" s="29">
        <f>SUMIFS('DATA 2'!AM$68:AM$100,'DATA 2'!$A$68:$A$100,$A14)</f>
        <v>1026.5633989999999</v>
      </c>
      <c r="AN14" s="29">
        <f>SUMIFS('DATA 2'!AN$68:AN$100,'DATA 2'!$A$68:$A$100,$A14)</f>
        <v>938.34911699999998</v>
      </c>
    </row>
    <row r="15" spans="1:40" x14ac:dyDescent="0.25">
      <c r="A15" s="31" t="s">
        <v>431</v>
      </c>
      <c r="C15" s="29">
        <f>SUMIFS('DATA 2'!C$68:C$100,'DATA 2'!$A$68:$A$100,$A15)</f>
        <v>2605.7253879999998</v>
      </c>
      <c r="D15" s="29">
        <f>SUMIFS('DATA 2'!D$68:D$100,'DATA 2'!$A$68:$A$100,$A15)</f>
        <v>2655.742585</v>
      </c>
      <c r="E15" s="29">
        <f>SUMIFS('DATA 2'!E$68:E$100,'DATA 2'!$A$68:$A$100,$A15)</f>
        <v>2688.0229979999999</v>
      </c>
      <c r="F15" s="29">
        <f>SUMIFS('DATA 2'!F$68:F$100,'DATA 2'!$A$68:$A$100,$A15)</f>
        <v>2702.9385390000002</v>
      </c>
      <c r="G15" s="29">
        <f>SUMIFS('DATA 2'!G$68:G$100,'DATA 2'!$A$68:$A$100,$A15)</f>
        <v>2697.6513199999999</v>
      </c>
      <c r="H15" s="29">
        <f>SUMIFS('DATA 2'!H$68:H$100,'DATA 2'!$A$68:$A$100,$A15)</f>
        <v>2891.4946279999999</v>
      </c>
      <c r="I15" s="29">
        <f>SUMIFS('DATA 2'!I$68:I$100,'DATA 2'!$A$68:$A$100,$A15)</f>
        <v>3087.8768620000001</v>
      </c>
      <c r="J15" s="29">
        <f>SUMIFS('DATA 2'!J$68:J$100,'DATA 2'!$A$68:$A$100,$A15)</f>
        <v>3244.5569449999998</v>
      </c>
      <c r="K15" s="29">
        <f>SUMIFS('DATA 2'!K$68:K$100,'DATA 2'!$A$68:$A$100,$A15)</f>
        <v>3361.2907449999998</v>
      </c>
      <c r="L15" s="29">
        <f>SUMIFS('DATA 2'!L$68:L$100,'DATA 2'!$A$68:$A$100,$A15)</f>
        <v>3443.9418770000002</v>
      </c>
      <c r="M15" s="29">
        <f>SUMIFS('DATA 2'!M$68:M$100,'DATA 2'!$A$68:$A$100,$A15)</f>
        <v>3494.8470229999998</v>
      </c>
      <c r="N15" s="29">
        <f>SUMIFS('DATA 2'!N$68:N$100,'DATA 2'!$A$68:$A$100,$A15)</f>
        <v>3509.7667529999999</v>
      </c>
      <c r="O15" s="29">
        <f>SUMIFS('DATA 2'!O$68:O$100,'DATA 2'!$A$68:$A$100,$A15)</f>
        <v>3477.8139970000002</v>
      </c>
      <c r="P15" s="29">
        <f>SUMIFS('DATA 2'!P$68:P$100,'DATA 2'!$A$68:$A$100,$A15)</f>
        <v>3509.0630420000002</v>
      </c>
      <c r="Q15" s="29">
        <f>SUMIFS('DATA 2'!Q$68:Q$100,'DATA 2'!$A$68:$A$100,$A15)</f>
        <v>3561.4613479999998</v>
      </c>
      <c r="R15" s="29">
        <f>SUMIFS('DATA 2'!R$68:R$100,'DATA 2'!$A$68:$A$100,$A15)</f>
        <v>3622.5058180000001</v>
      </c>
      <c r="S15" s="29">
        <f>SUMIFS('DATA 2'!S$68:S$100,'DATA 2'!$A$68:$A$100,$A15)</f>
        <v>3689.5729179999998</v>
      </c>
      <c r="T15" s="29">
        <f>SUMIFS('DATA 2'!T$68:T$100,'DATA 2'!$A$68:$A$100,$A15)</f>
        <v>3763.7733830000002</v>
      </c>
      <c r="U15" s="29">
        <f>SUMIFS('DATA 2'!U$68:U$100,'DATA 2'!$A$68:$A$100,$A15)</f>
        <v>3876.5906490000002</v>
      </c>
      <c r="V15" s="29">
        <f>SUMIFS('DATA 2'!V$68:V$100,'DATA 2'!$A$68:$A$100,$A15)</f>
        <v>3987.4135769999998</v>
      </c>
      <c r="W15" s="29">
        <f>SUMIFS('DATA 2'!W$68:W$100,'DATA 2'!$A$68:$A$100,$A15)</f>
        <v>4083.0370280000002</v>
      </c>
      <c r="X15" s="29">
        <f>SUMIFS('DATA 2'!X$68:X$100,'DATA 2'!$A$68:$A$100,$A15)</f>
        <v>4159.6274800000001</v>
      </c>
      <c r="Y15" s="29">
        <f>SUMIFS('DATA 2'!Y$68:Y$100,'DATA 2'!$A$68:$A$100,$A15)</f>
        <v>4216.6049149999999</v>
      </c>
      <c r="Z15" s="29">
        <f>SUMIFS('DATA 2'!Z$68:Z$100,'DATA 2'!$A$68:$A$100,$A15)</f>
        <v>4254.4694200000004</v>
      </c>
      <c r="AA15" s="29">
        <f>SUMIFS('DATA 2'!AA$68:AA$100,'DATA 2'!$A$68:$A$100,$A15)</f>
        <v>4273.9864120000002</v>
      </c>
      <c r="AB15" s="29">
        <f>SUMIFS('DATA 2'!AB$68:AB$100,'DATA 2'!$A$68:$A$100,$A15)</f>
        <v>4275.8958819999998</v>
      </c>
      <c r="AC15" s="29">
        <f>SUMIFS('DATA 2'!AC$68:AC$100,'DATA 2'!$A$68:$A$100,$A15)</f>
        <v>4260.8328090000005</v>
      </c>
      <c r="AD15" s="29">
        <f>SUMIFS('DATA 2'!AD$68:AD$100,'DATA 2'!$A$68:$A$100,$A15)</f>
        <v>4229.3436110000002</v>
      </c>
      <c r="AE15" s="29">
        <f>SUMIFS('DATA 2'!AE$68:AE$100,'DATA 2'!$A$68:$A$100,$A15)</f>
        <v>4289.0373579999996</v>
      </c>
      <c r="AF15" s="29">
        <f>SUMIFS('DATA 2'!AF$68:AF$100,'DATA 2'!$A$68:$A$100,$A15)</f>
        <v>4351.4529069999999</v>
      </c>
      <c r="AG15" s="29">
        <f>SUMIFS('DATA 2'!AG$68:AG$100,'DATA 2'!$A$68:$A$100,$A15)</f>
        <v>4396.0475489999999</v>
      </c>
      <c r="AH15" s="29">
        <f>SUMIFS('DATA 2'!AH$68:AH$100,'DATA 2'!$A$68:$A$100,$A15)</f>
        <v>4422.8833340000001</v>
      </c>
      <c r="AI15" s="29">
        <f>SUMIFS('DATA 2'!AI$68:AI$100,'DATA 2'!$A$68:$A$100,$A15)</f>
        <v>4435.9584910000003</v>
      </c>
      <c r="AJ15" s="29">
        <f>SUMIFS('DATA 2'!AJ$68:AJ$100,'DATA 2'!$A$68:$A$100,$A15)</f>
        <v>4438.9474360000004</v>
      </c>
      <c r="AK15" s="29">
        <f>SUMIFS('DATA 2'!AK$68:AK$100,'DATA 2'!$A$68:$A$100,$A15)</f>
        <v>4434.5488260000002</v>
      </c>
      <c r="AL15" s="29">
        <f>SUMIFS('DATA 2'!AL$68:AL$100,'DATA 2'!$A$68:$A$100,$A15)</f>
        <v>4424.6667989999996</v>
      </c>
      <c r="AM15" s="29">
        <f>SUMIFS('DATA 2'!AM$68:AM$100,'DATA 2'!$A$68:$A$100,$A15)</f>
        <v>4410.6497669999999</v>
      </c>
      <c r="AN15" s="29">
        <f>SUMIFS('DATA 2'!AN$68:AN$100,'DATA 2'!$A$68:$A$100,$A15)</f>
        <v>4393.4919090000003</v>
      </c>
    </row>
    <row r="16" spans="1:40" x14ac:dyDescent="0.25">
      <c r="A16" s="31" t="s">
        <v>434</v>
      </c>
      <c r="C16" s="29">
        <f>SUMIFS('DATA 2'!C$68:C$100,'DATA 2'!$A$68:$A$100,$A16)</f>
        <v>2831.6670730000001</v>
      </c>
      <c r="D16" s="29">
        <f>SUMIFS('DATA 2'!D$68:D$100,'DATA 2'!$A$68:$A$100,$A16)</f>
        <v>2901.6422619999998</v>
      </c>
      <c r="E16" s="29">
        <f>SUMIFS('DATA 2'!E$68:E$100,'DATA 2'!$A$68:$A$100,$A16)</f>
        <v>2938.989102</v>
      </c>
      <c r="F16" s="29">
        <f>SUMIFS('DATA 2'!F$68:F$100,'DATA 2'!$A$68:$A$100,$A16)</f>
        <v>2945.158167</v>
      </c>
      <c r="G16" s="29">
        <f>SUMIFS('DATA 2'!G$68:G$100,'DATA 2'!$A$68:$A$100,$A16)</f>
        <v>2925.1433480000001</v>
      </c>
      <c r="H16" s="29">
        <f>SUMIFS('DATA 2'!H$68:H$100,'DATA 2'!$A$68:$A$100,$A16)</f>
        <v>3120.4349910000001</v>
      </c>
      <c r="I16" s="29">
        <f>SUMIFS('DATA 2'!I$68:I$100,'DATA 2'!$A$68:$A$100,$A16)</f>
        <v>3324.8981050000002</v>
      </c>
      <c r="J16" s="29">
        <f>SUMIFS('DATA 2'!J$68:J$100,'DATA 2'!$A$68:$A$100,$A16)</f>
        <v>3496.3141609999998</v>
      </c>
      <c r="K16" s="29">
        <f>SUMIFS('DATA 2'!K$68:K$100,'DATA 2'!$A$68:$A$100,$A16)</f>
        <v>3634.420431</v>
      </c>
      <c r="L16" s="29">
        <f>SUMIFS('DATA 2'!L$68:L$100,'DATA 2'!$A$68:$A$100,$A16)</f>
        <v>3744.9276589999999</v>
      </c>
      <c r="M16" s="29">
        <f>SUMIFS('DATA 2'!M$68:M$100,'DATA 2'!$A$68:$A$100,$A16)</f>
        <v>3829.5349660000002</v>
      </c>
      <c r="N16" s="29">
        <f>SUMIFS('DATA 2'!N$68:N$100,'DATA 2'!$A$68:$A$100,$A16)</f>
        <v>3882.5569909999999</v>
      </c>
      <c r="O16" s="29">
        <f>SUMIFS('DATA 2'!O$68:O$100,'DATA 2'!$A$68:$A$100,$A16)</f>
        <v>3890.4673459999999</v>
      </c>
      <c r="P16" s="29">
        <f>SUMIFS('DATA 2'!P$68:P$100,'DATA 2'!$A$68:$A$100,$A16)</f>
        <v>3837.1560760000002</v>
      </c>
      <c r="Q16" s="29">
        <f>SUMIFS('DATA 2'!Q$68:Q$100,'DATA 2'!$A$68:$A$100,$A16)</f>
        <v>3759.769065</v>
      </c>
      <c r="R16" s="29">
        <f>SUMIFS('DATA 2'!R$68:R$100,'DATA 2'!$A$68:$A$100,$A16)</f>
        <v>3672.6102599999999</v>
      </c>
      <c r="S16" s="29">
        <f>SUMIFS('DATA 2'!S$68:S$100,'DATA 2'!$A$68:$A$100,$A16)</f>
        <v>3581.4539479999999</v>
      </c>
      <c r="T16" s="29">
        <f>SUMIFS('DATA 2'!T$68:T$100,'DATA 2'!$A$68:$A$100,$A16)</f>
        <v>3490.0285509999999</v>
      </c>
      <c r="U16" s="29">
        <f>SUMIFS('DATA 2'!U$68:U$100,'DATA 2'!$A$68:$A$100,$A16)</f>
        <v>3463.7844669999999</v>
      </c>
      <c r="V16" s="29">
        <f>SUMIFS('DATA 2'!V$68:V$100,'DATA 2'!$A$68:$A$100,$A16)</f>
        <v>3440.2776100000001</v>
      </c>
      <c r="W16" s="29">
        <f>SUMIFS('DATA 2'!W$68:W$100,'DATA 2'!$A$68:$A$100,$A16)</f>
        <v>3401.452781</v>
      </c>
      <c r="X16" s="29">
        <f>SUMIFS('DATA 2'!X$68:X$100,'DATA 2'!$A$68:$A$100,$A16)</f>
        <v>3343.783445</v>
      </c>
      <c r="Y16" s="29">
        <f>SUMIFS('DATA 2'!Y$68:Y$100,'DATA 2'!$A$68:$A$100,$A16)</f>
        <v>3268.2497830000002</v>
      </c>
      <c r="Z16" s="29">
        <f>SUMIFS('DATA 2'!Z$68:Z$100,'DATA 2'!$A$68:$A$100,$A16)</f>
        <v>3177.0937199999998</v>
      </c>
      <c r="AA16" s="29">
        <f>SUMIFS('DATA 2'!AA$68:AA$100,'DATA 2'!$A$68:$A$100,$A16)</f>
        <v>3072.7370879999999</v>
      </c>
      <c r="AB16" s="29">
        <f>SUMIFS('DATA 2'!AB$68:AB$100,'DATA 2'!$A$68:$A$100,$A16)</f>
        <v>2957.4434609999998</v>
      </c>
      <c r="AC16" s="29">
        <f>SUMIFS('DATA 2'!AC$68:AC$100,'DATA 2'!$A$68:$A$100,$A16)</f>
        <v>2833.2415529999998</v>
      </c>
      <c r="AD16" s="29">
        <f>SUMIFS('DATA 2'!AD$68:AD$100,'DATA 2'!$A$68:$A$100,$A16)</f>
        <v>2701.9441619999998</v>
      </c>
      <c r="AE16" s="29">
        <f>SUMIFS('DATA 2'!AE$68:AE$100,'DATA 2'!$A$68:$A$100,$A16)</f>
        <v>2103.223011</v>
      </c>
      <c r="AF16" s="29">
        <f>SUMIFS('DATA 2'!AF$68:AF$100,'DATA 2'!$A$68:$A$100,$A16)</f>
        <v>1506.211141</v>
      </c>
      <c r="AG16" s="29">
        <f>SUMIFS('DATA 2'!AG$68:AG$100,'DATA 2'!$A$68:$A$100,$A16)</f>
        <v>1035.609293</v>
      </c>
      <c r="AH16" s="29">
        <f>SUMIFS('DATA 2'!AH$68:AH$100,'DATA 2'!$A$68:$A$100,$A16)</f>
        <v>693.7205629</v>
      </c>
      <c r="AI16" s="29">
        <f>SUMIFS('DATA 2'!AI$68:AI$100,'DATA 2'!$A$68:$A$100,$A16)</f>
        <v>455.31461380000002</v>
      </c>
      <c r="AJ16" s="29">
        <f>SUMIFS('DATA 2'!AJ$68:AJ$100,'DATA 2'!$A$68:$A$100,$A16)</f>
        <v>293.57468699999998</v>
      </c>
      <c r="AK16" s="29">
        <f>SUMIFS('DATA 2'!AK$68:AK$100,'DATA 2'!$A$68:$A$100,$A16)</f>
        <v>186.24953959999999</v>
      </c>
      <c r="AL16" s="29">
        <f>SUMIFS('DATA 2'!AL$68:AL$100,'DATA 2'!$A$68:$A$100,$A16)</f>
        <v>116.4128542</v>
      </c>
      <c r="AM16" s="29">
        <f>SUMIFS('DATA 2'!AM$68:AM$100,'DATA 2'!$A$68:$A$100,$A16)</f>
        <v>71.781102579999995</v>
      </c>
      <c r="AN16" s="29">
        <f>SUMIFS('DATA 2'!AN$68:AN$100,'DATA 2'!$A$68:$A$100,$A16)</f>
        <v>43.732660869999997</v>
      </c>
    </row>
    <row r="17" spans="1:44" x14ac:dyDescent="0.25">
      <c r="A17" s="31" t="s">
        <v>435</v>
      </c>
      <c r="C17" s="29">
        <f>SUMIFS('DATA 2'!C$68:C$100,'DATA 2'!$A$68:$A$100,$A17)</f>
        <v>11781.592780000001</v>
      </c>
      <c r="D17" s="29">
        <f>SUMIFS('DATA 2'!D$68:D$100,'DATA 2'!$A$68:$A$100,$A17)</f>
        <v>12563.603279999999</v>
      </c>
      <c r="E17" s="29">
        <f>SUMIFS('DATA 2'!E$68:E$100,'DATA 2'!$A$68:$A$100,$A17)</f>
        <v>13182.695729999999</v>
      </c>
      <c r="F17" s="29">
        <f>SUMIFS('DATA 2'!F$68:F$100,'DATA 2'!$A$68:$A$100,$A17)</f>
        <v>13669.734769999999</v>
      </c>
      <c r="G17" s="29">
        <f>SUMIFS('DATA 2'!G$68:G$100,'DATA 2'!$A$68:$A$100,$A17)</f>
        <v>14059.636280000001</v>
      </c>
      <c r="H17" s="29">
        <f>SUMIFS('DATA 2'!H$68:H$100,'DATA 2'!$A$68:$A$100,$A17)</f>
        <v>15635.90084</v>
      </c>
      <c r="I17" s="29">
        <f>SUMIFS('DATA 2'!I$68:I$100,'DATA 2'!$A$68:$A$100,$A17)</f>
        <v>16832.529129999999</v>
      </c>
      <c r="J17" s="29">
        <f>SUMIFS('DATA 2'!J$68:J$100,'DATA 2'!$A$68:$A$100,$A17)</f>
        <v>17834.766019999999</v>
      </c>
      <c r="K17" s="29">
        <f>SUMIFS('DATA 2'!K$68:K$100,'DATA 2'!$A$68:$A$100,$A17)</f>
        <v>18726.34348</v>
      </c>
      <c r="L17" s="29">
        <f>SUMIFS('DATA 2'!L$68:L$100,'DATA 2'!$A$68:$A$100,$A17)</f>
        <v>19536.312259999999</v>
      </c>
      <c r="M17" s="29">
        <f>SUMIFS('DATA 2'!M$68:M$100,'DATA 2'!$A$68:$A$100,$A17)</f>
        <v>20254.04898</v>
      </c>
      <c r="N17" s="29">
        <f>SUMIFS('DATA 2'!N$68:N$100,'DATA 2'!$A$68:$A$100,$A17)</f>
        <v>20823.734639999999</v>
      </c>
      <c r="O17" s="29">
        <f>SUMIFS('DATA 2'!O$68:O$100,'DATA 2'!$A$68:$A$100,$A17)</f>
        <v>21145.445940000001</v>
      </c>
      <c r="P17" s="29">
        <f>SUMIFS('DATA 2'!P$68:P$100,'DATA 2'!$A$68:$A$100,$A17)</f>
        <v>22447.23243</v>
      </c>
      <c r="Q17" s="29">
        <f>SUMIFS('DATA 2'!Q$68:Q$100,'DATA 2'!$A$68:$A$100,$A17)</f>
        <v>23840.67542</v>
      </c>
      <c r="R17" s="29">
        <f>SUMIFS('DATA 2'!R$68:R$100,'DATA 2'!$A$68:$A$100,$A17)</f>
        <v>25345.678339999999</v>
      </c>
      <c r="S17" s="29">
        <f>SUMIFS('DATA 2'!S$68:S$100,'DATA 2'!$A$68:$A$100,$A17)</f>
        <v>26980.850829999999</v>
      </c>
      <c r="T17" s="29">
        <f>SUMIFS('DATA 2'!T$68:T$100,'DATA 2'!$A$68:$A$100,$A17)</f>
        <v>28776.463</v>
      </c>
      <c r="U17" s="29">
        <f>SUMIFS('DATA 2'!U$68:U$100,'DATA 2'!$A$68:$A$100,$A17)</f>
        <v>29947.3246</v>
      </c>
      <c r="V17" s="29">
        <f>SUMIFS('DATA 2'!V$68:V$100,'DATA 2'!$A$68:$A$100,$A17)</f>
        <v>30929.19313</v>
      </c>
      <c r="W17" s="29">
        <f>SUMIFS('DATA 2'!W$68:W$100,'DATA 2'!$A$68:$A$100,$A17)</f>
        <v>31730.56682</v>
      </c>
      <c r="X17" s="29">
        <f>SUMIFS('DATA 2'!X$68:X$100,'DATA 2'!$A$68:$A$100,$A17)</f>
        <v>32357.056570000001</v>
      </c>
      <c r="Y17" s="29">
        <f>SUMIFS('DATA 2'!Y$68:Y$100,'DATA 2'!$A$68:$A$100,$A17)</f>
        <v>32817.895680000001</v>
      </c>
      <c r="Z17" s="29">
        <f>SUMIFS('DATA 2'!Z$68:Z$100,'DATA 2'!$A$68:$A$100,$A17)</f>
        <v>33122.891230000001</v>
      </c>
      <c r="AA17" s="29">
        <f>SUMIFS('DATA 2'!AA$68:AA$100,'DATA 2'!$A$68:$A$100,$A17)</f>
        <v>33280.976219999997</v>
      </c>
      <c r="AB17" s="29">
        <f>SUMIFS('DATA 2'!AB$68:AB$100,'DATA 2'!$A$68:$A$100,$A17)</f>
        <v>33299.797019999998</v>
      </c>
      <c r="AC17" s="29">
        <f>SUMIFS('DATA 2'!AC$68:AC$100,'DATA 2'!$A$68:$A$100,$A17)</f>
        <v>33185.808579999997</v>
      </c>
      <c r="AD17" s="29">
        <f>SUMIFS('DATA 2'!AD$68:AD$100,'DATA 2'!$A$68:$A$100,$A17)</f>
        <v>32944.697870000004</v>
      </c>
      <c r="AE17" s="29">
        <f>SUMIFS('DATA 2'!AE$68:AE$100,'DATA 2'!$A$68:$A$100,$A17)</f>
        <v>34715.893779999999</v>
      </c>
      <c r="AF17" s="29">
        <f>SUMIFS('DATA 2'!AF$68:AF$100,'DATA 2'!$A$68:$A$100,$A17)</f>
        <v>36220.759019999998</v>
      </c>
      <c r="AG17" s="29">
        <f>SUMIFS('DATA 2'!AG$68:AG$100,'DATA 2'!$A$68:$A$100,$A17)</f>
        <v>37548.493799999997</v>
      </c>
      <c r="AH17" s="29">
        <f>SUMIFS('DATA 2'!AH$68:AH$100,'DATA 2'!$A$68:$A$100,$A17)</f>
        <v>38765.771139999997</v>
      </c>
      <c r="AI17" s="29">
        <f>SUMIFS('DATA 2'!AI$68:AI$100,'DATA 2'!$A$68:$A$100,$A17)</f>
        <v>39916.477599999998</v>
      </c>
      <c r="AJ17" s="29">
        <f>SUMIFS('DATA 2'!AJ$68:AJ$100,'DATA 2'!$A$68:$A$100,$A17)</f>
        <v>41029.041080000003</v>
      </c>
      <c r="AK17" s="29">
        <f>SUMIFS('DATA 2'!AK$68:AK$100,'DATA 2'!$A$68:$A$100,$A17)</f>
        <v>42122.611839999998</v>
      </c>
      <c r="AL17" s="29">
        <f>SUMIFS('DATA 2'!AL$68:AL$100,'DATA 2'!$A$68:$A$100,$A17)</f>
        <v>43210.840029999999</v>
      </c>
      <c r="AM17" s="29">
        <f>SUMIFS('DATA 2'!AM$68:AM$100,'DATA 2'!$A$68:$A$100,$A17)</f>
        <v>44303.697339999999</v>
      </c>
      <c r="AN17" s="29">
        <f>SUMIFS('DATA 2'!AN$68:AN$100,'DATA 2'!$A$68:$A$100,$A17)</f>
        <v>45408.92596</v>
      </c>
    </row>
    <row r="18" spans="1:44" x14ac:dyDescent="0.25">
      <c r="A18" s="31" t="s">
        <v>432</v>
      </c>
      <c r="C18" s="29">
        <f>SUMIFS('DATA 2'!C$68:C$100,'DATA 2'!$A$68:$A$100,$A18)</f>
        <v>474.12527679999999</v>
      </c>
      <c r="D18" s="29">
        <f>SUMIFS('DATA 2'!D$68:D$100,'DATA 2'!$A$68:$A$100,$A18)</f>
        <v>543.50292409999997</v>
      </c>
      <c r="E18" s="29">
        <f>SUMIFS('DATA 2'!E$68:E$100,'DATA 2'!$A$68:$A$100,$A18)</f>
        <v>643.65901829999996</v>
      </c>
      <c r="F18" s="29">
        <f>SUMIFS('DATA 2'!F$68:F$100,'DATA 2'!$A$68:$A$100,$A18)</f>
        <v>769.51964950000001</v>
      </c>
      <c r="G18" s="29">
        <f>SUMIFS('DATA 2'!G$68:G$100,'DATA 2'!$A$68:$A$100,$A18)</f>
        <v>922.08982449999996</v>
      </c>
      <c r="H18" s="29">
        <f>SUMIFS('DATA 2'!H$68:H$100,'DATA 2'!$A$68:$A$100,$A18)</f>
        <v>768.31712640000001</v>
      </c>
      <c r="I18" s="29">
        <f>SUMIFS('DATA 2'!I$68:I$100,'DATA 2'!$A$68:$A$100,$A18)</f>
        <v>546.06137550000005</v>
      </c>
      <c r="J18" s="29">
        <f>SUMIFS('DATA 2'!J$68:J$100,'DATA 2'!$A$68:$A$100,$A18)</f>
        <v>359.04592600000001</v>
      </c>
      <c r="K18" s="29">
        <f>SUMIFS('DATA 2'!K$68:K$100,'DATA 2'!$A$68:$A$100,$A18)</f>
        <v>225.15119670000001</v>
      </c>
      <c r="L18" s="29">
        <f>SUMIFS('DATA 2'!L$68:L$100,'DATA 2'!$A$68:$A$100,$A18)</f>
        <v>136.2584593</v>
      </c>
      <c r="M18" s="29">
        <f>SUMIFS('DATA 2'!M$68:M$100,'DATA 2'!$A$68:$A$100,$A18)</f>
        <v>79.930454569999995</v>
      </c>
      <c r="N18" s="29">
        <f>SUMIFS('DATA 2'!N$68:N$100,'DATA 2'!$A$68:$A$100,$A18)</f>
        <v>45.472154869999997</v>
      </c>
      <c r="O18" s="29">
        <f>SUMIFS('DATA 2'!O$68:O$100,'DATA 2'!$A$68:$A$100,$A18)</f>
        <v>25.041030750000001</v>
      </c>
      <c r="P18" s="29">
        <f>SUMIFS('DATA 2'!P$68:P$100,'DATA 2'!$A$68:$A$100,$A18)</f>
        <v>18.28937634</v>
      </c>
      <c r="Q18" s="29">
        <f>SUMIFS('DATA 2'!Q$68:Q$100,'DATA 2'!$A$68:$A$100,$A18)</f>
        <v>14.63045917</v>
      </c>
      <c r="R18" s="29">
        <f>SUMIFS('DATA 2'!R$68:R$100,'DATA 2'!$A$68:$A$100,$A18)</f>
        <v>12.029015729999999</v>
      </c>
      <c r="S18" s="29">
        <f>SUMIFS('DATA 2'!S$68:S$100,'DATA 2'!$A$68:$A$100,$A18)</f>
        <v>9.9762512369999996</v>
      </c>
      <c r="T18" s="29">
        <f>SUMIFS('DATA 2'!T$68:T$100,'DATA 2'!$A$68:$A$100,$A18)</f>
        <v>8.3029475870000002</v>
      </c>
      <c r="U18" s="29">
        <f>SUMIFS('DATA 2'!U$68:U$100,'DATA 2'!$A$68:$A$100,$A18)</f>
        <v>7.8415492000000002</v>
      </c>
      <c r="V18" s="29">
        <f>SUMIFS('DATA 2'!V$68:V$100,'DATA 2'!$A$68:$A$100,$A18)</f>
        <v>7.7233217209999996</v>
      </c>
      <c r="W18" s="29">
        <f>SUMIFS('DATA 2'!W$68:W$100,'DATA 2'!$A$68:$A$100,$A18)</f>
        <v>7.7163890009999996</v>
      </c>
      <c r="X18" s="29">
        <f>SUMIFS('DATA 2'!X$68:X$100,'DATA 2'!$A$68:$A$100,$A18)</f>
        <v>7.7581202840000003</v>
      </c>
      <c r="Y18" s="29">
        <f>SUMIFS('DATA 2'!Y$68:Y$100,'DATA 2'!$A$68:$A$100,$A18)</f>
        <v>7.8329028080000001</v>
      </c>
      <c r="Z18" s="29">
        <f>SUMIFS('DATA 2'!Z$68:Z$100,'DATA 2'!$A$68:$A$100,$A18)</f>
        <v>7.9387739899999996</v>
      </c>
      <c r="AA18" s="29">
        <f>SUMIFS('DATA 2'!AA$68:AA$100,'DATA 2'!$A$68:$A$100,$A18)</f>
        <v>8.0776422029999999</v>
      </c>
      <c r="AB18" s="29">
        <f>SUMIFS('DATA 2'!AB$68:AB$100,'DATA 2'!$A$68:$A$100,$A18)</f>
        <v>8.2524270180000006</v>
      </c>
      <c r="AC18" s="29">
        <f>SUMIFS('DATA 2'!AC$68:AC$100,'DATA 2'!$A$68:$A$100,$A18)</f>
        <v>8.4662933210000002</v>
      </c>
      <c r="AD18" s="29">
        <f>SUMIFS('DATA 2'!AD$68:AD$100,'DATA 2'!$A$68:$A$100,$A18)</f>
        <v>8.7225380240000003</v>
      </c>
      <c r="AE18" s="29">
        <f>SUMIFS('DATA 2'!AE$68:AE$100,'DATA 2'!$A$68:$A$100,$A18)</f>
        <v>8.9926581139999904</v>
      </c>
      <c r="AF18" s="29">
        <f>SUMIFS('DATA 2'!AF$68:AF$100,'DATA 2'!$A$68:$A$100,$A18)</f>
        <v>9.2502747860000003</v>
      </c>
      <c r="AG18" s="29">
        <f>SUMIFS('DATA 2'!AG$68:AG$100,'DATA 2'!$A$68:$A$100,$A18)</f>
        <v>9.5064953299999999</v>
      </c>
      <c r="AH18" s="29">
        <f>SUMIFS('DATA 2'!AH$68:AH$100,'DATA 2'!$A$68:$A$100,$A18)</f>
        <v>9.7796627740000002</v>
      </c>
      <c r="AI18" s="29">
        <f>SUMIFS('DATA 2'!AI$68:AI$100,'DATA 2'!$A$68:$A$100,$A18)</f>
        <v>10.085937319999999</v>
      </c>
      <c r="AJ18" s="29">
        <f>SUMIFS('DATA 2'!AJ$68:AJ$100,'DATA 2'!$A$68:$A$100,$A18)</f>
        <v>10.438345910000001</v>
      </c>
      <c r="AK18" s="29">
        <f>SUMIFS('DATA 2'!AK$68:AK$100,'DATA 2'!$A$68:$A$100,$A18)</f>
        <v>10.84798047</v>
      </c>
      <c r="AL18" s="29">
        <f>SUMIFS('DATA 2'!AL$68:AL$100,'DATA 2'!$A$68:$A$100,$A18)</f>
        <v>11.325289959999999</v>
      </c>
      <c r="AM18" s="29">
        <f>SUMIFS('DATA 2'!AM$68:AM$100,'DATA 2'!$A$68:$A$100,$A18)</f>
        <v>11.88100962</v>
      </c>
      <c r="AN18" s="29">
        <f>SUMIFS('DATA 2'!AN$68:AN$100,'DATA 2'!$A$68:$A$100,$A18)</f>
        <v>12.52691349</v>
      </c>
    </row>
    <row r="19" spans="1:44" x14ac:dyDescent="0.25">
      <c r="A19" s="31" t="s">
        <v>433</v>
      </c>
      <c r="C19" s="29">
        <f>SUMIFS('DATA 2'!C$68:C$100,'DATA 2'!$A$68:$A$100,$A19)</f>
        <v>5981.2326210000001</v>
      </c>
      <c r="D19" s="29">
        <f>SUMIFS('DATA 2'!D$68:D$100,'DATA 2'!$A$68:$A$100,$A19)</f>
        <v>6004.7020229999998</v>
      </c>
      <c r="E19" s="29">
        <f>SUMIFS('DATA 2'!E$68:E$100,'DATA 2'!$A$68:$A$100,$A19)</f>
        <v>5911.559816</v>
      </c>
      <c r="F19" s="29">
        <f>SUMIFS('DATA 2'!F$68:F$100,'DATA 2'!$A$68:$A$100,$A19)</f>
        <v>5744.5590259999999</v>
      </c>
      <c r="G19" s="29">
        <f>SUMIFS('DATA 2'!G$68:G$100,'DATA 2'!$A$68:$A$100,$A19)</f>
        <v>5523.7683720000005</v>
      </c>
      <c r="H19" s="29">
        <f>SUMIFS('DATA 2'!H$68:H$100,'DATA 2'!$A$68:$A$100,$A19)</f>
        <v>3405.5006819999999</v>
      </c>
      <c r="I19" s="29">
        <f>SUMIFS('DATA 2'!I$68:I$100,'DATA 2'!$A$68:$A$100,$A19)</f>
        <v>1729.601122</v>
      </c>
      <c r="J19" s="29">
        <f>SUMIFS('DATA 2'!J$68:J$100,'DATA 2'!$A$68:$A$100,$A19)</f>
        <v>797.27991229999998</v>
      </c>
      <c r="K19" s="29">
        <f>SUMIFS('DATA 2'!K$68:K$100,'DATA 2'!$A$68:$A$100,$A19)</f>
        <v>345.86657209999998</v>
      </c>
      <c r="L19" s="29">
        <f>SUMIFS('DATA 2'!L$68:L$100,'DATA 2'!$A$68:$A$100,$A19)</f>
        <v>143.55120070000001</v>
      </c>
      <c r="M19" s="29">
        <f>SUMIFS('DATA 2'!M$68:M$100,'DATA 2'!$A$68:$A$100,$A19)</f>
        <v>57.711560740000003</v>
      </c>
      <c r="N19" s="29">
        <f>SUMIFS('DATA 2'!N$68:N$100,'DATA 2'!$A$68:$A$100,$A19)</f>
        <v>22.852695199999999</v>
      </c>
      <c r="O19" s="29">
        <f>SUMIFS('DATA 2'!O$68:O$100,'DATA 2'!$A$68:$A$100,$A19)</f>
        <v>9.1758890819999994</v>
      </c>
      <c r="P19" s="29">
        <f>SUMIFS('DATA 2'!P$68:P$100,'DATA 2'!$A$68:$A$100,$A19)</f>
        <v>5.7528144899999996</v>
      </c>
      <c r="Q19" s="29">
        <f>SUMIFS('DATA 2'!Q$68:Q$100,'DATA 2'!$A$68:$A$100,$A19)</f>
        <v>4.170647754</v>
      </c>
      <c r="R19" s="29">
        <f>SUMIFS('DATA 2'!R$68:R$100,'DATA 2'!$A$68:$A$100,$A19)</f>
        <v>3.164477969</v>
      </c>
      <c r="S19" s="29">
        <f>SUMIFS('DATA 2'!S$68:S$100,'DATA 2'!$A$68:$A$100,$A19)</f>
        <v>2.4393158669999999</v>
      </c>
      <c r="T19" s="29">
        <f>SUMIFS('DATA 2'!T$68:T$100,'DATA 2'!$A$68:$A$100,$A19)</f>
        <v>1.8939965519999999</v>
      </c>
      <c r="U19" s="29">
        <f>SUMIFS('DATA 2'!U$68:U$100,'DATA 2'!$A$68:$A$100,$A19)</f>
        <v>1.486125285</v>
      </c>
      <c r="V19" s="29">
        <f>SUMIFS('DATA 2'!V$68:V$100,'DATA 2'!$A$68:$A$100,$A19)</f>
        <v>1.167885404</v>
      </c>
      <c r="W19" s="29">
        <f>SUMIFS('DATA 2'!W$68:W$100,'DATA 2'!$A$68:$A$100,$A19)</f>
        <v>0.91688338309999995</v>
      </c>
      <c r="X19" s="29">
        <f>SUMIFS('DATA 2'!X$68:X$100,'DATA 2'!$A$68:$A$100,$A19)</f>
        <v>0.71877137349999998</v>
      </c>
      <c r="Y19" s="29">
        <f>SUMIFS('DATA 2'!Y$68:Y$100,'DATA 2'!$A$68:$A$100,$A19)</f>
        <v>0.56271983390000002</v>
      </c>
      <c r="Z19" s="29">
        <f>SUMIFS('DATA 2'!Z$68:Z$100,'DATA 2'!$A$68:$A$100,$A19)</f>
        <v>0.44009225639999999</v>
      </c>
      <c r="AA19" s="29">
        <f>SUMIFS('DATA 2'!AA$68:AA$100,'DATA 2'!$A$68:$A$100,$A19)</f>
        <v>0.34392711209999999</v>
      </c>
      <c r="AB19" s="29">
        <f>SUMIFS('DATA 2'!AB$68:AB$100,'DATA 2'!$A$68:$A$100,$A19)</f>
        <v>0.2686321874</v>
      </c>
      <c r="AC19" s="29">
        <f>SUMIFS('DATA 2'!AC$68:AC$100,'DATA 2'!$A$68:$A$100,$A19)</f>
        <v>0.20974463239999999</v>
      </c>
      <c r="AD19" s="29">
        <f>SUMIFS('DATA 2'!AD$68:AD$100,'DATA 2'!$A$68:$A$100,$A19)</f>
        <v>0.16372527140000001</v>
      </c>
      <c r="AE19" s="29">
        <f>SUMIFS('DATA 2'!AE$68:AE$100,'DATA 2'!$A$68:$A$100,$A19)</f>
        <v>0.13007984419999999</v>
      </c>
      <c r="AF19" s="29">
        <f>SUMIFS('DATA 2'!AF$68:AF$100,'DATA 2'!$A$68:$A$100,$A19)</f>
        <v>0.103630529</v>
      </c>
      <c r="AG19" s="29">
        <f>SUMIFS('DATA 2'!AG$68:AG$100,'DATA 2'!$A$68:$A$100,$A19)</f>
        <v>8.2506050600000005E-2</v>
      </c>
      <c r="AH19" s="29">
        <f>SUMIFS('DATA 2'!AH$68:AH$100,'DATA 2'!$A$68:$A$100,$A19)</f>
        <v>6.5652738299999999E-2</v>
      </c>
      <c r="AI19" s="29">
        <f>SUMIFS('DATA 2'!AI$68:AI$100,'DATA 2'!$A$68:$A$100,$A19)</f>
        <v>5.2252248299999998E-2</v>
      </c>
      <c r="AJ19" s="29">
        <f>SUMIFS('DATA 2'!AJ$68:AJ$100,'DATA 2'!$A$68:$A$100,$A19)</f>
        <v>4.1622002800000002E-2</v>
      </c>
      <c r="AK19" s="29">
        <f>SUMIFS('DATA 2'!AK$68:AK$100,'DATA 2'!$A$68:$A$100,$A19)</f>
        <v>3.3197971499999999E-2</v>
      </c>
      <c r="AL19" s="29">
        <f>SUMIFS('DATA 2'!AL$68:AL$100,'DATA 2'!$A$68:$A$100,$A19)</f>
        <v>2.6522615100000001E-2</v>
      </c>
      <c r="AM19" s="29">
        <f>SUMIFS('DATA 2'!AM$68:AM$100,'DATA 2'!$A$68:$A$100,$A19)</f>
        <v>2.12296641E-2</v>
      </c>
      <c r="AN19" s="29">
        <f>SUMIFS('DATA 2'!AN$68:AN$100,'DATA 2'!$A$68:$A$100,$A19)</f>
        <v>1.7028380700000002E-2</v>
      </c>
    </row>
    <row r="20" spans="1:44" x14ac:dyDescent="0.25">
      <c r="A20" s="31" t="s">
        <v>443</v>
      </c>
      <c r="C20" s="29">
        <f>SUM(C2:C7)</f>
        <v>3459303.525200163</v>
      </c>
      <c r="D20" s="29">
        <f t="shared" ref="D20:AN20" si="1">SUM(D2:D7)</f>
        <v>3561238.7743440769</v>
      </c>
      <c r="E20" s="29">
        <f t="shared" si="1"/>
        <v>3664418.2259661392</v>
      </c>
      <c r="F20" s="29">
        <f t="shared" si="1"/>
        <v>3769219.8910976201</v>
      </c>
      <c r="G20" s="29">
        <f t="shared" si="1"/>
        <v>3877289.2478865897</v>
      </c>
      <c r="H20" s="29">
        <f t="shared" si="1"/>
        <v>3990320.64207554</v>
      </c>
      <c r="I20" s="29">
        <f t="shared" si="1"/>
        <v>4107222.4227515603</v>
      </c>
      <c r="J20" s="29">
        <f t="shared" si="1"/>
        <v>4228140.5645417999</v>
      </c>
      <c r="K20" s="29">
        <f t="shared" si="1"/>
        <v>4351467.4968809299</v>
      </c>
      <c r="L20" s="29">
        <f t="shared" si="1"/>
        <v>4478236.28388156</v>
      </c>
      <c r="M20" s="29">
        <f t="shared" si="1"/>
        <v>4609715.8740217499</v>
      </c>
      <c r="N20" s="29">
        <f t="shared" si="1"/>
        <v>4746929.2260796307</v>
      </c>
      <c r="O20" s="29">
        <f t="shared" si="1"/>
        <v>4890915.7218287624</v>
      </c>
      <c r="P20" s="29">
        <f t="shared" si="1"/>
        <v>5037227.2677526399</v>
      </c>
      <c r="Q20" s="29">
        <f t="shared" si="1"/>
        <v>5190717.2075647535</v>
      </c>
      <c r="R20" s="29">
        <f t="shared" si="1"/>
        <v>5350742.4304700103</v>
      </c>
      <c r="S20" s="29">
        <f t="shared" si="1"/>
        <v>5517257.5495246937</v>
      </c>
      <c r="T20" s="29">
        <f t="shared" si="1"/>
        <v>5690787.758702999</v>
      </c>
      <c r="U20" s="29">
        <f t="shared" si="1"/>
        <v>5868084.7297606543</v>
      </c>
      <c r="V20" s="29">
        <f t="shared" si="1"/>
        <v>6048662.1228188248</v>
      </c>
      <c r="W20" s="29">
        <f t="shared" si="1"/>
        <v>6232826.2515540738</v>
      </c>
      <c r="X20" s="29">
        <f t="shared" si="1"/>
        <v>6420703.0720905876</v>
      </c>
      <c r="Y20" s="29">
        <f t="shared" si="1"/>
        <v>6612365.3153090728</v>
      </c>
      <c r="Z20" s="29">
        <f t="shared" si="1"/>
        <v>6807865.9760517171</v>
      </c>
      <c r="AA20" s="29">
        <f t="shared" si="1"/>
        <v>7007255.7114492655</v>
      </c>
      <c r="AB20" s="29">
        <f t="shared" si="1"/>
        <v>7210597.9823521152</v>
      </c>
      <c r="AC20" s="29">
        <f t="shared" si="1"/>
        <v>7417985.4885964533</v>
      </c>
      <c r="AD20" s="29">
        <f t="shared" si="1"/>
        <v>7629557.3018685561</v>
      </c>
      <c r="AE20" s="29">
        <f t="shared" si="1"/>
        <v>7839424.5681419875</v>
      </c>
      <c r="AF20" s="29">
        <f t="shared" si="1"/>
        <v>8051934.2500650147</v>
      </c>
      <c r="AG20" s="29">
        <f t="shared" si="1"/>
        <v>8266599.7453763308</v>
      </c>
      <c r="AH20" s="29">
        <f t="shared" si="1"/>
        <v>8482930.5516213123</v>
      </c>
      <c r="AI20" s="29">
        <f t="shared" si="1"/>
        <v>8700874.2182372995</v>
      </c>
      <c r="AJ20" s="29">
        <f t="shared" si="1"/>
        <v>8920668.7421580832</v>
      </c>
      <c r="AK20" s="29">
        <f t="shared" si="1"/>
        <v>9142734.7049585935</v>
      </c>
      <c r="AL20" s="29">
        <f t="shared" si="1"/>
        <v>9367659.4261545558</v>
      </c>
      <c r="AM20" s="29">
        <f t="shared" si="1"/>
        <v>9596200.5154168587</v>
      </c>
      <c r="AN20" s="29">
        <f t="shared" si="1"/>
        <v>9829309.7781970147</v>
      </c>
    </row>
    <row r="21" spans="1:44" x14ac:dyDescent="0.25">
      <c r="A21" s="32" t="s">
        <v>438</v>
      </c>
      <c r="C21" s="29">
        <f>SUM(C8:C14)</f>
        <v>12966.955811362699</v>
      </c>
      <c r="D21" s="29">
        <f t="shared" ref="D21:AN21" si="2">SUM(D8:D14)</f>
        <v>13946.432043996398</v>
      </c>
      <c r="E21" s="29">
        <f t="shared" si="2"/>
        <v>15172.498464879001</v>
      </c>
      <c r="F21" s="29">
        <f t="shared" si="2"/>
        <v>16617.310288789999</v>
      </c>
      <c r="G21" s="29">
        <f t="shared" si="2"/>
        <v>18459.236334040001</v>
      </c>
      <c r="H21" s="29">
        <f t="shared" si="2"/>
        <v>21445.349901800004</v>
      </c>
      <c r="I21" s="29">
        <f t="shared" si="2"/>
        <v>24558.203606800002</v>
      </c>
      <c r="J21" s="29">
        <f t="shared" si="2"/>
        <v>27727.248171599997</v>
      </c>
      <c r="K21" s="29">
        <f t="shared" si="2"/>
        <v>31147.109966</v>
      </c>
      <c r="L21" s="29">
        <f t="shared" si="2"/>
        <v>35115.141548</v>
      </c>
      <c r="M21" s="29">
        <f t="shared" si="2"/>
        <v>40046.821533000002</v>
      </c>
      <c r="N21" s="29">
        <f t="shared" si="2"/>
        <v>46550.508047999989</v>
      </c>
      <c r="O21" s="29">
        <f t="shared" si="2"/>
        <v>55552.518442000001</v>
      </c>
      <c r="P21" s="29">
        <f t="shared" si="2"/>
        <v>60565.745022000003</v>
      </c>
      <c r="Q21" s="29">
        <f t="shared" si="2"/>
        <v>65962.395858999997</v>
      </c>
      <c r="R21" s="29">
        <f t="shared" si="2"/>
        <v>71806.183480000007</v>
      </c>
      <c r="S21" s="29">
        <f t="shared" si="2"/>
        <v>78187.559026999996</v>
      </c>
      <c r="T21" s="29">
        <f t="shared" si="2"/>
        <v>85236.800130000018</v>
      </c>
      <c r="U21" s="29">
        <f t="shared" si="2"/>
        <v>93819.823885999984</v>
      </c>
      <c r="V21" s="29">
        <f t="shared" si="2"/>
        <v>102723.62318400001</v>
      </c>
      <c r="W21" s="29">
        <f t="shared" si="2"/>
        <v>112009.423408</v>
      </c>
      <c r="X21" s="29">
        <f t="shared" si="2"/>
        <v>121721.796705</v>
      </c>
      <c r="Y21" s="29">
        <f t="shared" si="2"/>
        <v>131914.68910700001</v>
      </c>
      <c r="Z21" s="29">
        <f t="shared" si="2"/>
        <v>142647.42401300001</v>
      </c>
      <c r="AA21" s="29">
        <f t="shared" si="2"/>
        <v>153979.47289799998</v>
      </c>
      <c r="AB21" s="29">
        <f t="shared" si="2"/>
        <v>165966.7993246</v>
      </c>
      <c r="AC21" s="29">
        <f t="shared" si="2"/>
        <v>178659.5703129</v>
      </c>
      <c r="AD21" s="29">
        <f t="shared" si="2"/>
        <v>192101.32079449997</v>
      </c>
      <c r="AE21" s="29">
        <f t="shared" si="2"/>
        <v>199332.72755539999</v>
      </c>
      <c r="AF21" s="29">
        <f t="shared" si="2"/>
        <v>205634.1389782</v>
      </c>
      <c r="AG21" s="29">
        <f t="shared" si="2"/>
        <v>211461.7012783</v>
      </c>
      <c r="AH21" s="29">
        <f t="shared" si="2"/>
        <v>216827.80460930002</v>
      </c>
      <c r="AI21" s="29">
        <f t="shared" si="2"/>
        <v>221733.91771170005</v>
      </c>
      <c r="AJ21" s="29">
        <f t="shared" si="2"/>
        <v>226211.59093026002</v>
      </c>
      <c r="AK21" s="29">
        <f t="shared" si="2"/>
        <v>230308.61181110999</v>
      </c>
      <c r="AL21" s="29">
        <f t="shared" si="2"/>
        <v>234077.19880471998</v>
      </c>
      <c r="AM21" s="29">
        <f t="shared" si="2"/>
        <v>237566.59026638605</v>
      </c>
      <c r="AN21" s="29">
        <f t="shared" si="2"/>
        <v>240822.05602158303</v>
      </c>
    </row>
    <row r="22" spans="1:44" x14ac:dyDescent="0.25">
      <c r="A22" s="32" t="s">
        <v>431</v>
      </c>
      <c r="C22" s="29">
        <f>C15</f>
        <v>2605.7253879999998</v>
      </c>
      <c r="D22" s="29">
        <f t="shared" ref="D22:AN22" si="3">D15</f>
        <v>2655.742585</v>
      </c>
      <c r="E22" s="29">
        <f t="shared" si="3"/>
        <v>2688.0229979999999</v>
      </c>
      <c r="F22" s="29">
        <f t="shared" si="3"/>
        <v>2702.9385390000002</v>
      </c>
      <c r="G22" s="29">
        <f t="shared" si="3"/>
        <v>2697.6513199999999</v>
      </c>
      <c r="H22" s="29">
        <f t="shared" si="3"/>
        <v>2891.4946279999999</v>
      </c>
      <c r="I22" s="29">
        <f t="shared" si="3"/>
        <v>3087.8768620000001</v>
      </c>
      <c r="J22" s="29">
        <f t="shared" si="3"/>
        <v>3244.5569449999998</v>
      </c>
      <c r="K22" s="29">
        <f t="shared" si="3"/>
        <v>3361.2907449999998</v>
      </c>
      <c r="L22" s="29">
        <f t="shared" si="3"/>
        <v>3443.9418770000002</v>
      </c>
      <c r="M22" s="29">
        <f t="shared" si="3"/>
        <v>3494.8470229999998</v>
      </c>
      <c r="N22" s="29">
        <f t="shared" si="3"/>
        <v>3509.7667529999999</v>
      </c>
      <c r="O22" s="29">
        <f t="shared" si="3"/>
        <v>3477.8139970000002</v>
      </c>
      <c r="P22" s="29">
        <f t="shared" si="3"/>
        <v>3509.0630420000002</v>
      </c>
      <c r="Q22" s="29">
        <f t="shared" si="3"/>
        <v>3561.4613479999998</v>
      </c>
      <c r="R22" s="29">
        <f t="shared" si="3"/>
        <v>3622.5058180000001</v>
      </c>
      <c r="S22" s="29">
        <f t="shared" si="3"/>
        <v>3689.5729179999998</v>
      </c>
      <c r="T22" s="29">
        <f t="shared" si="3"/>
        <v>3763.7733830000002</v>
      </c>
      <c r="U22" s="29">
        <f t="shared" si="3"/>
        <v>3876.5906490000002</v>
      </c>
      <c r="V22" s="29">
        <f t="shared" si="3"/>
        <v>3987.4135769999998</v>
      </c>
      <c r="W22" s="29">
        <f t="shared" si="3"/>
        <v>4083.0370280000002</v>
      </c>
      <c r="X22" s="29">
        <f t="shared" si="3"/>
        <v>4159.6274800000001</v>
      </c>
      <c r="Y22" s="29">
        <f t="shared" si="3"/>
        <v>4216.6049149999999</v>
      </c>
      <c r="Z22" s="29">
        <f t="shared" si="3"/>
        <v>4254.4694200000004</v>
      </c>
      <c r="AA22" s="29">
        <f t="shared" si="3"/>
        <v>4273.9864120000002</v>
      </c>
      <c r="AB22" s="29">
        <f t="shared" si="3"/>
        <v>4275.8958819999998</v>
      </c>
      <c r="AC22" s="29">
        <f t="shared" si="3"/>
        <v>4260.8328090000005</v>
      </c>
      <c r="AD22" s="29">
        <f t="shared" si="3"/>
        <v>4229.3436110000002</v>
      </c>
      <c r="AE22" s="29">
        <f t="shared" si="3"/>
        <v>4289.0373579999996</v>
      </c>
      <c r="AF22" s="29">
        <f t="shared" si="3"/>
        <v>4351.4529069999999</v>
      </c>
      <c r="AG22" s="29">
        <f t="shared" si="3"/>
        <v>4396.0475489999999</v>
      </c>
      <c r="AH22" s="29">
        <f t="shared" si="3"/>
        <v>4422.8833340000001</v>
      </c>
      <c r="AI22" s="29">
        <f t="shared" si="3"/>
        <v>4435.9584910000003</v>
      </c>
      <c r="AJ22" s="29">
        <f t="shared" si="3"/>
        <v>4438.9474360000004</v>
      </c>
      <c r="AK22" s="29">
        <f t="shared" si="3"/>
        <v>4434.5488260000002</v>
      </c>
      <c r="AL22" s="29">
        <f t="shared" si="3"/>
        <v>4424.6667989999996</v>
      </c>
      <c r="AM22" s="29">
        <f t="shared" si="3"/>
        <v>4410.6497669999999</v>
      </c>
      <c r="AN22" s="29">
        <f t="shared" si="3"/>
        <v>4393.4919090000003</v>
      </c>
    </row>
    <row r="23" spans="1:44" x14ac:dyDescent="0.25">
      <c r="A23" s="32" t="s">
        <v>226</v>
      </c>
      <c r="C23" s="29">
        <f>SUM(C16:C19)</f>
        <v>21068.6177508</v>
      </c>
      <c r="D23" s="29">
        <f t="shared" ref="D23:AN23" si="4">SUM(D16:D19)</f>
        <v>22013.450489099996</v>
      </c>
      <c r="E23" s="29">
        <f t="shared" si="4"/>
        <v>22676.903666300001</v>
      </c>
      <c r="F23" s="29">
        <f t="shared" si="4"/>
        <v>23128.971612500001</v>
      </c>
      <c r="G23" s="29">
        <f t="shared" si="4"/>
        <v>23430.637824500001</v>
      </c>
      <c r="H23" s="29">
        <f t="shared" si="4"/>
        <v>22930.1536394</v>
      </c>
      <c r="I23" s="29">
        <f t="shared" si="4"/>
        <v>22433.089732500001</v>
      </c>
      <c r="J23" s="29">
        <f t="shared" si="4"/>
        <v>22487.406019299997</v>
      </c>
      <c r="K23" s="29">
        <f t="shared" si="4"/>
        <v>22931.781679799999</v>
      </c>
      <c r="L23" s="29">
        <f t="shared" si="4"/>
        <v>23561.049578999999</v>
      </c>
      <c r="M23" s="29">
        <f t="shared" si="4"/>
        <v>24221.22596131</v>
      </c>
      <c r="N23" s="29">
        <f t="shared" si="4"/>
        <v>24774.616481069999</v>
      </c>
      <c r="O23" s="29">
        <f t="shared" si="4"/>
        <v>25070.130205832</v>
      </c>
      <c r="P23" s="29">
        <f t="shared" si="4"/>
        <v>26308.430696829997</v>
      </c>
      <c r="Q23" s="29">
        <f t="shared" si="4"/>
        <v>27619.245591923998</v>
      </c>
      <c r="R23" s="29">
        <f t="shared" si="4"/>
        <v>29033.482093699</v>
      </c>
      <c r="S23" s="29">
        <f t="shared" si="4"/>
        <v>30574.720345103997</v>
      </c>
      <c r="T23" s="29">
        <f t="shared" si="4"/>
        <v>32276.688495138998</v>
      </c>
      <c r="U23" s="29">
        <f t="shared" si="4"/>
        <v>33420.436741484998</v>
      </c>
      <c r="V23" s="29">
        <f t="shared" si="4"/>
        <v>34378.361947124999</v>
      </c>
      <c r="W23" s="29">
        <f t="shared" si="4"/>
        <v>35140.652873384097</v>
      </c>
      <c r="X23" s="29">
        <f t="shared" si="4"/>
        <v>35709.316906657499</v>
      </c>
      <c r="Y23" s="29">
        <f t="shared" si="4"/>
        <v>36094.541085641897</v>
      </c>
      <c r="Z23" s="29">
        <f t="shared" si="4"/>
        <v>36308.363816246398</v>
      </c>
      <c r="AA23" s="29">
        <f t="shared" si="4"/>
        <v>36362.134877315104</v>
      </c>
      <c r="AB23" s="29">
        <f t="shared" si="4"/>
        <v>36265.7615402054</v>
      </c>
      <c r="AC23" s="29">
        <f t="shared" si="4"/>
        <v>36027.726170953392</v>
      </c>
      <c r="AD23" s="29">
        <f t="shared" si="4"/>
        <v>35655.5282952954</v>
      </c>
      <c r="AE23" s="29">
        <f t="shared" si="4"/>
        <v>36828.239528958205</v>
      </c>
      <c r="AF23" s="29">
        <f t="shared" si="4"/>
        <v>37736.324066314999</v>
      </c>
      <c r="AG23" s="29">
        <f t="shared" si="4"/>
        <v>38593.692094380604</v>
      </c>
      <c r="AH23" s="29">
        <f t="shared" si="4"/>
        <v>39469.337018412305</v>
      </c>
      <c r="AI23" s="29">
        <f t="shared" si="4"/>
        <v>40381.9304033683</v>
      </c>
      <c r="AJ23" s="29">
        <f t="shared" si="4"/>
        <v>41333.0957349128</v>
      </c>
      <c r="AK23" s="29">
        <f t="shared" si="4"/>
        <v>42319.742558041493</v>
      </c>
      <c r="AL23" s="29">
        <f t="shared" si="4"/>
        <v>43338.604696775103</v>
      </c>
      <c r="AM23" s="29">
        <f t="shared" si="4"/>
        <v>44387.380681864095</v>
      </c>
      <c r="AN23" s="29">
        <f t="shared" si="4"/>
        <v>45465.202562740706</v>
      </c>
    </row>
    <row r="24" spans="1:44" x14ac:dyDescent="0.25">
      <c r="A24" s="31"/>
    </row>
    <row r="25" spans="1:44" ht="18.75" x14ac:dyDescent="0.3">
      <c r="A25" s="28" t="s">
        <v>441</v>
      </c>
    </row>
    <row r="26" spans="1:44" x14ac:dyDescent="0.25">
      <c r="A26" s="3" t="s">
        <v>219</v>
      </c>
      <c r="C26" s="29">
        <f>SUMIFS('DATA 2'!C$101:C$133,'DATA 2'!$A$101:$A$133,$A26)</f>
        <v>48872.667999999998</v>
      </c>
      <c r="D26" s="29">
        <f>SUMIFS('DATA 2'!D$101:D$133,'DATA 2'!$A$101:$A$133,$A26)</f>
        <v>50305.384025780004</v>
      </c>
      <c r="E26" s="29">
        <f>SUMIFS('DATA 2'!E$101:E$133,'DATA 2'!$A$101:$A$133,$A26)</f>
        <v>51790.203175459996</v>
      </c>
      <c r="F26" s="29">
        <f>SUMIFS('DATA 2'!F$101:F$133,'DATA 2'!$A$101:$A$133,$A26)</f>
        <v>53324.11897843</v>
      </c>
      <c r="G26" s="29">
        <f>SUMIFS('DATA 2'!G$101:G$133,'DATA 2'!$A$101:$A$133,$A26)</f>
        <v>54881.732698549997</v>
      </c>
      <c r="H26" s="29">
        <f>SUMIFS('DATA 2'!H$101:H$133,'DATA 2'!$A$101:$A$133,$A26)</f>
        <v>56452.764327879995</v>
      </c>
      <c r="I26" s="29">
        <f>SUMIFS('DATA 2'!I$101:I$133,'DATA 2'!$A$101:$A$133,$A26)</f>
        <v>58035.393587160004</v>
      </c>
      <c r="J26" s="29">
        <f>SUMIFS('DATA 2'!J$101:J$133,'DATA 2'!$A$101:$A$133,$A26)</f>
        <v>59632.370950440003</v>
      </c>
      <c r="K26" s="29">
        <f>SUMIFS('DATA 2'!K$101:K$133,'DATA 2'!$A$101:$A$133,$A26)</f>
        <v>61241.685152599995</v>
      </c>
      <c r="L26" s="29">
        <f>SUMIFS('DATA 2'!L$101:L$133,'DATA 2'!$A$101:$A$133,$A26)</f>
        <v>62868.335756680004</v>
      </c>
      <c r="M26" s="29">
        <f>SUMIFS('DATA 2'!M$101:M$133,'DATA 2'!$A$101:$A$133,$A26)</f>
        <v>64516.960417570001</v>
      </c>
      <c r="N26" s="29">
        <f>SUMIFS('DATA 2'!N$101:N$133,'DATA 2'!$A$101:$A$133,$A26)</f>
        <v>66192.030280149993</v>
      </c>
      <c r="O26" s="29">
        <f>SUMIFS('DATA 2'!O$101:O$133,'DATA 2'!$A$101:$A$133,$A26)</f>
        <v>67898.855160070001</v>
      </c>
      <c r="P26" s="29">
        <f>SUMIFS('DATA 2'!P$101:P$133,'DATA 2'!$A$101:$A$133,$A26)</f>
        <v>69657.832101680004</v>
      </c>
      <c r="Q26" s="29">
        <f>SUMIFS('DATA 2'!Q$101:Q$133,'DATA 2'!$A$101:$A$133,$A26)</f>
        <v>71480.992478870001</v>
      </c>
      <c r="R26" s="29">
        <f>SUMIFS('DATA 2'!R$101:R$133,'DATA 2'!$A$101:$A$133,$A26)</f>
        <v>73367.315005480006</v>
      </c>
      <c r="S26" s="29">
        <f>SUMIFS('DATA 2'!S$101:S$133,'DATA 2'!$A$101:$A$133,$A26)</f>
        <v>75316.163629960007</v>
      </c>
      <c r="T26" s="29">
        <f>SUMIFS('DATA 2'!T$101:T$133,'DATA 2'!$A$101:$A$133,$A26)</f>
        <v>77327.498030200004</v>
      </c>
      <c r="U26" s="29">
        <f>SUMIFS('DATA 2'!U$101:U$133,'DATA 2'!$A$101:$A$133,$A26)</f>
        <v>79419.144317099999</v>
      </c>
      <c r="V26" s="29">
        <f>SUMIFS('DATA 2'!V$101:V$133,'DATA 2'!$A$101:$A$133,$A26)</f>
        <v>81579.491391240008</v>
      </c>
      <c r="W26" s="29">
        <f>SUMIFS('DATA 2'!W$101:W$133,'DATA 2'!$A$101:$A$133,$A26)</f>
        <v>83802.709453029995</v>
      </c>
      <c r="X26" s="29">
        <f>SUMIFS('DATA 2'!X$101:X$133,'DATA 2'!$A$101:$A$133,$A26)</f>
        <v>86086.21392296</v>
      </c>
      <c r="Y26" s="29">
        <f>SUMIFS('DATA 2'!Y$101:Y$133,'DATA 2'!$A$101:$A$133,$A26)</f>
        <v>88428.820425960002</v>
      </c>
      <c r="Z26" s="29">
        <f>SUMIFS('DATA 2'!Z$101:Z$133,'DATA 2'!$A$101:$A$133,$A26)</f>
        <v>90830.006878840009</v>
      </c>
      <c r="AA26" s="29">
        <f>SUMIFS('DATA 2'!AA$101:AA$133,'DATA 2'!$A$101:$A$133,$A26)</f>
        <v>93289.561930730008</v>
      </c>
      <c r="AB26" s="29">
        <f>SUMIFS('DATA 2'!AB$101:AB$133,'DATA 2'!$A$101:$A$133,$A26)</f>
        <v>95807.381278729998</v>
      </c>
      <c r="AC26" s="29">
        <f>SUMIFS('DATA 2'!AC$101:AC$133,'DATA 2'!$A$101:$A$133,$A26)</f>
        <v>98383.338030290004</v>
      </c>
      <c r="AD26" s="29">
        <f>SUMIFS('DATA 2'!AD$101:AD$133,'DATA 2'!$A$101:$A$133,$A26)</f>
        <v>101017.23775384</v>
      </c>
      <c r="AE26" s="29">
        <f>SUMIFS('DATA 2'!AE$101:AE$133,'DATA 2'!$A$101:$A$133,$A26)</f>
        <v>103726.83163191</v>
      </c>
      <c r="AF26" s="29">
        <f>SUMIFS('DATA 2'!AF$101:AF$133,'DATA 2'!$A$101:$A$133,$A26)</f>
        <v>106525.17069431</v>
      </c>
      <c r="AG26" s="29">
        <f>SUMIFS('DATA 2'!AG$101:AG$133,'DATA 2'!$A$101:$A$133,$A26)</f>
        <v>109413.81343176001</v>
      </c>
      <c r="AH26" s="29">
        <f>SUMIFS('DATA 2'!AH$101:AH$133,'DATA 2'!$A$101:$A$133,$A26)</f>
        <v>112392.64415928</v>
      </c>
      <c r="AI26" s="29">
        <f>SUMIFS('DATA 2'!AI$101:AI$133,'DATA 2'!$A$101:$A$133,$A26)</f>
        <v>115461.06789829</v>
      </c>
      <c r="AJ26" s="29">
        <f>SUMIFS('DATA 2'!AJ$101:AJ$133,'DATA 2'!$A$101:$A$133,$A26)</f>
        <v>118618.81934207999</v>
      </c>
      <c r="AK26" s="29">
        <f>SUMIFS('DATA 2'!AK$101:AK$133,'DATA 2'!$A$101:$A$133,$A26)</f>
        <v>121866.76139047999</v>
      </c>
      <c r="AL26" s="29">
        <f>SUMIFS('DATA 2'!AL$101:AL$133,'DATA 2'!$A$101:$A$133,$A26)</f>
        <v>125207.62034943</v>
      </c>
      <c r="AM26" s="29">
        <f>SUMIFS('DATA 2'!AM$101:AM$133,'DATA 2'!$A$101:$A$133,$A26)</f>
        <v>128646.5311981</v>
      </c>
      <c r="AN26" s="29">
        <f>SUMIFS('DATA 2'!AN$101:AN$133,'DATA 2'!$A$101:$A$133,$A26)</f>
        <v>132191.51247993001</v>
      </c>
    </row>
    <row r="27" spans="1:44" x14ac:dyDescent="0.25">
      <c r="A27" s="3" t="s">
        <v>218</v>
      </c>
      <c r="C27" s="29">
        <f>SUMIFS('DATA 2'!C$101:C$133,'DATA 2'!$A$101:$A$133,$A27)</f>
        <v>788945.76410999999</v>
      </c>
      <c r="D27" s="29">
        <f>SUMIFS('DATA 2'!D$101:D$133,'DATA 2'!$A$101:$A$133,$A27)</f>
        <v>812203.89506399992</v>
      </c>
      <c r="E27" s="29">
        <f>SUMIFS('DATA 2'!E$101:E$133,'DATA 2'!$A$101:$A$133,$A27)</f>
        <v>835813.13349499996</v>
      </c>
      <c r="F27" s="29">
        <f>SUMIFS('DATA 2'!F$101:F$133,'DATA 2'!$A$101:$A$133,$A27)</f>
        <v>859705.3994140001</v>
      </c>
      <c r="G27" s="29">
        <f>SUMIFS('DATA 2'!G$101:G$133,'DATA 2'!$A$101:$A$133,$A27)</f>
        <v>884168.59791900008</v>
      </c>
      <c r="H27" s="29">
        <f>SUMIFS('DATA 2'!H$101:H$133,'DATA 2'!$A$101:$A$133,$A27)</f>
        <v>909533.42482899991</v>
      </c>
      <c r="I27" s="29">
        <f>SUMIFS('DATA 2'!I$101:I$133,'DATA 2'!$A$101:$A$133,$A27)</f>
        <v>935814.11436100001</v>
      </c>
      <c r="J27" s="29">
        <f>SUMIFS('DATA 2'!J$101:J$133,'DATA 2'!$A$101:$A$133,$A27)</f>
        <v>962974.477143</v>
      </c>
      <c r="K27" s="29">
        <f>SUMIFS('DATA 2'!K$101:K$133,'DATA 2'!$A$101:$A$133,$A27)</f>
        <v>990630.95478699985</v>
      </c>
      <c r="L27" s="29">
        <f>SUMIFS('DATA 2'!L$101:L$133,'DATA 2'!$A$101:$A$133,$A27)</f>
        <v>1018981.66281</v>
      </c>
      <c r="M27" s="29">
        <f>SUMIFS('DATA 2'!M$101:M$133,'DATA 2'!$A$101:$A$133,$A27)</f>
        <v>1048218.74967</v>
      </c>
      <c r="N27" s="29">
        <f>SUMIFS('DATA 2'!N$101:N$133,'DATA 2'!$A$101:$A$133,$A27)</f>
        <v>1078440.9983799998</v>
      </c>
      <c r="O27" s="29">
        <f>SUMIFS('DATA 2'!O$101:O$133,'DATA 2'!$A$101:$A$133,$A27)</f>
        <v>1109689.38063</v>
      </c>
      <c r="P27" s="29">
        <f>SUMIFS('DATA 2'!P$101:P$133,'DATA 2'!$A$101:$A$133,$A27)</f>
        <v>1141821.4565699999</v>
      </c>
      <c r="Q27" s="29">
        <f>SUMIFS('DATA 2'!Q$101:Q$133,'DATA 2'!$A$101:$A$133,$A27)</f>
        <v>1175153.3943099999</v>
      </c>
      <c r="R27" s="29">
        <f>SUMIFS('DATA 2'!R$101:R$133,'DATA 2'!$A$101:$A$133,$A27)</f>
        <v>1209501.31785</v>
      </c>
      <c r="S27" s="29">
        <f>SUMIFS('DATA 2'!S$101:S$133,'DATA 2'!$A$101:$A$133,$A27)</f>
        <v>1244766.6202100001</v>
      </c>
      <c r="T27" s="29">
        <f>SUMIFS('DATA 2'!T$101:T$133,'DATA 2'!$A$101:$A$133,$A27)</f>
        <v>1280949.54626</v>
      </c>
      <c r="U27" s="29">
        <f>SUMIFS('DATA 2'!U$101:U$133,'DATA 2'!$A$101:$A$133,$A27)</f>
        <v>1317472.4075199999</v>
      </c>
      <c r="V27" s="29">
        <f>SUMIFS('DATA 2'!V$101:V$133,'DATA 2'!$A$101:$A$133,$A27)</f>
        <v>1354290.4890099999</v>
      </c>
      <c r="W27" s="29">
        <f>SUMIFS('DATA 2'!W$101:W$133,'DATA 2'!$A$101:$A$133,$A27)</f>
        <v>1391448.40166</v>
      </c>
      <c r="X27" s="29">
        <f>SUMIFS('DATA 2'!X$101:X$133,'DATA 2'!$A$101:$A$133,$A27)</f>
        <v>1429009.9521999999</v>
      </c>
      <c r="Y27" s="29">
        <f>SUMIFS('DATA 2'!Y$101:Y$133,'DATA 2'!$A$101:$A$133,$A27)</f>
        <v>1467033.0128900004</v>
      </c>
      <c r="Z27" s="29">
        <f>SUMIFS('DATA 2'!Z$101:Z$133,'DATA 2'!$A$101:$A$133,$A27)</f>
        <v>1505562.45429</v>
      </c>
      <c r="AA27" s="29">
        <f>SUMIFS('DATA 2'!AA$101:AA$133,'DATA 2'!$A$101:$A$133,$A27)</f>
        <v>1544631.55626</v>
      </c>
      <c r="AB27" s="29">
        <f>SUMIFS('DATA 2'!AB$101:AB$133,'DATA 2'!$A$101:$A$133,$A27)</f>
        <v>1584266.6465600003</v>
      </c>
      <c r="AC27" s="29">
        <f>SUMIFS('DATA 2'!AC$101:AC$133,'DATA 2'!$A$101:$A$133,$A27)</f>
        <v>1624492.5189799999</v>
      </c>
      <c r="AD27" s="29">
        <f>SUMIFS('DATA 2'!AD$101:AD$133,'DATA 2'!$A$101:$A$133,$A27)</f>
        <v>1665337.0732199999</v>
      </c>
      <c r="AE27" s="29">
        <f>SUMIFS('DATA 2'!AE$101:AE$133,'DATA 2'!$A$101:$A$133,$A27)</f>
        <v>1706910.2691500001</v>
      </c>
      <c r="AF27" s="29">
        <f>SUMIFS('DATA 2'!AF$101:AF$133,'DATA 2'!$A$101:$A$133,$A27)</f>
        <v>1749423.97918</v>
      </c>
      <c r="AG27" s="29">
        <f>SUMIFS('DATA 2'!AG$101:AG$133,'DATA 2'!$A$101:$A$133,$A27)</f>
        <v>1792675.0281400001</v>
      </c>
      <c r="AH27" s="29">
        <f>SUMIFS('DATA 2'!AH$101:AH$133,'DATA 2'!$A$101:$A$133,$A27)</f>
        <v>1836577.2953399997</v>
      </c>
      <c r="AI27" s="29">
        <f>SUMIFS('DATA 2'!AI$101:AI$133,'DATA 2'!$A$101:$A$133,$A27)</f>
        <v>1881162.8904499998</v>
      </c>
      <c r="AJ27" s="29">
        <f>SUMIFS('DATA 2'!AJ$101:AJ$133,'DATA 2'!$A$101:$A$133,$A27)</f>
        <v>1926532.7246200002</v>
      </c>
      <c r="AK27" s="29">
        <f>SUMIFS('DATA 2'!AK$101:AK$133,'DATA 2'!$A$101:$A$133,$A27)</f>
        <v>1972824.8425799999</v>
      </c>
      <c r="AL27" s="29">
        <f>SUMIFS('DATA 2'!AL$101:AL$133,'DATA 2'!$A$101:$A$133,$A27)</f>
        <v>2020209.9080699999</v>
      </c>
      <c r="AM27" s="29">
        <f>SUMIFS('DATA 2'!AM$101:AM$133,'DATA 2'!$A$101:$A$133,$A27)</f>
        <v>2068894.5444</v>
      </c>
      <c r="AN27" s="29">
        <f>SUMIFS('DATA 2'!AN$101:AN$133,'DATA 2'!$A$101:$A$133,$A27)</f>
        <v>2119126.8245999999</v>
      </c>
    </row>
    <row r="28" spans="1:44" x14ac:dyDescent="0.25">
      <c r="A28" s="3" t="s">
        <v>220</v>
      </c>
      <c r="C28" s="29">
        <f>SUMIFS('DATA 2'!C$101:C$133,'DATA 2'!$A$101:$A$133,$A28)</f>
        <v>170296.54790999999</v>
      </c>
      <c r="D28" s="29">
        <f>SUMIFS('DATA 2'!D$101:D$133,'DATA 2'!$A$101:$A$133,$A28)</f>
        <v>175215.35441620002</v>
      </c>
      <c r="E28" s="29">
        <f>SUMIFS('DATA 2'!E$101:E$133,'DATA 2'!$A$101:$A$133,$A28)</f>
        <v>180222.0750865</v>
      </c>
      <c r="F28" s="29">
        <f>SUMIFS('DATA 2'!F$101:F$133,'DATA 2'!$A$101:$A$133,$A28)</f>
        <v>185346.6960649</v>
      </c>
      <c r="G28" s="29">
        <f>SUMIFS('DATA 2'!G$101:G$133,'DATA 2'!$A$101:$A$133,$A28)</f>
        <v>190750.76589049998</v>
      </c>
      <c r="H28" s="29">
        <f>SUMIFS('DATA 2'!H$101:H$133,'DATA 2'!$A$101:$A$133,$A28)</f>
        <v>196414.60063299999</v>
      </c>
      <c r="I28" s="29">
        <f>SUMIFS('DATA 2'!I$101:I$133,'DATA 2'!$A$101:$A$133,$A28)</f>
        <v>202347.08321760001</v>
      </c>
      <c r="J28" s="29">
        <f>SUMIFS('DATA 2'!J$101:J$133,'DATA 2'!$A$101:$A$133,$A28)</f>
        <v>208619.87838050001</v>
      </c>
      <c r="K28" s="29">
        <f>SUMIFS('DATA 2'!K$101:K$133,'DATA 2'!$A$101:$A$133,$A28)</f>
        <v>215311.6259982</v>
      </c>
      <c r="L28" s="29">
        <f>SUMIFS('DATA 2'!L$101:L$133,'DATA 2'!$A$101:$A$133,$A28)</f>
        <v>222582.5042316</v>
      </c>
      <c r="M28" s="29">
        <f>SUMIFS('DATA 2'!M$101:M$133,'DATA 2'!$A$101:$A$133,$A28)</f>
        <v>230630.4606816</v>
      </c>
      <c r="N28" s="29">
        <f>SUMIFS('DATA 2'!N$101:N$133,'DATA 2'!$A$101:$A$133,$A28)</f>
        <v>239680.72162969998</v>
      </c>
      <c r="O28" s="29">
        <f>SUMIFS('DATA 2'!O$101:O$133,'DATA 2'!$A$101:$A$133,$A28)</f>
        <v>249998.32126300002</v>
      </c>
      <c r="P28" s="29">
        <f>SUMIFS('DATA 2'!P$101:P$133,'DATA 2'!$A$101:$A$133,$A28)</f>
        <v>261431.26235600002</v>
      </c>
      <c r="Q28" s="29">
        <f>SUMIFS('DATA 2'!Q$101:Q$133,'DATA 2'!$A$101:$A$133,$A28)</f>
        <v>274056.31913399999</v>
      </c>
      <c r="R28" s="29">
        <f>SUMIFS('DATA 2'!R$101:R$133,'DATA 2'!$A$101:$A$133,$A28)</f>
        <v>287941.83825500001</v>
      </c>
      <c r="S28" s="29">
        <f>SUMIFS('DATA 2'!S$101:S$133,'DATA 2'!$A$101:$A$133,$A28)</f>
        <v>303206.33528300002</v>
      </c>
      <c r="T28" s="29">
        <f>SUMIFS('DATA 2'!T$101:T$133,'DATA 2'!$A$101:$A$133,$A28)</f>
        <v>320042.70773299993</v>
      </c>
      <c r="U28" s="29">
        <f>SUMIFS('DATA 2'!U$101:U$133,'DATA 2'!$A$101:$A$133,$A28)</f>
        <v>338025.67009500001</v>
      </c>
      <c r="V28" s="29">
        <f>SUMIFS('DATA 2'!V$101:V$133,'DATA 2'!$A$101:$A$133,$A28)</f>
        <v>357021.60912599997</v>
      </c>
      <c r="W28" s="29">
        <f>SUMIFS('DATA 2'!W$101:W$133,'DATA 2'!$A$101:$A$133,$A28)</f>
        <v>376961.19546399999</v>
      </c>
      <c r="X28" s="29">
        <f>SUMIFS('DATA 2'!X$101:X$133,'DATA 2'!$A$101:$A$133,$A28)</f>
        <v>397805.138913</v>
      </c>
      <c r="Y28" s="29">
        <f>SUMIFS('DATA 2'!Y$101:Y$133,'DATA 2'!$A$101:$A$133,$A28)</f>
        <v>419534.72665800003</v>
      </c>
      <c r="Z28" s="29">
        <f>SUMIFS('DATA 2'!Z$101:Z$133,'DATA 2'!$A$101:$A$133,$A28)</f>
        <v>442150.31240900006</v>
      </c>
      <c r="AA28" s="29">
        <f>SUMIFS('DATA 2'!AA$101:AA$133,'DATA 2'!$A$101:$A$133,$A28)</f>
        <v>465671.684244</v>
      </c>
      <c r="AB28" s="29">
        <f>SUMIFS('DATA 2'!AB$101:AB$133,'DATA 2'!$A$101:$A$133,$A28)</f>
        <v>490139.27021300001</v>
      </c>
      <c r="AC28" s="29">
        <f>SUMIFS('DATA 2'!AC$101:AC$133,'DATA 2'!$A$101:$A$133,$A28)</f>
        <v>515616.57315099996</v>
      </c>
      <c r="AD28" s="29">
        <f>SUMIFS('DATA 2'!AD$101:AD$133,'DATA 2'!$A$101:$A$133,$A28)</f>
        <v>542194.08004199993</v>
      </c>
      <c r="AE28" s="29">
        <f>SUMIFS('DATA 2'!AE$101:AE$133,'DATA 2'!$A$101:$A$133,$A28)</f>
        <v>569014.33190999995</v>
      </c>
      <c r="AF28" s="29">
        <f>SUMIFS('DATA 2'!AF$101:AF$133,'DATA 2'!$A$101:$A$133,$A28)</f>
        <v>595824.35574500007</v>
      </c>
      <c r="AG28" s="29">
        <f>SUMIFS('DATA 2'!AG$101:AG$133,'DATA 2'!$A$101:$A$133,$A28)</f>
        <v>622404.84899600002</v>
      </c>
      <c r="AH28" s="29">
        <f>SUMIFS('DATA 2'!AH$101:AH$133,'DATA 2'!$A$101:$A$133,$A28)</f>
        <v>648566.08489499998</v>
      </c>
      <c r="AI28" s="29">
        <f>SUMIFS('DATA 2'!AI$101:AI$133,'DATA 2'!$A$101:$A$133,$A28)</f>
        <v>674131.34200299997</v>
      </c>
      <c r="AJ28" s="29">
        <f>SUMIFS('DATA 2'!AJ$101:AJ$133,'DATA 2'!$A$101:$A$133,$A28)</f>
        <v>698933.23437600001</v>
      </c>
      <c r="AK28" s="29">
        <f>SUMIFS('DATA 2'!AK$101:AK$133,'DATA 2'!$A$101:$A$133,$A28)</f>
        <v>722816.67108699994</v>
      </c>
      <c r="AL28" s="29">
        <f>SUMIFS('DATA 2'!AL$101:AL$133,'DATA 2'!$A$101:$A$133,$A28)</f>
        <v>745643.89933100005</v>
      </c>
      <c r="AM28" s="29">
        <f>SUMIFS('DATA 2'!AM$101:AM$133,'DATA 2'!$A$101:$A$133,$A28)</f>
        <v>767298.86624600005</v>
      </c>
      <c r="AN28" s="29">
        <f>SUMIFS('DATA 2'!AN$101:AN$133,'DATA 2'!$A$101:$A$133,$A28)</f>
        <v>787690.31653900002</v>
      </c>
    </row>
    <row r="29" spans="1:44" x14ac:dyDescent="0.25">
      <c r="A29" s="3" t="s">
        <v>221</v>
      </c>
      <c r="C29" s="29">
        <f>SUMIFS('DATA 2'!C$101:C$133,'DATA 2'!$A$101:$A$133,$A29)</f>
        <v>2039518.4877000002</v>
      </c>
      <c r="D29" s="29">
        <f>SUMIFS('DATA 2'!D$101:D$133,'DATA 2'!$A$101:$A$133,$A29)</f>
        <v>2099316.9943000004</v>
      </c>
      <c r="E29" s="29">
        <f>SUMIFS('DATA 2'!E$101:E$133,'DATA 2'!$A$101:$A$133,$A29)</f>
        <v>2160528.321</v>
      </c>
      <c r="F29" s="29">
        <f>SUMIFS('DATA 2'!F$101:F$133,'DATA 2'!$A$101:$A$133,$A29)</f>
        <v>2222958.5844000001</v>
      </c>
      <c r="G29" s="29">
        <f>SUMIFS('DATA 2'!G$101:G$133,'DATA 2'!$A$101:$A$133,$A29)</f>
        <v>2286525.1088</v>
      </c>
      <c r="H29" s="29">
        <f>SUMIFS('DATA 2'!H$101:H$133,'DATA 2'!$A$101:$A$133,$A29)</f>
        <v>2351576.2990000001</v>
      </c>
      <c r="I29" s="29">
        <f>SUMIFS('DATA 2'!I$101:I$133,'DATA 2'!$A$101:$A$133,$A29)</f>
        <v>2418182.6795999999</v>
      </c>
      <c r="J29" s="29">
        <f>SUMIFS('DATA 2'!J$101:J$133,'DATA 2'!$A$101:$A$133,$A29)</f>
        <v>2486411.2466000002</v>
      </c>
      <c r="K29" s="29">
        <f>SUMIFS('DATA 2'!K$101:K$133,'DATA 2'!$A$101:$A$133,$A29)</f>
        <v>2555583.3198000002</v>
      </c>
      <c r="L29" s="29">
        <f>SUMIFS('DATA 2'!L$101:L$133,'DATA 2'!$A$101:$A$133,$A29)</f>
        <v>2626183.2964000003</v>
      </c>
      <c r="M29" s="29">
        <f>SUMIFS('DATA 2'!M$101:M$133,'DATA 2'!$A$101:$A$133,$A29)</f>
        <v>2698688.9827999999</v>
      </c>
      <c r="N29" s="29">
        <f>SUMIFS('DATA 2'!N$101:N$133,'DATA 2'!$A$101:$A$133,$A29)</f>
        <v>2773383.3206000002</v>
      </c>
      <c r="O29" s="29">
        <f>SUMIFS('DATA 2'!O$101:O$133,'DATA 2'!$A$101:$A$133,$A29)</f>
        <v>2850444.2942000004</v>
      </c>
      <c r="P29" s="29">
        <f>SUMIFS('DATA 2'!P$101:P$133,'DATA 2'!$A$101:$A$133,$A29)</f>
        <v>2930529.7907000002</v>
      </c>
      <c r="Q29" s="29">
        <f>SUMIFS('DATA 2'!Q$101:Q$133,'DATA 2'!$A$101:$A$133,$A29)</f>
        <v>3014370.9750999999</v>
      </c>
      <c r="R29" s="29">
        <f>SUMIFS('DATA 2'!R$101:R$133,'DATA 2'!$A$101:$A$133,$A29)</f>
        <v>3101609.0885999999</v>
      </c>
      <c r="S29" s="29">
        <f>SUMIFS('DATA 2'!S$101:S$133,'DATA 2'!$A$101:$A$133,$A29)</f>
        <v>3192135.7086999998</v>
      </c>
      <c r="T29" s="29">
        <f>SUMIFS('DATA 2'!T$101:T$133,'DATA 2'!$A$101:$A$133,$A29)</f>
        <v>3286105.9027</v>
      </c>
      <c r="U29" s="29">
        <f>SUMIFS('DATA 2'!U$101:U$133,'DATA 2'!$A$101:$A$133,$A29)</f>
        <v>3383046.8355999999</v>
      </c>
      <c r="V29" s="29">
        <f>SUMIFS('DATA 2'!V$101:V$133,'DATA 2'!$A$101:$A$133,$A29)</f>
        <v>3482617.8347000005</v>
      </c>
      <c r="W29" s="29">
        <f>SUMIFS('DATA 2'!W$101:W$133,'DATA 2'!$A$101:$A$133,$A29)</f>
        <v>3584662.9863999998</v>
      </c>
      <c r="X29" s="29">
        <f>SUMIFS('DATA 2'!X$101:X$133,'DATA 2'!$A$101:$A$133,$A29)</f>
        <v>3689094.4098999999</v>
      </c>
      <c r="Y29" s="29">
        <f>SUMIFS('DATA 2'!Y$101:Y$133,'DATA 2'!$A$101:$A$133,$A29)</f>
        <v>3795842.8822999997</v>
      </c>
      <c r="Z29" s="29">
        <f>SUMIFS('DATA 2'!Z$101:Z$133,'DATA 2'!$A$101:$A$133,$A29)</f>
        <v>3904842.4728999999</v>
      </c>
      <c r="AA29" s="29">
        <f>SUMIFS('DATA 2'!AA$101:AA$133,'DATA 2'!$A$101:$A$133,$A29)</f>
        <v>4016030.5579999997</v>
      </c>
      <c r="AB29" s="29">
        <f>SUMIFS('DATA 2'!AB$101:AB$133,'DATA 2'!$A$101:$A$133,$A29)</f>
        <v>4129352.6295999996</v>
      </c>
      <c r="AC29" s="29">
        <f>SUMIFS('DATA 2'!AC$101:AC$133,'DATA 2'!$A$101:$A$133,$A29)</f>
        <v>4244767.9350000005</v>
      </c>
      <c r="AD29" s="29">
        <f>SUMIFS('DATA 2'!AD$101:AD$133,'DATA 2'!$A$101:$A$133,$A29)</f>
        <v>4362255.6945000002</v>
      </c>
      <c r="AE29" s="29">
        <f>SUMIFS('DATA 2'!AE$101:AE$133,'DATA 2'!$A$101:$A$133,$A29)</f>
        <v>4482483.4830999998</v>
      </c>
      <c r="AF29" s="29">
        <f>SUMIFS('DATA 2'!AF$101:AF$133,'DATA 2'!$A$101:$A$133,$A29)</f>
        <v>4606008.8986999998</v>
      </c>
      <c r="AG29" s="29">
        <f>SUMIFS('DATA 2'!AG$101:AG$133,'DATA 2'!$A$101:$A$133,$A29)</f>
        <v>4732354.4939000001</v>
      </c>
      <c r="AH29" s="29">
        <f>SUMIFS('DATA 2'!AH$101:AH$133,'DATA 2'!$A$101:$A$133,$A29)</f>
        <v>4861261.5159999998</v>
      </c>
      <c r="AI29" s="29">
        <f>SUMIFS('DATA 2'!AI$101:AI$133,'DATA 2'!$A$101:$A$133,$A29)</f>
        <v>4992700.2646000003</v>
      </c>
      <c r="AJ29" s="29">
        <f>SUMIFS('DATA 2'!AJ$101:AJ$133,'DATA 2'!$A$101:$A$133,$A29)</f>
        <v>5126790.8346999995</v>
      </c>
      <c r="AK29" s="29">
        <f>SUMIFS('DATA 2'!AK$101:AK$133,'DATA 2'!$A$101:$A$133,$A29)</f>
        <v>5263761.4566000002</v>
      </c>
      <c r="AL29" s="29">
        <f>SUMIFS('DATA 2'!AL$101:AL$133,'DATA 2'!$A$101:$A$133,$A29)</f>
        <v>5403954.4922000002</v>
      </c>
      <c r="AM29" s="29">
        <f>SUMIFS('DATA 2'!AM$101:AM$133,'DATA 2'!$A$101:$A$133,$A29)</f>
        <v>5547840.4399999995</v>
      </c>
      <c r="AN29" s="29">
        <f>SUMIFS('DATA 2'!AN$101:AN$133,'DATA 2'!$A$101:$A$133,$A29)</f>
        <v>5696035.7740000002</v>
      </c>
    </row>
    <row r="30" spans="1:44" x14ac:dyDescent="0.25">
      <c r="A30" s="30" t="s">
        <v>222</v>
      </c>
      <c r="C30" s="29">
        <f>SUMIFS('DATA 2'!C$101:C$133,'DATA 2'!$A$101:$A$133,$A30)</f>
        <v>375028.75852999999</v>
      </c>
      <c r="D30" s="29">
        <f>SUMIFS('DATA 2'!D$101:D$133,'DATA 2'!$A$101:$A$133,$A30)</f>
        <v>385581.52142</v>
      </c>
      <c r="E30" s="29">
        <f>SUMIFS('DATA 2'!E$101:E$133,'DATA 2'!$A$101:$A$133,$A30)</f>
        <v>395527.06808</v>
      </c>
      <c r="F30" s="29">
        <f>SUMIFS('DATA 2'!F$101:F$133,'DATA 2'!$A$101:$A$133,$A30)</f>
        <v>405435.87180000002</v>
      </c>
      <c r="G30" s="29">
        <f>SUMIFS('DATA 2'!G$101:G$133,'DATA 2'!$A$101:$A$133,$A30)</f>
        <v>416375.5171</v>
      </c>
      <c r="H30" s="29">
        <f>SUMIFS('DATA 2'!H$101:H$133,'DATA 2'!$A$101:$A$133,$A30)</f>
        <v>428362.63217</v>
      </c>
      <c r="I30" s="29">
        <f>SUMIFS('DATA 2'!I$101:I$133,'DATA 2'!$A$101:$A$133,$A30)</f>
        <v>440971.07371999999</v>
      </c>
      <c r="J30" s="29">
        <f>SUMIFS('DATA 2'!J$101:J$133,'DATA 2'!$A$101:$A$133,$A30)</f>
        <v>454066.24549</v>
      </c>
      <c r="K30" s="29">
        <f>SUMIFS('DATA 2'!K$101:K$133,'DATA 2'!$A$101:$A$133,$A30)</f>
        <v>467132.50203000003</v>
      </c>
      <c r="L30" s="29">
        <f>SUMIFS('DATA 2'!L$101:L$133,'DATA 2'!$A$101:$A$133,$A30)</f>
        <v>480292.49614</v>
      </c>
      <c r="M30" s="29">
        <f>SUMIFS('DATA 2'!M$101:M$133,'DATA 2'!$A$101:$A$133,$A30)</f>
        <v>493680.12165000004</v>
      </c>
      <c r="N30" s="29">
        <f>SUMIFS('DATA 2'!N$101:N$133,'DATA 2'!$A$101:$A$133,$A30)</f>
        <v>507239.82237000001</v>
      </c>
      <c r="O30" s="29">
        <f>SUMIFS('DATA 2'!O$101:O$133,'DATA 2'!$A$101:$A$133,$A30)</f>
        <v>520771.14004000003</v>
      </c>
      <c r="P30" s="29">
        <f>SUMIFS('DATA 2'!P$101:P$133,'DATA 2'!$A$101:$A$133,$A30)</f>
        <v>534318.81912999996</v>
      </c>
      <c r="Q30" s="29">
        <f>SUMIFS('DATA 2'!Q$101:Q$133,'DATA 2'!$A$101:$A$133,$A30)</f>
        <v>548242.57307000004</v>
      </c>
      <c r="R30" s="29">
        <f>SUMIFS('DATA 2'!R$101:R$133,'DATA 2'!$A$101:$A$133,$A30)</f>
        <v>562202.20538000006</v>
      </c>
      <c r="S30" s="29">
        <f>SUMIFS('DATA 2'!S$101:S$133,'DATA 2'!$A$101:$A$133,$A30)</f>
        <v>576042.82577</v>
      </c>
      <c r="T30" s="29">
        <f>SUMIFS('DATA 2'!T$101:T$133,'DATA 2'!$A$101:$A$133,$A30)</f>
        <v>589721.82160999998</v>
      </c>
      <c r="U30" s="29">
        <f>SUMIFS('DATA 2'!U$101:U$133,'DATA 2'!$A$101:$A$133,$A30)</f>
        <v>601981.65638000006</v>
      </c>
      <c r="V30" s="29">
        <f>SUMIFS('DATA 2'!V$101:V$133,'DATA 2'!$A$101:$A$133,$A30)</f>
        <v>613379.20387000008</v>
      </c>
      <c r="W30" s="29">
        <f>SUMIFS('DATA 2'!W$101:W$133,'DATA 2'!$A$101:$A$133,$A30)</f>
        <v>624151.11531999998</v>
      </c>
      <c r="X30" s="29">
        <f>SUMIFS('DATA 2'!X$101:X$133,'DATA 2'!$A$101:$A$133,$A30)</f>
        <v>634416.61207999999</v>
      </c>
      <c r="Y30" s="29">
        <f>SUMIFS('DATA 2'!Y$101:Y$133,'DATA 2'!$A$101:$A$133,$A30)</f>
        <v>644256.25691</v>
      </c>
      <c r="Z30" s="29">
        <f>SUMIFS('DATA 2'!Z$101:Z$133,'DATA 2'!$A$101:$A$133,$A30)</f>
        <v>653733.20851000003</v>
      </c>
      <c r="AA30" s="29">
        <f>SUMIFS('DATA 2'!AA$101:AA$133,'DATA 2'!$A$101:$A$133,$A30)</f>
        <v>662899.53446</v>
      </c>
      <c r="AB30" s="29">
        <f>SUMIFS('DATA 2'!AB$101:AB$133,'DATA 2'!$A$101:$A$133,$A30)</f>
        <v>671799.1577499999</v>
      </c>
      <c r="AC30" s="29">
        <f>SUMIFS('DATA 2'!AC$101:AC$133,'DATA 2'!$A$101:$A$133,$A30)</f>
        <v>680470.47531999997</v>
      </c>
      <c r="AD30" s="29">
        <f>SUMIFS('DATA 2'!AD$101:AD$133,'DATA 2'!$A$101:$A$133,$A30)</f>
        <v>688948.10844999994</v>
      </c>
      <c r="AE30" s="29">
        <f>SUMIFS('DATA 2'!AE$101:AE$133,'DATA 2'!$A$101:$A$133,$A30)</f>
        <v>696584.82462999993</v>
      </c>
      <c r="AF30" s="29">
        <f>SUMIFS('DATA 2'!AF$101:AF$133,'DATA 2'!$A$101:$A$133,$A30)</f>
        <v>703841.31364000007</v>
      </c>
      <c r="AG30" s="29">
        <f>SUMIFS('DATA 2'!AG$101:AG$133,'DATA 2'!$A$101:$A$133,$A30)</f>
        <v>710624.91064999998</v>
      </c>
      <c r="AH30" s="29">
        <f>SUMIFS('DATA 2'!AH$101:AH$133,'DATA 2'!$A$101:$A$133,$A30)</f>
        <v>716947.37131999992</v>
      </c>
      <c r="AI30" s="29">
        <f>SUMIFS('DATA 2'!AI$101:AI$133,'DATA 2'!$A$101:$A$133,$A30)</f>
        <v>722900.31285999995</v>
      </c>
      <c r="AJ30" s="29">
        <f>SUMIFS('DATA 2'!AJ$101:AJ$133,'DATA 2'!$A$101:$A$133,$A30)</f>
        <v>728597.46932000003</v>
      </c>
      <c r="AK30" s="29">
        <f>SUMIFS('DATA 2'!AK$101:AK$133,'DATA 2'!$A$101:$A$133,$A30)</f>
        <v>734148.93030000001</v>
      </c>
      <c r="AL30" s="29">
        <f>SUMIFS('DATA 2'!AL$101:AL$133,'DATA 2'!$A$101:$A$133,$A30)</f>
        <v>739657.75589999999</v>
      </c>
      <c r="AM30" s="29">
        <f>SUMIFS('DATA 2'!AM$101:AM$133,'DATA 2'!$A$101:$A$133,$A30)</f>
        <v>745223.55122000002</v>
      </c>
      <c r="AN30" s="29">
        <f>SUMIFS('DATA 2'!AN$101:AN$133,'DATA 2'!$A$101:$A$133,$A30)</f>
        <v>750944.86316999991</v>
      </c>
    </row>
    <row r="31" spans="1:44" x14ac:dyDescent="0.25">
      <c r="A31" s="3" t="s">
        <v>224</v>
      </c>
      <c r="C31" s="29">
        <f>SUM(C32:C43)</f>
        <v>36641.298950162702</v>
      </c>
      <c r="D31" s="29">
        <f t="shared" ref="D31:AN31" si="5">SUM(D32:D43)</f>
        <v>38615.625118096403</v>
      </c>
      <c r="E31" s="29">
        <f t="shared" si="5"/>
        <v>40537.425129178999</v>
      </c>
      <c r="F31" s="29">
        <f t="shared" si="5"/>
        <v>42449.220440289995</v>
      </c>
      <c r="G31" s="29">
        <f t="shared" si="5"/>
        <v>44587.525478540003</v>
      </c>
      <c r="H31" s="29">
        <f t="shared" si="5"/>
        <v>47906.053420800003</v>
      </c>
      <c r="I31" s="29">
        <f t="shared" si="5"/>
        <v>51273.036505700002</v>
      </c>
      <c r="J31" s="29">
        <f t="shared" si="5"/>
        <v>55198.237794799999</v>
      </c>
      <c r="K31" s="29">
        <f t="shared" si="5"/>
        <v>59822.581457500004</v>
      </c>
      <c r="L31" s="29">
        <f t="shared" si="5"/>
        <v>65360.273287200005</v>
      </c>
      <c r="M31" s="29">
        <f t="shared" si="5"/>
        <v>72252.222158509991</v>
      </c>
      <c r="N31" s="29">
        <f t="shared" si="5"/>
        <v>81262.518567829989</v>
      </c>
      <c r="O31" s="29">
        <f t="shared" si="5"/>
        <v>93597.704170964993</v>
      </c>
      <c r="P31" s="29">
        <f t="shared" si="5"/>
        <v>103904.48137942099</v>
      </c>
      <c r="Q31" s="29">
        <f t="shared" si="5"/>
        <v>116154.01279557303</v>
      </c>
      <c r="R31" s="29">
        <f t="shared" si="5"/>
        <v>130085.35770985902</v>
      </c>
      <c r="S31" s="29">
        <f t="shared" si="5"/>
        <v>145757.61746753004</v>
      </c>
      <c r="T31" s="29">
        <f t="shared" si="5"/>
        <v>163373.80521533801</v>
      </c>
      <c r="U31" s="29">
        <f t="shared" si="5"/>
        <v>178210.873591468</v>
      </c>
      <c r="V31" s="29">
        <f t="shared" si="5"/>
        <v>192850.02289653302</v>
      </c>
      <c r="W31" s="29">
        <f t="shared" si="5"/>
        <v>207172.27666371063</v>
      </c>
      <c r="X31" s="29">
        <f t="shared" si="5"/>
        <v>221137.9435418997</v>
      </c>
      <c r="Y31" s="29">
        <f t="shared" si="5"/>
        <v>234732.40321809956</v>
      </c>
      <c r="Z31" s="29">
        <f t="shared" si="5"/>
        <v>247959.21557170781</v>
      </c>
      <c r="AA31" s="29">
        <f t="shared" si="5"/>
        <v>260829.84160894967</v>
      </c>
      <c r="AB31" s="29">
        <f t="shared" si="5"/>
        <v>273357.29027301277</v>
      </c>
      <c r="AC31" s="29">
        <f t="shared" si="5"/>
        <v>285553.19291930547</v>
      </c>
      <c r="AD31" s="29">
        <f t="shared" si="5"/>
        <v>297427.81458449666</v>
      </c>
      <c r="AE31" s="29">
        <f t="shared" si="5"/>
        <v>307752.62091764191</v>
      </c>
      <c r="AF31" s="29">
        <f t="shared" si="5"/>
        <v>318207.28467287531</v>
      </c>
      <c r="AG31" s="29">
        <f t="shared" si="5"/>
        <v>328238.73243794747</v>
      </c>
      <c r="AH31" s="29">
        <f t="shared" si="5"/>
        <v>337652.05104603909</v>
      </c>
      <c r="AI31" s="29">
        <f t="shared" si="5"/>
        <v>346455.82273404876</v>
      </c>
      <c r="AJ31" s="29">
        <f t="shared" si="5"/>
        <v>354721.75539194816</v>
      </c>
      <c r="AK31" s="29">
        <f t="shared" si="5"/>
        <v>362544.28091744112</v>
      </c>
      <c r="AL31" s="29">
        <f t="shared" si="5"/>
        <v>370050.0901810567</v>
      </c>
      <c r="AM31" s="29">
        <f t="shared" si="5"/>
        <v>377425.63986183063</v>
      </c>
      <c r="AN31" s="29">
        <f t="shared" si="5"/>
        <v>384918.20815648057</v>
      </c>
      <c r="AO31" s="29"/>
      <c r="AP31" s="29"/>
      <c r="AQ31" s="29"/>
      <c r="AR31" s="29"/>
    </row>
    <row r="32" spans="1:44" x14ac:dyDescent="0.25">
      <c r="A32" s="31" t="s">
        <v>425</v>
      </c>
      <c r="C32" s="29">
        <f>SUMIFS('DATA 2'!C$101:C$133,'DATA 2'!$A$101:$A$133,$A32)</f>
        <v>10768.83088</v>
      </c>
      <c r="D32" s="29">
        <f>SUMIFS('DATA 2'!D$101:D$133,'DATA 2'!$A$101:$A$133,$A32)</f>
        <v>11372.772220000001</v>
      </c>
      <c r="E32" s="29">
        <f>SUMIFS('DATA 2'!E$101:E$133,'DATA 2'!$A$101:$A$133,$A32)</f>
        <v>12083.0285</v>
      </c>
      <c r="F32" s="29">
        <f>SUMIFS('DATA 2'!F$101:F$133,'DATA 2'!$A$101:$A$133,$A32)</f>
        <v>12823.083479999999</v>
      </c>
      <c r="G32" s="29">
        <f>SUMIFS('DATA 2'!G$101:G$133,'DATA 2'!$A$101:$A$133,$A32)</f>
        <v>13549.52816</v>
      </c>
      <c r="H32" s="29">
        <f>SUMIFS('DATA 2'!H$101:H$133,'DATA 2'!$A$101:$A$133,$A32)</f>
        <v>15255.03175</v>
      </c>
      <c r="I32" s="29">
        <f>SUMIFS('DATA 2'!I$101:I$133,'DATA 2'!$A$101:$A$133,$A32)</f>
        <v>16948.826400000002</v>
      </c>
      <c r="J32" s="29">
        <f>SUMIFS('DATA 2'!J$101:J$133,'DATA 2'!$A$101:$A$133,$A32)</f>
        <v>18357.943230000001</v>
      </c>
      <c r="K32" s="29">
        <f>SUMIFS('DATA 2'!K$101:K$133,'DATA 2'!$A$101:$A$133,$A32)</f>
        <v>19451.084439999999</v>
      </c>
      <c r="L32" s="29">
        <f>SUMIFS('DATA 2'!L$101:L$133,'DATA 2'!$A$101:$A$133,$A32)</f>
        <v>20239.745920000001</v>
      </c>
      <c r="M32" s="29">
        <f>SUMIFS('DATA 2'!M$101:M$133,'DATA 2'!$A$101:$A$133,$A32)</f>
        <v>20708.43404</v>
      </c>
      <c r="N32" s="29">
        <f>SUMIFS('DATA 2'!N$101:N$133,'DATA 2'!$A$101:$A$133,$A32)</f>
        <v>20787.247019999999</v>
      </c>
      <c r="O32" s="29">
        <f>SUMIFS('DATA 2'!O$101:O$133,'DATA 2'!$A$101:$A$133,$A32)</f>
        <v>20348.871930000001</v>
      </c>
      <c r="P32" s="29">
        <f>SUMIFS('DATA 2'!P$101:P$133,'DATA 2'!$A$101:$A$133,$A32)</f>
        <v>21404.712049999998</v>
      </c>
      <c r="Q32" s="29">
        <f>SUMIFS('DATA 2'!Q$101:Q$133,'DATA 2'!$A$101:$A$133,$A32)</f>
        <v>23027.558720000001</v>
      </c>
      <c r="R32" s="29">
        <f>SUMIFS('DATA 2'!R$101:R$133,'DATA 2'!$A$101:$A$133,$A32)</f>
        <v>24894.148679999998</v>
      </c>
      <c r="S32" s="29">
        <f>SUMIFS('DATA 2'!S$101:S$133,'DATA 2'!$A$101:$A$133,$A32)</f>
        <v>26893.837289999999</v>
      </c>
      <c r="T32" s="29">
        <f>SUMIFS('DATA 2'!T$101:T$133,'DATA 2'!$A$101:$A$133,$A32)</f>
        <v>28988.429240000001</v>
      </c>
      <c r="U32" s="29">
        <f>SUMIFS('DATA 2'!U$101:U$133,'DATA 2'!$A$101:$A$133,$A32)</f>
        <v>30936.965560000001</v>
      </c>
      <c r="V32" s="29">
        <f>SUMIFS('DATA 2'!V$101:V$133,'DATA 2'!$A$101:$A$133,$A32)</f>
        <v>32741.8246</v>
      </c>
      <c r="W32" s="29">
        <f>SUMIFS('DATA 2'!W$101:W$133,'DATA 2'!$A$101:$A$133,$A32)</f>
        <v>34382.848440000002</v>
      </c>
      <c r="X32" s="29">
        <f>SUMIFS('DATA 2'!X$101:X$133,'DATA 2'!$A$101:$A$133,$A32)</f>
        <v>35845.764020000002</v>
      </c>
      <c r="Y32" s="29">
        <f>SUMIFS('DATA 2'!Y$101:Y$133,'DATA 2'!$A$101:$A$133,$A32)</f>
        <v>37122.526550000002</v>
      </c>
      <c r="Z32" s="29">
        <f>SUMIFS('DATA 2'!Z$101:Z$133,'DATA 2'!$A$101:$A$133,$A32)</f>
        <v>38209.753060000003</v>
      </c>
      <c r="AA32" s="29">
        <f>SUMIFS('DATA 2'!AA$101:AA$133,'DATA 2'!$A$101:$A$133,$A32)</f>
        <v>39106.940470000001</v>
      </c>
      <c r="AB32" s="29">
        <f>SUMIFS('DATA 2'!AB$101:AB$133,'DATA 2'!$A$101:$A$133,$A32)</f>
        <v>39815.290849999998</v>
      </c>
      <c r="AC32" s="29">
        <f>SUMIFS('DATA 2'!AC$101:AC$133,'DATA 2'!$A$101:$A$133,$A32)</f>
        <v>40337.154829999999</v>
      </c>
      <c r="AD32" s="29">
        <f>SUMIFS('DATA 2'!AD$101:AD$133,'DATA 2'!$A$101:$A$133,$A32)</f>
        <v>40675.955629999997</v>
      </c>
      <c r="AE32" s="29">
        <f>SUMIFS('DATA 2'!AE$101:AE$133,'DATA 2'!$A$101:$A$133,$A32)</f>
        <v>41650.163489999999</v>
      </c>
      <c r="AF32" s="29">
        <f>SUMIFS('DATA 2'!AF$101:AF$133,'DATA 2'!$A$101:$A$133,$A32)</f>
        <v>42787.356619999999</v>
      </c>
      <c r="AG32" s="29">
        <f>SUMIFS('DATA 2'!AG$101:AG$133,'DATA 2'!$A$101:$A$133,$A32)</f>
        <v>43892.384680000003</v>
      </c>
      <c r="AH32" s="29">
        <f>SUMIFS('DATA 2'!AH$101:AH$133,'DATA 2'!$A$101:$A$133,$A32)</f>
        <v>44882.362240000002</v>
      </c>
      <c r="AI32" s="29">
        <f>SUMIFS('DATA 2'!AI$101:AI$133,'DATA 2'!$A$101:$A$133,$A32)</f>
        <v>45719.833100000003</v>
      </c>
      <c r="AJ32" s="29">
        <f>SUMIFS('DATA 2'!AJ$101:AJ$133,'DATA 2'!$A$101:$A$133,$A32)</f>
        <v>46381.80659</v>
      </c>
      <c r="AK32" s="29">
        <f>SUMIFS('DATA 2'!AK$101:AK$133,'DATA 2'!$A$101:$A$133,$A32)</f>
        <v>46847.008699999998</v>
      </c>
      <c r="AL32" s="29">
        <f>SUMIFS('DATA 2'!AL$101:AL$133,'DATA 2'!$A$101:$A$133,$A32)</f>
        <v>47092.826280000001</v>
      </c>
      <c r="AM32" s="29">
        <f>SUMIFS('DATA 2'!AM$101:AM$133,'DATA 2'!$A$101:$A$133,$A32)</f>
        <v>47096.651890000001</v>
      </c>
      <c r="AN32" s="29">
        <f>SUMIFS('DATA 2'!AN$101:AN$133,'DATA 2'!$A$101:$A$133,$A32)</f>
        <v>46836.064590000002</v>
      </c>
    </row>
    <row r="33" spans="1:40" x14ac:dyDescent="0.25">
      <c r="A33" s="31" t="s">
        <v>426</v>
      </c>
      <c r="C33" s="29">
        <f>SUMIFS('DATA 2'!C$101:C$133,'DATA 2'!$A$101:$A$133,$A33)</f>
        <v>752.27429700000005</v>
      </c>
      <c r="D33" s="29">
        <f>SUMIFS('DATA 2'!D$101:D$133,'DATA 2'!$A$101:$A$133,$A33)</f>
        <v>978.1861146</v>
      </c>
      <c r="E33" s="29">
        <f>SUMIFS('DATA 2'!E$101:E$133,'DATA 2'!$A$101:$A$133,$A33)</f>
        <v>1270.0505559999999</v>
      </c>
      <c r="F33" s="29">
        <f>SUMIFS('DATA 2'!F$101:F$133,'DATA 2'!$A$101:$A$133,$A33)</f>
        <v>1647.172544</v>
      </c>
      <c r="G33" s="29">
        <f>SUMIFS('DATA 2'!G$101:G$133,'DATA 2'!$A$101:$A$133,$A33)</f>
        <v>2131.6033640000001</v>
      </c>
      <c r="H33" s="29">
        <f>SUMIFS('DATA 2'!H$101:H$133,'DATA 2'!$A$101:$A$133,$A33)</f>
        <v>2965.401879</v>
      </c>
      <c r="I33" s="29">
        <f>SUMIFS('DATA 2'!I$101:I$133,'DATA 2'!$A$101:$A$133,$A33)</f>
        <v>3944.6754139999998</v>
      </c>
      <c r="J33" s="29">
        <f>SUMIFS('DATA 2'!J$101:J$133,'DATA 2'!$A$101:$A$133,$A33)</f>
        <v>5110.6909340000002</v>
      </c>
      <c r="K33" s="29">
        <f>SUMIFS('DATA 2'!K$101:K$133,'DATA 2'!$A$101:$A$133,$A33)</f>
        <v>6508.7520910000003</v>
      </c>
      <c r="L33" s="29">
        <f>SUMIFS('DATA 2'!L$101:L$133,'DATA 2'!$A$101:$A$133,$A33)</f>
        <v>8176.86733</v>
      </c>
      <c r="M33" s="29">
        <f>SUMIFS('DATA 2'!M$101:M$133,'DATA 2'!$A$101:$A$133,$A33)</f>
        <v>10129.616410000001</v>
      </c>
      <c r="N33" s="29">
        <f>SUMIFS('DATA 2'!N$101:N$133,'DATA 2'!$A$101:$A$133,$A33)</f>
        <v>12325.446449999999</v>
      </c>
      <c r="O33" s="29">
        <f>SUMIFS('DATA 2'!O$101:O$133,'DATA 2'!$A$101:$A$133,$A33)</f>
        <v>14619.682360000001</v>
      </c>
      <c r="P33" s="29">
        <f>SUMIFS('DATA 2'!P$101:P$133,'DATA 2'!$A$101:$A$133,$A33)</f>
        <v>18308.63594</v>
      </c>
      <c r="Q33" s="29">
        <f>SUMIFS('DATA 2'!Q$101:Q$133,'DATA 2'!$A$101:$A$133,$A33)</f>
        <v>22848.14847</v>
      </c>
      <c r="R33" s="29">
        <f>SUMIFS('DATA 2'!R$101:R$133,'DATA 2'!$A$101:$A$133,$A33)</f>
        <v>28370.196449999999</v>
      </c>
      <c r="S33" s="29">
        <f>SUMIFS('DATA 2'!S$101:S$133,'DATA 2'!$A$101:$A$133,$A33)</f>
        <v>35038.849479999997</v>
      </c>
      <c r="T33" s="29">
        <f>SUMIFS('DATA 2'!T$101:T$133,'DATA 2'!$A$101:$A$133,$A33)</f>
        <v>43051.601860000002</v>
      </c>
      <c r="U33" s="29">
        <f>SUMIFS('DATA 2'!U$101:U$133,'DATA 2'!$A$101:$A$133,$A33)</f>
        <v>49780.028290000002</v>
      </c>
      <c r="V33" s="29">
        <f>SUMIFS('DATA 2'!V$101:V$133,'DATA 2'!$A$101:$A$133,$A33)</f>
        <v>56973.129500000003</v>
      </c>
      <c r="W33" s="29">
        <f>SUMIFS('DATA 2'!W$101:W$133,'DATA 2'!$A$101:$A$133,$A33)</f>
        <v>64572.033230000001</v>
      </c>
      <c r="X33" s="29">
        <f>SUMIFS('DATA 2'!X$101:X$133,'DATA 2'!$A$101:$A$133,$A33)</f>
        <v>72547.348329999906</v>
      </c>
      <c r="Y33" s="29">
        <f>SUMIFS('DATA 2'!Y$101:Y$133,'DATA 2'!$A$101:$A$133,$A33)</f>
        <v>80876.14718</v>
      </c>
      <c r="Z33" s="29">
        <f>SUMIFS('DATA 2'!Z$101:Z$133,'DATA 2'!$A$101:$A$133,$A33)</f>
        <v>89540.252129999906</v>
      </c>
      <c r="AA33" s="29">
        <f>SUMIFS('DATA 2'!AA$101:AA$133,'DATA 2'!$A$101:$A$133,$A33)</f>
        <v>98523.447060000006</v>
      </c>
      <c r="AB33" s="29">
        <f>SUMIFS('DATA 2'!AB$101:AB$133,'DATA 2'!$A$101:$A$133,$A33)</f>
        <v>107809.64019999999</v>
      </c>
      <c r="AC33" s="29">
        <f>SUMIFS('DATA 2'!AC$101:AC$133,'DATA 2'!$A$101:$A$133,$A33)</f>
        <v>117381.8827</v>
      </c>
      <c r="AD33" s="29">
        <f>SUMIFS('DATA 2'!AD$101:AD$133,'DATA 2'!$A$101:$A$133,$A33)</f>
        <v>127222.3489</v>
      </c>
      <c r="AE33" s="29">
        <f>SUMIFS('DATA 2'!AE$101:AE$133,'DATA 2'!$A$101:$A$133,$A33)</f>
        <v>134576.34330000001</v>
      </c>
      <c r="AF33" s="29">
        <f>SUMIFS('DATA 2'!AF$101:AF$133,'DATA 2'!$A$101:$A$133,$A33)</f>
        <v>141779.74059999999</v>
      </c>
      <c r="AG33" s="29">
        <f>SUMIFS('DATA 2'!AG$101:AG$133,'DATA 2'!$A$101:$A$133,$A33)</f>
        <v>148657.46299999999</v>
      </c>
      <c r="AH33" s="29">
        <f>SUMIFS('DATA 2'!AH$101:AH$133,'DATA 2'!$A$101:$A$133,$A33)</f>
        <v>155092.14480000001</v>
      </c>
      <c r="AI33" s="29">
        <f>SUMIFS('DATA 2'!AI$101:AI$133,'DATA 2'!$A$101:$A$133,$A33)</f>
        <v>161015.39660000001</v>
      </c>
      <c r="AJ33" s="29">
        <f>SUMIFS('DATA 2'!AJ$101:AJ$133,'DATA 2'!$A$101:$A$133,$A33)</f>
        <v>166357.8321</v>
      </c>
      <c r="AK33" s="29">
        <f>SUMIFS('DATA 2'!AK$101:AK$133,'DATA 2'!$A$101:$A$133,$A33)</f>
        <v>171033.20449999999</v>
      </c>
      <c r="AL33" s="29">
        <f>SUMIFS('DATA 2'!AL$101:AL$133,'DATA 2'!$A$101:$A$133,$A33)</f>
        <v>174941.62030000001</v>
      </c>
      <c r="AM33" s="29">
        <f>SUMIFS('DATA 2'!AM$101:AM$133,'DATA 2'!$A$101:$A$133,$A33)</f>
        <v>177980.09969999999</v>
      </c>
      <c r="AN33" s="29">
        <f>SUMIFS('DATA 2'!AN$101:AN$133,'DATA 2'!$A$101:$A$133,$A33)</f>
        <v>180040.00330000001</v>
      </c>
    </row>
    <row r="34" spans="1:40" x14ac:dyDescent="0.25">
      <c r="A34" s="31" t="s">
        <v>427</v>
      </c>
      <c r="C34" s="29">
        <f>SUMIFS('DATA 2'!C$101:C$133,'DATA 2'!$A$101:$A$133,$A34)</f>
        <v>638.72549079999999</v>
      </c>
      <c r="D34" s="29">
        <f>SUMIFS('DATA 2'!D$101:D$133,'DATA 2'!$A$101:$A$133,$A34)</f>
        <v>658.31402549999996</v>
      </c>
      <c r="E34" s="29">
        <f>SUMIFS('DATA 2'!E$101:E$133,'DATA 2'!$A$101:$A$133,$A34)</f>
        <v>676.33305729999995</v>
      </c>
      <c r="F34" s="29">
        <f>SUMIFS('DATA 2'!F$101:F$133,'DATA 2'!$A$101:$A$133,$A34)</f>
        <v>691.33684419999997</v>
      </c>
      <c r="G34" s="29">
        <f>SUMIFS('DATA 2'!G$101:G$133,'DATA 2'!$A$101:$A$133,$A34)</f>
        <v>702.10827010000003</v>
      </c>
      <c r="H34" s="29">
        <f>SUMIFS('DATA 2'!H$101:H$133,'DATA 2'!$A$101:$A$133,$A34)</f>
        <v>831.42121610000004</v>
      </c>
      <c r="I34" s="29">
        <f>SUMIFS('DATA 2'!I$101:I$133,'DATA 2'!$A$101:$A$133,$A34)</f>
        <v>1003.994155</v>
      </c>
      <c r="J34" s="29">
        <f>SUMIFS('DATA 2'!J$101:J$133,'DATA 2'!$A$101:$A$133,$A34)</f>
        <v>1197.938099</v>
      </c>
      <c r="K34" s="29">
        <f>SUMIFS('DATA 2'!K$101:K$133,'DATA 2'!$A$101:$A$133,$A34)</f>
        <v>1408.5521450000001</v>
      </c>
      <c r="L34" s="29">
        <f>SUMIFS('DATA 2'!L$101:L$133,'DATA 2'!$A$101:$A$133,$A34)</f>
        <v>1635.1224629999999</v>
      </c>
      <c r="M34" s="29">
        <f>SUMIFS('DATA 2'!M$101:M$133,'DATA 2'!$A$101:$A$133,$A34)</f>
        <v>1874.6584089999999</v>
      </c>
      <c r="N34" s="29">
        <f>SUMIFS('DATA 2'!N$101:N$133,'DATA 2'!$A$101:$A$133,$A34)</f>
        <v>2116.848829</v>
      </c>
      <c r="O34" s="29">
        <f>SUMIFS('DATA 2'!O$101:O$133,'DATA 2'!$A$101:$A$133,$A34)</f>
        <v>2339.2198960000001</v>
      </c>
      <c r="P34" s="29">
        <f>SUMIFS('DATA 2'!P$101:P$133,'DATA 2'!$A$101:$A$133,$A34)</f>
        <v>2510.6165550000001</v>
      </c>
      <c r="Q34" s="29">
        <f>SUMIFS('DATA 2'!Q$101:Q$133,'DATA 2'!$A$101:$A$133,$A34)</f>
        <v>2659.5833440000001</v>
      </c>
      <c r="R34" s="29">
        <f>SUMIFS('DATA 2'!R$101:R$133,'DATA 2'!$A$101:$A$133,$A34)</f>
        <v>2792.8763359999998</v>
      </c>
      <c r="S34" s="29">
        <f>SUMIFS('DATA 2'!S$101:S$133,'DATA 2'!$A$101:$A$133,$A34)</f>
        <v>2910.6729580000001</v>
      </c>
      <c r="T34" s="29">
        <f>SUMIFS('DATA 2'!T$101:T$133,'DATA 2'!$A$101:$A$133,$A34)</f>
        <v>3012.0936809999998</v>
      </c>
      <c r="U34" s="29">
        <f>SUMIFS('DATA 2'!U$101:U$133,'DATA 2'!$A$101:$A$133,$A34)</f>
        <v>3148.912746</v>
      </c>
      <c r="V34" s="29">
        <f>SUMIFS('DATA 2'!V$101:V$133,'DATA 2'!$A$101:$A$133,$A34)</f>
        <v>3281.6196490000002</v>
      </c>
      <c r="W34" s="29">
        <f>SUMIFS('DATA 2'!W$101:W$133,'DATA 2'!$A$101:$A$133,$A34)</f>
        <v>3394.327659</v>
      </c>
      <c r="X34" s="29">
        <f>SUMIFS('DATA 2'!X$101:X$133,'DATA 2'!$A$101:$A$133,$A34)</f>
        <v>3481.6951629999999</v>
      </c>
      <c r="Y34" s="29">
        <f>SUMIFS('DATA 2'!Y$101:Y$133,'DATA 2'!$A$101:$A$133,$A34)</f>
        <v>3542.4040890000001</v>
      </c>
      <c r="Z34" s="29">
        <f>SUMIFS('DATA 2'!Z$101:Z$133,'DATA 2'!$A$101:$A$133,$A34)</f>
        <v>3576.8559799999998</v>
      </c>
      <c r="AA34" s="29">
        <f>SUMIFS('DATA 2'!AA$101:AA$133,'DATA 2'!$A$101:$A$133,$A34)</f>
        <v>3586.2563639999998</v>
      </c>
      <c r="AB34" s="29">
        <f>SUMIFS('DATA 2'!AB$101:AB$133,'DATA 2'!$A$101:$A$133,$A34)</f>
        <v>3572.21884</v>
      </c>
      <c r="AC34" s="29">
        <f>SUMIFS('DATA 2'!AC$101:AC$133,'DATA 2'!$A$101:$A$133,$A34)</f>
        <v>3536.5820530000001</v>
      </c>
      <c r="AD34" s="29">
        <f>SUMIFS('DATA 2'!AD$101:AD$133,'DATA 2'!$A$101:$A$133,$A34)</f>
        <v>3481.3248330000001</v>
      </c>
      <c r="AE34" s="29">
        <f>SUMIFS('DATA 2'!AE$101:AE$133,'DATA 2'!$A$101:$A$133,$A34)</f>
        <v>3456.0284590000001</v>
      </c>
      <c r="AF34" s="29">
        <f>SUMIFS('DATA 2'!AF$101:AF$133,'DATA 2'!$A$101:$A$133,$A34)</f>
        <v>3431.6887259999999</v>
      </c>
      <c r="AG34" s="29">
        <f>SUMIFS('DATA 2'!AG$101:AG$133,'DATA 2'!$A$101:$A$133,$A34)</f>
        <v>3396.8126539999998</v>
      </c>
      <c r="AH34" s="29">
        <f>SUMIFS('DATA 2'!AH$101:AH$133,'DATA 2'!$A$101:$A$133,$A34)</f>
        <v>3347.4104560000001</v>
      </c>
      <c r="AI34" s="29">
        <f>SUMIFS('DATA 2'!AI$101:AI$133,'DATA 2'!$A$101:$A$133,$A34)</f>
        <v>3282.7511279999999</v>
      </c>
      <c r="AJ34" s="29">
        <f>SUMIFS('DATA 2'!AJ$101:AJ$133,'DATA 2'!$A$101:$A$133,$A34)</f>
        <v>3203.1921910000001</v>
      </c>
      <c r="AK34" s="29">
        <f>SUMIFS('DATA 2'!AK$101:AK$133,'DATA 2'!$A$101:$A$133,$A34)</f>
        <v>3109.2937510000002</v>
      </c>
      <c r="AL34" s="29">
        <f>SUMIFS('DATA 2'!AL$101:AL$133,'DATA 2'!$A$101:$A$133,$A34)</f>
        <v>3001.6297610000001</v>
      </c>
      <c r="AM34" s="29">
        <f>SUMIFS('DATA 2'!AM$101:AM$133,'DATA 2'!$A$101:$A$133,$A34)</f>
        <v>2880.878968</v>
      </c>
      <c r="AN34" s="29">
        <f>SUMIFS('DATA 2'!AN$101:AN$133,'DATA 2'!$A$101:$A$133,$A34)</f>
        <v>2747.8162940000002</v>
      </c>
    </row>
    <row r="35" spans="1:40" x14ac:dyDescent="0.25">
      <c r="A35" s="31" t="s">
        <v>117</v>
      </c>
      <c r="C35" s="29">
        <f>SUMIFS('DATA 2'!C$101:C$133,'DATA 2'!$A$101:$A$133,$A35)</f>
        <v>4.3678165160000004</v>
      </c>
      <c r="D35" s="29">
        <f>SUMIFS('DATA 2'!D$101:D$133,'DATA 2'!$A$101:$A$133,$A35)</f>
        <v>9.1350601749999996</v>
      </c>
      <c r="E35" s="29">
        <f>SUMIFS('DATA 2'!E$101:E$133,'DATA 2'!$A$101:$A$133,$A35)</f>
        <v>19.23603494</v>
      </c>
      <c r="F35" s="29">
        <f>SUMIFS('DATA 2'!F$101:F$133,'DATA 2'!$A$101:$A$133,$A35)</f>
        <v>40.826947869999998</v>
      </c>
      <c r="G35" s="29">
        <f>SUMIFS('DATA 2'!G$101:G$133,'DATA 2'!$A$101:$A$133,$A35)</f>
        <v>87.147733540000004</v>
      </c>
      <c r="H35" s="29">
        <f>SUMIFS('DATA 2'!H$101:H$133,'DATA 2'!$A$101:$A$133,$A35)</f>
        <v>190.0814604</v>
      </c>
      <c r="I35" s="29">
        <f>SUMIFS('DATA 2'!I$101:I$133,'DATA 2'!$A$101:$A$133,$A35)</f>
        <v>398.02058110000002</v>
      </c>
      <c r="J35" s="29">
        <f>SUMIFS('DATA 2'!J$101:J$133,'DATA 2'!$A$101:$A$133,$A35)</f>
        <v>811.93681070000002</v>
      </c>
      <c r="K35" s="29">
        <f>SUMIFS('DATA 2'!K$101:K$133,'DATA 2'!$A$101:$A$133,$A35)</f>
        <v>1625.5571239999999</v>
      </c>
      <c r="L35" s="29">
        <f>SUMIFS('DATA 2'!L$101:L$133,'DATA 2'!$A$101:$A$133,$A35)</f>
        <v>3203.2595689999998</v>
      </c>
      <c r="M35" s="29">
        <f>SUMIFS('DATA 2'!M$101:M$133,'DATA 2'!$A$101:$A$133,$A35)</f>
        <v>6210.5937029999996</v>
      </c>
      <c r="N35" s="29">
        <f>SUMIFS('DATA 2'!N$101:N$133,'DATA 2'!$A$101:$A$133,$A35)</f>
        <v>11804.05487</v>
      </c>
      <c r="O35" s="29">
        <f>SUMIFS('DATA 2'!O$101:O$133,'DATA 2'!$A$101:$A$133,$A35)</f>
        <v>21836.604060000001</v>
      </c>
      <c r="P35" s="29">
        <f>SUMIFS('DATA 2'!P$101:P$133,'DATA 2'!$A$101:$A$133,$A35)</f>
        <v>26468.12902</v>
      </c>
      <c r="Q35" s="29">
        <f>SUMIFS('DATA 2'!Q$101:Q$133,'DATA 2'!$A$101:$A$133,$A35)</f>
        <v>31675.137859999999</v>
      </c>
      <c r="R35" s="29">
        <f>SUMIFS('DATA 2'!R$101:R$133,'DATA 2'!$A$101:$A$133,$A35)</f>
        <v>37479.358119999997</v>
      </c>
      <c r="S35" s="29">
        <f>SUMIFS('DATA 2'!S$101:S$133,'DATA 2'!$A$101:$A$133,$A35)</f>
        <v>43911.524389999999</v>
      </c>
      <c r="T35" s="29">
        <f>SUMIFS('DATA 2'!T$101:T$133,'DATA 2'!$A$101:$A$133,$A35)</f>
        <v>51011.48863</v>
      </c>
      <c r="U35" s="29">
        <f>SUMIFS('DATA 2'!U$101:U$133,'DATA 2'!$A$101:$A$133,$A35)</f>
        <v>56632.590250000001</v>
      </c>
      <c r="V35" s="29">
        <f>SUMIFS('DATA 2'!V$101:V$133,'DATA 2'!$A$101:$A$133,$A35)</f>
        <v>62143.979590000003</v>
      </c>
      <c r="W35" s="29">
        <f>SUMIFS('DATA 2'!W$101:W$133,'DATA 2'!$A$101:$A$133,$A35)</f>
        <v>67456.085569999996</v>
      </c>
      <c r="X35" s="29">
        <f>SUMIFS('DATA 2'!X$101:X$133,'DATA 2'!$A$101:$A$133,$A35)</f>
        <v>72523.291329999905</v>
      </c>
      <c r="Y35" s="29">
        <f>SUMIFS('DATA 2'!Y$101:Y$133,'DATA 2'!$A$101:$A$133,$A35)</f>
        <v>77314.436790000007</v>
      </c>
      <c r="Z35" s="29">
        <f>SUMIFS('DATA 2'!Z$101:Z$133,'DATA 2'!$A$101:$A$133,$A35)</f>
        <v>81809.134900000005</v>
      </c>
      <c r="AA35" s="29">
        <f>SUMIFS('DATA 2'!AA$101:AA$133,'DATA 2'!$A$101:$A$133,$A35)</f>
        <v>85993.731379999997</v>
      </c>
      <c r="AB35" s="29">
        <f>SUMIFS('DATA 2'!AB$101:AB$133,'DATA 2'!$A$101:$A$133,$A35)</f>
        <v>89858.853019999995</v>
      </c>
      <c r="AC35" s="29">
        <f>SUMIFS('DATA 2'!AC$101:AC$133,'DATA 2'!$A$101:$A$133,$A35)</f>
        <v>93398.123659999997</v>
      </c>
      <c r="AD35" s="29">
        <f>SUMIFS('DATA 2'!AD$101:AD$133,'DATA 2'!$A$101:$A$133,$A35)</f>
        <v>96607.862850000005</v>
      </c>
      <c r="AE35" s="29">
        <f>SUMIFS('DATA 2'!AE$101:AE$133,'DATA 2'!$A$101:$A$133,$A35)</f>
        <v>99203.102320000005</v>
      </c>
      <c r="AF35" s="29">
        <f>SUMIFS('DATA 2'!AF$101:AF$133,'DATA 2'!$A$101:$A$133,$A35)</f>
        <v>101480.86470000001</v>
      </c>
      <c r="AG35" s="29">
        <f>SUMIFS('DATA 2'!AG$101:AG$133,'DATA 2'!$A$101:$A$133,$A35)</f>
        <v>103338.8034</v>
      </c>
      <c r="AH35" s="29">
        <f>SUMIFS('DATA 2'!AH$101:AH$133,'DATA 2'!$A$101:$A$133,$A35)</f>
        <v>104726.4513</v>
      </c>
      <c r="AI35" s="29">
        <f>SUMIFS('DATA 2'!AI$101:AI$133,'DATA 2'!$A$101:$A$133,$A35)</f>
        <v>105632.3907</v>
      </c>
      <c r="AJ35" s="29">
        <f>SUMIFS('DATA 2'!AJ$101:AJ$133,'DATA 2'!$A$101:$A$133,$A35)</f>
        <v>106047.2659</v>
      </c>
      <c r="AK35" s="29">
        <f>SUMIFS('DATA 2'!AK$101:AK$133,'DATA 2'!$A$101:$A$133,$A35)</f>
        <v>105953.93769999999</v>
      </c>
      <c r="AL35" s="29">
        <f>SUMIFS('DATA 2'!AL$101:AL$133,'DATA 2'!$A$101:$A$133,$A35)</f>
        <v>105330.76270000001</v>
      </c>
      <c r="AM35" s="29">
        <f>SUMIFS('DATA 2'!AM$101:AM$133,'DATA 2'!$A$101:$A$133,$A35)</f>
        <v>104158.6817</v>
      </c>
      <c r="AN35" s="29">
        <f>SUMIFS('DATA 2'!AN$101:AN$133,'DATA 2'!$A$101:$A$133,$A35)</f>
        <v>102419.7151</v>
      </c>
    </row>
    <row r="36" spans="1:40" x14ac:dyDescent="0.25">
      <c r="A36" s="31" t="s">
        <v>428</v>
      </c>
      <c r="C36" s="29">
        <f>SUMIFS('DATA 2'!C$101:C$133,'DATA 2'!$A$101:$A$133,$A36)</f>
        <v>288.43088970000002</v>
      </c>
      <c r="D36" s="29">
        <f>SUMIFS('DATA 2'!D$101:D$133,'DATA 2'!$A$101:$A$133,$A36)</f>
        <v>363.70398319999998</v>
      </c>
      <c r="E36" s="29">
        <f>SUMIFS('DATA 2'!E$101:E$133,'DATA 2'!$A$101:$A$133,$A36)</f>
        <v>490.27669229999998</v>
      </c>
      <c r="F36" s="29">
        <f>SUMIFS('DATA 2'!F$101:F$133,'DATA 2'!$A$101:$A$133,$A36)</f>
        <v>676.51414399999999</v>
      </c>
      <c r="G36" s="29">
        <f>SUMIFS('DATA 2'!G$101:G$133,'DATA 2'!$A$101:$A$133,$A36)</f>
        <v>942.63746449999996</v>
      </c>
      <c r="H36" s="29">
        <f>SUMIFS('DATA 2'!H$101:H$133,'DATA 2'!$A$101:$A$133,$A36)</f>
        <v>1241.914734</v>
      </c>
      <c r="I36" s="29">
        <f>SUMIFS('DATA 2'!I$101:I$133,'DATA 2'!$A$101:$A$133,$A36)</f>
        <v>1554.3336770000001</v>
      </c>
      <c r="J36" s="29">
        <f>SUMIFS('DATA 2'!J$101:J$133,'DATA 2'!$A$101:$A$133,$A36)</f>
        <v>1874.929347</v>
      </c>
      <c r="K36" s="29">
        <f>SUMIFS('DATA 2'!K$101:K$133,'DATA 2'!$A$101:$A$133,$A36)</f>
        <v>2203.669789</v>
      </c>
      <c r="L36" s="29">
        <f>SUMIFS('DATA 2'!L$101:L$133,'DATA 2'!$A$101:$A$133,$A36)</f>
        <v>2538.5495110000002</v>
      </c>
      <c r="M36" s="29">
        <f>SUMIFS('DATA 2'!M$101:M$133,'DATA 2'!$A$101:$A$133,$A36)</f>
        <v>2870.9955460000001</v>
      </c>
      <c r="N36" s="29">
        <f>SUMIFS('DATA 2'!N$101:N$133,'DATA 2'!$A$101:$A$133,$A36)</f>
        <v>3180.8305329999998</v>
      </c>
      <c r="O36" s="29">
        <f>SUMIFS('DATA 2'!O$101:O$133,'DATA 2'!$A$101:$A$133,$A36)</f>
        <v>3431.6988620000002</v>
      </c>
      <c r="P36" s="29">
        <f>SUMIFS('DATA 2'!P$101:P$133,'DATA 2'!$A$101:$A$133,$A36)</f>
        <v>3853.0183440000001</v>
      </c>
      <c r="Q36" s="29">
        <f>SUMIFS('DATA 2'!Q$101:Q$133,'DATA 2'!$A$101:$A$133,$A36)</f>
        <v>4368.4763050000001</v>
      </c>
      <c r="R36" s="29">
        <f>SUMIFS('DATA 2'!R$101:R$133,'DATA 2'!$A$101:$A$133,$A36)</f>
        <v>4945.4005960000004</v>
      </c>
      <c r="S36" s="29">
        <f>SUMIFS('DATA 2'!S$101:S$133,'DATA 2'!$A$101:$A$133,$A36)</f>
        <v>5569.8417360000003</v>
      </c>
      <c r="T36" s="29">
        <f>SUMIFS('DATA 2'!T$101:T$133,'DATA 2'!$A$101:$A$133,$A36)</f>
        <v>6234.9985729999999</v>
      </c>
      <c r="U36" s="29">
        <f>SUMIFS('DATA 2'!U$101:U$133,'DATA 2'!$A$101:$A$133,$A36)</f>
        <v>6746.4411099999998</v>
      </c>
      <c r="V36" s="29">
        <f>SUMIFS('DATA 2'!V$101:V$133,'DATA 2'!$A$101:$A$133,$A36)</f>
        <v>7161.20651</v>
      </c>
      <c r="W36" s="29">
        <f>SUMIFS('DATA 2'!W$101:W$133,'DATA 2'!$A$101:$A$133,$A36)</f>
        <v>7496.2911350000004</v>
      </c>
      <c r="X36" s="29">
        <f>SUMIFS('DATA 2'!X$101:X$133,'DATA 2'!$A$101:$A$133,$A36)</f>
        <v>7755.9018500000002</v>
      </c>
      <c r="Y36" s="29">
        <f>SUMIFS('DATA 2'!Y$101:Y$133,'DATA 2'!$A$101:$A$133,$A36)</f>
        <v>7941.993665</v>
      </c>
      <c r="Z36" s="29">
        <f>SUMIFS('DATA 2'!Z$101:Z$133,'DATA 2'!$A$101:$A$133,$A36)</f>
        <v>8057.2207319999998</v>
      </c>
      <c r="AA36" s="29">
        <f>SUMIFS('DATA 2'!AA$101:AA$133,'DATA 2'!$A$101:$A$133,$A36)</f>
        <v>8105.3814700000003</v>
      </c>
      <c r="AB36" s="29">
        <f>SUMIFS('DATA 2'!AB$101:AB$133,'DATA 2'!$A$101:$A$133,$A36)</f>
        <v>8091.2107999999998</v>
      </c>
      <c r="AC36" s="29">
        <f>SUMIFS('DATA 2'!AC$101:AC$133,'DATA 2'!$A$101:$A$133,$A36)</f>
        <v>8020.08608</v>
      </c>
      <c r="AD36" s="29">
        <f>SUMIFS('DATA 2'!AD$101:AD$133,'DATA 2'!$A$101:$A$133,$A36)</f>
        <v>7897.7956700000004</v>
      </c>
      <c r="AE36" s="29">
        <f>SUMIFS('DATA 2'!AE$101:AE$133,'DATA 2'!$A$101:$A$133,$A36)</f>
        <v>7700.4981930000004</v>
      </c>
      <c r="AF36" s="29">
        <f>SUMIFS('DATA 2'!AF$101:AF$133,'DATA 2'!$A$101:$A$133,$A36)</f>
        <v>7456.3109919999997</v>
      </c>
      <c r="AG36" s="29">
        <f>SUMIFS('DATA 2'!AG$101:AG$133,'DATA 2'!$A$101:$A$133,$A36)</f>
        <v>7173.5477709999996</v>
      </c>
      <c r="AH36" s="29">
        <f>SUMIFS('DATA 2'!AH$101:AH$133,'DATA 2'!$A$101:$A$133,$A36)</f>
        <v>6857.1393529999996</v>
      </c>
      <c r="AI36" s="29">
        <f>SUMIFS('DATA 2'!AI$101:AI$133,'DATA 2'!$A$101:$A$133,$A36)</f>
        <v>6512.9872750000004</v>
      </c>
      <c r="AJ36" s="29">
        <f>SUMIFS('DATA 2'!AJ$101:AJ$133,'DATA 2'!$A$101:$A$133,$A36)</f>
        <v>6147.1388669999997</v>
      </c>
      <c r="AK36" s="29">
        <f>SUMIFS('DATA 2'!AK$101:AK$133,'DATA 2'!$A$101:$A$133,$A36)</f>
        <v>5765.0612209999999</v>
      </c>
      <c r="AL36" s="29">
        <f>SUMIFS('DATA 2'!AL$101:AL$133,'DATA 2'!$A$101:$A$133,$A36)</f>
        <v>5371.6098439999996</v>
      </c>
      <c r="AM36" s="29">
        <f>SUMIFS('DATA 2'!AM$101:AM$133,'DATA 2'!$A$101:$A$133,$A36)</f>
        <v>4971.2998960000004</v>
      </c>
      <c r="AN36" s="29">
        <f>SUMIFS('DATA 2'!AN$101:AN$133,'DATA 2'!$A$101:$A$133,$A36)</f>
        <v>4568.3080849999997</v>
      </c>
    </row>
    <row r="37" spans="1:40" x14ac:dyDescent="0.25">
      <c r="A37" s="31" t="s">
        <v>429</v>
      </c>
      <c r="C37" s="29">
        <f>SUMIFS('DATA 2'!C$101:C$133,'DATA 2'!$A$101:$A$133,$A37)</f>
        <v>514.10128280000004</v>
      </c>
      <c r="D37" s="29">
        <f>SUMIFS('DATA 2'!D$101:D$133,'DATA 2'!$A$101:$A$133,$A37)</f>
        <v>563.48736650000001</v>
      </c>
      <c r="E37" s="29">
        <f>SUMIFS('DATA 2'!E$101:E$133,'DATA 2'!$A$101:$A$133,$A37)</f>
        <v>628.64957790000005</v>
      </c>
      <c r="F37" s="29">
        <f>SUMIFS('DATA 2'!F$101:F$133,'DATA 2'!$A$101:$A$133,$A37)</f>
        <v>703.55690900000002</v>
      </c>
      <c r="G37" s="29">
        <f>SUMIFS('DATA 2'!G$101:G$133,'DATA 2'!$A$101:$A$133,$A37)</f>
        <v>785.96006910000006</v>
      </c>
      <c r="H37" s="29">
        <f>SUMIFS('DATA 2'!H$101:H$133,'DATA 2'!$A$101:$A$133,$A37)</f>
        <v>918.45541779999996</v>
      </c>
      <c r="I37" s="29">
        <f>SUMIFS('DATA 2'!I$101:I$133,'DATA 2'!$A$101:$A$133,$A37)</f>
        <v>1054.3630900000001</v>
      </c>
      <c r="J37" s="29">
        <f>SUMIFS('DATA 2'!J$101:J$133,'DATA 2'!$A$101:$A$133,$A37)</f>
        <v>1179.757656</v>
      </c>
      <c r="K37" s="29">
        <f>SUMIFS('DATA 2'!K$101:K$133,'DATA 2'!$A$101:$A$133,$A37)</f>
        <v>1292.3752059999999</v>
      </c>
      <c r="L37" s="29">
        <f>SUMIFS('DATA 2'!L$101:L$133,'DATA 2'!$A$101:$A$133,$A37)</f>
        <v>1391.648091</v>
      </c>
      <c r="M37" s="29">
        <f>SUMIFS('DATA 2'!M$101:M$133,'DATA 2'!$A$101:$A$133,$A37)</f>
        <v>1474.7060690000001</v>
      </c>
      <c r="N37" s="29">
        <f>SUMIFS('DATA 2'!N$101:N$133,'DATA 2'!$A$101:$A$133,$A37)</f>
        <v>1534.2042630000001</v>
      </c>
      <c r="O37" s="29">
        <f>SUMIFS('DATA 2'!O$101:O$133,'DATA 2'!$A$101:$A$133,$A37)</f>
        <v>1557.4096480000001</v>
      </c>
      <c r="P37" s="29">
        <f>SUMIFS('DATA 2'!P$101:P$133,'DATA 2'!$A$101:$A$133,$A37)</f>
        <v>1599.1684319999999</v>
      </c>
      <c r="Q37" s="29">
        <f>SUMIFS('DATA 2'!Q$101:Q$133,'DATA 2'!$A$101:$A$133,$A37)</f>
        <v>1642.768331</v>
      </c>
      <c r="R37" s="29">
        <f>SUMIFS('DATA 2'!R$101:R$133,'DATA 2'!$A$101:$A$133,$A37)</f>
        <v>1680.3217030000001</v>
      </c>
      <c r="S37" s="29">
        <f>SUMIFS('DATA 2'!S$101:S$133,'DATA 2'!$A$101:$A$133,$A37)</f>
        <v>1708.6749010000001</v>
      </c>
      <c r="T37" s="29">
        <f>SUMIFS('DATA 2'!T$101:T$133,'DATA 2'!$A$101:$A$133,$A37)</f>
        <v>1726.83411</v>
      </c>
      <c r="U37" s="29">
        <f>SUMIFS('DATA 2'!U$101:U$133,'DATA 2'!$A$101:$A$133,$A37)</f>
        <v>1704.653448</v>
      </c>
      <c r="V37" s="29">
        <f>SUMIFS('DATA 2'!V$101:V$133,'DATA 2'!$A$101:$A$133,$A37)</f>
        <v>1657.3746040000001</v>
      </c>
      <c r="W37" s="29">
        <f>SUMIFS('DATA 2'!W$101:W$133,'DATA 2'!$A$101:$A$133,$A37)</f>
        <v>1591.77954</v>
      </c>
      <c r="X37" s="29">
        <f>SUMIFS('DATA 2'!X$101:X$133,'DATA 2'!$A$101:$A$133,$A37)</f>
        <v>1512.318751</v>
      </c>
      <c r="Y37" s="29">
        <f>SUMIFS('DATA 2'!Y$101:Y$133,'DATA 2'!$A$101:$A$133,$A37)</f>
        <v>1422.7369739999999</v>
      </c>
      <c r="Z37" s="29">
        <f>SUMIFS('DATA 2'!Z$101:Z$133,'DATA 2'!$A$101:$A$133,$A37)</f>
        <v>1326.3899799999999</v>
      </c>
      <c r="AA37" s="29">
        <f>SUMIFS('DATA 2'!AA$101:AA$133,'DATA 2'!$A$101:$A$133,$A37)</f>
        <v>1226.2407470000001</v>
      </c>
      <c r="AB37" s="29">
        <f>SUMIFS('DATA 2'!AB$101:AB$133,'DATA 2'!$A$101:$A$133,$A37)</f>
        <v>1124.8270689999999</v>
      </c>
      <c r="AC37" s="29">
        <f>SUMIFS('DATA 2'!AC$101:AC$133,'DATA 2'!$A$101:$A$133,$A37)</f>
        <v>1024.257466</v>
      </c>
      <c r="AD37" s="29">
        <f>SUMIFS('DATA 2'!AD$101:AD$133,'DATA 2'!$A$101:$A$133,$A37)</f>
        <v>926.23409679999997</v>
      </c>
      <c r="AE37" s="29">
        <f>SUMIFS('DATA 2'!AE$101:AE$133,'DATA 2'!$A$101:$A$133,$A37)</f>
        <v>967.48612230000003</v>
      </c>
      <c r="AF37" s="29">
        <f>SUMIFS('DATA 2'!AF$101:AF$133,'DATA 2'!$A$101:$A$133,$A37)</f>
        <v>1062.0437770000001</v>
      </c>
      <c r="AG37" s="29">
        <f>SUMIFS('DATA 2'!AG$101:AG$133,'DATA 2'!$A$101:$A$133,$A37)</f>
        <v>1186.170339</v>
      </c>
      <c r="AH37" s="29">
        <f>SUMIFS('DATA 2'!AH$101:AH$133,'DATA 2'!$A$101:$A$133,$A37)</f>
        <v>1334.2059859999999</v>
      </c>
      <c r="AI37" s="29">
        <f>SUMIFS('DATA 2'!AI$101:AI$133,'DATA 2'!$A$101:$A$133,$A37)</f>
        <v>1506.330185</v>
      </c>
      <c r="AJ37" s="29">
        <f>SUMIFS('DATA 2'!AJ$101:AJ$133,'DATA 2'!$A$101:$A$133,$A37)</f>
        <v>1704.78503</v>
      </c>
      <c r="AK37" s="29">
        <f>SUMIFS('DATA 2'!AK$101:AK$133,'DATA 2'!$A$101:$A$133,$A37)</f>
        <v>1932.499916</v>
      </c>
      <c r="AL37" s="29">
        <f>SUMIFS('DATA 2'!AL$101:AL$133,'DATA 2'!$A$101:$A$133,$A37)</f>
        <v>2192.521913</v>
      </c>
      <c r="AM37" s="29">
        <f>SUMIFS('DATA 2'!AM$101:AM$133,'DATA 2'!$A$101:$A$133,$A37)</f>
        <v>2487.7312670000001</v>
      </c>
      <c r="AN37" s="29">
        <f>SUMIFS('DATA 2'!AN$101:AN$133,'DATA 2'!$A$101:$A$133,$A37)</f>
        <v>2820.499699</v>
      </c>
    </row>
    <row r="38" spans="1:40" x14ac:dyDescent="0.25">
      <c r="A38" s="31" t="s">
        <v>430</v>
      </c>
      <c r="C38" s="29">
        <f>SUMIFS('DATA 2'!C$101:C$133,'DATA 2'!$A$101:$A$133,$A38)</f>
        <v>0.22515454670000001</v>
      </c>
      <c r="D38" s="29">
        <f>SUMIFS('DATA 2'!D$101:D$133,'DATA 2'!$A$101:$A$133,$A38)</f>
        <v>0.83327402139999995</v>
      </c>
      <c r="E38" s="29">
        <f>SUMIFS('DATA 2'!E$101:E$133,'DATA 2'!$A$101:$A$133,$A38)</f>
        <v>4.9240464389999996</v>
      </c>
      <c r="F38" s="29">
        <f>SUMIFS('DATA 2'!F$101:F$133,'DATA 2'!$A$101:$A$133,$A38)</f>
        <v>34.819419719999999</v>
      </c>
      <c r="G38" s="29">
        <f>SUMIFS('DATA 2'!G$101:G$133,'DATA 2'!$A$101:$A$133,$A38)</f>
        <v>260.25127279999998</v>
      </c>
      <c r="H38" s="29">
        <f>SUMIFS('DATA 2'!H$101:H$133,'DATA 2'!$A$101:$A$133,$A38)</f>
        <v>646.01706950000005</v>
      </c>
      <c r="I38" s="29">
        <f>SUMIFS('DATA 2'!I$101:I$133,'DATA 2'!$A$101:$A$133,$A38)</f>
        <v>1062.2865629999999</v>
      </c>
      <c r="J38" s="29">
        <f>SUMIFS('DATA 2'!J$101:J$133,'DATA 2'!$A$101:$A$133,$A38)</f>
        <v>1487.837364</v>
      </c>
      <c r="K38" s="29">
        <f>SUMIFS('DATA 2'!K$101:K$133,'DATA 2'!$A$101:$A$133,$A38)</f>
        <v>1935.4513340000001</v>
      </c>
      <c r="L38" s="29">
        <f>SUMIFS('DATA 2'!L$101:L$133,'DATA 2'!$A$101:$A$133,$A38)</f>
        <v>2413.5293569999999</v>
      </c>
      <c r="M38" s="29">
        <f>SUMIFS('DATA 2'!M$101:M$133,'DATA 2'!$A$101:$A$133,$A38)</f>
        <v>2918.4651279999998</v>
      </c>
      <c r="N38" s="29">
        <f>SUMIFS('DATA 2'!N$101:N$133,'DATA 2'!$A$101:$A$133,$A38)</f>
        <v>3429.9050820000002</v>
      </c>
      <c r="O38" s="29">
        <f>SUMIFS('DATA 2'!O$101:O$133,'DATA 2'!$A$101:$A$133,$A38)</f>
        <v>3904.1177349999998</v>
      </c>
      <c r="P38" s="29">
        <f>SUMIFS('DATA 2'!P$101:P$133,'DATA 2'!$A$101:$A$133,$A38)</f>
        <v>4231.6079360000003</v>
      </c>
      <c r="Q38" s="29">
        <f>SUMIFS('DATA 2'!Q$101:Q$133,'DATA 2'!$A$101:$A$133,$A38)</f>
        <v>4478.7773109999998</v>
      </c>
      <c r="R38" s="29">
        <f>SUMIFS('DATA 2'!R$101:R$133,'DATA 2'!$A$101:$A$133,$A38)</f>
        <v>4667.0353400000004</v>
      </c>
      <c r="S38" s="29">
        <f>SUMIFS('DATA 2'!S$101:S$133,'DATA 2'!$A$101:$A$133,$A38)</f>
        <v>4802.376483</v>
      </c>
      <c r="T38" s="29">
        <f>SUMIFS('DATA 2'!T$101:T$133,'DATA 2'!$A$101:$A$133,$A38)</f>
        <v>4887.9037250000001</v>
      </c>
      <c r="U38" s="29">
        <f>SUMIFS('DATA 2'!U$101:U$133,'DATA 2'!$A$101:$A$133,$A38)</f>
        <v>4746.5565660000002</v>
      </c>
      <c r="V38" s="29">
        <f>SUMIFS('DATA 2'!V$101:V$133,'DATA 2'!$A$101:$A$133,$A38)</f>
        <v>4493.730157</v>
      </c>
      <c r="W38" s="29">
        <f>SUMIFS('DATA 2'!W$101:W$133,'DATA 2'!$A$101:$A$133,$A38)</f>
        <v>4180.2362780000003</v>
      </c>
      <c r="X38" s="29">
        <f>SUMIFS('DATA 2'!X$101:X$133,'DATA 2'!$A$101:$A$133,$A38)</f>
        <v>3833.3060660000001</v>
      </c>
      <c r="Y38" s="29">
        <f>SUMIFS('DATA 2'!Y$101:Y$133,'DATA 2'!$A$101:$A$133,$A38)</f>
        <v>3471.4724839999999</v>
      </c>
      <c r="Z38" s="29">
        <f>SUMIFS('DATA 2'!Z$101:Z$133,'DATA 2'!$A$101:$A$133,$A38)</f>
        <v>3108.707414</v>
      </c>
      <c r="AA38" s="29">
        <f>SUMIFS('DATA 2'!AA$101:AA$133,'DATA 2'!$A$101:$A$133,$A38)</f>
        <v>2755.5795889999999</v>
      </c>
      <c r="AB38" s="29">
        <f>SUMIFS('DATA 2'!AB$101:AB$133,'DATA 2'!$A$101:$A$133,$A38)</f>
        <v>2419.7667310000002</v>
      </c>
      <c r="AC38" s="29">
        <f>SUMIFS('DATA 2'!AC$101:AC$133,'DATA 2'!$A$101:$A$133,$A38)</f>
        <v>2106.484246</v>
      </c>
      <c r="AD38" s="29">
        <f>SUMIFS('DATA 2'!AD$101:AD$133,'DATA 2'!$A$101:$A$133,$A38)</f>
        <v>1818.91644</v>
      </c>
      <c r="AE38" s="29">
        <f>SUMIFS('DATA 2'!AE$101:AE$133,'DATA 2'!$A$101:$A$133,$A38)</f>
        <v>1639.3217</v>
      </c>
      <c r="AF38" s="29">
        <f>SUMIFS('DATA 2'!AF$101:AF$133,'DATA 2'!$A$101:$A$133,$A38)</f>
        <v>1494.7361940000001</v>
      </c>
      <c r="AG38" s="29">
        <f>SUMIFS('DATA 2'!AG$101:AG$133,'DATA 2'!$A$101:$A$133,$A38)</f>
        <v>1363.7113199999999</v>
      </c>
      <c r="AH38" s="29">
        <f>SUMIFS('DATA 2'!AH$101:AH$133,'DATA 2'!$A$101:$A$133,$A38)</f>
        <v>1240.4632799999999</v>
      </c>
      <c r="AI38" s="29">
        <f>SUMIFS('DATA 2'!AI$101:AI$133,'DATA 2'!$A$101:$A$133,$A38)</f>
        <v>1123.7487799999999</v>
      </c>
      <c r="AJ38" s="29">
        <f>SUMIFS('DATA 2'!AJ$101:AJ$133,'DATA 2'!$A$101:$A$133,$A38)</f>
        <v>1013.471371</v>
      </c>
      <c r="AK38" s="29">
        <f>SUMIFS('DATA 2'!AK$101:AK$133,'DATA 2'!$A$101:$A$133,$A38)</f>
        <v>909.69600749999995</v>
      </c>
      <c r="AL38" s="29">
        <f>SUMIFS('DATA 2'!AL$101:AL$133,'DATA 2'!$A$101:$A$133,$A38)</f>
        <v>812.43722290000005</v>
      </c>
      <c r="AM38" s="29">
        <f>SUMIFS('DATA 2'!AM$101:AM$133,'DATA 2'!$A$101:$A$133,$A38)</f>
        <v>721.6614525</v>
      </c>
      <c r="AN38" s="29">
        <f>SUMIFS('DATA 2'!AN$101:AN$133,'DATA 2'!$A$101:$A$133,$A38)</f>
        <v>637.28489500000001</v>
      </c>
    </row>
    <row r="39" spans="1:40" x14ac:dyDescent="0.25">
      <c r="A39" s="31" t="s">
        <v>431</v>
      </c>
      <c r="C39" s="29">
        <f>SUMIFS('DATA 2'!C$101:C$133,'DATA 2'!$A$101:$A$133,$A39)</f>
        <v>2605.7253879999998</v>
      </c>
      <c r="D39" s="29">
        <f>SUMIFS('DATA 2'!D$101:D$133,'DATA 2'!$A$101:$A$133,$A39)</f>
        <v>2655.742585</v>
      </c>
      <c r="E39" s="29">
        <f>SUMIFS('DATA 2'!E$101:E$133,'DATA 2'!$A$101:$A$133,$A39)</f>
        <v>2688.0229979999999</v>
      </c>
      <c r="F39" s="29">
        <f>SUMIFS('DATA 2'!F$101:F$133,'DATA 2'!$A$101:$A$133,$A39)</f>
        <v>2702.9385390000002</v>
      </c>
      <c r="G39" s="29">
        <f>SUMIFS('DATA 2'!G$101:G$133,'DATA 2'!$A$101:$A$133,$A39)</f>
        <v>2697.6513199999999</v>
      </c>
      <c r="H39" s="29">
        <f>SUMIFS('DATA 2'!H$101:H$133,'DATA 2'!$A$101:$A$133,$A39)</f>
        <v>2952.6968809999998</v>
      </c>
      <c r="I39" s="29">
        <f>SUMIFS('DATA 2'!I$101:I$133,'DATA 2'!$A$101:$A$133,$A39)</f>
        <v>3218.6399120000001</v>
      </c>
      <c r="J39" s="29">
        <f>SUMIFS('DATA 2'!J$101:J$133,'DATA 2'!$A$101:$A$133,$A39)</f>
        <v>3429.5368640000002</v>
      </c>
      <c r="K39" s="29">
        <f>SUMIFS('DATA 2'!K$101:K$133,'DATA 2'!$A$101:$A$133,$A39)</f>
        <v>3577.308231</v>
      </c>
      <c r="L39" s="29">
        <f>SUMIFS('DATA 2'!L$101:L$133,'DATA 2'!$A$101:$A$133,$A39)</f>
        <v>3665.288474</v>
      </c>
      <c r="M39" s="29">
        <f>SUMIFS('DATA 2'!M$101:M$133,'DATA 2'!$A$101:$A$133,$A39)</f>
        <v>3692.9378590000001</v>
      </c>
      <c r="N39" s="29">
        <f>SUMIFS('DATA 2'!N$101:N$133,'DATA 2'!$A$101:$A$133,$A39)</f>
        <v>3650.6022990000001</v>
      </c>
      <c r="O39" s="29">
        <f>SUMIFS('DATA 2'!O$101:O$133,'DATA 2'!$A$101:$A$133,$A39)</f>
        <v>3519.4336539999999</v>
      </c>
      <c r="P39" s="29">
        <f>SUMIFS('DATA 2'!P$101:P$133,'DATA 2'!$A$101:$A$133,$A39)</f>
        <v>3540.3670189999998</v>
      </c>
      <c r="Q39" s="29">
        <f>SUMIFS('DATA 2'!Q$101:Q$133,'DATA 2'!$A$101:$A$133,$A39)</f>
        <v>3603.2298369999999</v>
      </c>
      <c r="R39" s="29">
        <f>SUMIFS('DATA 2'!R$101:R$133,'DATA 2'!$A$101:$A$133,$A39)</f>
        <v>3668.3046920000002</v>
      </c>
      <c r="S39" s="29">
        <f>SUMIFS('DATA 2'!S$101:S$133,'DATA 2'!$A$101:$A$133,$A39)</f>
        <v>3722.291346</v>
      </c>
      <c r="T39" s="29">
        <f>SUMIFS('DATA 2'!T$101:T$133,'DATA 2'!$A$101:$A$133,$A39)</f>
        <v>3761.164851</v>
      </c>
      <c r="U39" s="29">
        <f>SUMIFS('DATA 2'!U$101:U$133,'DATA 2'!$A$101:$A$133,$A39)</f>
        <v>3857.2136999999998</v>
      </c>
      <c r="V39" s="29">
        <f>SUMIFS('DATA 2'!V$101:V$133,'DATA 2'!$A$101:$A$133,$A39)</f>
        <v>3955.3038670000001</v>
      </c>
      <c r="W39" s="29">
        <f>SUMIFS('DATA 2'!W$101:W$133,'DATA 2'!$A$101:$A$133,$A39)</f>
        <v>4035.4790480000001</v>
      </c>
      <c r="X39" s="29">
        <f>SUMIFS('DATA 2'!X$101:X$133,'DATA 2'!$A$101:$A$133,$A39)</f>
        <v>4092.185743</v>
      </c>
      <c r="Y39" s="29">
        <f>SUMIFS('DATA 2'!Y$101:Y$133,'DATA 2'!$A$101:$A$133,$A39)</f>
        <v>4124.7863369999995</v>
      </c>
      <c r="Z39" s="29">
        <f>SUMIFS('DATA 2'!Z$101:Z$133,'DATA 2'!$A$101:$A$133,$A39)</f>
        <v>4134.3670830000001</v>
      </c>
      <c r="AA39" s="29">
        <f>SUMIFS('DATA 2'!AA$101:AA$133,'DATA 2'!$A$101:$A$133,$A39)</f>
        <v>4122.5740759999999</v>
      </c>
      <c r="AB39" s="29">
        <f>SUMIFS('DATA 2'!AB$101:AB$133,'DATA 2'!$A$101:$A$133,$A39)</f>
        <v>4091.1798629999998</v>
      </c>
      <c r="AC39" s="29">
        <f>SUMIFS('DATA 2'!AC$101:AC$133,'DATA 2'!$A$101:$A$133,$A39)</f>
        <v>4041.9326190000002</v>
      </c>
      <c r="AD39" s="29">
        <f>SUMIFS('DATA 2'!AD$101:AD$133,'DATA 2'!$A$101:$A$133,$A39)</f>
        <v>3976.524547</v>
      </c>
      <c r="AE39" s="29">
        <f>SUMIFS('DATA 2'!AE$101:AE$133,'DATA 2'!$A$101:$A$133,$A39)</f>
        <v>4582.9097030000003</v>
      </c>
      <c r="AF39" s="29">
        <f>SUMIFS('DATA 2'!AF$101:AF$133,'DATA 2'!$A$101:$A$133,$A39)</f>
        <v>5588.6125359999996</v>
      </c>
      <c r="AG39" s="29">
        <f>SUMIFS('DATA 2'!AG$101:AG$133,'DATA 2'!$A$101:$A$133,$A39)</f>
        <v>6963.5369030000002</v>
      </c>
      <c r="AH39" s="29">
        <f>SUMIFS('DATA 2'!AH$101:AH$133,'DATA 2'!$A$101:$A$133,$A39)</f>
        <v>8767.9016659999998</v>
      </c>
      <c r="AI39" s="29">
        <f>SUMIFS('DATA 2'!AI$101:AI$133,'DATA 2'!$A$101:$A$133,$A39)</f>
        <v>11113.69945</v>
      </c>
      <c r="AJ39" s="29">
        <f>SUMIFS('DATA 2'!AJ$101:AJ$133,'DATA 2'!$A$101:$A$133,$A39)</f>
        <v>14157.65812</v>
      </c>
      <c r="AK39" s="29">
        <f>SUMIFS('DATA 2'!AK$101:AK$133,'DATA 2'!$A$101:$A$133,$A39)</f>
        <v>18103.98216</v>
      </c>
      <c r="AL39" s="29">
        <f>SUMIFS('DATA 2'!AL$101:AL$133,'DATA 2'!$A$101:$A$133,$A39)</f>
        <v>23210.682929999999</v>
      </c>
      <c r="AM39" s="29">
        <f>SUMIFS('DATA 2'!AM$101:AM$133,'DATA 2'!$A$101:$A$133,$A39)</f>
        <v>29797.179090000001</v>
      </c>
      <c r="AN39" s="29">
        <f>SUMIFS('DATA 2'!AN$101:AN$133,'DATA 2'!$A$101:$A$133,$A39)</f>
        <v>38249.635159999998</v>
      </c>
    </row>
    <row r="40" spans="1:40" x14ac:dyDescent="0.25">
      <c r="A40" s="31" t="s">
        <v>434</v>
      </c>
      <c r="C40" s="29">
        <f>SUMIFS('DATA 2'!C$101:C$133,'DATA 2'!$A$101:$A$133,$A40)</f>
        <v>2831.6670730000001</v>
      </c>
      <c r="D40" s="29">
        <f>SUMIFS('DATA 2'!D$101:D$133,'DATA 2'!$A$101:$A$133,$A40)</f>
        <v>2901.6422619999998</v>
      </c>
      <c r="E40" s="29">
        <f>SUMIFS('DATA 2'!E$101:E$133,'DATA 2'!$A$101:$A$133,$A40)</f>
        <v>2938.989102</v>
      </c>
      <c r="F40" s="29">
        <f>SUMIFS('DATA 2'!F$101:F$133,'DATA 2'!$A$101:$A$133,$A40)</f>
        <v>2945.158167</v>
      </c>
      <c r="G40" s="29">
        <f>SUMIFS('DATA 2'!G$101:G$133,'DATA 2'!$A$101:$A$133,$A40)</f>
        <v>2925.1433480000001</v>
      </c>
      <c r="H40" s="29">
        <f>SUMIFS('DATA 2'!H$101:H$133,'DATA 2'!$A$101:$A$133,$A40)</f>
        <v>2460.0387030000002</v>
      </c>
      <c r="I40" s="29">
        <f>SUMIFS('DATA 2'!I$101:I$133,'DATA 2'!$A$101:$A$133,$A40)</f>
        <v>1876.8688749999999</v>
      </c>
      <c r="J40" s="29">
        <f>SUMIFS('DATA 2'!J$101:J$133,'DATA 2'!$A$101:$A$133,$A40)</f>
        <v>1347.3253440000001</v>
      </c>
      <c r="K40" s="29">
        <f>SUMIFS('DATA 2'!K$101:K$133,'DATA 2'!$A$101:$A$133,$A40)</f>
        <v>926.30155749999994</v>
      </c>
      <c r="L40" s="29">
        <f>SUMIFS('DATA 2'!L$101:L$133,'DATA 2'!$A$101:$A$133,$A40)</f>
        <v>614.93036040000004</v>
      </c>
      <c r="M40" s="29">
        <f>SUMIFS('DATA 2'!M$101:M$133,'DATA 2'!$A$101:$A$133,$A40)</f>
        <v>395.17786489999997</v>
      </c>
      <c r="N40" s="29">
        <f>SUMIFS('DATA 2'!N$101:N$133,'DATA 2'!$A$101:$A$133,$A40)</f>
        <v>245.41165330000001</v>
      </c>
      <c r="O40" s="29">
        <f>SUMIFS('DATA 2'!O$101:O$133,'DATA 2'!$A$101:$A$133,$A40)</f>
        <v>146.4605158</v>
      </c>
      <c r="P40" s="29">
        <f>SUMIFS('DATA 2'!P$101:P$133,'DATA 2'!$A$101:$A$133,$A40)</f>
        <v>106.3585515</v>
      </c>
      <c r="Q40" s="29">
        <f>SUMIFS('DATA 2'!Q$101:Q$133,'DATA 2'!$A$101:$A$133,$A40)</f>
        <v>81.889893180000001</v>
      </c>
      <c r="R40" s="29">
        <f>SUMIFS('DATA 2'!R$101:R$133,'DATA 2'!$A$101:$A$133,$A40)</f>
        <v>63.77994751</v>
      </c>
      <c r="S40" s="29">
        <f>SUMIFS('DATA 2'!S$101:S$133,'DATA 2'!$A$101:$A$133,$A40)</f>
        <v>49.541977250000002</v>
      </c>
      <c r="T40" s="29">
        <f>SUMIFS('DATA 2'!T$101:T$133,'DATA 2'!$A$101:$A$133,$A40)</f>
        <v>38.225325980000001</v>
      </c>
      <c r="U40" s="29">
        <f>SUMIFS('DATA 2'!U$101:U$133,'DATA 2'!$A$101:$A$133,$A40)</f>
        <v>26.806757770000001</v>
      </c>
      <c r="V40" s="29">
        <f>SUMIFS('DATA 2'!V$101:V$133,'DATA 2'!$A$101:$A$133,$A40)</f>
        <v>18.023501970000002</v>
      </c>
      <c r="W40" s="29">
        <f>SUMIFS('DATA 2'!W$101:W$133,'DATA 2'!$A$101:$A$133,$A40)</f>
        <v>11.8357215</v>
      </c>
      <c r="X40" s="29">
        <f>SUMIFS('DATA 2'!X$101:X$133,'DATA 2'!$A$101:$A$133,$A40)</f>
        <v>7.643521969</v>
      </c>
      <c r="Y40" s="29">
        <f>SUMIFS('DATA 2'!Y$101:Y$133,'DATA 2'!$A$101:$A$133,$A40)</f>
        <v>4.8720201569999997</v>
      </c>
      <c r="Z40" s="29">
        <f>SUMIFS('DATA 2'!Z$101:Z$133,'DATA 2'!$A$101:$A$133,$A40)</f>
        <v>3.0740812879999999</v>
      </c>
      <c r="AA40" s="29">
        <f>SUMIFS('DATA 2'!AA$101:AA$133,'DATA 2'!$A$101:$A$133,$A40)</f>
        <v>1.9258995649999999</v>
      </c>
      <c r="AB40" s="29">
        <f>SUMIFS('DATA 2'!AB$101:AB$133,'DATA 2'!$A$101:$A$133,$A40)</f>
        <v>1.202119827</v>
      </c>
      <c r="AC40" s="29">
        <f>SUMIFS('DATA 2'!AC$101:AC$133,'DATA 2'!$A$101:$A$133,$A40)</f>
        <v>0.75046545980000001</v>
      </c>
      <c r="AD40" s="29">
        <f>SUMIFS('DATA 2'!AD$101:AD$133,'DATA 2'!$A$101:$A$133,$A40)</f>
        <v>0.47055569600000002</v>
      </c>
      <c r="AE40" s="29">
        <f>SUMIFS('DATA 2'!AE$101:AE$133,'DATA 2'!$A$101:$A$133,$A40)</f>
        <v>0.34976200559999998</v>
      </c>
      <c r="AF40" s="29">
        <f>SUMIFS('DATA 2'!AF$101:AF$133,'DATA 2'!$A$101:$A$133,$A40)</f>
        <v>0.27500826160000003</v>
      </c>
      <c r="AG40" s="29">
        <f>SUMIFS('DATA 2'!AG$101:AG$133,'DATA 2'!$A$101:$A$133,$A40)</f>
        <v>0.22009232840000001</v>
      </c>
      <c r="AH40" s="29">
        <f>SUMIFS('DATA 2'!AH$101:AH$133,'DATA 2'!$A$101:$A$133,$A40)</f>
        <v>0.17718045260000001</v>
      </c>
      <c r="AI40" s="29">
        <f>SUMIFS('DATA 2'!AI$101:AI$133,'DATA 2'!$A$101:$A$133,$A40)</f>
        <v>0.14295634260000001</v>
      </c>
      <c r="AJ40" s="29">
        <f>SUMIFS('DATA 2'!AJ$101:AJ$133,'DATA 2'!$A$101:$A$133,$A40)</f>
        <v>0.1154668621</v>
      </c>
      <c r="AK40" s="29">
        <f>SUMIFS('DATA 2'!AK$101:AK$133,'DATA 2'!$A$101:$A$133,$A40)</f>
        <v>9.3316562899999997E-2</v>
      </c>
      <c r="AL40" s="29">
        <f>SUMIFS('DATA 2'!AL$101:AL$133,'DATA 2'!$A$101:$A$133,$A40)</f>
        <v>7.5431555600000005E-2</v>
      </c>
      <c r="AM40" s="29">
        <f>SUMIFS('DATA 2'!AM$101:AM$133,'DATA 2'!$A$101:$A$133,$A40)</f>
        <v>6.09669605E-2</v>
      </c>
      <c r="AN40" s="29">
        <f>SUMIFS('DATA 2'!AN$101:AN$133,'DATA 2'!$A$101:$A$133,$A40)</f>
        <v>4.9252006700000003E-2</v>
      </c>
    </row>
    <row r="41" spans="1:40" x14ac:dyDescent="0.25">
      <c r="A41" s="31" t="s">
        <v>435</v>
      </c>
      <c r="C41" s="29">
        <f>SUMIFS('DATA 2'!C$101:C$133,'DATA 2'!$A$101:$A$133,$A41)</f>
        <v>11781.592780000001</v>
      </c>
      <c r="D41" s="29">
        <f>SUMIFS('DATA 2'!D$101:D$133,'DATA 2'!$A$101:$A$133,$A41)</f>
        <v>12563.603279999999</v>
      </c>
      <c r="E41" s="29">
        <f>SUMIFS('DATA 2'!E$101:E$133,'DATA 2'!$A$101:$A$133,$A41)</f>
        <v>13182.695729999999</v>
      </c>
      <c r="F41" s="29">
        <f>SUMIFS('DATA 2'!F$101:F$133,'DATA 2'!$A$101:$A$133,$A41)</f>
        <v>13669.734769999999</v>
      </c>
      <c r="G41" s="29">
        <f>SUMIFS('DATA 2'!G$101:G$133,'DATA 2'!$A$101:$A$133,$A41)</f>
        <v>14059.636280000001</v>
      </c>
      <c r="H41" s="29">
        <f>SUMIFS('DATA 2'!H$101:H$133,'DATA 2'!$A$101:$A$133,$A41)</f>
        <v>16183.22647</v>
      </c>
      <c r="I41" s="29">
        <f>SUMIFS('DATA 2'!I$101:I$133,'DATA 2'!$A$101:$A$133,$A41)</f>
        <v>17839.559450000001</v>
      </c>
      <c r="J41" s="29">
        <f>SUMIFS('DATA 2'!J$101:J$133,'DATA 2'!$A$101:$A$133,$A41)</f>
        <v>19178.594659999999</v>
      </c>
      <c r="K41" s="29">
        <f>SUMIFS('DATA 2'!K$101:K$133,'DATA 2'!$A$101:$A$133,$A41)</f>
        <v>20286.19526</v>
      </c>
      <c r="L41" s="29">
        <f>SUMIFS('DATA 2'!L$101:L$133,'DATA 2'!$A$101:$A$133,$A41)</f>
        <v>21183.80269</v>
      </c>
      <c r="M41" s="29">
        <f>SUMIFS('DATA 2'!M$101:M$133,'DATA 2'!$A$101:$A$133,$A41)</f>
        <v>21831.355029999999</v>
      </c>
      <c r="N41" s="29">
        <f>SUMIFS('DATA 2'!N$101:N$133,'DATA 2'!$A$101:$A$133,$A41)</f>
        <v>22116.970219999999</v>
      </c>
      <c r="O41" s="29">
        <f>SUMIFS('DATA 2'!O$101:O$133,'DATA 2'!$A$101:$A$133,$A41)</f>
        <v>21859.563900000001</v>
      </c>
      <c r="P41" s="29">
        <f>SUMIFS('DATA 2'!P$101:P$133,'DATA 2'!$A$101:$A$133,$A41)</f>
        <v>21857.660070000002</v>
      </c>
      <c r="Q41" s="29">
        <f>SUMIFS('DATA 2'!Q$101:Q$133,'DATA 2'!$A$101:$A$133,$A41)</f>
        <v>21749.530490000001</v>
      </c>
      <c r="R41" s="29">
        <f>SUMIFS('DATA 2'!R$101:R$133,'DATA 2'!$A$101:$A$133,$A41)</f>
        <v>21508.700980000001</v>
      </c>
      <c r="S41" s="29">
        <f>SUMIFS('DATA 2'!S$101:S$133,'DATA 2'!$A$101:$A$133,$A41)</f>
        <v>21137.655040000001</v>
      </c>
      <c r="T41" s="29">
        <f>SUMIFS('DATA 2'!T$101:T$133,'DATA 2'!$A$101:$A$133,$A41)</f>
        <v>20651.05762</v>
      </c>
      <c r="U41" s="29">
        <f>SUMIFS('DATA 2'!U$101:U$133,'DATA 2'!$A$101:$A$133,$A41)</f>
        <v>20621.578320000001</v>
      </c>
      <c r="V41" s="29">
        <f>SUMIFS('DATA 2'!V$101:V$133,'DATA 2'!$A$101:$A$133,$A41)</f>
        <v>20415.12772</v>
      </c>
      <c r="W41" s="29">
        <f>SUMIFS('DATA 2'!W$101:W$133,'DATA 2'!$A$101:$A$133,$A41)</f>
        <v>20042.90136</v>
      </c>
      <c r="X41" s="29">
        <f>SUMIFS('DATA 2'!X$101:X$133,'DATA 2'!$A$101:$A$133,$A41)</f>
        <v>19530.177800000001</v>
      </c>
      <c r="Y41" s="29">
        <f>SUMIFS('DATA 2'!Y$101:Y$133,'DATA 2'!$A$101:$A$133,$A41)</f>
        <v>18902.79436</v>
      </c>
      <c r="Z41" s="29">
        <f>SUMIFS('DATA 2'!Z$101:Z$133,'DATA 2'!$A$101:$A$133,$A41)</f>
        <v>18185.246330000002</v>
      </c>
      <c r="AA41" s="29">
        <f>SUMIFS('DATA 2'!AA$101:AA$133,'DATA 2'!$A$101:$A$133,$A41)</f>
        <v>17399.514569999999</v>
      </c>
      <c r="AB41" s="29">
        <f>SUMIFS('DATA 2'!AB$101:AB$133,'DATA 2'!$A$101:$A$133,$A41)</f>
        <v>16564.76154</v>
      </c>
      <c r="AC41" s="29">
        <f>SUMIFS('DATA 2'!AC$101:AC$133,'DATA 2'!$A$101:$A$133,$A41)</f>
        <v>15697.45753</v>
      </c>
      <c r="AD41" s="29">
        <f>SUMIFS('DATA 2'!AD$101:AD$133,'DATA 2'!$A$101:$A$133,$A41)</f>
        <v>14811.7042</v>
      </c>
      <c r="AE41" s="29">
        <f>SUMIFS('DATA 2'!AE$101:AE$133,'DATA 2'!$A$101:$A$133,$A41)</f>
        <v>13967.583629999999</v>
      </c>
      <c r="AF41" s="29">
        <f>SUMIFS('DATA 2'!AF$101:AF$133,'DATA 2'!$A$101:$A$133,$A41)</f>
        <v>13116.647080000001</v>
      </c>
      <c r="AG41" s="29">
        <f>SUMIFS('DATA 2'!AG$101:AG$133,'DATA 2'!$A$101:$A$133,$A41)</f>
        <v>12256.869129999999</v>
      </c>
      <c r="AH41" s="29">
        <f>SUMIFS('DATA 2'!AH$101:AH$133,'DATA 2'!$A$101:$A$133,$A41)</f>
        <v>11394.344569999999</v>
      </c>
      <c r="AI41" s="29">
        <f>SUMIFS('DATA 2'!AI$101:AI$133,'DATA 2'!$A$101:$A$133,$A41)</f>
        <v>10538.822399999999</v>
      </c>
      <c r="AJ41" s="29">
        <f>SUMIFS('DATA 2'!AJ$101:AJ$133,'DATA 2'!$A$101:$A$133,$A41)</f>
        <v>9698.4666710000001</v>
      </c>
      <c r="AK41" s="29">
        <f>SUMIFS('DATA 2'!AK$101:AK$133,'DATA 2'!$A$101:$A$133,$A41)</f>
        <v>8879.1455170000008</v>
      </c>
      <c r="AL41" s="29">
        <f>SUMIFS('DATA 2'!AL$101:AL$133,'DATA 2'!$A$101:$A$133,$A41)</f>
        <v>8085.2005639999998</v>
      </c>
      <c r="AM41" s="29">
        <f>SUMIFS('DATA 2'!AM$101:AM$133,'DATA 2'!$A$101:$A$133,$A41)</f>
        <v>7320.2796529999996</v>
      </c>
      <c r="AN41" s="29">
        <f>SUMIFS('DATA 2'!AN$101:AN$133,'DATA 2'!$A$101:$A$133,$A41)</f>
        <v>6587.3020829999996</v>
      </c>
    </row>
    <row r="42" spans="1:40" x14ac:dyDescent="0.25">
      <c r="A42" s="31" t="s">
        <v>432</v>
      </c>
      <c r="C42" s="29">
        <f>SUMIFS('DATA 2'!C$101:C$133,'DATA 2'!$A$101:$A$133,$A42)</f>
        <v>474.12527679999999</v>
      </c>
      <c r="D42" s="29">
        <f>SUMIFS('DATA 2'!D$101:D$133,'DATA 2'!$A$101:$A$133,$A42)</f>
        <v>543.50292409999997</v>
      </c>
      <c r="E42" s="29">
        <f>SUMIFS('DATA 2'!E$101:E$133,'DATA 2'!$A$101:$A$133,$A42)</f>
        <v>643.65901829999996</v>
      </c>
      <c r="F42" s="29">
        <f>SUMIFS('DATA 2'!F$101:F$133,'DATA 2'!$A$101:$A$133,$A42)</f>
        <v>769.51964950000001</v>
      </c>
      <c r="G42" s="29">
        <f>SUMIFS('DATA 2'!G$101:G$133,'DATA 2'!$A$101:$A$133,$A42)</f>
        <v>922.08982449999996</v>
      </c>
      <c r="H42" s="29">
        <f>SUMIFS('DATA 2'!H$101:H$133,'DATA 2'!$A$101:$A$133,$A42)</f>
        <v>784.52526899999998</v>
      </c>
      <c r="I42" s="29">
        <f>SUMIFS('DATA 2'!I$101:I$133,'DATA 2'!$A$101:$A$133,$A42)</f>
        <v>569.07638559999998</v>
      </c>
      <c r="J42" s="29">
        <f>SUMIFS('DATA 2'!J$101:J$133,'DATA 2'!$A$101:$A$133,$A42)</f>
        <v>379.39008360000003</v>
      </c>
      <c r="K42" s="29">
        <f>SUMIFS('DATA 2'!K$101:K$133,'DATA 2'!$A$101:$A$133,$A42)</f>
        <v>239.51200990000001</v>
      </c>
      <c r="L42" s="29">
        <f>SUMIFS('DATA 2'!L$101:L$133,'DATA 2'!$A$101:$A$133,$A42)</f>
        <v>144.93829840000001</v>
      </c>
      <c r="M42" s="29">
        <f>SUMIFS('DATA 2'!M$101:M$133,'DATA 2'!$A$101:$A$133,$A42)</f>
        <v>84.413973429999999</v>
      </c>
      <c r="N42" s="29">
        <f>SUMIFS('DATA 2'!N$101:N$133,'DATA 2'!$A$101:$A$133,$A42)</f>
        <v>47.274427680000002</v>
      </c>
      <c r="O42" s="29">
        <f>SUMIFS('DATA 2'!O$101:O$133,'DATA 2'!$A$101:$A$133,$A42)</f>
        <v>25.337177969999999</v>
      </c>
      <c r="P42" s="29">
        <f>SUMIFS('DATA 2'!P$101:P$133,'DATA 2'!$A$101:$A$133,$A42)</f>
        <v>18.389982740000001</v>
      </c>
      <c r="Q42" s="29">
        <f>SUMIFS('DATA 2'!Q$101:Q$133,'DATA 2'!$A$101:$A$133,$A42)</f>
        <v>14.684807340000001</v>
      </c>
      <c r="R42" s="29">
        <f>SUMIFS('DATA 2'!R$101:R$133,'DATA 2'!$A$101:$A$133,$A42)</f>
        <v>12.02367855</v>
      </c>
      <c r="S42" s="29">
        <f>SUMIFS('DATA 2'!S$101:S$133,'DATA 2'!$A$101:$A$133,$A42)</f>
        <v>9.8822112289999904</v>
      </c>
      <c r="T42" s="29">
        <f>SUMIFS('DATA 2'!T$101:T$133,'DATA 2'!$A$101:$A$133,$A42)</f>
        <v>8.1026176860000003</v>
      </c>
      <c r="U42" s="29">
        <f>SUMIFS('DATA 2'!U$101:U$133,'DATA 2'!$A$101:$A$133,$A42)</f>
        <v>7.6341316629999998</v>
      </c>
      <c r="V42" s="29">
        <f>SUMIFS('DATA 2'!V$101:V$133,'DATA 2'!$A$101:$A$133,$A42)</f>
        <v>7.5300651219999999</v>
      </c>
      <c r="W42" s="29">
        <f>SUMIFS('DATA 2'!W$101:W$133,'DATA 2'!$A$101:$A$133,$A42)</f>
        <v>7.5378134689999996</v>
      </c>
      <c r="X42" s="29">
        <f>SUMIFS('DATA 2'!X$101:X$133,'DATA 2'!$A$101:$A$133,$A42)</f>
        <v>7.5896234910000002</v>
      </c>
      <c r="Y42" s="29">
        <f>SUMIFS('DATA 2'!Y$101:Y$133,'DATA 2'!$A$101:$A$133,$A42)</f>
        <v>7.6688449629999997</v>
      </c>
      <c r="Z42" s="29">
        <f>SUMIFS('DATA 2'!Z$101:Z$133,'DATA 2'!$A$101:$A$133,$A42)</f>
        <v>7.7737445559999996</v>
      </c>
      <c r="AA42" s="29">
        <f>SUMIFS('DATA 2'!AA$101:AA$133,'DATA 2'!$A$101:$A$133,$A42)</f>
        <v>7.9068904279999996</v>
      </c>
      <c r="AB42" s="29">
        <f>SUMIFS('DATA 2'!AB$101:AB$133,'DATA 2'!$A$101:$A$133,$A42)</f>
        <v>8.0720354019999903</v>
      </c>
      <c r="AC42" s="29">
        <f>SUMIFS('DATA 2'!AC$101:AC$133,'DATA 2'!$A$101:$A$133,$A42)</f>
        <v>8.2732935960000002</v>
      </c>
      <c r="AD42" s="29">
        <f>SUMIFS('DATA 2'!AD$101:AD$133,'DATA 2'!$A$101:$A$133,$A42)</f>
        <v>8.5150432540000001</v>
      </c>
      <c r="AE42" s="29">
        <f>SUMIFS('DATA 2'!AE$101:AE$133,'DATA 2'!$A$101:$A$133,$A42)</f>
        <v>8.7064131420000006</v>
      </c>
      <c r="AF42" s="29">
        <f>SUMIFS('DATA 2'!AF$101:AF$133,'DATA 2'!$A$101:$A$133,$A42)</f>
        <v>8.9068955120000002</v>
      </c>
      <c r="AG42" s="29">
        <f>SUMIFS('DATA 2'!AG$101:AG$133,'DATA 2'!$A$101:$A$133,$A42)</f>
        <v>9.1323258230000004</v>
      </c>
      <c r="AH42" s="29">
        <f>SUMIFS('DATA 2'!AH$101:AH$133,'DATA 2'!$A$101:$A$133,$A42)</f>
        <v>9.3858459330000006</v>
      </c>
      <c r="AI42" s="29">
        <f>SUMIFS('DATA 2'!AI$101:AI$133,'DATA 2'!$A$101:$A$133,$A42)</f>
        <v>9.6688866499999904</v>
      </c>
      <c r="AJ42" s="29">
        <f>SUMIFS('DATA 2'!AJ$101:AJ$133,'DATA 2'!$A$101:$A$133,$A42)</f>
        <v>9.9822429669999995</v>
      </c>
      <c r="AK42" s="29">
        <f>SUMIFS('DATA 2'!AK$101:AK$133,'DATA 2'!$A$101:$A$133,$A42)</f>
        <v>10.325599159999999</v>
      </c>
      <c r="AL42" s="29">
        <f>SUMIFS('DATA 2'!AL$101:AL$133,'DATA 2'!$A$101:$A$133,$A42)</f>
        <v>10.697333759999999</v>
      </c>
      <c r="AM42" s="29">
        <f>SUMIFS('DATA 2'!AM$101:AM$133,'DATA 2'!$A$101:$A$133,$A42)</f>
        <v>11.094664979999999</v>
      </c>
      <c r="AN42" s="29">
        <f>SUMIFS('DATA 2'!AN$101:AN$133,'DATA 2'!$A$101:$A$133,$A42)</f>
        <v>11.51330426</v>
      </c>
    </row>
    <row r="43" spans="1:40" x14ac:dyDescent="0.25">
      <c r="A43" s="31" t="s">
        <v>433</v>
      </c>
      <c r="C43" s="29">
        <f>SUMIFS('DATA 2'!C$101:C$133,'DATA 2'!$A$101:$A$133,$A43)</f>
        <v>5981.2326210000001</v>
      </c>
      <c r="D43" s="29">
        <f>SUMIFS('DATA 2'!D$101:D$133,'DATA 2'!$A$101:$A$133,$A43)</f>
        <v>6004.7020229999998</v>
      </c>
      <c r="E43" s="29">
        <f>SUMIFS('DATA 2'!E$101:E$133,'DATA 2'!$A$101:$A$133,$A43)</f>
        <v>5911.559816</v>
      </c>
      <c r="F43" s="29">
        <f>SUMIFS('DATA 2'!F$101:F$133,'DATA 2'!$A$101:$A$133,$A43)</f>
        <v>5744.5590259999999</v>
      </c>
      <c r="G43" s="29">
        <f>SUMIFS('DATA 2'!G$101:G$133,'DATA 2'!$A$101:$A$133,$A43)</f>
        <v>5523.7683720000005</v>
      </c>
      <c r="H43" s="29">
        <f>SUMIFS('DATA 2'!H$101:H$133,'DATA 2'!$A$101:$A$133,$A43)</f>
        <v>3477.2425710000002</v>
      </c>
      <c r="I43" s="29">
        <f>SUMIFS('DATA 2'!I$101:I$133,'DATA 2'!$A$101:$A$133,$A43)</f>
        <v>1802.3920029999999</v>
      </c>
      <c r="J43" s="29">
        <f>SUMIFS('DATA 2'!J$101:J$133,'DATA 2'!$A$101:$A$133,$A43)</f>
        <v>842.35740250000003</v>
      </c>
      <c r="K43" s="29">
        <f>SUMIFS('DATA 2'!K$101:K$133,'DATA 2'!$A$101:$A$133,$A43)</f>
        <v>367.82227010000003</v>
      </c>
      <c r="L43" s="29">
        <f>SUMIFS('DATA 2'!L$101:L$133,'DATA 2'!$A$101:$A$133,$A43)</f>
        <v>152.59122339999999</v>
      </c>
      <c r="M43" s="29">
        <f>SUMIFS('DATA 2'!M$101:M$133,'DATA 2'!$A$101:$A$133,$A43)</f>
        <v>60.868126179999997</v>
      </c>
      <c r="N43" s="29">
        <f>SUMIFS('DATA 2'!N$101:N$133,'DATA 2'!$A$101:$A$133,$A43)</f>
        <v>23.722920850000001</v>
      </c>
      <c r="O43" s="29">
        <f>SUMIFS('DATA 2'!O$101:O$133,'DATA 2'!$A$101:$A$133,$A43)</f>
        <v>9.3044321950000004</v>
      </c>
      <c r="P43" s="29">
        <f>SUMIFS('DATA 2'!P$101:P$133,'DATA 2'!$A$101:$A$133,$A43)</f>
        <v>5.8174791810000004</v>
      </c>
      <c r="Q43" s="29">
        <f>SUMIFS('DATA 2'!Q$101:Q$133,'DATA 2'!$A$101:$A$133,$A43)</f>
        <v>4.2274270530000004</v>
      </c>
      <c r="R43" s="29">
        <f>SUMIFS('DATA 2'!R$101:R$133,'DATA 2'!$A$101:$A$133,$A43)</f>
        <v>3.211186799</v>
      </c>
      <c r="S43" s="29">
        <f>SUMIFS('DATA 2'!S$101:S$133,'DATA 2'!$A$101:$A$133,$A43)</f>
        <v>2.4696550510000002</v>
      </c>
      <c r="T43" s="29">
        <f>SUMIFS('DATA 2'!T$101:T$133,'DATA 2'!$A$101:$A$133,$A43)</f>
        <v>1.9049816719999999</v>
      </c>
      <c r="U43" s="29">
        <f>SUMIFS('DATA 2'!U$101:U$133,'DATA 2'!$A$101:$A$133,$A43)</f>
        <v>1.492712035</v>
      </c>
      <c r="V43" s="29">
        <f>SUMIFS('DATA 2'!V$101:V$133,'DATA 2'!$A$101:$A$133,$A43)</f>
        <v>1.1731324409999999</v>
      </c>
      <c r="W43" s="29">
        <f>SUMIFS('DATA 2'!W$101:W$133,'DATA 2'!$A$101:$A$133,$A43)</f>
        <v>0.92086874159999998</v>
      </c>
      <c r="X43" s="29">
        <f>SUMIFS('DATA 2'!X$101:X$133,'DATA 2'!$A$101:$A$133,$A43)</f>
        <v>0.72134343990000005</v>
      </c>
      <c r="Y43" s="29">
        <f>SUMIFS('DATA 2'!Y$101:Y$133,'DATA 2'!$A$101:$A$133,$A43)</f>
        <v>0.56392397959999996</v>
      </c>
      <c r="Z43" s="29">
        <f>SUMIFS('DATA 2'!Z$101:Z$133,'DATA 2'!$A$101:$A$133,$A43)</f>
        <v>0.44013686390000001</v>
      </c>
      <c r="AA43" s="29">
        <f>SUMIFS('DATA 2'!AA$101:AA$133,'DATA 2'!$A$101:$A$133,$A43)</f>
        <v>0.34309295670000001</v>
      </c>
      <c r="AB43" s="29">
        <f>SUMIFS('DATA 2'!AB$101:AB$133,'DATA 2'!$A$101:$A$133,$A43)</f>
        <v>0.26720478380000001</v>
      </c>
      <c r="AC43" s="29">
        <f>SUMIFS('DATA 2'!AC$101:AC$133,'DATA 2'!$A$101:$A$133,$A43)</f>
        <v>0.2079762497</v>
      </c>
      <c r="AD43" s="29">
        <f>SUMIFS('DATA 2'!AD$101:AD$133,'DATA 2'!$A$101:$A$133,$A43)</f>
        <v>0.16181874669999999</v>
      </c>
      <c r="AE43" s="29">
        <f>SUMIFS('DATA 2'!AE$101:AE$133,'DATA 2'!$A$101:$A$133,$A43)</f>
        <v>0.12782519440000001</v>
      </c>
      <c r="AF43" s="29">
        <f>SUMIFS('DATA 2'!AF$101:AF$133,'DATA 2'!$A$101:$A$133,$A43)</f>
        <v>0.1015441017</v>
      </c>
      <c r="AG43" s="29">
        <f>SUMIFS('DATA 2'!AG$101:AG$133,'DATA 2'!$A$101:$A$133,$A43)</f>
        <v>8.0822796099999997E-2</v>
      </c>
      <c r="AH43" s="29">
        <f>SUMIFS('DATA 2'!AH$101:AH$133,'DATA 2'!$A$101:$A$133,$A43)</f>
        <v>6.4368653400000003E-2</v>
      </c>
      <c r="AI43" s="29">
        <f>SUMIFS('DATA 2'!AI$101:AI$133,'DATA 2'!$A$101:$A$133,$A43)</f>
        <v>5.1273055999999997E-2</v>
      </c>
      <c r="AJ43" s="29">
        <f>SUMIFS('DATA 2'!AJ$101:AJ$133,'DATA 2'!$A$101:$A$133,$A43)</f>
        <v>4.0842119000000003E-2</v>
      </c>
      <c r="AK43" s="29">
        <f>SUMIFS('DATA 2'!AK$101:AK$133,'DATA 2'!$A$101:$A$133,$A43)</f>
        <v>3.2529218300000003E-2</v>
      </c>
      <c r="AL43" s="29">
        <f>SUMIFS('DATA 2'!AL$101:AL$133,'DATA 2'!$A$101:$A$133,$A43)</f>
        <v>2.5900841099999999E-2</v>
      </c>
      <c r="AM43" s="29">
        <f>SUMIFS('DATA 2'!AM$101:AM$133,'DATA 2'!$A$101:$A$133,$A43)</f>
        <v>2.06133901E-2</v>
      </c>
      <c r="AN43" s="29">
        <f>SUMIFS('DATA 2'!AN$101:AN$133,'DATA 2'!$A$101:$A$133,$A43)</f>
        <v>1.6394213899999999E-2</v>
      </c>
    </row>
    <row r="44" spans="1:40" x14ac:dyDescent="0.25">
      <c r="A44" s="31" t="s">
        <v>443</v>
      </c>
      <c r="C44" s="29">
        <f>SUM(C26:C31)</f>
        <v>3459303.525200163</v>
      </c>
      <c r="D44" s="29">
        <f t="shared" ref="D44:AN44" si="6">SUM(D26:D31)</f>
        <v>3561238.7743440769</v>
      </c>
      <c r="E44" s="29">
        <f t="shared" si="6"/>
        <v>3664418.2259661392</v>
      </c>
      <c r="F44" s="29">
        <f t="shared" si="6"/>
        <v>3769219.8910976201</v>
      </c>
      <c r="G44" s="29">
        <f t="shared" si="6"/>
        <v>3877289.2478865897</v>
      </c>
      <c r="H44" s="29">
        <f t="shared" si="6"/>
        <v>3990245.7743806802</v>
      </c>
      <c r="I44" s="29">
        <f t="shared" si="6"/>
        <v>4106623.3809914598</v>
      </c>
      <c r="J44" s="29">
        <f t="shared" si="6"/>
        <v>4226902.4563587401</v>
      </c>
      <c r="K44" s="29">
        <f t="shared" si="6"/>
        <v>4349722.6692253007</v>
      </c>
      <c r="L44" s="29">
        <f t="shared" si="6"/>
        <v>4476268.5686254809</v>
      </c>
      <c r="M44" s="29">
        <f t="shared" si="6"/>
        <v>4607987.4973776806</v>
      </c>
      <c r="N44" s="29">
        <f t="shared" si="6"/>
        <v>4746199.4118276807</v>
      </c>
      <c r="O44" s="29">
        <f t="shared" si="6"/>
        <v>4892399.6954640346</v>
      </c>
      <c r="P44" s="29">
        <f t="shared" si="6"/>
        <v>5041663.6422371017</v>
      </c>
      <c r="Q44" s="29">
        <f t="shared" si="6"/>
        <v>5199458.2668884424</v>
      </c>
      <c r="R44" s="29">
        <f t="shared" si="6"/>
        <v>5364707.122800339</v>
      </c>
      <c r="S44" s="29">
        <f t="shared" si="6"/>
        <v>5537225.27106049</v>
      </c>
      <c r="T44" s="29">
        <f t="shared" si="6"/>
        <v>5717521.2815485382</v>
      </c>
      <c r="U44" s="29">
        <f t="shared" si="6"/>
        <v>5898156.5875035673</v>
      </c>
      <c r="V44" s="29">
        <f t="shared" si="6"/>
        <v>6081738.6509937737</v>
      </c>
      <c r="W44" s="29">
        <f t="shared" si="6"/>
        <v>6268198.6849607397</v>
      </c>
      <c r="X44" s="29">
        <f t="shared" si="6"/>
        <v>6457550.2705578599</v>
      </c>
      <c r="Y44" s="29">
        <f t="shared" si="6"/>
        <v>6649828.1024020594</v>
      </c>
      <c r="Z44" s="29">
        <f t="shared" si="6"/>
        <v>6845077.6705595488</v>
      </c>
      <c r="AA44" s="29">
        <f t="shared" si="6"/>
        <v>7043352.7365036793</v>
      </c>
      <c r="AB44" s="29">
        <f t="shared" si="6"/>
        <v>7244722.3756747423</v>
      </c>
      <c r="AC44" s="29">
        <f t="shared" si="6"/>
        <v>7449284.0334005961</v>
      </c>
      <c r="AD44" s="29">
        <f t="shared" si="6"/>
        <v>7657180.0085503366</v>
      </c>
      <c r="AE44" s="29">
        <f t="shared" si="6"/>
        <v>7866472.3613395514</v>
      </c>
      <c r="AF44" s="29">
        <f t="shared" si="6"/>
        <v>8079831.0026321849</v>
      </c>
      <c r="AG44" s="29">
        <f t="shared" si="6"/>
        <v>8295711.8275557086</v>
      </c>
      <c r="AH44" s="29">
        <f t="shared" si="6"/>
        <v>8513396.9627603199</v>
      </c>
      <c r="AI44" s="29">
        <f t="shared" si="6"/>
        <v>8732811.7005453389</v>
      </c>
      <c r="AJ44" s="29">
        <f t="shared" si="6"/>
        <v>8954194.837750027</v>
      </c>
      <c r="AK44" s="29">
        <f t="shared" si="6"/>
        <v>9177962.9428749215</v>
      </c>
      <c r="AL44" s="29">
        <f t="shared" si="6"/>
        <v>9404723.7660314869</v>
      </c>
      <c r="AM44" s="29">
        <f t="shared" si="6"/>
        <v>9635329.5729259308</v>
      </c>
      <c r="AN44" s="29">
        <f t="shared" si="6"/>
        <v>9870907.4989454113</v>
      </c>
    </row>
    <row r="45" spans="1:40" x14ac:dyDescent="0.25">
      <c r="A45" s="32" t="s">
        <v>438</v>
      </c>
      <c r="C45" s="29">
        <f>SUM(C32:C38)</f>
        <v>12966.955811362699</v>
      </c>
      <c r="D45" s="29">
        <f t="shared" ref="D45:AN45" si="7">SUM(D32:D38)</f>
        <v>13946.432043996398</v>
      </c>
      <c r="E45" s="29">
        <f t="shared" si="7"/>
        <v>15172.498464879001</v>
      </c>
      <c r="F45" s="29">
        <f t="shared" si="7"/>
        <v>16617.310288789999</v>
      </c>
      <c r="G45" s="29">
        <f t="shared" si="7"/>
        <v>18459.236334040001</v>
      </c>
      <c r="H45" s="29">
        <f t="shared" si="7"/>
        <v>22048.323526799999</v>
      </c>
      <c r="I45" s="29">
        <f t="shared" si="7"/>
        <v>25966.499880100004</v>
      </c>
      <c r="J45" s="29">
        <f t="shared" si="7"/>
        <v>30021.033440700005</v>
      </c>
      <c r="K45" s="29">
        <f t="shared" si="7"/>
        <v>34425.442129000003</v>
      </c>
      <c r="L45" s="29">
        <f t="shared" si="7"/>
        <v>39598.722241000003</v>
      </c>
      <c r="M45" s="29">
        <f t="shared" si="7"/>
        <v>46187.469305000006</v>
      </c>
      <c r="N45" s="29">
        <f t="shared" si="7"/>
        <v>55178.537046999998</v>
      </c>
      <c r="O45" s="29">
        <f t="shared" si="7"/>
        <v>68037.604491000006</v>
      </c>
      <c r="P45" s="29">
        <f t="shared" si="7"/>
        <v>78375.888276999991</v>
      </c>
      <c r="Q45" s="29">
        <f t="shared" si="7"/>
        <v>90700.450341000003</v>
      </c>
      <c r="R45" s="29">
        <f t="shared" si="7"/>
        <v>104829.33722500001</v>
      </c>
      <c r="S45" s="29">
        <f t="shared" si="7"/>
        <v>120835.77723800001</v>
      </c>
      <c r="T45" s="29">
        <f t="shared" si="7"/>
        <v>138913.349819</v>
      </c>
      <c r="U45" s="29">
        <f t="shared" si="7"/>
        <v>153696.14796999999</v>
      </c>
      <c r="V45" s="29">
        <f t="shared" si="7"/>
        <v>168452.86461000002</v>
      </c>
      <c r="W45" s="29">
        <f t="shared" si="7"/>
        <v>183073.60185199999</v>
      </c>
      <c r="X45" s="29">
        <f t="shared" si="7"/>
        <v>197499.62550999981</v>
      </c>
      <c r="Y45" s="29">
        <f t="shared" si="7"/>
        <v>211691.71773199999</v>
      </c>
      <c r="Z45" s="29">
        <f t="shared" si="7"/>
        <v>225628.3141959999</v>
      </c>
      <c r="AA45" s="29">
        <f t="shared" si="7"/>
        <v>239297.57707999999</v>
      </c>
      <c r="AB45" s="29">
        <f t="shared" si="7"/>
        <v>252691.80750999998</v>
      </c>
      <c r="AC45" s="29">
        <f t="shared" si="7"/>
        <v>265804.57103499997</v>
      </c>
      <c r="AD45" s="29">
        <f t="shared" si="7"/>
        <v>278630.43841979996</v>
      </c>
      <c r="AE45" s="29">
        <f t="shared" si="7"/>
        <v>289192.94358429994</v>
      </c>
      <c r="AF45" s="29">
        <f t="shared" si="7"/>
        <v>299492.74160899996</v>
      </c>
      <c r="AG45" s="29">
        <f t="shared" si="7"/>
        <v>309008.89316400001</v>
      </c>
      <c r="AH45" s="29">
        <f t="shared" si="7"/>
        <v>317480.17741500004</v>
      </c>
      <c r="AI45" s="29">
        <f t="shared" si="7"/>
        <v>324793.43776800012</v>
      </c>
      <c r="AJ45" s="29">
        <f t="shared" si="7"/>
        <v>330855.49204900005</v>
      </c>
      <c r="AK45" s="29">
        <f t="shared" si="7"/>
        <v>335550.70179549995</v>
      </c>
      <c r="AL45" s="29">
        <f t="shared" si="7"/>
        <v>338743.40802089998</v>
      </c>
      <c r="AM45" s="29">
        <f t="shared" si="7"/>
        <v>340297.00487350003</v>
      </c>
      <c r="AN45" s="29">
        <f t="shared" si="7"/>
        <v>340069.69196299999</v>
      </c>
    </row>
    <row r="46" spans="1:40" x14ac:dyDescent="0.25">
      <c r="A46" s="32" t="s">
        <v>431</v>
      </c>
      <c r="C46" s="29">
        <f>C39</f>
        <v>2605.7253879999998</v>
      </c>
      <c r="D46" s="29">
        <f t="shared" ref="D46:AN46" si="8">D39</f>
        <v>2655.742585</v>
      </c>
      <c r="E46" s="29">
        <f t="shared" si="8"/>
        <v>2688.0229979999999</v>
      </c>
      <c r="F46" s="29">
        <f t="shared" si="8"/>
        <v>2702.9385390000002</v>
      </c>
      <c r="G46" s="29">
        <f t="shared" si="8"/>
        <v>2697.6513199999999</v>
      </c>
      <c r="H46" s="29">
        <f t="shared" si="8"/>
        <v>2952.6968809999998</v>
      </c>
      <c r="I46" s="29">
        <f t="shared" si="8"/>
        <v>3218.6399120000001</v>
      </c>
      <c r="J46" s="29">
        <f t="shared" si="8"/>
        <v>3429.5368640000002</v>
      </c>
      <c r="K46" s="29">
        <f t="shared" si="8"/>
        <v>3577.308231</v>
      </c>
      <c r="L46" s="29">
        <f t="shared" si="8"/>
        <v>3665.288474</v>
      </c>
      <c r="M46" s="29">
        <f t="shared" si="8"/>
        <v>3692.9378590000001</v>
      </c>
      <c r="N46" s="29">
        <f t="shared" si="8"/>
        <v>3650.6022990000001</v>
      </c>
      <c r="O46" s="29">
        <f t="shared" si="8"/>
        <v>3519.4336539999999</v>
      </c>
      <c r="P46" s="29">
        <f t="shared" si="8"/>
        <v>3540.3670189999998</v>
      </c>
      <c r="Q46" s="29">
        <f t="shared" si="8"/>
        <v>3603.2298369999999</v>
      </c>
      <c r="R46" s="29">
        <f t="shared" si="8"/>
        <v>3668.3046920000002</v>
      </c>
      <c r="S46" s="29">
        <f t="shared" si="8"/>
        <v>3722.291346</v>
      </c>
      <c r="T46" s="29">
        <f t="shared" si="8"/>
        <v>3761.164851</v>
      </c>
      <c r="U46" s="29">
        <f t="shared" si="8"/>
        <v>3857.2136999999998</v>
      </c>
      <c r="V46" s="29">
        <f t="shared" si="8"/>
        <v>3955.3038670000001</v>
      </c>
      <c r="W46" s="29">
        <f t="shared" si="8"/>
        <v>4035.4790480000001</v>
      </c>
      <c r="X46" s="29">
        <f t="shared" si="8"/>
        <v>4092.185743</v>
      </c>
      <c r="Y46" s="29">
        <f t="shared" si="8"/>
        <v>4124.7863369999995</v>
      </c>
      <c r="Z46" s="29">
        <f t="shared" si="8"/>
        <v>4134.3670830000001</v>
      </c>
      <c r="AA46" s="29">
        <f t="shared" si="8"/>
        <v>4122.5740759999999</v>
      </c>
      <c r="AB46" s="29">
        <f t="shared" si="8"/>
        <v>4091.1798629999998</v>
      </c>
      <c r="AC46" s="29">
        <f t="shared" si="8"/>
        <v>4041.9326190000002</v>
      </c>
      <c r="AD46" s="29">
        <f t="shared" si="8"/>
        <v>3976.524547</v>
      </c>
      <c r="AE46" s="29">
        <f t="shared" si="8"/>
        <v>4582.9097030000003</v>
      </c>
      <c r="AF46" s="29">
        <f t="shared" si="8"/>
        <v>5588.6125359999996</v>
      </c>
      <c r="AG46" s="29">
        <f t="shared" si="8"/>
        <v>6963.5369030000002</v>
      </c>
      <c r="AH46" s="29">
        <f t="shared" si="8"/>
        <v>8767.9016659999998</v>
      </c>
      <c r="AI46" s="29">
        <f t="shared" si="8"/>
        <v>11113.69945</v>
      </c>
      <c r="AJ46" s="29">
        <f t="shared" si="8"/>
        <v>14157.65812</v>
      </c>
      <c r="AK46" s="29">
        <f t="shared" si="8"/>
        <v>18103.98216</v>
      </c>
      <c r="AL46" s="29">
        <f t="shared" si="8"/>
        <v>23210.682929999999</v>
      </c>
      <c r="AM46" s="29">
        <f t="shared" si="8"/>
        <v>29797.179090000001</v>
      </c>
      <c r="AN46" s="29">
        <f t="shared" si="8"/>
        <v>38249.635159999998</v>
      </c>
    </row>
    <row r="47" spans="1:40" x14ac:dyDescent="0.25">
      <c r="A47" s="32" t="s">
        <v>226</v>
      </c>
      <c r="C47" s="29">
        <f>SUM(C40:C43)</f>
        <v>21068.6177508</v>
      </c>
      <c r="D47" s="29">
        <f t="shared" ref="D47:AN47" si="9">SUM(D40:D43)</f>
        <v>22013.450489099996</v>
      </c>
      <c r="E47" s="29">
        <f t="shared" si="9"/>
        <v>22676.903666300001</v>
      </c>
      <c r="F47" s="29">
        <f t="shared" si="9"/>
        <v>23128.971612500001</v>
      </c>
      <c r="G47" s="29">
        <f t="shared" si="9"/>
        <v>23430.637824500001</v>
      </c>
      <c r="H47" s="29">
        <f t="shared" si="9"/>
        <v>22905.033013</v>
      </c>
      <c r="I47" s="29">
        <f t="shared" si="9"/>
        <v>22087.896713600003</v>
      </c>
      <c r="J47" s="29">
        <f t="shared" si="9"/>
        <v>21747.667490100001</v>
      </c>
      <c r="K47" s="29">
        <f t="shared" si="9"/>
        <v>21819.831097500002</v>
      </c>
      <c r="L47" s="29">
        <f t="shared" si="9"/>
        <v>22096.262572200001</v>
      </c>
      <c r="M47" s="29">
        <f t="shared" si="9"/>
        <v>22371.814994510001</v>
      </c>
      <c r="N47" s="29">
        <f t="shared" si="9"/>
        <v>22433.37922183</v>
      </c>
      <c r="O47" s="29">
        <f t="shared" si="9"/>
        <v>22040.666025965002</v>
      </c>
      <c r="P47" s="29">
        <f t="shared" si="9"/>
        <v>21988.226083421003</v>
      </c>
      <c r="Q47" s="29">
        <f t="shared" si="9"/>
        <v>21850.332617573</v>
      </c>
      <c r="R47" s="29">
        <f t="shared" si="9"/>
        <v>21587.715792858999</v>
      </c>
      <c r="S47" s="29">
        <f t="shared" si="9"/>
        <v>21199.548883530002</v>
      </c>
      <c r="T47" s="29">
        <f t="shared" si="9"/>
        <v>20699.290545338001</v>
      </c>
      <c r="U47" s="29">
        <f t="shared" si="9"/>
        <v>20657.511921467998</v>
      </c>
      <c r="V47" s="29">
        <f t="shared" si="9"/>
        <v>20441.854419533</v>
      </c>
      <c r="W47" s="29">
        <f t="shared" si="9"/>
        <v>20063.195763710599</v>
      </c>
      <c r="X47" s="29">
        <f t="shared" si="9"/>
        <v>19546.132288899898</v>
      </c>
      <c r="Y47" s="29">
        <f t="shared" si="9"/>
        <v>18915.899149099598</v>
      </c>
      <c r="Z47" s="29">
        <f t="shared" si="9"/>
        <v>18196.534292707904</v>
      </c>
      <c r="AA47" s="29">
        <f t="shared" si="9"/>
        <v>17409.690452949701</v>
      </c>
      <c r="AB47" s="29">
        <f t="shared" si="9"/>
        <v>16574.302900012801</v>
      </c>
      <c r="AC47" s="29">
        <f t="shared" si="9"/>
        <v>15706.689265305498</v>
      </c>
      <c r="AD47" s="29">
        <f t="shared" si="9"/>
        <v>14820.851617696699</v>
      </c>
      <c r="AE47" s="29">
        <f t="shared" si="9"/>
        <v>13976.767630341999</v>
      </c>
      <c r="AF47" s="29">
        <f t="shared" si="9"/>
        <v>13125.930527875302</v>
      </c>
      <c r="AG47" s="29">
        <f t="shared" si="9"/>
        <v>12266.3023709475</v>
      </c>
      <c r="AH47" s="29">
        <f t="shared" si="9"/>
        <v>11403.971965039</v>
      </c>
      <c r="AI47" s="29">
        <f t="shared" si="9"/>
        <v>10548.685516048601</v>
      </c>
      <c r="AJ47" s="29">
        <f t="shared" si="9"/>
        <v>9708.6052229481011</v>
      </c>
      <c r="AK47" s="29">
        <f t="shared" si="9"/>
        <v>8889.5969619412008</v>
      </c>
      <c r="AL47" s="29">
        <f t="shared" si="9"/>
        <v>8095.9992301566999</v>
      </c>
      <c r="AM47" s="29">
        <f t="shared" si="9"/>
        <v>7331.4558983305997</v>
      </c>
      <c r="AN47" s="29">
        <f t="shared" si="9"/>
        <v>6598.8810334805994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7" sqref="H7"/>
    </sheetView>
  </sheetViews>
  <sheetFormatPr baseColWidth="10" defaultRowHeight="15" x14ac:dyDescent="0.25"/>
  <cols>
    <col min="1" max="1" width="40.28515625" bestFit="1" customWidth="1"/>
    <col min="2" max="2" width="66.42578125" style="9" hidden="1" customWidth="1"/>
    <col min="3" max="3" width="6.7109375" customWidth="1"/>
    <col min="4" max="4" width="6" customWidth="1"/>
    <col min="5" max="6" width="6.42578125" bestFit="1" customWidth="1"/>
    <col min="7" max="7" width="7.140625" bestFit="1" customWidth="1"/>
    <col min="8" max="8" width="7.5703125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29</v>
      </c>
      <c r="H1">
        <v>39</v>
      </c>
    </row>
    <row r="2" spans="1:8" ht="18.75" x14ac:dyDescent="0.3">
      <c r="A2" s="11" t="s">
        <v>411</v>
      </c>
      <c r="B2" s="17"/>
      <c r="C2" s="4"/>
      <c r="D2" s="4"/>
      <c r="E2" s="4"/>
      <c r="F2" s="4"/>
      <c r="G2" s="4"/>
      <c r="H2" s="4"/>
    </row>
    <row r="3" spans="1:8" x14ac:dyDescent="0.25">
      <c r="A3" s="12"/>
      <c r="B3" s="21"/>
      <c r="C3" s="24">
        <v>2018</v>
      </c>
      <c r="D3" s="24">
        <v>2020</v>
      </c>
      <c r="E3" s="24">
        <v>2025</v>
      </c>
      <c r="F3" s="24">
        <v>2030</v>
      </c>
      <c r="G3" s="24">
        <v>2040</v>
      </c>
      <c r="H3" s="24">
        <v>2050</v>
      </c>
    </row>
    <row r="4" spans="1:8" ht="18.75" customHeight="1" x14ac:dyDescent="0.25">
      <c r="A4" s="22" t="s">
        <v>414</v>
      </c>
      <c r="B4" t="s">
        <v>0</v>
      </c>
      <c r="C4" s="25">
        <f>VLOOKUP($B4,DATA!$A$1:$AM$533,C$1,FALSE)</f>
        <v>1.5100235793830101E-2</v>
      </c>
      <c r="D4" s="25">
        <f>VLOOKUP($B4,DATA!$A$1:$AM$533,D$1,FALSE)</f>
        <v>3.5738846427624198E-2</v>
      </c>
      <c r="E4" s="25">
        <f>VLOOKUP($B4,DATA!$A$1:$AM$533,E$1,FALSE)</f>
        <v>8.6155524168018902E-2</v>
      </c>
      <c r="F4" s="25">
        <f>VLOOKUP($B4,DATA!$A$1:$AM$533,F$1,FALSE)</f>
        <v>0.284643958947006</v>
      </c>
      <c r="G4" s="25">
        <f>VLOOKUP($B4,DATA!$A$1:$AM$533,G$1,FALSE)</f>
        <v>9.0075998891703202E-2</v>
      </c>
      <c r="H4" s="25">
        <f>VLOOKUP($B4,DATA!$A$1:$AM$533,H$1,FALSE)</f>
        <v>0.120113846935443</v>
      </c>
    </row>
    <row r="5" spans="1:8" ht="18.75" customHeight="1" x14ac:dyDescent="0.25">
      <c r="A5" s="22" t="s">
        <v>415</v>
      </c>
      <c r="B5" t="s">
        <v>2</v>
      </c>
      <c r="C5" s="25">
        <f>VLOOKUP($B5,DATA!$A$1:$AM$533,C$1,FALSE)</f>
        <v>2.0258353631508099E-3</v>
      </c>
      <c r="D5" s="25">
        <f>VLOOKUP($B5,DATA!$A$1:$AM$533,D$1,FALSE)</f>
        <v>-5.9027850696224905E-4</v>
      </c>
      <c r="E5" s="25">
        <f>VLOOKUP($B5,DATA!$A$1:$AM$533,E$1,FALSE)</f>
        <v>3.7592767794469802E-2</v>
      </c>
      <c r="F5" s="25">
        <f>VLOOKUP($B5,DATA!$A$1:$AM$533,F$1,FALSE)</f>
        <v>0.22200697011085499</v>
      </c>
      <c r="G5" s="25">
        <f>VLOOKUP($B5,DATA!$A$1:$AM$533,G$1,FALSE)</f>
        <v>-1.44417841332233E-2</v>
      </c>
      <c r="H5" s="25">
        <f>VLOOKUP($B5,DATA!$A$1:$AM$533,H$1,FALSE)</f>
        <v>7.5237798139626805E-2</v>
      </c>
    </row>
    <row r="6" spans="1:8" ht="18.75" customHeight="1" x14ac:dyDescent="0.25">
      <c r="A6" s="22" t="s">
        <v>416</v>
      </c>
      <c r="B6" t="s">
        <v>3</v>
      </c>
      <c r="C6" s="25">
        <f>VLOOKUP($B6,DATA!$A$1:$AM$533,C$1,FALSE)</f>
        <v>-1.87624020013821E-3</v>
      </c>
      <c r="D6" s="25">
        <f>VLOOKUP($B6,DATA!$A$1:$AM$533,D$1,FALSE)</f>
        <v>-2.9282564788446399E-2</v>
      </c>
      <c r="E6" s="25">
        <f>VLOOKUP($B6,DATA!$A$1:$AM$533,E$1,FALSE)</f>
        <v>3.0341414253465201E-2</v>
      </c>
      <c r="F6" s="25">
        <f>VLOOKUP($B6,DATA!$A$1:$AM$533,F$1,FALSE)</f>
        <v>0.46976842463362001</v>
      </c>
      <c r="G6" s="25">
        <f>VLOOKUP($B6,DATA!$A$1:$AM$533,G$1,FALSE)</f>
        <v>0.36204862099611301</v>
      </c>
      <c r="H6" s="25">
        <f>VLOOKUP($B6,DATA!$A$1:$AM$533,H$1,FALSE)</f>
        <v>0.423200824221381</v>
      </c>
    </row>
    <row r="7" spans="1:8" ht="18.75" customHeight="1" x14ac:dyDescent="0.25">
      <c r="A7" s="22" t="s">
        <v>417</v>
      </c>
      <c r="B7" t="s">
        <v>5</v>
      </c>
      <c r="C7" s="25">
        <f>VLOOKUP($B7,DATA!$A$1:$AM$533,C$1,FALSE)</f>
        <v>1.8684514256905799E-3</v>
      </c>
      <c r="D7" s="25">
        <f>VLOOKUP($B7,DATA!$A$1:$AM$533,D$1,FALSE)</f>
        <v>4.1260808000709304E-3</v>
      </c>
      <c r="E7" s="25">
        <f>VLOOKUP($B7,DATA!$A$1:$AM$533,E$1,FALSE)</f>
        <v>-1.7486653256060199E-2</v>
      </c>
      <c r="F7" s="25">
        <f>VLOOKUP($B7,DATA!$A$1:$AM$533,F$1,FALSE)</f>
        <v>-7.9707293752217995E-2</v>
      </c>
      <c r="G7" s="25">
        <f>VLOOKUP($B7,DATA!$A$1:$AM$533,G$1,FALSE)</f>
        <v>-0.29179009899946701</v>
      </c>
      <c r="H7" s="25">
        <f>VLOOKUP($B7,DATA!$A$1:$AM$533,H$1,FALSE)</f>
        <v>-0.46516045524508298</v>
      </c>
    </row>
    <row r="8" spans="1:8" ht="18.75" customHeight="1" x14ac:dyDescent="0.25">
      <c r="A8" s="22" t="s">
        <v>418</v>
      </c>
      <c r="B8" t="s">
        <v>6</v>
      </c>
      <c r="C8" s="25">
        <f>VLOOKUP($B8,DATA!$A$1:$AM$533,C$1,FALSE)</f>
        <v>-4.2657011785596201E-2</v>
      </c>
      <c r="D8" s="25">
        <f>VLOOKUP($B8,DATA!$A$1:$AM$533,D$1,FALSE)</f>
        <v>-0.12914174716281901</v>
      </c>
      <c r="E8" s="25">
        <f>VLOOKUP($B8,DATA!$A$1:$AM$533,E$1,FALSE)</f>
        <v>-0.190160726770227</v>
      </c>
      <c r="F8" s="25">
        <f>VLOOKUP($B8,DATA!$A$1:$AM$533,F$1,FALSE)</f>
        <v>-0.19332211533381599</v>
      </c>
      <c r="G8" s="25">
        <f>VLOOKUP($B8,DATA!$A$1:$AM$533,G$1,FALSE)</f>
        <v>-0.32844575408879001</v>
      </c>
      <c r="H8" s="25">
        <f>VLOOKUP($B8,DATA!$A$1:$AM$533,H$1,FALSE)</f>
        <v>-0.322054858657494</v>
      </c>
    </row>
    <row r="9" spans="1:8" ht="18.75" customHeight="1" x14ac:dyDescent="0.25">
      <c r="A9" s="22" t="s">
        <v>419</v>
      </c>
      <c r="B9" t="s">
        <v>12</v>
      </c>
      <c r="C9" s="25">
        <f>VLOOKUP($B9,DATA!$A$1:$AM$533,C$1,FALSE)</f>
        <v>2.42465999999996E-3</v>
      </c>
      <c r="D9" s="25">
        <f>VLOOKUP($B9,DATA!$A$1:$AM$533,D$1,FALSE)</f>
        <v>1.0455899999999701E-2</v>
      </c>
      <c r="E9" s="25">
        <f>VLOOKUP($B9,DATA!$A$1:$AM$533,E$1,FALSE)</f>
        <v>-4.529942E-2</v>
      </c>
      <c r="F9" s="25">
        <f>VLOOKUP($B9,DATA!$A$1:$AM$533,F$1,FALSE)</f>
        <v>-0.23509661999999901</v>
      </c>
      <c r="G9" s="25">
        <f>VLOOKUP($B9,DATA!$A$1:$AM$533,G$1,FALSE)</f>
        <v>1.7510199999999899E-2</v>
      </c>
      <c r="H9" s="25">
        <f>VLOOKUP($B9,DATA!$A$1:$AM$533,H$1,FALSE)</f>
        <v>6.78110400000001E-2</v>
      </c>
    </row>
    <row r="10" spans="1:8" ht="18.75" customHeight="1" x14ac:dyDescent="0.25">
      <c r="A10" s="22" t="s">
        <v>420</v>
      </c>
      <c r="B10" t="s">
        <v>11</v>
      </c>
      <c r="C10" s="26">
        <f>VLOOKUP($B10,DATA!$A$1:$AM$533,C$1,FALSE)</f>
        <v>-2177.32999999821</v>
      </c>
      <c r="D10" s="26">
        <f>VLOOKUP($B10,DATA!$A$1:$AM$533,D$1,FALSE)</f>
        <v>-10655.0200000032</v>
      </c>
      <c r="E10" s="26">
        <f>VLOOKUP($B10,DATA!$A$1:$AM$533,E$1,FALSE)</f>
        <v>44405.7000000029</v>
      </c>
      <c r="F10" s="26">
        <f>VLOOKUP($B10,DATA!$A$1:$AM$533,F$1,FALSE)</f>
        <v>285322.980000004</v>
      </c>
      <c r="G10" s="26">
        <f>VLOOKUP($B10,DATA!$A$1:$AM$533,G$1,FALSE)</f>
        <v>-3106.59999999404</v>
      </c>
      <c r="H10" s="26">
        <f>VLOOKUP($B10,DATA!$A$1:$AM$533,H$1,FALSE)</f>
        <v>-101682.06000000201</v>
      </c>
    </row>
    <row r="11" spans="1:8" ht="18.75" customHeight="1" x14ac:dyDescent="0.25">
      <c r="A11" s="22" t="s">
        <v>421</v>
      </c>
      <c r="B11" t="s">
        <v>9</v>
      </c>
      <c r="C11" s="25">
        <f>VLOOKUP($B11,DATA!$A$1:$AM$533,C$1,FALSE)</f>
        <v>4.47861581354125E-3</v>
      </c>
      <c r="D11" s="25">
        <f>VLOOKUP($B11,DATA!$A$1:$AM$533,D$1,FALSE)</f>
        <v>-1.02812279118791E-2</v>
      </c>
      <c r="E11" s="25">
        <f>VLOOKUP($B11,DATA!$A$1:$AM$533,E$1,FALSE)</f>
        <v>-3.4420656879907703E-2</v>
      </c>
      <c r="F11" s="25">
        <f>VLOOKUP($B11,DATA!$A$1:$AM$533,F$1,FALSE)</f>
        <v>9.6001496779352102E-2</v>
      </c>
      <c r="G11" s="25">
        <f>VLOOKUP($B11,DATA!$A$1:$AM$533,G$1,FALSE)</f>
        <v>0.17735474971158899</v>
      </c>
      <c r="H11" s="25">
        <f>VLOOKUP($B11,DATA!$A$1:$AM$533,H$1,FALSE)</f>
        <v>2.4595564082652201E-2</v>
      </c>
    </row>
    <row r="12" spans="1:8" ht="18.75" customHeight="1" x14ac:dyDescent="0.25">
      <c r="A12" s="22" t="s">
        <v>422</v>
      </c>
      <c r="B12" t="s">
        <v>7</v>
      </c>
      <c r="C12" s="25">
        <f>VLOOKUP($B12,DATA!$A$1:$AM$533,C$1,FALSE)</f>
        <v>-5.95807946907056E-3</v>
      </c>
      <c r="D12" s="25">
        <f>VLOOKUP($B12,DATA!$A$1:$AM$533,D$1,FALSE)</f>
        <v>1.3515330821167699E-4</v>
      </c>
      <c r="E12" s="25">
        <f>VLOOKUP($B12,DATA!$A$1:$AM$533,E$1,FALSE)</f>
        <v>7.8992036312208705E-2</v>
      </c>
      <c r="F12" s="25">
        <f>VLOOKUP($B12,DATA!$A$1:$AM$533,F$1,FALSE)</f>
        <v>0.26343607735959101</v>
      </c>
      <c r="G12" s="25">
        <f>VLOOKUP($B12,DATA!$A$1:$AM$533,G$1,FALSE)</f>
        <v>0.68722907218337004</v>
      </c>
      <c r="H12" s="25">
        <f>VLOOKUP($B12,DATA!$A$1:$AM$533,H$1,FALSE)</f>
        <v>0.98020597448489299</v>
      </c>
    </row>
    <row r="13" spans="1:8" ht="18.75" customHeight="1" x14ac:dyDescent="0.25">
      <c r="A13" s="22" t="s">
        <v>423</v>
      </c>
      <c r="B13" t="s">
        <v>213</v>
      </c>
      <c r="C13" s="25">
        <f>VLOOKUP($B13,DATA!$A$1:$AM$533,C$1,FALSE)</f>
        <v>-5.4795044028166304E-3</v>
      </c>
      <c r="D13" s="25">
        <f>VLOOKUP($B13,DATA!$A$1:$AM$533,D$1,FALSE)</f>
        <v>-3.4326030658110497E-2</v>
      </c>
      <c r="E13" s="25">
        <f>VLOOKUP($B13,DATA!$A$1:$AM$533,E$1,FALSE)</f>
        <v>-0.33190486361444599</v>
      </c>
      <c r="F13" s="25">
        <f>VLOOKUP($B13,DATA!$A$1:$AM$533,F$1,FALSE)</f>
        <v>-1.5137657276115399</v>
      </c>
      <c r="G13" s="25">
        <f>VLOOKUP($B13,DATA!$A$1:$AM$533,G$1,FALSE)</f>
        <v>-3.2291966347646501</v>
      </c>
      <c r="H13" s="25">
        <f>VLOOKUP($B13,DATA!$A$1:$AM$533,H$1,FALSE)</f>
        <v>-2.79399818328028</v>
      </c>
    </row>
    <row r="14" spans="1:8" ht="18.75" customHeight="1" x14ac:dyDescent="0.25">
      <c r="A14" s="23" t="s">
        <v>413</v>
      </c>
      <c r="B14" t="s">
        <v>214</v>
      </c>
      <c r="C14" s="25">
        <f>VLOOKUP($B14,DATA!$A$1:$AM$533,C$1,FALSE)</f>
        <v>-2.4888400000002502E-3</v>
      </c>
      <c r="D14" s="25">
        <f>VLOOKUP($B14,DATA!$A$1:$AM$533,D$1,FALSE)</f>
        <v>-1.17153499999998E-2</v>
      </c>
      <c r="E14" s="25">
        <f>VLOOKUP($B14,DATA!$A$1:$AM$533,E$1,FALSE)</f>
        <v>-0.105554</v>
      </c>
      <c r="F14" s="25">
        <f>VLOOKUP($B14,DATA!$A$1:$AM$533,F$1,FALSE)</f>
        <v>-0.35154229999999997</v>
      </c>
      <c r="G14" s="25">
        <f>VLOOKUP($B14,DATA!$A$1:$AM$533,G$1,FALSE)</f>
        <v>-0.21782404999999899</v>
      </c>
      <c r="H14" s="25">
        <f>VLOOKUP($B14,DATA!$A$1:$AM$533,H$1,FALSE)</f>
        <v>-0.115374929999999</v>
      </c>
    </row>
    <row r="15" spans="1:8" ht="18.75" customHeight="1" x14ac:dyDescent="0.25">
      <c r="A15" s="23" t="s">
        <v>424</v>
      </c>
      <c r="B15" t="s">
        <v>14</v>
      </c>
      <c r="C15" s="25">
        <f>VLOOKUP($B15,DATA!$A$1:$AM$533,C$1,FALSE)</f>
        <v>-1.5597978453000501</v>
      </c>
      <c r="D15" s="25">
        <f>VLOOKUP($B15,DATA!$A$1:$AM$533,D$1,FALSE)</f>
        <v>-4.26028281589097</v>
      </c>
      <c r="E15" s="25">
        <f>VLOOKUP($B15,DATA!$A$1:$AM$533,E$1,FALSE)</f>
        <v>-7.4027424087829798</v>
      </c>
      <c r="F15" s="25">
        <f>VLOOKUP($B15,DATA!$A$1:$AM$533,F$1,FALSE)</f>
        <v>-11.371566652005701</v>
      </c>
      <c r="G15" s="25">
        <f>VLOOKUP($B15,DATA!$A$1:$AM$533,G$1,FALSE)</f>
        <v>-14.3218573302885</v>
      </c>
      <c r="H15" s="25">
        <f>VLOOKUP($B15,DATA!$A$1:$AM$533,H$1,FALSE)</f>
        <v>-18.321960546090899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19" workbookViewId="0">
      <selection activeCell="H32" sqref="H32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18" t="s">
        <v>215</v>
      </c>
      <c r="C1" s="4"/>
      <c r="D1" s="4"/>
      <c r="E1" s="4"/>
      <c r="F1" s="4"/>
      <c r="G1" s="4"/>
      <c r="H1" s="4"/>
      <c r="I1" s="4"/>
      <c r="J1" s="4"/>
      <c r="K1" s="11" t="s">
        <v>216</v>
      </c>
      <c r="L1" s="4"/>
      <c r="M1" s="4"/>
      <c r="N1" s="4"/>
      <c r="O1" s="4"/>
      <c r="P1" s="4"/>
      <c r="Q1" s="4"/>
      <c r="R1" s="4"/>
      <c r="S1" s="4"/>
      <c r="T1" s="4"/>
      <c r="U1" s="11" t="s">
        <v>446</v>
      </c>
      <c r="V1" s="4"/>
      <c r="W1" s="4"/>
      <c r="X1" s="4"/>
      <c r="Y1" s="4"/>
      <c r="Z1" s="4"/>
      <c r="AA1" s="4"/>
      <c r="AB1" s="4"/>
    </row>
    <row r="2" spans="1:28" x14ac:dyDescent="0.25">
      <c r="A2" s="40" t="s">
        <v>229</v>
      </c>
      <c r="B2" s="41"/>
      <c r="C2" s="41">
        <v>2</v>
      </c>
      <c r="D2" s="41">
        <v>7</v>
      </c>
      <c r="E2" s="41">
        <v>9</v>
      </c>
      <c r="F2" s="41">
        <v>14</v>
      </c>
      <c r="G2" s="41">
        <v>19</v>
      </c>
      <c r="H2" s="41">
        <v>29</v>
      </c>
      <c r="I2" s="41">
        <v>39</v>
      </c>
      <c r="J2" s="41"/>
      <c r="K2" s="40" t="s">
        <v>229</v>
      </c>
      <c r="L2" s="41"/>
      <c r="M2" s="41">
        <v>2</v>
      </c>
      <c r="N2" s="41">
        <v>7</v>
      </c>
      <c r="O2" s="41">
        <v>9</v>
      </c>
      <c r="P2" s="41">
        <v>14</v>
      </c>
      <c r="Q2" s="41">
        <v>19</v>
      </c>
      <c r="R2" s="41">
        <v>29</v>
      </c>
      <c r="S2" s="41">
        <v>39</v>
      </c>
      <c r="T2" s="41"/>
      <c r="U2" s="40" t="s">
        <v>230</v>
      </c>
      <c r="V2" s="41"/>
      <c r="W2" s="41"/>
      <c r="X2" s="41"/>
      <c r="Y2" s="41"/>
      <c r="Z2" s="41"/>
      <c r="AA2" s="41"/>
      <c r="AB2" s="41"/>
    </row>
    <row r="3" spans="1:28" ht="15.75" customHeight="1" x14ac:dyDescent="0.25">
      <c r="A3" s="45"/>
      <c r="B3" s="45"/>
      <c r="C3" s="46">
        <v>2013</v>
      </c>
      <c r="D3" s="46">
        <v>2018</v>
      </c>
      <c r="E3" s="46">
        <v>2020</v>
      </c>
      <c r="F3" s="46">
        <v>2025</v>
      </c>
      <c r="G3" s="46">
        <v>2030</v>
      </c>
      <c r="H3" s="46">
        <v>2040</v>
      </c>
      <c r="I3" s="46">
        <v>2050</v>
      </c>
      <c r="J3" s="41"/>
      <c r="K3" s="45"/>
      <c r="L3" s="45"/>
      <c r="M3" s="46">
        <v>2013</v>
      </c>
      <c r="N3" s="46">
        <v>2018</v>
      </c>
      <c r="O3" s="46">
        <v>2020</v>
      </c>
      <c r="P3" s="46">
        <v>2025</v>
      </c>
      <c r="Q3" s="46">
        <v>2030</v>
      </c>
      <c r="R3" s="46">
        <v>2040</v>
      </c>
      <c r="S3" s="46">
        <v>2050</v>
      </c>
      <c r="T3" s="41"/>
      <c r="U3" s="45"/>
      <c r="V3" s="46">
        <v>2018</v>
      </c>
      <c r="W3" s="46">
        <v>2020</v>
      </c>
      <c r="X3" s="46">
        <v>2025</v>
      </c>
      <c r="Y3" s="46">
        <v>2030</v>
      </c>
      <c r="Z3" s="46">
        <v>2040</v>
      </c>
      <c r="AA3" s="46">
        <v>2050</v>
      </c>
      <c r="AB3" s="49"/>
    </row>
    <row r="4" spans="1:28" ht="15.75" customHeight="1" x14ac:dyDescent="0.25">
      <c r="A4" s="36" t="s">
        <v>219</v>
      </c>
      <c r="B4" s="41" t="s">
        <v>69</v>
      </c>
      <c r="C4" s="83">
        <f>VLOOKUP($B4,DATA!$A$1:$AM$533,C$2,FALSE)</f>
        <v>158.6805803</v>
      </c>
      <c r="D4" s="83">
        <f>VLOOKUP($B4,DATA!$A$1:$AM$533,D$2,FALSE)</f>
        <v>180.76417040000001</v>
      </c>
      <c r="E4" s="83">
        <f>VLOOKUP($B4,DATA!$A$1:$AM$533,E$2,FALSE)</f>
        <v>188.0712991</v>
      </c>
      <c r="F4" s="83">
        <f>VLOOKUP($B4,DATA!$A$1:$AM$533,F$2,FALSE)</f>
        <v>203.7749417</v>
      </c>
      <c r="G4" s="83">
        <f>VLOOKUP($B4,DATA!$A$1:$AM$533,G$2,FALSE)</f>
        <v>224.48762110000001</v>
      </c>
      <c r="H4" s="83">
        <f>VLOOKUP($B4,DATA!$A$1:$AM$533,H$2,FALSE)</f>
        <v>266.58909949999997</v>
      </c>
      <c r="I4" s="83">
        <f>VLOOKUP($B4,DATA!$A$1:$AM$533,I$2,FALSE)</f>
        <v>306.8310391</v>
      </c>
      <c r="J4" s="41"/>
      <c r="K4" s="36" t="s">
        <v>219</v>
      </c>
      <c r="L4" s="41" t="s">
        <v>74</v>
      </c>
      <c r="M4" s="83">
        <f>VLOOKUP($L4,DATA!$A$1:$AM$533,M$2,FALSE)</f>
        <v>158.6805803</v>
      </c>
      <c r="N4" s="83">
        <f>VLOOKUP($L4,DATA!$A$1:$AM$533,N$2,FALSE)</f>
        <v>180.76398900000001</v>
      </c>
      <c r="O4" s="83">
        <f>VLOOKUP($L4,DATA!$A$1:$AM$533,O$2,FALSE)</f>
        <v>188.12192709999999</v>
      </c>
      <c r="P4" s="83">
        <f>VLOOKUP($L4,DATA!$A$1:$AM$533,P$2,FALSE)</f>
        <v>203.5768602</v>
      </c>
      <c r="Q4" s="83">
        <f>VLOOKUP($L4,DATA!$A$1:$AM$533,Q$2,FALSE)</f>
        <v>224.60737990000001</v>
      </c>
      <c r="R4" s="83">
        <f>VLOOKUP($L4,DATA!$A$1:$AM$533,R$2,FALSE)</f>
        <v>265.65535640000002</v>
      </c>
      <c r="S4" s="83">
        <f>VLOOKUP($L4,DATA!$A$1:$AM$533,S$2,FALSE)</f>
        <v>304.5433448</v>
      </c>
      <c r="T4" s="41"/>
      <c r="U4" s="36" t="s">
        <v>219</v>
      </c>
      <c r="V4" s="44">
        <f t="shared" ref="V4:AA11" si="0">N4/D4-1</f>
        <v>-1.0035174536904279E-6</v>
      </c>
      <c r="W4" s="44">
        <f t="shared" si="0"/>
        <v>2.6919577969763964E-4</v>
      </c>
      <c r="X4" s="44">
        <f t="shared" si="0"/>
        <v>-9.7206014806083818E-4</v>
      </c>
      <c r="Y4" s="44">
        <f t="shared" si="0"/>
        <v>5.3347618640686711E-4</v>
      </c>
      <c r="Z4" s="44">
        <f t="shared" si="0"/>
        <v>-3.5025554373799839E-3</v>
      </c>
      <c r="AA4" s="44">
        <f t="shared" si="0"/>
        <v>-7.4558763895279379E-3</v>
      </c>
      <c r="AB4" s="44"/>
    </row>
    <row r="5" spans="1:28" ht="15.75" customHeight="1" x14ac:dyDescent="0.25">
      <c r="A5" s="36" t="s">
        <v>218</v>
      </c>
      <c r="B5" s="41" t="s">
        <v>70</v>
      </c>
      <c r="C5" s="83">
        <f>VLOOKUP($B5,DATA!$A$1:$AM$533,C$2,FALSE)</f>
        <v>1535.2176030000001</v>
      </c>
      <c r="D5" s="83">
        <f>VLOOKUP($B5,DATA!$A$1:$AM$533,D$2,FALSE)</f>
        <v>1819.609565</v>
      </c>
      <c r="E5" s="83">
        <f>VLOOKUP($B5,DATA!$A$1:$AM$533,E$2,FALSE)</f>
        <v>1938.2755420000001</v>
      </c>
      <c r="F5" s="83">
        <f>VLOOKUP($B5,DATA!$A$1:$AM$533,F$2,FALSE)</f>
        <v>2229.162366</v>
      </c>
      <c r="G5" s="83">
        <f>VLOOKUP($B5,DATA!$A$1:$AM$533,G$2,FALSE)</f>
        <v>2527.2245079999998</v>
      </c>
      <c r="H5" s="83">
        <f>VLOOKUP($B5,DATA!$A$1:$AM$533,H$2,FALSE)</f>
        <v>3021.072983</v>
      </c>
      <c r="I5" s="83">
        <f>VLOOKUP($B5,DATA!$A$1:$AM$533,I$2,FALSE)</f>
        <v>3471.644108</v>
      </c>
      <c r="J5" s="41"/>
      <c r="K5" s="36" t="s">
        <v>218</v>
      </c>
      <c r="L5" s="41" t="s">
        <v>75</v>
      </c>
      <c r="M5" s="83">
        <f>VLOOKUP($L5,DATA!$A$1:$AM$533,M$2,FALSE)</f>
        <v>1535.2176030000001</v>
      </c>
      <c r="N5" s="83">
        <f>VLOOKUP($L5,DATA!$A$1:$AM$533,N$2,FALSE)</f>
        <v>1819.4051039999999</v>
      </c>
      <c r="O5" s="83">
        <f>VLOOKUP($L5,DATA!$A$1:$AM$533,O$2,FALSE)</f>
        <v>1934.089174</v>
      </c>
      <c r="P5" s="83">
        <f>VLOOKUP($L5,DATA!$A$1:$AM$533,P$2,FALSE)</f>
        <v>2219.8126910000001</v>
      </c>
      <c r="Q5" s="83">
        <f>VLOOKUP($L5,DATA!$A$1:$AM$533,Q$2,FALSE)</f>
        <v>2520.801872</v>
      </c>
      <c r="R5" s="83">
        <f>VLOOKUP($L5,DATA!$A$1:$AM$533,R$2,FALSE)</f>
        <v>2995.4771190000001</v>
      </c>
      <c r="S5" s="83">
        <f>VLOOKUP($L5,DATA!$A$1:$AM$533,S$2,FALSE)</f>
        <v>3405.6959919999999</v>
      </c>
      <c r="T5" s="41"/>
      <c r="U5" s="36" t="s">
        <v>218</v>
      </c>
      <c r="V5" s="44">
        <f t="shared" si="0"/>
        <v>-1.1236531392933014E-4</v>
      </c>
      <c r="W5" s="44">
        <f t="shared" si="0"/>
        <v>-2.1598415237085167E-3</v>
      </c>
      <c r="X5" s="44">
        <f t="shared" si="0"/>
        <v>-4.1942548208262487E-3</v>
      </c>
      <c r="Y5" s="44">
        <f t="shared" si="0"/>
        <v>-2.541379279786482E-3</v>
      </c>
      <c r="Z5" s="44">
        <f t="shared" si="0"/>
        <v>-8.4724414617030064E-3</v>
      </c>
      <c r="AA5" s="44">
        <f t="shared" si="0"/>
        <v>-1.8996220219702376E-2</v>
      </c>
      <c r="AB5" s="44"/>
    </row>
    <row r="6" spans="1:28" ht="15.75" customHeight="1" x14ac:dyDescent="0.25">
      <c r="A6" s="36" t="s">
        <v>220</v>
      </c>
      <c r="B6" s="41" t="s">
        <v>71</v>
      </c>
      <c r="C6" s="83">
        <f>VLOOKUP($B6,DATA!$A$1:$AM$533,C$2,FALSE)</f>
        <v>806.7662934</v>
      </c>
      <c r="D6" s="83">
        <f>VLOOKUP($B6,DATA!$A$1:$AM$533,D$2,FALSE)</f>
        <v>1028.0343250000001</v>
      </c>
      <c r="E6" s="83">
        <f>VLOOKUP($B6,DATA!$A$1:$AM$533,E$2,FALSE)</f>
        <v>1116.447271</v>
      </c>
      <c r="F6" s="83">
        <f>VLOOKUP($B6,DATA!$A$1:$AM$533,F$2,FALSE)</f>
        <v>1336.933802</v>
      </c>
      <c r="G6" s="83">
        <f>VLOOKUP($B6,DATA!$A$1:$AM$533,G$2,FALSE)</f>
        <v>1557.4062919999999</v>
      </c>
      <c r="H6" s="83">
        <f>VLOOKUP($B6,DATA!$A$1:$AM$533,H$2,FALSE)</f>
        <v>1732.4640879999999</v>
      </c>
      <c r="I6" s="83">
        <f>VLOOKUP($B6,DATA!$A$1:$AM$533,I$2,FALSE)</f>
        <v>1908.7363270000001</v>
      </c>
      <c r="J6" s="41"/>
      <c r="K6" s="36" t="s">
        <v>220</v>
      </c>
      <c r="L6" s="41" t="s">
        <v>76</v>
      </c>
      <c r="M6" s="83">
        <f>VLOOKUP($L6,DATA!$A$1:$AM$533,M$2,FALSE)</f>
        <v>806.7662934</v>
      </c>
      <c r="N6" s="83">
        <f>VLOOKUP($L6,DATA!$A$1:$AM$533,N$2,FALSE)</f>
        <v>1028.1804139999999</v>
      </c>
      <c r="O6" s="83">
        <f>VLOOKUP($L6,DATA!$A$1:$AM$533,O$2,FALSE)</f>
        <v>1118.1106560000001</v>
      </c>
      <c r="P6" s="83">
        <f>VLOOKUP($L6,DATA!$A$1:$AM$533,P$2,FALSE)</f>
        <v>1338.5528959999999</v>
      </c>
      <c r="Q6" s="83">
        <f>VLOOKUP($L6,DATA!$A$1:$AM$533,Q$2,FALSE)</f>
        <v>1560.3797810000001</v>
      </c>
      <c r="R6" s="83">
        <f>VLOOKUP($L6,DATA!$A$1:$AM$533,R$2,FALSE)</f>
        <v>1730.5855019999999</v>
      </c>
      <c r="S6" s="83">
        <f>VLOOKUP($L6,DATA!$A$1:$AM$533,S$2,FALSE)</f>
        <v>1906.8873779999999</v>
      </c>
      <c r="T6" s="41"/>
      <c r="U6" s="36" t="s">
        <v>220</v>
      </c>
      <c r="V6" s="44">
        <f t="shared" si="0"/>
        <v>1.4210517727586414E-4</v>
      </c>
      <c r="W6" s="44">
        <f t="shared" si="0"/>
        <v>1.4898912319523117E-3</v>
      </c>
      <c r="X6" s="44">
        <f t="shared" si="0"/>
        <v>1.2110502386712962E-3</v>
      </c>
      <c r="Y6" s="44">
        <f t="shared" si="0"/>
        <v>1.9092570867822456E-3</v>
      </c>
      <c r="Z6" s="44">
        <f t="shared" si="0"/>
        <v>-1.0843434002540953E-3</v>
      </c>
      <c r="AA6" s="44">
        <f t="shared" si="0"/>
        <v>-9.6867701098679593E-4</v>
      </c>
      <c r="AB6" s="44"/>
    </row>
    <row r="7" spans="1:28" ht="15.75" customHeight="1" x14ac:dyDescent="0.25">
      <c r="A7" s="36" t="s">
        <v>221</v>
      </c>
      <c r="B7" s="41" t="s">
        <v>72</v>
      </c>
      <c r="C7" s="83">
        <f>VLOOKUP($B7,DATA!$A$1:$AM$533,C$2,FALSE)</f>
        <v>191.8611679</v>
      </c>
      <c r="D7" s="83">
        <f>VLOOKUP($B7,DATA!$A$1:$AM$533,D$2,FALSE)</f>
        <v>209.85903959999999</v>
      </c>
      <c r="E7" s="83">
        <f>VLOOKUP($B7,DATA!$A$1:$AM$533,E$2,FALSE)</f>
        <v>218.5911787</v>
      </c>
      <c r="F7" s="83">
        <f>VLOOKUP($B7,DATA!$A$1:$AM$533,F$2,FALSE)</f>
        <v>244.52564480000001</v>
      </c>
      <c r="G7" s="83">
        <f>VLOOKUP($B7,DATA!$A$1:$AM$533,G$2,FALSE)</f>
        <v>291.72262439999997</v>
      </c>
      <c r="H7" s="83">
        <f>VLOOKUP($B7,DATA!$A$1:$AM$533,H$2,FALSE)</f>
        <v>335.65332869999997</v>
      </c>
      <c r="I7" s="83">
        <f>VLOOKUP($B7,DATA!$A$1:$AM$533,I$2,FALSE)</f>
        <v>357.92890569999997</v>
      </c>
      <c r="J7" s="41"/>
      <c r="K7" s="36" t="s">
        <v>221</v>
      </c>
      <c r="L7" s="41" t="s">
        <v>77</v>
      </c>
      <c r="M7" s="83">
        <f>VLOOKUP($L7,DATA!$A$1:$AM$533,M$2,FALSE)</f>
        <v>191.8611679</v>
      </c>
      <c r="N7" s="83">
        <f>VLOOKUP($L7,DATA!$A$1:$AM$533,N$2,FALSE)</f>
        <v>209.81398469999999</v>
      </c>
      <c r="O7" s="83">
        <f>VLOOKUP($L7,DATA!$A$1:$AM$533,O$2,FALSE)</f>
        <v>217.84141750000001</v>
      </c>
      <c r="P7" s="83">
        <f>VLOOKUP($L7,DATA!$A$1:$AM$533,P$2,FALSE)</f>
        <v>242.4681582</v>
      </c>
      <c r="Q7" s="83">
        <f>VLOOKUP($L7,DATA!$A$1:$AM$533,Q$2,FALSE)</f>
        <v>289.18706630000003</v>
      </c>
      <c r="R7" s="83">
        <f>VLOOKUP($L7,DATA!$A$1:$AM$533,R$2,FALSE)</f>
        <v>329.1759897</v>
      </c>
      <c r="S7" s="83">
        <f>VLOOKUP($L7,DATA!$A$1:$AM$533,S$2,FALSE)</f>
        <v>343.58602289999999</v>
      </c>
      <c r="T7" s="41"/>
      <c r="U7" s="36" t="s">
        <v>221</v>
      </c>
      <c r="V7" s="44">
        <f t="shared" si="0"/>
        <v>-2.1469125221329488E-4</v>
      </c>
      <c r="W7" s="44">
        <f t="shared" si="0"/>
        <v>-3.4299700676805323E-3</v>
      </c>
      <c r="X7" s="44">
        <f t="shared" si="0"/>
        <v>-8.4141955813380465E-3</v>
      </c>
      <c r="Y7" s="44">
        <f t="shared" si="0"/>
        <v>-8.6916745151836006E-3</v>
      </c>
      <c r="Z7" s="44">
        <f t="shared" si="0"/>
        <v>-1.9297705239769258E-2</v>
      </c>
      <c r="AA7" s="44">
        <f t="shared" si="0"/>
        <v>-4.0071876206672075E-2</v>
      </c>
      <c r="AB7" s="44"/>
    </row>
    <row r="8" spans="1:28" ht="15.75" customHeight="1" x14ac:dyDescent="0.25">
      <c r="A8" s="37" t="s">
        <v>222</v>
      </c>
      <c r="B8" s="41" t="s">
        <v>231</v>
      </c>
      <c r="C8" s="83">
        <f>VLOOKUP($B8,DATA!$A$1:$AM$533,C$2,FALSE)</f>
        <v>989.40725499999996</v>
      </c>
      <c r="D8" s="83">
        <f>VLOOKUP($B8,DATA!$A$1:$AM$533,D$2,FALSE)</f>
        <v>1150.018638</v>
      </c>
      <c r="E8" s="83">
        <f>VLOOKUP($B8,DATA!$A$1:$AM$533,E$2,FALSE)</f>
        <v>1218.737464</v>
      </c>
      <c r="F8" s="83">
        <f>VLOOKUP($B8,DATA!$A$1:$AM$533,F$2,FALSE)</f>
        <v>1251.199656</v>
      </c>
      <c r="G8" s="83">
        <f>VLOOKUP($B8,DATA!$A$1:$AM$533,G$2,FALSE)</f>
        <v>1336.4799419999999</v>
      </c>
      <c r="H8" s="83">
        <f>VLOOKUP($B8,DATA!$A$1:$AM$533,H$2,FALSE)</f>
        <v>1403.5614619999999</v>
      </c>
      <c r="I8" s="83">
        <f>VLOOKUP($B8,DATA!$A$1:$AM$533,I$2,FALSE)</f>
        <v>1668.449897</v>
      </c>
      <c r="J8" s="41"/>
      <c r="K8" s="37" t="s">
        <v>222</v>
      </c>
      <c r="L8" s="41" t="s">
        <v>233</v>
      </c>
      <c r="M8" s="83">
        <f>VLOOKUP($L8,DATA!$A$1:$AM$533,M$2,FALSE)</f>
        <v>989.40725499999996</v>
      </c>
      <c r="N8" s="83">
        <f>VLOOKUP($L8,DATA!$A$1:$AM$533,N$2,FALSE)</f>
        <v>1146.0272600000001</v>
      </c>
      <c r="O8" s="83">
        <f>VLOOKUP($L8,DATA!$A$1:$AM$533,O$2,FALSE)</f>
        <v>1206.487662</v>
      </c>
      <c r="P8" s="83">
        <f>VLOOKUP($L8,DATA!$A$1:$AM$533,P$2,FALSE)</f>
        <v>1226.437463</v>
      </c>
      <c r="Q8" s="83">
        <f>VLOOKUP($L8,DATA!$A$1:$AM$533,Q$2,FALSE)</f>
        <v>1285.9462900000001</v>
      </c>
      <c r="R8" s="83">
        <f>VLOOKUP($L8,DATA!$A$1:$AM$533,R$2,FALSE)</f>
        <v>1333.0218620000001</v>
      </c>
      <c r="S8" s="83">
        <f>VLOOKUP($L8,DATA!$A$1:$AM$533,S$2,FALSE)</f>
        <v>1550.7374569999999</v>
      </c>
      <c r="T8" s="41"/>
      <c r="U8" s="37" t="s">
        <v>222</v>
      </c>
      <c r="V8" s="44">
        <f t="shared" si="0"/>
        <v>-3.4707072286596086E-3</v>
      </c>
      <c r="W8" s="44">
        <f t="shared" si="0"/>
        <v>-1.0051222976107721E-2</v>
      </c>
      <c r="X8" s="44">
        <f t="shared" si="0"/>
        <v>-1.979076071612984E-2</v>
      </c>
      <c r="Y8" s="44">
        <f t="shared" si="0"/>
        <v>-3.7811006669039693E-2</v>
      </c>
      <c r="Z8" s="44">
        <f t="shared" si="0"/>
        <v>-5.0257578246331036E-2</v>
      </c>
      <c r="AA8" s="44">
        <f t="shared" si="0"/>
        <v>-7.0551977743926186E-2</v>
      </c>
      <c r="AB8" s="44"/>
    </row>
    <row r="9" spans="1:28" ht="15.75" customHeight="1" x14ac:dyDescent="0.25">
      <c r="A9" s="36" t="s">
        <v>224</v>
      </c>
      <c r="B9" s="41" t="s">
        <v>232</v>
      </c>
      <c r="C9" s="83">
        <f>VLOOKUP($B9,DATA!$A$1:$AM$533,C$2,FALSE)</f>
        <v>2168.3875360000002</v>
      </c>
      <c r="D9" s="83">
        <f>VLOOKUP($B9,DATA!$A$1:$AM$533,D$2,FALSE)</f>
        <v>3098.8502720000001</v>
      </c>
      <c r="E9" s="83">
        <f>VLOOKUP($B9,DATA!$A$1:$AM$533,E$2,FALSE)</f>
        <v>3511.3683660000002</v>
      </c>
      <c r="F9" s="83">
        <f>VLOOKUP($B9,DATA!$A$1:$AM$533,F$2,FALSE)</f>
        <v>3831.323042</v>
      </c>
      <c r="G9" s="83">
        <f>VLOOKUP($B9,DATA!$A$1:$AM$533,G$2,FALSE)</f>
        <v>4482.770955</v>
      </c>
      <c r="H9" s="83">
        <f>VLOOKUP($B9,DATA!$A$1:$AM$533,H$2,FALSE)</f>
        <v>4317.8128640000004</v>
      </c>
      <c r="I9" s="83">
        <f>VLOOKUP($B9,DATA!$A$1:$AM$533,I$2,FALSE)</f>
        <v>4978.9284319999997</v>
      </c>
      <c r="J9" s="41"/>
      <c r="K9" s="36" t="s">
        <v>224</v>
      </c>
      <c r="L9" s="41" t="s">
        <v>234</v>
      </c>
      <c r="M9" s="83">
        <f>VLOOKUP($L9,DATA!$A$1:$AM$533,M$2,FALSE)</f>
        <v>2168.3875360000002</v>
      </c>
      <c r="N9" s="83">
        <f>VLOOKUP($L9,DATA!$A$1:$AM$533,N$2,FALSE)</f>
        <v>3071.1715170000002</v>
      </c>
      <c r="O9" s="83">
        <f>VLOOKUP($L9,DATA!$A$1:$AM$533,O$2,FALSE)</f>
        <v>3427.2561999999998</v>
      </c>
      <c r="P9" s="83">
        <f>VLOOKUP($L9,DATA!$A$1:$AM$533,P$2,FALSE)</f>
        <v>3469.3383789999998</v>
      </c>
      <c r="Q9" s="83">
        <f>VLOOKUP($L9,DATA!$A$1:$AM$533,Q$2,FALSE)</f>
        <v>3117.8222500000002</v>
      </c>
      <c r="R9" s="83">
        <f>VLOOKUP($L9,DATA!$A$1:$AM$533,R$2,FALSE)</f>
        <v>2210.1680040000001</v>
      </c>
      <c r="S9" s="83">
        <f>VLOOKUP($L9,DATA!$A$1:$AM$533,S$2,FALSE)</f>
        <v>1276.2574890000001</v>
      </c>
      <c r="T9" s="41"/>
      <c r="U9" s="36" t="s">
        <v>224</v>
      </c>
      <c r="V9" s="44">
        <f t="shared" si="0"/>
        <v>-8.9319433243013613E-3</v>
      </c>
      <c r="W9" s="44">
        <f t="shared" si="0"/>
        <v>-2.3954241547097244E-2</v>
      </c>
      <c r="X9" s="44">
        <f t="shared" si="0"/>
        <v>-9.4480329388001549E-2</v>
      </c>
      <c r="Y9" s="44">
        <f t="shared" si="0"/>
        <v>-0.30448771947127062</v>
      </c>
      <c r="Z9" s="44">
        <f t="shared" si="0"/>
        <v>-0.4881278847382674</v>
      </c>
      <c r="AA9" s="44">
        <f t="shared" si="0"/>
        <v>-0.74366823977677932</v>
      </c>
      <c r="AB9" s="44"/>
    </row>
    <row r="10" spans="1:28" ht="15.75" customHeight="1" x14ac:dyDescent="0.25">
      <c r="A10" s="36" t="s">
        <v>223</v>
      </c>
      <c r="B10" s="41" t="s">
        <v>73</v>
      </c>
      <c r="C10" s="83">
        <f>VLOOKUP($B10,DATA!$A$1:$AM$533,C$2,FALSE)</f>
        <v>1941.100091</v>
      </c>
      <c r="D10" s="83">
        <f>VLOOKUP($B10,DATA!$A$1:$AM$533,D$2,FALSE)</f>
        <v>2306.2202950000001</v>
      </c>
      <c r="E10" s="83">
        <f>VLOOKUP($B10,DATA!$A$1:$AM$533,E$2,FALSE)</f>
        <v>2451.1454659999999</v>
      </c>
      <c r="F10" s="83">
        <f>VLOOKUP($B10,DATA!$A$1:$AM$533,F$2,FALSE)</f>
        <v>2810.913395</v>
      </c>
      <c r="G10" s="83">
        <f>VLOOKUP($B10,DATA!$A$1:$AM$533,G$2,FALSE)</f>
        <v>3171.732786</v>
      </c>
      <c r="H10" s="83">
        <f>VLOOKUP($B10,DATA!$A$1:$AM$533,H$2,FALSE)</f>
        <v>3389.2854670000002</v>
      </c>
      <c r="I10" s="83">
        <f>VLOOKUP($B10,DATA!$A$1:$AM$533,I$2,FALSE)</f>
        <v>3577.5209369999998</v>
      </c>
      <c r="J10" s="41"/>
      <c r="K10" s="36" t="s">
        <v>223</v>
      </c>
      <c r="L10" s="41" t="s">
        <v>238</v>
      </c>
      <c r="M10" s="83">
        <f>VLOOKUP($L10,DATA!$A$1:$AM$533,M$2,FALSE)</f>
        <v>1941.100091</v>
      </c>
      <c r="N10" s="83">
        <f>VLOOKUP($L10,DATA!$A$1:$AM$533,N$2,FALSE)</f>
        <v>2307.5786250000001</v>
      </c>
      <c r="O10" s="83">
        <f>VLOOKUP($L10,DATA!$A$1:$AM$533,O$2,FALSE)</f>
        <v>2453.8910099999998</v>
      </c>
      <c r="P10" s="83">
        <f>VLOOKUP($L10,DATA!$A$1:$AM$533,P$2,FALSE)</f>
        <v>2810.6631179999999</v>
      </c>
      <c r="Q10" s="83">
        <f>VLOOKUP($L10,DATA!$A$1:$AM$533,Q$2,FALSE)</f>
        <v>3178.6333509999999</v>
      </c>
      <c r="R10" s="83">
        <f>VLOOKUP($L10,DATA!$A$1:$AM$533,R$2,FALSE)</f>
        <v>3382.22325</v>
      </c>
      <c r="S10" s="83">
        <f>VLOOKUP($L10,DATA!$A$1:$AM$533,S$2,FALSE)</f>
        <v>3561.4980569999998</v>
      </c>
      <c r="T10" s="41"/>
      <c r="U10" s="36" t="s">
        <v>223</v>
      </c>
      <c r="V10" s="44">
        <f t="shared" si="0"/>
        <v>5.8898536403706458E-4</v>
      </c>
      <c r="W10" s="44">
        <f t="shared" si="0"/>
        <v>1.1201065126829057E-3</v>
      </c>
      <c r="X10" s="44">
        <f t="shared" si="0"/>
        <v>-8.9037606226249899E-5</v>
      </c>
      <c r="Y10" s="44">
        <f t="shared" si="0"/>
        <v>2.1756451333034832E-3</v>
      </c>
      <c r="Z10" s="44">
        <f t="shared" si="0"/>
        <v>-2.083689045600301E-3</v>
      </c>
      <c r="AA10" s="44">
        <f t="shared" si="0"/>
        <v>-4.4787662412497653E-3</v>
      </c>
      <c r="AB10" s="44"/>
    </row>
    <row r="11" spans="1:28" x14ac:dyDescent="0.25">
      <c r="A11" s="36" t="s">
        <v>78</v>
      </c>
      <c r="B11" s="41"/>
      <c r="C11" s="39">
        <f t="shared" ref="C11:I11" si="1">SUM(C4:C8)</f>
        <v>3681.9328995999999</v>
      </c>
      <c r="D11" s="39">
        <f t="shared" si="1"/>
        <v>4388.2857380000005</v>
      </c>
      <c r="E11" s="39">
        <f t="shared" si="1"/>
        <v>4680.1227547999997</v>
      </c>
      <c r="F11" s="39">
        <f t="shared" si="1"/>
        <v>5265.5964105000003</v>
      </c>
      <c r="G11" s="39">
        <f t="shared" si="1"/>
        <v>5937.3209875000002</v>
      </c>
      <c r="H11" s="39">
        <f t="shared" si="1"/>
        <v>6759.3409611999996</v>
      </c>
      <c r="I11" s="39">
        <f t="shared" si="1"/>
        <v>7713.5902767999996</v>
      </c>
      <c r="J11" s="41"/>
      <c r="K11" s="36" t="s">
        <v>78</v>
      </c>
      <c r="L11" s="41"/>
      <c r="M11" s="39">
        <f t="shared" ref="M11:S11" si="2">SUM(M4:M8)</f>
        <v>3681.9328995999999</v>
      </c>
      <c r="N11" s="39">
        <f t="shared" si="2"/>
        <v>4384.1907517</v>
      </c>
      <c r="O11" s="39">
        <f t="shared" si="2"/>
        <v>4664.6508365999998</v>
      </c>
      <c r="P11" s="39">
        <f t="shared" si="2"/>
        <v>5230.8480683999996</v>
      </c>
      <c r="Q11" s="39">
        <f t="shared" si="2"/>
        <v>5880.9223892</v>
      </c>
      <c r="R11" s="39">
        <f t="shared" si="2"/>
        <v>6653.9158291000003</v>
      </c>
      <c r="S11" s="39">
        <f t="shared" si="2"/>
        <v>7511.4501946999999</v>
      </c>
      <c r="T11" s="41"/>
      <c r="U11" s="36" t="s">
        <v>78</v>
      </c>
      <c r="V11" s="52">
        <f t="shared" si="0"/>
        <v>-9.3316309476854098E-4</v>
      </c>
      <c r="W11" s="52">
        <f t="shared" si="0"/>
        <v>-3.3058787152818736E-3</v>
      </c>
      <c r="X11" s="52">
        <f t="shared" si="0"/>
        <v>-6.5991275044759989E-3</v>
      </c>
      <c r="Y11" s="52">
        <f t="shared" si="0"/>
        <v>-9.4989976824122468E-3</v>
      </c>
      <c r="Z11" s="52">
        <f t="shared" si="0"/>
        <v>-1.5596954304444965E-2</v>
      </c>
      <c r="AA11" s="52">
        <f t="shared" si="0"/>
        <v>-2.6205706402111062E-2</v>
      </c>
      <c r="AB11" s="52"/>
    </row>
    <row r="12" spans="1:28" x14ac:dyDescent="0.25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0"/>
      <c r="L12" s="41"/>
      <c r="M12" s="41"/>
      <c r="N12" s="41"/>
      <c r="O12" s="41"/>
      <c r="P12" s="41"/>
      <c r="Q12" s="41"/>
      <c r="R12" s="41"/>
      <c r="S12" s="41"/>
      <c r="T12" s="41"/>
      <c r="U12" s="40"/>
      <c r="V12" s="41"/>
      <c r="W12" s="41"/>
      <c r="X12" s="41"/>
      <c r="Y12" s="41"/>
      <c r="Z12" s="41"/>
      <c r="AA12" s="41"/>
      <c r="AB12" s="41"/>
    </row>
    <row r="13" spans="1:28" x14ac:dyDescent="0.25">
      <c r="A13" s="40" t="s">
        <v>227</v>
      </c>
      <c r="B13" s="41"/>
      <c r="C13" s="41"/>
      <c r="D13" s="41"/>
      <c r="E13" s="41"/>
      <c r="F13" s="41"/>
      <c r="G13" s="41"/>
      <c r="H13" s="41"/>
      <c r="I13" s="41"/>
      <c r="J13" s="41"/>
      <c r="K13" s="40" t="s">
        <v>227</v>
      </c>
      <c r="L13" s="41"/>
      <c r="M13" s="41">
        <v>2</v>
      </c>
      <c r="N13" s="41">
        <v>7</v>
      </c>
      <c r="O13" s="41">
        <v>9</v>
      </c>
      <c r="P13" s="41">
        <v>14</v>
      </c>
      <c r="Q13" s="41">
        <v>19</v>
      </c>
      <c r="R13" s="41">
        <v>29</v>
      </c>
      <c r="S13" s="41">
        <v>39</v>
      </c>
      <c r="T13" s="41"/>
      <c r="U13" s="40" t="s">
        <v>228</v>
      </c>
      <c r="V13" s="41"/>
      <c r="W13" s="41"/>
      <c r="X13" s="41"/>
      <c r="Y13" s="41"/>
      <c r="Z13" s="41"/>
      <c r="AA13" s="41"/>
      <c r="AB13" s="41"/>
    </row>
    <row r="14" spans="1:28" ht="15.75" customHeight="1" x14ac:dyDescent="0.25">
      <c r="A14" s="45"/>
      <c r="B14" s="45"/>
      <c r="C14" s="46">
        <v>2013</v>
      </c>
      <c r="D14" s="46">
        <v>2018</v>
      </c>
      <c r="E14" s="46">
        <v>2020</v>
      </c>
      <c r="F14" s="46">
        <v>2025</v>
      </c>
      <c r="G14" s="46">
        <v>2030</v>
      </c>
      <c r="H14" s="46">
        <v>2040</v>
      </c>
      <c r="I14" s="46">
        <v>2050</v>
      </c>
      <c r="J14" s="41"/>
      <c r="K14" s="45"/>
      <c r="L14" s="45"/>
      <c r="M14" s="46">
        <v>2013</v>
      </c>
      <c r="N14" s="46">
        <v>2018</v>
      </c>
      <c r="O14" s="46">
        <v>2020</v>
      </c>
      <c r="P14" s="46">
        <v>2025</v>
      </c>
      <c r="Q14" s="46">
        <v>2030</v>
      </c>
      <c r="R14" s="46">
        <v>2040</v>
      </c>
      <c r="S14" s="46">
        <v>2050</v>
      </c>
      <c r="T14" s="41"/>
      <c r="U14" s="45"/>
      <c r="V14" s="46">
        <v>2018</v>
      </c>
      <c r="W14" s="46">
        <v>2020</v>
      </c>
      <c r="X14" s="46">
        <v>2025</v>
      </c>
      <c r="Y14" s="46">
        <v>2030</v>
      </c>
      <c r="Z14" s="46">
        <v>2040</v>
      </c>
      <c r="AA14" s="46">
        <v>2050</v>
      </c>
      <c r="AB14" s="49"/>
    </row>
    <row r="15" spans="1:28" ht="15.75" customHeight="1" x14ac:dyDescent="0.25">
      <c r="A15" s="36" t="s">
        <v>219</v>
      </c>
      <c r="B15" s="41" t="s">
        <v>27</v>
      </c>
      <c r="C15" s="83">
        <f>VLOOKUP($B15,DATA!$A$1:$AM$533,C$2,FALSE)</f>
        <v>10285.555549999999</v>
      </c>
      <c r="D15" s="83">
        <f>VLOOKUP($B15,DATA!$A$1:$AM$533,D$2,FALSE)</f>
        <v>10928.601409999999</v>
      </c>
      <c r="E15" s="83">
        <f>VLOOKUP($B15,DATA!$A$1:$AM$533,E$2,FALSE)</f>
        <v>11206.43189</v>
      </c>
      <c r="F15" s="83">
        <f>VLOOKUP($B15,DATA!$A$1:$AM$533,F$2,FALSE)</f>
        <v>12443.544690000001</v>
      </c>
      <c r="G15" s="83">
        <f>VLOOKUP($B15,DATA!$A$1:$AM$533,G$2,FALSE)</f>
        <v>14122.04679</v>
      </c>
      <c r="H15" s="83">
        <f>VLOOKUP($B15,DATA!$A$1:$AM$533,H$2,FALSE)</f>
        <v>17120.532179999998</v>
      </c>
      <c r="I15" s="83">
        <f>VLOOKUP($B15,DATA!$A$1:$AM$533,I$2,FALSE)</f>
        <v>19095.63968</v>
      </c>
      <c r="J15" s="41"/>
      <c r="K15" s="36" t="s">
        <v>219</v>
      </c>
      <c r="L15" s="41" t="s">
        <v>43</v>
      </c>
      <c r="M15" s="83">
        <f>VLOOKUP($L15,DATA!$A$1:$AM$533,M$2,FALSE)</f>
        <v>10285.555549999999</v>
      </c>
      <c r="N15" s="83">
        <f>VLOOKUP($L15,DATA!$A$1:$AM$533,N$2,FALSE)</f>
        <v>10913.666639999999</v>
      </c>
      <c r="O15" s="83">
        <f>VLOOKUP($L15,DATA!$A$1:$AM$533,O$2,FALSE)</f>
        <v>11148.92943</v>
      </c>
      <c r="P15" s="83">
        <f>VLOOKUP($L15,DATA!$A$1:$AM$533,P$2,FALSE)</f>
        <v>12309.018249999999</v>
      </c>
      <c r="Q15" s="83">
        <f>VLOOKUP($L15,DATA!$A$1:$AM$533,Q$2,FALSE)</f>
        <v>13995.181619999999</v>
      </c>
      <c r="R15" s="83">
        <f>VLOOKUP($L15,DATA!$A$1:$AM$533,R$2,FALSE)</f>
        <v>16821.316009999999</v>
      </c>
      <c r="S15" s="83">
        <f>VLOOKUP($L15,DATA!$A$1:$AM$533,S$2,FALSE)</f>
        <v>18371.45146</v>
      </c>
      <c r="T15" s="41"/>
      <c r="U15" s="36" t="s">
        <v>219</v>
      </c>
      <c r="V15" s="44">
        <f t="shared" ref="V15:AA20" si="3">N15/D15-1</f>
        <v>-1.3665765123737073E-3</v>
      </c>
      <c r="W15" s="44">
        <f t="shared" si="3"/>
        <v>-5.1312014889691726E-3</v>
      </c>
      <c r="X15" s="44">
        <f t="shared" si="3"/>
        <v>-1.0810942006590052E-2</v>
      </c>
      <c r="Y15" s="44">
        <f t="shared" si="3"/>
        <v>-8.9834831937984916E-3</v>
      </c>
      <c r="Z15" s="44">
        <f t="shared" si="3"/>
        <v>-1.7477036744777186E-2</v>
      </c>
      <c r="AA15" s="44">
        <f t="shared" si="3"/>
        <v>-3.7924271306736368E-2</v>
      </c>
      <c r="AB15" s="44"/>
    </row>
    <row r="16" spans="1:28" ht="15.75" customHeight="1" x14ac:dyDescent="0.25">
      <c r="A16" s="36" t="s">
        <v>218</v>
      </c>
      <c r="B16" s="41" t="s">
        <v>28</v>
      </c>
      <c r="C16" s="83">
        <f>VLOOKUP($B16,DATA!$A$1:$AM$533,C$2,FALSE)</f>
        <v>147495.55559999999</v>
      </c>
      <c r="D16" s="83">
        <f>VLOOKUP($B16,DATA!$A$1:$AM$533,D$2,FALSE)</f>
        <v>198934.04620000001</v>
      </c>
      <c r="E16" s="83">
        <f>VLOOKUP($B16,DATA!$A$1:$AM$533,E$2,FALSE)</f>
        <v>220019.15179999999</v>
      </c>
      <c r="F16" s="83">
        <f>VLOOKUP($B16,DATA!$A$1:$AM$533,F$2,FALSE)</f>
        <v>272140.61629999999</v>
      </c>
      <c r="G16" s="83">
        <f>VLOOKUP($B16,DATA!$A$1:$AM$533,G$2,FALSE)</f>
        <v>325100.75339999999</v>
      </c>
      <c r="H16" s="83">
        <f>VLOOKUP($B16,DATA!$A$1:$AM$533,H$2,FALSE)</f>
        <v>406302.55839999998</v>
      </c>
      <c r="I16" s="83">
        <f>VLOOKUP($B16,DATA!$A$1:$AM$533,I$2,FALSE)</f>
        <v>481295.40299999999</v>
      </c>
      <c r="J16" s="41"/>
      <c r="K16" s="36" t="s">
        <v>218</v>
      </c>
      <c r="L16" s="41" t="s">
        <v>44</v>
      </c>
      <c r="M16" s="83">
        <f>VLOOKUP($L16,DATA!$A$1:$AM$533,M$2,FALSE)</f>
        <v>147495.55559999999</v>
      </c>
      <c r="N16" s="83">
        <f>VLOOKUP($L16,DATA!$A$1:$AM$533,N$2,FALSE)</f>
        <v>198782.4981</v>
      </c>
      <c r="O16" s="83">
        <f>VLOOKUP($L16,DATA!$A$1:$AM$533,O$2,FALSE)</f>
        <v>218806.2562</v>
      </c>
      <c r="P16" s="83">
        <f>VLOOKUP($L16,DATA!$A$1:$AM$533,P$2,FALSE)</f>
        <v>269218.07789999997</v>
      </c>
      <c r="Q16" s="83">
        <f>VLOOKUP($L16,DATA!$A$1:$AM$533,Q$2,FALSE)</f>
        <v>322009.42599999998</v>
      </c>
      <c r="R16" s="83">
        <f>VLOOKUP($L16,DATA!$A$1:$AM$533,R$2,FALSE)</f>
        <v>398704.05420000001</v>
      </c>
      <c r="S16" s="83">
        <f>VLOOKUP($L16,DATA!$A$1:$AM$533,S$2,FALSE)</f>
        <v>461904.80469999998</v>
      </c>
      <c r="T16" s="41"/>
      <c r="U16" s="36" t="s">
        <v>218</v>
      </c>
      <c r="V16" s="44">
        <f t="shared" si="3"/>
        <v>-7.6180072187170822E-4</v>
      </c>
      <c r="W16" s="44">
        <f t="shared" si="3"/>
        <v>-5.5126819191745335E-3</v>
      </c>
      <c r="X16" s="44">
        <f t="shared" si="3"/>
        <v>-1.0739074672992954E-2</v>
      </c>
      <c r="Y16" s="44">
        <f t="shared" si="3"/>
        <v>-9.5088287789861781E-3</v>
      </c>
      <c r="Z16" s="44">
        <f t="shared" si="3"/>
        <v>-1.8701590829067194E-2</v>
      </c>
      <c r="AA16" s="44">
        <f t="shared" si="3"/>
        <v>-4.0288351351654206E-2</v>
      </c>
      <c r="AB16" s="44"/>
    </row>
    <row r="17" spans="1:28" ht="15.75" customHeight="1" x14ac:dyDescent="0.25">
      <c r="A17" s="36" t="s">
        <v>220</v>
      </c>
      <c r="B17" s="41" t="s">
        <v>29</v>
      </c>
      <c r="C17" s="83">
        <f>VLOOKUP($B17,DATA!$A$1:$AM$533,C$2,FALSE)</f>
        <v>1161.515942</v>
      </c>
      <c r="D17" s="83">
        <f>VLOOKUP($B17,DATA!$A$1:$AM$533,D$2,FALSE)</f>
        <v>1562.023641</v>
      </c>
      <c r="E17" s="83">
        <f>VLOOKUP($B17,DATA!$A$1:$AM$533,E$2,FALSE)</f>
        <v>1737.5190560000001</v>
      </c>
      <c r="F17" s="83">
        <f>VLOOKUP($B17,DATA!$A$1:$AM$533,F$2,FALSE)</f>
        <v>2226.163489</v>
      </c>
      <c r="G17" s="83">
        <f>VLOOKUP($B17,DATA!$A$1:$AM$533,G$2,FALSE)</f>
        <v>2925.2367290000002</v>
      </c>
      <c r="H17" s="83">
        <f>VLOOKUP($B17,DATA!$A$1:$AM$533,H$2,FALSE)</f>
        <v>4213.0105190000004</v>
      </c>
      <c r="I17" s="83">
        <f>VLOOKUP($B17,DATA!$A$1:$AM$533,I$2,FALSE)</f>
        <v>4961.7214649999996</v>
      </c>
      <c r="J17" s="41"/>
      <c r="K17" s="36" t="s">
        <v>220</v>
      </c>
      <c r="L17" s="41" t="s">
        <v>45</v>
      </c>
      <c r="M17" s="83">
        <f>VLOOKUP($L17,DATA!$A$1:$AM$533,M$2,FALSE)</f>
        <v>1161.515942</v>
      </c>
      <c r="N17" s="83">
        <f>VLOOKUP($L17,DATA!$A$1:$AM$533,N$2,FALSE)</f>
        <v>1559.5819280000001</v>
      </c>
      <c r="O17" s="83">
        <f>VLOOKUP($L17,DATA!$A$1:$AM$533,O$2,FALSE)</f>
        <v>1728.352124</v>
      </c>
      <c r="P17" s="83">
        <f>VLOOKUP($L17,DATA!$A$1:$AM$533,P$2,FALSE)</f>
        <v>2200.420877</v>
      </c>
      <c r="Q17" s="83">
        <f>VLOOKUP($L17,DATA!$A$1:$AM$533,Q$2,FALSE)</f>
        <v>2893.266556</v>
      </c>
      <c r="R17" s="83">
        <f>VLOOKUP($L17,DATA!$A$1:$AM$533,R$2,FALSE)</f>
        <v>4128.1322749999999</v>
      </c>
      <c r="S17" s="83">
        <f>VLOOKUP($L17,DATA!$A$1:$AM$533,S$2,FALSE)</f>
        <v>4756.7886049999997</v>
      </c>
      <c r="T17" s="41"/>
      <c r="U17" s="36" t="s">
        <v>220</v>
      </c>
      <c r="V17" s="44">
        <f t="shared" si="3"/>
        <v>-1.5631728841419834E-3</v>
      </c>
      <c r="W17" s="44">
        <f t="shared" si="3"/>
        <v>-5.2758742232753564E-3</v>
      </c>
      <c r="X17" s="44">
        <f t="shared" si="3"/>
        <v>-1.1563666427555908E-2</v>
      </c>
      <c r="Y17" s="44">
        <f t="shared" si="3"/>
        <v>-1.0929089151334836E-2</v>
      </c>
      <c r="Z17" s="44">
        <f t="shared" si="3"/>
        <v>-2.0146696434108824E-2</v>
      </c>
      <c r="AA17" s="44">
        <f t="shared" si="3"/>
        <v>-4.1302773935537718E-2</v>
      </c>
      <c r="AB17" s="44"/>
    </row>
    <row r="18" spans="1:28" ht="15.75" customHeight="1" x14ac:dyDescent="0.25">
      <c r="A18" s="36" t="s">
        <v>221</v>
      </c>
      <c r="B18" s="41" t="s">
        <v>30</v>
      </c>
      <c r="C18" s="83">
        <f>VLOOKUP($B18,DATA!$A$1:$AM$533,C$2,FALSE)</f>
        <v>23979.722119999999</v>
      </c>
      <c r="D18" s="83">
        <f>VLOOKUP($B18,DATA!$A$1:$AM$533,D$2,FALSE)</f>
        <v>30076.764149999999</v>
      </c>
      <c r="E18" s="83">
        <f>VLOOKUP($B18,DATA!$A$1:$AM$533,E$2,FALSE)</f>
        <v>32874.14142</v>
      </c>
      <c r="F18" s="83">
        <f>VLOOKUP($B18,DATA!$A$1:$AM$533,F$2,FALSE)</f>
        <v>40941.404840000003</v>
      </c>
      <c r="G18" s="83">
        <f>VLOOKUP($B18,DATA!$A$1:$AM$533,G$2,FALSE)</f>
        <v>54614.96787</v>
      </c>
      <c r="H18" s="83">
        <f>VLOOKUP($B18,DATA!$A$1:$AM$533,H$2,FALSE)</f>
        <v>65671.183090000006</v>
      </c>
      <c r="I18" s="83">
        <f>VLOOKUP($B18,DATA!$A$1:$AM$533,I$2,FALSE)</f>
        <v>69263.308730000004</v>
      </c>
      <c r="J18" s="41"/>
      <c r="K18" s="36" t="s">
        <v>221</v>
      </c>
      <c r="L18" s="41" t="s">
        <v>46</v>
      </c>
      <c r="M18" s="83">
        <f>VLOOKUP($L18,DATA!$A$1:$AM$533,M$2,FALSE)</f>
        <v>23979.722119999999</v>
      </c>
      <c r="N18" s="83">
        <f>VLOOKUP($L18,DATA!$A$1:$AM$533,N$2,FALSE)</f>
        <v>30046.02778</v>
      </c>
      <c r="O18" s="83">
        <f>VLOOKUP($L18,DATA!$A$1:$AM$533,O$2,FALSE)</f>
        <v>32662.2765</v>
      </c>
      <c r="P18" s="83">
        <f>VLOOKUP($L18,DATA!$A$1:$AM$533,P$2,FALSE)</f>
        <v>40395.258750000001</v>
      </c>
      <c r="Q18" s="83">
        <f>VLOOKUP($L18,DATA!$A$1:$AM$533,Q$2,FALSE)</f>
        <v>53915.256520000003</v>
      </c>
      <c r="R18" s="83">
        <f>VLOOKUP($L18,DATA!$A$1:$AM$533,R$2,FALSE)</f>
        <v>64039.807630000003</v>
      </c>
      <c r="S18" s="83">
        <f>VLOOKUP($L18,DATA!$A$1:$AM$533,S$2,FALSE)</f>
        <v>65630.548739999998</v>
      </c>
      <c r="T18" s="41"/>
      <c r="U18" s="36" t="s">
        <v>221</v>
      </c>
      <c r="V18" s="44">
        <f t="shared" si="3"/>
        <v>-1.0219307451662107E-3</v>
      </c>
      <c r="W18" s="44">
        <f t="shared" si="3"/>
        <v>-6.4447286179497576E-3</v>
      </c>
      <c r="X18" s="44">
        <f t="shared" si="3"/>
        <v>-1.3339700778083996E-2</v>
      </c>
      <c r="Y18" s="44">
        <f t="shared" si="3"/>
        <v>-1.281171402802106E-2</v>
      </c>
      <c r="Z18" s="44">
        <f t="shared" si="3"/>
        <v>-2.4841572562569247E-2</v>
      </c>
      <c r="AA18" s="44">
        <f t="shared" si="3"/>
        <v>-5.2448548251731841E-2</v>
      </c>
      <c r="AB18" s="44"/>
    </row>
    <row r="19" spans="1:28" ht="15.75" customHeight="1" x14ac:dyDescent="0.25">
      <c r="A19" s="36" t="s">
        <v>223</v>
      </c>
      <c r="B19" s="41" t="s">
        <v>132</v>
      </c>
      <c r="C19" s="83">
        <f>VLOOKUP($B19,DATA!$A$1:$AM$533,C$2,FALSE)</f>
        <v>54227.928500000002</v>
      </c>
      <c r="D19" s="83">
        <f>VLOOKUP($B19,DATA!$A$1:$AM$533,D$2,FALSE)</f>
        <v>75803.109360000002</v>
      </c>
      <c r="E19" s="83">
        <f>VLOOKUP($B19,DATA!$A$1:$AM$533,E$2,FALSE)</f>
        <v>84522.655929999906</v>
      </c>
      <c r="F19" s="83">
        <f>VLOOKUP($B19,DATA!$A$1:$AM$533,F$2,FALSE)</f>
        <v>106415.9581</v>
      </c>
      <c r="G19" s="83">
        <f>VLOOKUP($B19,DATA!$A$1:$AM$533,G$2,FALSE)</f>
        <v>128239.91280000001</v>
      </c>
      <c r="H19" s="83">
        <f>VLOOKUP($B19,DATA!$A$1:$AM$533,H$2,FALSE)</f>
        <v>158074.13159999999</v>
      </c>
      <c r="I19" s="83">
        <f>VLOOKUP($B19,DATA!$A$1:$AM$533,I$2,FALSE)</f>
        <v>185353.25510000001</v>
      </c>
      <c r="J19" s="41"/>
      <c r="K19" s="36" t="s">
        <v>223</v>
      </c>
      <c r="L19" s="41" t="s">
        <v>133</v>
      </c>
      <c r="M19" s="83">
        <f>VLOOKUP($L19,DATA!$A$1:$AM$533,M$2,FALSE)</f>
        <v>54227.928500000002</v>
      </c>
      <c r="N19" s="83">
        <f>VLOOKUP($L19,DATA!$A$1:$AM$533,N$2,FALSE)</f>
        <v>75635.692420000007</v>
      </c>
      <c r="O19" s="83">
        <f>VLOOKUP($L19,DATA!$A$1:$AM$533,O$2,FALSE)</f>
        <v>83867.564689999999</v>
      </c>
      <c r="P19" s="83">
        <f>VLOOKUP($L19,DATA!$A$1:$AM$533,P$2,FALSE)</f>
        <v>105299.79979999999</v>
      </c>
      <c r="Q19" s="83">
        <f>VLOOKUP($L19,DATA!$A$1:$AM$533,Q$2,FALSE)</f>
        <v>127373.19379999999</v>
      </c>
      <c r="R19" s="83">
        <f>VLOOKUP($L19,DATA!$A$1:$AM$533,R$2,FALSE)</f>
        <v>155475.83859999999</v>
      </c>
      <c r="S19" s="83">
        <f>VLOOKUP($L19,DATA!$A$1:$AM$533,S$2,FALSE)</f>
        <v>178782.06390000001</v>
      </c>
      <c r="T19" s="41"/>
      <c r="U19" s="36" t="s">
        <v>223</v>
      </c>
      <c r="V19" s="44">
        <f t="shared" si="3"/>
        <v>-2.208576157541331E-3</v>
      </c>
      <c r="W19" s="44">
        <f t="shared" si="3"/>
        <v>-7.7504810135455848E-3</v>
      </c>
      <c r="X19" s="44">
        <f t="shared" si="3"/>
        <v>-1.0488636478291569E-2</v>
      </c>
      <c r="Y19" s="44">
        <f t="shared" si="3"/>
        <v>-6.7585744646576629E-3</v>
      </c>
      <c r="Z19" s="44">
        <f t="shared" si="3"/>
        <v>-1.6437180288137676E-2</v>
      </c>
      <c r="AA19" s="44">
        <f t="shared" si="3"/>
        <v>-3.545225680797881E-2</v>
      </c>
      <c r="AB19" s="44"/>
    </row>
    <row r="20" spans="1:28" x14ac:dyDescent="0.25">
      <c r="A20" s="36" t="s">
        <v>78</v>
      </c>
      <c r="B20" s="41"/>
      <c r="C20" s="39">
        <f t="shared" ref="C20:I20" si="4">SUM(C15:C19)</f>
        <v>237150.27771199998</v>
      </c>
      <c r="D20" s="39">
        <f t="shared" si="4"/>
        <v>317304.54476100003</v>
      </c>
      <c r="E20" s="39">
        <f t="shared" si="4"/>
        <v>350359.90009599988</v>
      </c>
      <c r="F20" s="39">
        <f t="shared" si="4"/>
        <v>434167.68741900002</v>
      </c>
      <c r="G20" s="39">
        <f t="shared" si="4"/>
        <v>525002.91758899996</v>
      </c>
      <c r="H20" s="39">
        <f t="shared" si="4"/>
        <v>651381.41578899999</v>
      </c>
      <c r="I20" s="39">
        <f t="shared" si="4"/>
        <v>759969.32797500002</v>
      </c>
      <c r="J20" s="84"/>
      <c r="K20" s="36" t="s">
        <v>78</v>
      </c>
      <c r="L20" s="41"/>
      <c r="M20" s="39">
        <f t="shared" ref="M20:S20" si="5">SUM(M15:M19)</f>
        <v>237150.27771199998</v>
      </c>
      <c r="N20" s="39">
        <f t="shared" si="5"/>
        <v>316937.46686799999</v>
      </c>
      <c r="O20" s="39">
        <f t="shared" si="5"/>
        <v>348213.378944</v>
      </c>
      <c r="P20" s="39">
        <f t="shared" si="5"/>
        <v>429422.57557699998</v>
      </c>
      <c r="Q20" s="39">
        <f t="shared" si="5"/>
        <v>520186.32449599996</v>
      </c>
      <c r="R20" s="39">
        <f t="shared" si="5"/>
        <v>639169.14871500002</v>
      </c>
      <c r="S20" s="39">
        <f t="shared" si="5"/>
        <v>729445.65740499995</v>
      </c>
      <c r="T20" s="41"/>
      <c r="U20" s="36" t="s">
        <v>78</v>
      </c>
      <c r="V20" s="52">
        <f t="shared" si="3"/>
        <v>-1.1568630171261418E-3</v>
      </c>
      <c r="W20" s="52">
        <f t="shared" si="3"/>
        <v>-6.1266176620433654E-3</v>
      </c>
      <c r="X20" s="52">
        <f t="shared" si="3"/>
        <v>-1.0929214631812734E-2</v>
      </c>
      <c r="Y20" s="52">
        <f t="shared" si="3"/>
        <v>-9.1744120492120995E-3</v>
      </c>
      <c r="Z20" s="52">
        <f t="shared" si="3"/>
        <v>-1.8748258359823744E-2</v>
      </c>
      <c r="AA20" s="52">
        <f t="shared" si="3"/>
        <v>-4.0164345383954969E-2</v>
      </c>
      <c r="AB20" s="52"/>
    </row>
    <row r="21" spans="1:28" x14ac:dyDescent="0.25">
      <c r="A21" s="36"/>
      <c r="B21" s="41"/>
      <c r="C21" s="39"/>
      <c r="D21" s="39"/>
      <c r="E21" s="39"/>
      <c r="F21" s="39"/>
      <c r="G21" s="39"/>
      <c r="H21" s="39"/>
      <c r="I21" s="39"/>
      <c r="J21" s="41"/>
      <c r="K21" s="36"/>
      <c r="L21" s="41"/>
      <c r="M21" s="39"/>
      <c r="N21" s="39"/>
      <c r="O21" s="39"/>
      <c r="P21" s="39"/>
      <c r="Q21" s="39"/>
      <c r="R21" s="39"/>
      <c r="S21" s="39"/>
      <c r="T21" s="41"/>
      <c r="U21" s="36"/>
      <c r="V21" s="41"/>
      <c r="W21" s="41"/>
      <c r="X21" s="41"/>
      <c r="Y21" s="41"/>
      <c r="Z21" s="41"/>
      <c r="AA21" s="41"/>
      <c r="AB21" s="41"/>
    </row>
    <row r="22" spans="1:28" x14ac:dyDescent="0.25">
      <c r="A22" s="40" t="s">
        <v>237</v>
      </c>
      <c r="B22" s="41"/>
      <c r="C22" s="41"/>
      <c r="D22" s="41"/>
      <c r="E22" s="41"/>
      <c r="F22" s="41"/>
      <c r="G22" s="41"/>
      <c r="H22" s="41"/>
      <c r="I22" s="41"/>
      <c r="J22" s="41"/>
      <c r="K22" s="40" t="s">
        <v>211</v>
      </c>
      <c r="L22" s="41"/>
      <c r="M22" s="41">
        <v>2</v>
      </c>
      <c r="N22" s="41">
        <v>7</v>
      </c>
      <c r="O22" s="41">
        <v>9</v>
      </c>
      <c r="P22" s="41">
        <v>14</v>
      </c>
      <c r="Q22" s="41">
        <v>19</v>
      </c>
      <c r="R22" s="41">
        <v>29</v>
      </c>
      <c r="S22" s="41">
        <v>39</v>
      </c>
      <c r="T22" s="41"/>
      <c r="U22" s="40" t="s">
        <v>211</v>
      </c>
      <c r="V22" s="41"/>
      <c r="W22" s="41"/>
      <c r="X22" s="41"/>
      <c r="Y22" s="41"/>
      <c r="Z22" s="41"/>
      <c r="AA22" s="41"/>
      <c r="AB22" s="41"/>
    </row>
    <row r="23" spans="1:28" ht="15.75" customHeight="1" x14ac:dyDescent="0.25">
      <c r="A23" s="45"/>
      <c r="B23" s="45"/>
      <c r="C23" s="46">
        <v>2013</v>
      </c>
      <c r="D23" s="46">
        <v>2018</v>
      </c>
      <c r="E23" s="46">
        <v>2020</v>
      </c>
      <c r="F23" s="46">
        <v>2025</v>
      </c>
      <c r="G23" s="46">
        <v>2030</v>
      </c>
      <c r="H23" s="46">
        <v>2040</v>
      </c>
      <c r="I23" s="46">
        <v>2050</v>
      </c>
      <c r="J23" s="41"/>
      <c r="K23" s="45"/>
      <c r="L23" s="45"/>
      <c r="M23" s="46">
        <v>2013</v>
      </c>
      <c r="N23" s="46">
        <v>2018</v>
      </c>
      <c r="O23" s="46">
        <v>2020</v>
      </c>
      <c r="P23" s="46">
        <v>2025</v>
      </c>
      <c r="Q23" s="46">
        <v>2030</v>
      </c>
      <c r="R23" s="46">
        <v>2040</v>
      </c>
      <c r="S23" s="46">
        <v>2050</v>
      </c>
      <c r="T23" s="41"/>
      <c r="U23" s="45"/>
      <c r="V23" s="46">
        <v>2018</v>
      </c>
      <c r="W23" s="46">
        <v>2020</v>
      </c>
      <c r="X23" s="46">
        <v>2025</v>
      </c>
      <c r="Y23" s="46">
        <v>2030</v>
      </c>
      <c r="Z23" s="46">
        <v>2040</v>
      </c>
      <c r="AA23" s="46">
        <v>2050</v>
      </c>
      <c r="AB23" s="49"/>
    </row>
    <row r="24" spans="1:28" ht="15.75" customHeight="1" x14ac:dyDescent="0.25">
      <c r="A24" s="36" t="s">
        <v>219</v>
      </c>
      <c r="B24" s="41" t="s">
        <v>80</v>
      </c>
      <c r="C24" s="83">
        <f>VLOOKUP($B24,DATA!$A$1:$AM$533,C$2,FALSE)/1000000</f>
        <v>8.8146629269999899</v>
      </c>
      <c r="D24" s="83">
        <f>VLOOKUP($B24,DATA!$A$1:$AM$533,D$2,FALSE)/1000000</f>
        <v>10.24704015</v>
      </c>
      <c r="E24" s="83">
        <f>VLOOKUP($B24,DATA!$A$1:$AM$533,E$2,FALSE)/1000000</f>
        <v>10.70402683</v>
      </c>
      <c r="F24" s="83">
        <f>VLOOKUP($B24,DATA!$A$1:$AM$533,F$2,FALSE)/1000000</f>
        <v>11.519165429999999</v>
      </c>
      <c r="G24" s="83">
        <f>VLOOKUP($B24,DATA!$A$1:$AM$533,G$2,FALSE)/1000000</f>
        <v>12.58211723</v>
      </c>
      <c r="H24" s="83">
        <f>VLOOKUP($B24,DATA!$A$1:$AM$533,H$2,FALSE)/1000000</f>
        <v>14.85056116</v>
      </c>
      <c r="I24" s="83">
        <f>VLOOKUP($B24,DATA!$A$1:$AM$533,I$2,FALSE)/1000000</f>
        <v>17.251177479999999</v>
      </c>
      <c r="J24" s="41"/>
      <c r="K24" s="36" t="s">
        <v>219</v>
      </c>
      <c r="L24" s="41" t="s">
        <v>86</v>
      </c>
      <c r="M24" s="83">
        <f>VLOOKUP($L24,DATA!$A$1:$AM$533,M$22,FALSE)/1000000</f>
        <v>8.8146629269999899</v>
      </c>
      <c r="N24" s="83">
        <f>VLOOKUP($L24,DATA!$A$1:$AM$533,N$22,FALSE)/1000000</f>
        <v>10.250923419999999</v>
      </c>
      <c r="O24" s="83">
        <f>VLOOKUP($L24,DATA!$A$1:$AM$533,O$22,FALSE)/1000000</f>
        <v>10.722696900000001</v>
      </c>
      <c r="P24" s="83">
        <f>VLOOKUP($L24,DATA!$A$1:$AM$533,P$22,FALSE)/1000000</f>
        <v>11.53990538</v>
      </c>
      <c r="Q24" s="83">
        <f>VLOOKUP($L24,DATA!$A$1:$AM$533,Q$22,FALSE)/1000000</f>
        <v>12.6238855</v>
      </c>
      <c r="R24" s="83">
        <f>VLOOKUP($L24,DATA!$A$1:$AM$533,R$22,FALSE)/1000000</f>
        <v>14.860952189999999</v>
      </c>
      <c r="S24" s="83">
        <f>VLOOKUP($L24,DATA!$A$1:$AM$533,S$22,FALSE)/1000000</f>
        <v>17.27431571</v>
      </c>
      <c r="T24" s="41"/>
      <c r="U24" s="36" t="s">
        <v>219</v>
      </c>
      <c r="V24" s="44">
        <f t="shared" ref="V24:AA31" si="6">N24/D24-1</f>
        <v>3.7896504191992086E-4</v>
      </c>
      <c r="W24" s="44">
        <f t="shared" si="6"/>
        <v>1.7442099404754163E-3</v>
      </c>
      <c r="X24" s="44">
        <f t="shared" si="6"/>
        <v>1.800473317796758E-3</v>
      </c>
      <c r="Y24" s="44">
        <f t="shared" si="6"/>
        <v>3.3196535397406191E-3</v>
      </c>
      <c r="Z24" s="44">
        <f t="shared" si="6"/>
        <v>6.9970621904769104E-4</v>
      </c>
      <c r="AA24" s="44">
        <f t="shared" si="6"/>
        <v>1.3412551129814432E-3</v>
      </c>
      <c r="AB24" s="44"/>
    </row>
    <row r="25" spans="1:28" ht="15.75" customHeight="1" x14ac:dyDescent="0.25">
      <c r="A25" s="36" t="s">
        <v>218</v>
      </c>
      <c r="B25" s="41" t="s">
        <v>81</v>
      </c>
      <c r="C25" s="83">
        <f>VLOOKUP($B25,DATA!$A$1:$AM$533,C$2,FALSE)/1000000</f>
        <v>68.248372930000002</v>
      </c>
      <c r="D25" s="83">
        <f>VLOOKUP($B25,DATA!$A$1:$AM$533,D$2,FALSE)/1000000</f>
        <v>74.007859540000013</v>
      </c>
      <c r="E25" s="83">
        <f>VLOOKUP($B25,DATA!$A$1:$AM$533,E$2,FALSE)/1000000</f>
        <v>76.427403699999999</v>
      </c>
      <c r="F25" s="83">
        <f>VLOOKUP($B25,DATA!$A$1:$AM$533,F$2,FALSE)/1000000</f>
        <v>82.292625950000001</v>
      </c>
      <c r="G25" s="83">
        <f>VLOOKUP($B25,DATA!$A$1:$AM$533,G$2,FALSE)/1000000</f>
        <v>88.455658889999995</v>
      </c>
      <c r="H25" s="83">
        <f>VLOOKUP($B25,DATA!$A$1:$AM$533,H$2,FALSE)/1000000</f>
        <v>101.5564727</v>
      </c>
      <c r="I25" s="83">
        <f>VLOOKUP($B25,DATA!$A$1:$AM$533,I$2,FALSE)/1000000</f>
        <v>113.4317015</v>
      </c>
      <c r="J25" s="41"/>
      <c r="K25" s="36" t="s">
        <v>218</v>
      </c>
      <c r="L25" s="41" t="s">
        <v>87</v>
      </c>
      <c r="M25" s="83">
        <f>VLOOKUP($L25,DATA!$A$1:$AM$533,M$22,FALSE)/1000000</f>
        <v>68.248372930000002</v>
      </c>
      <c r="N25" s="83">
        <f>VLOOKUP($L25,DATA!$A$1:$AM$533,N$22,FALSE)/1000000</f>
        <v>74.035288599999987</v>
      </c>
      <c r="O25" s="83">
        <f>VLOOKUP($L25,DATA!$A$1:$AM$533,O$22,FALSE)/1000000</f>
        <v>76.44915306</v>
      </c>
      <c r="P25" s="83">
        <f>VLOOKUP($L25,DATA!$A$1:$AM$533,P$22,FALSE)/1000000</f>
        <v>82.375920819999905</v>
      </c>
      <c r="Q25" s="83">
        <f>VLOOKUP($L25,DATA!$A$1:$AM$533,Q$22,FALSE)/1000000</f>
        <v>88.757904740000001</v>
      </c>
      <c r="R25" s="83">
        <f>VLOOKUP($L25,DATA!$A$1:$AM$533,R$22,FALSE)/1000000</f>
        <v>101.66144229999999</v>
      </c>
      <c r="S25" s="83">
        <f>VLOOKUP($L25,DATA!$A$1:$AM$533,S$22,FALSE)/1000000</f>
        <v>113.6599695</v>
      </c>
      <c r="T25" s="41"/>
      <c r="U25" s="36" t="s">
        <v>218</v>
      </c>
      <c r="V25" s="44">
        <f t="shared" si="6"/>
        <v>3.7062360903905578E-4</v>
      </c>
      <c r="W25" s="44">
        <f t="shared" si="6"/>
        <v>2.845754133604661E-4</v>
      </c>
      <c r="X25" s="44">
        <f t="shared" si="6"/>
        <v>1.0121790262289654E-3</v>
      </c>
      <c r="Y25" s="44">
        <f t="shared" si="6"/>
        <v>3.4169193219832916E-3</v>
      </c>
      <c r="Z25" s="44">
        <f t="shared" si="6"/>
        <v>1.0336081709934053E-3</v>
      </c>
      <c r="AA25" s="44">
        <f t="shared" si="6"/>
        <v>2.0123827552740448E-3</v>
      </c>
      <c r="AB25" s="44"/>
    </row>
    <row r="26" spans="1:28" ht="15.75" customHeight="1" x14ac:dyDescent="0.25">
      <c r="A26" s="36" t="s">
        <v>220</v>
      </c>
      <c r="B26" s="41" t="s">
        <v>82</v>
      </c>
      <c r="C26" s="83">
        <f>VLOOKUP($B26,DATA!$A$1:$AM$533,C$2,FALSE)/1000000</f>
        <v>57.504410180000001</v>
      </c>
      <c r="D26" s="83">
        <f>VLOOKUP($B26,DATA!$A$1:$AM$533,D$2,FALSE)/1000000</f>
        <v>73.22286853</v>
      </c>
      <c r="E26" s="83">
        <f>VLOOKUP($B26,DATA!$A$1:$AM$533,E$2,FALSE)/1000000</f>
        <v>79.505102459999904</v>
      </c>
      <c r="F26" s="83">
        <f>VLOOKUP($B26,DATA!$A$1:$AM$533,F$2,FALSE)/1000000</f>
        <v>95.172447689999998</v>
      </c>
      <c r="G26" s="83">
        <f>VLOOKUP($B26,DATA!$A$1:$AM$533,G$2,FALSE)/1000000</f>
        <v>110.7944162</v>
      </c>
      <c r="H26" s="83">
        <f>VLOOKUP($B26,DATA!$A$1:$AM$533,H$2,FALSE)/1000000</f>
        <v>122.97691640000001</v>
      </c>
      <c r="I26" s="83">
        <f>VLOOKUP($B26,DATA!$A$1:$AM$533,I$2,FALSE)/1000000</f>
        <v>135.3355258</v>
      </c>
      <c r="J26" s="41"/>
      <c r="K26" s="36" t="s">
        <v>220</v>
      </c>
      <c r="L26" s="41" t="s">
        <v>88</v>
      </c>
      <c r="M26" s="83">
        <f>VLOOKUP($L26,DATA!$A$1:$AM$533,M$22,FALSE)/1000000</f>
        <v>57.504410180000001</v>
      </c>
      <c r="N26" s="83">
        <f>VLOOKUP($L26,DATA!$A$1:$AM$533,N$22,FALSE)/1000000</f>
        <v>73.234005480000008</v>
      </c>
      <c r="O26" s="83">
        <f>VLOOKUP($L26,DATA!$A$1:$AM$533,O$22,FALSE)/1000000</f>
        <v>79.626792620000003</v>
      </c>
      <c r="P26" s="83">
        <f>VLOOKUP($L26,DATA!$A$1:$AM$533,P$22,FALSE)/1000000</f>
        <v>95.295275579999995</v>
      </c>
      <c r="Q26" s="83">
        <f>VLOOKUP($L26,DATA!$A$1:$AM$533,Q$22,FALSE)/1000000</f>
        <v>111.0157287</v>
      </c>
      <c r="R26" s="83">
        <f>VLOOKUP($L26,DATA!$A$1:$AM$533,R$22,FALSE)/1000000</f>
        <v>122.8641263</v>
      </c>
      <c r="S26" s="83">
        <f>VLOOKUP($L26,DATA!$A$1:$AM$533,S$22,FALSE)/1000000</f>
        <v>135.2558037</v>
      </c>
      <c r="T26" s="41"/>
      <c r="U26" s="36" t="s">
        <v>220</v>
      </c>
      <c r="V26" s="44">
        <f t="shared" si="6"/>
        <v>1.5209660893633625E-4</v>
      </c>
      <c r="W26" s="44">
        <f t="shared" si="6"/>
        <v>1.5305955999658227E-3</v>
      </c>
      <c r="X26" s="44">
        <f t="shared" si="6"/>
        <v>1.2905824425160084E-3</v>
      </c>
      <c r="Y26" s="44">
        <f t="shared" si="6"/>
        <v>1.9975058995798101E-3</v>
      </c>
      <c r="Z26" s="44">
        <f t="shared" si="6"/>
        <v>-9.1716480866332883E-4</v>
      </c>
      <c r="AA26" s="44">
        <f t="shared" si="6"/>
        <v>-5.8907001342578535E-4</v>
      </c>
      <c r="AB26" s="44"/>
    </row>
    <row r="27" spans="1:28" ht="15.75" customHeight="1" x14ac:dyDescent="0.25">
      <c r="A27" s="36" t="s">
        <v>221</v>
      </c>
      <c r="B27" s="41" t="s">
        <v>83</v>
      </c>
      <c r="C27" s="83">
        <f>VLOOKUP($B27,DATA!$A$1:$AM$533,C$2,FALSE)/1000000</f>
        <v>6.8336132440000004</v>
      </c>
      <c r="D27" s="83">
        <f>VLOOKUP($B27,DATA!$A$1:$AM$533,D$2,FALSE)/1000000</f>
        <v>6.5392998219999994</v>
      </c>
      <c r="E27" s="83">
        <f>VLOOKUP($B27,DATA!$A$1:$AM$533,E$2,FALSE)/1000000</f>
        <v>6.4355607680000002</v>
      </c>
      <c r="F27" s="83">
        <f>VLOOKUP($B27,DATA!$A$1:$AM$533,F$2,FALSE)/1000000</f>
        <v>6.1899807999999998</v>
      </c>
      <c r="G27" s="83">
        <f>VLOOKUP($B27,DATA!$A$1:$AM$533,G$2,FALSE)/1000000</f>
        <v>6.0067680429999992</v>
      </c>
      <c r="H27" s="83">
        <f>VLOOKUP($B27,DATA!$A$1:$AM$533,H$2,FALSE)/1000000</f>
        <v>6.2240167489999996</v>
      </c>
      <c r="I27" s="83">
        <f>VLOOKUP($B27,DATA!$A$1:$AM$533,I$2,FALSE)/1000000</f>
        <v>6.7424960190000007</v>
      </c>
      <c r="J27" s="41"/>
      <c r="K27" s="36" t="s">
        <v>221</v>
      </c>
      <c r="L27" s="41" t="s">
        <v>89</v>
      </c>
      <c r="M27" s="83">
        <f>VLOOKUP($L27,DATA!$A$1:$AM$533,M$22,FALSE)/1000000</f>
        <v>6.8336132440000004</v>
      </c>
      <c r="N27" s="83">
        <f>VLOOKUP($L27,DATA!$A$1:$AM$533,N$22,FALSE)/1000000</f>
        <v>6.5435861360000001</v>
      </c>
      <c r="O27" s="83">
        <f>VLOOKUP($L27,DATA!$A$1:$AM$533,O$22,FALSE)/1000000</f>
        <v>6.4366087009999999</v>
      </c>
      <c r="P27" s="83">
        <f>VLOOKUP($L27,DATA!$A$1:$AM$533,P$22,FALSE)/1000000</f>
        <v>6.184328453</v>
      </c>
      <c r="Q27" s="83">
        <f>VLOOKUP($L27,DATA!$A$1:$AM$533,Q$22,FALSE)/1000000</f>
        <v>6.0056143009999996</v>
      </c>
      <c r="R27" s="83">
        <f>VLOOKUP($L27,DATA!$A$1:$AM$533,R$22,FALSE)/1000000</f>
        <v>6.1858279779999998</v>
      </c>
      <c r="S27" s="83">
        <f>VLOOKUP($L27,DATA!$A$1:$AM$533,S$22,FALSE)/1000000</f>
        <v>6.6632515530000003</v>
      </c>
      <c r="T27" s="41"/>
      <c r="U27" s="36" t="s">
        <v>221</v>
      </c>
      <c r="V27" s="44">
        <f t="shared" si="6"/>
        <v>6.5546986935527407E-4</v>
      </c>
      <c r="W27" s="44">
        <f t="shared" si="6"/>
        <v>1.6283476106870864E-4</v>
      </c>
      <c r="X27" s="44">
        <f t="shared" si="6"/>
        <v>-9.1314451249990825E-4</v>
      </c>
      <c r="Y27" s="44">
        <f t="shared" si="6"/>
        <v>-1.9207367285378751E-4</v>
      </c>
      <c r="Z27" s="44">
        <f t="shared" si="6"/>
        <v>-6.1357114770193011E-3</v>
      </c>
      <c r="AA27" s="44">
        <f t="shared" si="6"/>
        <v>-1.1752986694644529E-2</v>
      </c>
      <c r="AB27" s="44"/>
    </row>
    <row r="28" spans="1:28" ht="15.75" customHeight="1" x14ac:dyDescent="0.25">
      <c r="A28" s="37" t="s">
        <v>222</v>
      </c>
      <c r="B28" s="41" t="s">
        <v>128</v>
      </c>
      <c r="C28" s="83">
        <f>VLOOKUP($B28,DATA!$A$1:$AM$533,C$2,FALSE)/1000000</f>
        <v>41.882012060000001</v>
      </c>
      <c r="D28" s="83">
        <f>VLOOKUP($B28,DATA!$A$1:$AM$533,D$2,FALSE)/1000000</f>
        <v>48.631805409999998</v>
      </c>
      <c r="E28" s="83">
        <f>VLOOKUP($B28,DATA!$A$1:$AM$533,E$2,FALSE)/1000000</f>
        <v>51.535198919999999</v>
      </c>
      <c r="F28" s="83">
        <f>VLOOKUP($B28,DATA!$A$1:$AM$533,F$2,FALSE)/1000000</f>
        <v>52.889785250000003</v>
      </c>
      <c r="G28" s="83">
        <f>VLOOKUP($B28,DATA!$A$1:$AM$533,G$2,FALSE)/1000000</f>
        <v>56.513175670000003</v>
      </c>
      <c r="H28" s="83">
        <f>VLOOKUP($B28,DATA!$A$1:$AM$533,H$2,FALSE)/1000000</f>
        <v>59.429275959999998</v>
      </c>
      <c r="I28" s="83">
        <f>VLOOKUP($B28,DATA!$A$1:$AM$533,I$2,FALSE)/1000000</f>
        <v>70.507830200000001</v>
      </c>
      <c r="J28" s="41"/>
      <c r="K28" s="37" t="s">
        <v>222</v>
      </c>
      <c r="L28" s="41" t="s">
        <v>84</v>
      </c>
      <c r="M28" s="83">
        <f>VLOOKUP($L28,DATA!$A$1:$AM$533,M$22,FALSE)/1000000</f>
        <v>41.882012060000001</v>
      </c>
      <c r="N28" s="83">
        <f>VLOOKUP($L28,DATA!$A$1:$AM$533,N$22,FALSE)/1000000</f>
        <v>48.452417429999997</v>
      </c>
      <c r="O28" s="83">
        <f>VLOOKUP($L28,DATA!$A$1:$AM$533,O$22,FALSE)/1000000</f>
        <v>50.987469079999997</v>
      </c>
      <c r="P28" s="83">
        <f>VLOOKUP($L28,DATA!$A$1:$AM$533,P$22,FALSE)/1000000</f>
        <v>51.809435890000003</v>
      </c>
      <c r="Q28" s="83">
        <f>VLOOKUP($L28,DATA!$A$1:$AM$533,Q$22,FALSE)/1000000</f>
        <v>54.383257819999997</v>
      </c>
      <c r="R28" s="83">
        <f>VLOOKUP($L28,DATA!$A$1:$AM$533,R$22,FALSE)/1000000</f>
        <v>56.484336749999997</v>
      </c>
      <c r="S28" s="83">
        <f>VLOOKUP($L28,DATA!$A$1:$AM$533,S$22,FALSE)/1000000</f>
        <v>65.667080400000003</v>
      </c>
      <c r="T28" s="41"/>
      <c r="U28" s="37" t="s">
        <v>222</v>
      </c>
      <c r="V28" s="44">
        <f t="shared" si="6"/>
        <v>-3.6886966973082025E-3</v>
      </c>
      <c r="W28" s="44">
        <f t="shared" si="6"/>
        <v>-1.0628266727955471E-2</v>
      </c>
      <c r="X28" s="44">
        <f t="shared" si="6"/>
        <v>-2.0426427426267546E-2</v>
      </c>
      <c r="Y28" s="44">
        <f t="shared" si="6"/>
        <v>-3.7688872103690207E-2</v>
      </c>
      <c r="Z28" s="44">
        <f t="shared" si="6"/>
        <v>-4.955367808926614E-2</v>
      </c>
      <c r="AA28" s="44">
        <f t="shared" si="6"/>
        <v>-6.865549239380786E-2</v>
      </c>
      <c r="AB28" s="44"/>
    </row>
    <row r="29" spans="1:28" ht="15.75" customHeight="1" x14ac:dyDescent="0.25">
      <c r="A29" s="36" t="s">
        <v>224</v>
      </c>
      <c r="B29" s="41" t="s">
        <v>126</v>
      </c>
      <c r="C29" s="83">
        <f>VLOOKUP($B29,DATA!$A$1:$AM$533,C$2,FALSE)/1000000</f>
        <v>125.9668058</v>
      </c>
      <c r="D29" s="83">
        <f>VLOOKUP($B29,DATA!$A$1:$AM$533,D$2,FALSE)/1000000</f>
        <v>150.45737919999999</v>
      </c>
      <c r="E29" s="83">
        <f>VLOOKUP($B29,DATA!$A$1:$AM$533,E$2,FALSE)/1000000</f>
        <v>156.1952349</v>
      </c>
      <c r="F29" s="83">
        <f>VLOOKUP($B29,DATA!$A$1:$AM$533,F$2,FALSE)/1000000</f>
        <v>163.57799930000002</v>
      </c>
      <c r="G29" s="83">
        <f>VLOOKUP($B29,DATA!$A$1:$AM$533,G$2,FALSE)/1000000</f>
        <v>180.70599030000002</v>
      </c>
      <c r="H29" s="83">
        <f>VLOOKUP($B29,DATA!$A$1:$AM$533,H$2,FALSE)/1000000</f>
        <v>168.54746209999999</v>
      </c>
      <c r="I29" s="83">
        <f>VLOOKUP($B29,DATA!$A$1:$AM$533,I$2,FALSE)/1000000</f>
        <v>169.44263769999998</v>
      </c>
      <c r="J29" s="44"/>
      <c r="K29" s="36" t="s">
        <v>224</v>
      </c>
      <c r="L29" s="41" t="s">
        <v>85</v>
      </c>
      <c r="M29" s="83">
        <f>VLOOKUP($L29,DATA!$A$1:$AM$533,M$22,FALSE)/1000000</f>
        <v>125.9668058</v>
      </c>
      <c r="N29" s="83">
        <f>VLOOKUP($L29,DATA!$A$1:$AM$533,N$22,FALSE)/1000000</f>
        <v>142.5838473</v>
      </c>
      <c r="O29" s="83">
        <f>VLOOKUP($L29,DATA!$A$1:$AM$533,O$22,FALSE)/1000000</f>
        <v>133.63975669999999</v>
      </c>
      <c r="P29" s="83">
        <f>VLOOKUP($L29,DATA!$A$1:$AM$533,P$22,FALSE)/1000000</f>
        <v>121.2037476</v>
      </c>
      <c r="Q29" s="83">
        <f>VLOOKUP($L29,DATA!$A$1:$AM$533,Q$22,FALSE)/1000000</f>
        <v>108.39872440000001</v>
      </c>
      <c r="R29" s="83">
        <f>VLOOKUP($L29,DATA!$A$1:$AM$533,R$22,FALSE)/1000000</f>
        <v>75.480959889999994</v>
      </c>
      <c r="S29" s="83">
        <f>VLOOKUP($L29,DATA!$A$1:$AM$533,S$22,FALSE)/1000000</f>
        <v>42.725850200000004</v>
      </c>
      <c r="T29" s="41"/>
      <c r="U29" s="36" t="s">
        <v>224</v>
      </c>
      <c r="V29" s="44">
        <f t="shared" si="6"/>
        <v>-5.2330646338946685E-2</v>
      </c>
      <c r="W29" s="44">
        <f t="shared" si="6"/>
        <v>-0.1444056741835984</v>
      </c>
      <c r="X29" s="44">
        <f t="shared" si="6"/>
        <v>-0.25904615462551395</v>
      </c>
      <c r="Y29" s="44">
        <f t="shared" si="6"/>
        <v>-0.40013762565346467</v>
      </c>
      <c r="Z29" s="44">
        <f t="shared" si="6"/>
        <v>-0.5521679238028705</v>
      </c>
      <c r="AA29" s="44">
        <f t="shared" si="6"/>
        <v>-0.74784475277322704</v>
      </c>
      <c r="AB29" s="44"/>
    </row>
    <row r="30" spans="1:28" ht="15.75" customHeight="1" x14ac:dyDescent="0.25">
      <c r="A30" s="36" t="s">
        <v>223</v>
      </c>
      <c r="B30" s="41" t="s">
        <v>235</v>
      </c>
      <c r="C30" s="83">
        <f>VLOOKUP($B30,DATA!$A$1:$AM$533,C$2,FALSE)/1000000</f>
        <v>121.404962</v>
      </c>
      <c r="D30" s="83">
        <f>VLOOKUP($B30,DATA!$A$1:$AM$533,D$2,FALSE)/1000000</f>
        <v>141.39541880000002</v>
      </c>
      <c r="E30" s="83">
        <f>VLOOKUP($B30,DATA!$A$1:$AM$533,E$2,FALSE)/1000000</f>
        <v>149.2939442</v>
      </c>
      <c r="F30" s="83">
        <f>VLOOKUP($B30,DATA!$A$1:$AM$533,F$2,FALSE)/1000000</f>
        <v>168.83659159999999</v>
      </c>
      <c r="G30" s="83">
        <f>VLOOKUP($B30,DATA!$A$1:$AM$533,G$2,FALSE)/1000000</f>
        <v>188.4581379</v>
      </c>
      <c r="H30" s="83">
        <f>VLOOKUP($B30,DATA!$A$1:$AM$533,H$2,FALSE)/1000000</f>
        <v>195.9388189</v>
      </c>
      <c r="I30" s="83">
        <f>VLOOKUP($B30,DATA!$A$1:$AM$533,I$2,FALSE)/1000000</f>
        <v>201.93021330000002</v>
      </c>
      <c r="J30" s="41"/>
      <c r="K30" s="36" t="s">
        <v>223</v>
      </c>
      <c r="L30" s="41" t="s">
        <v>236</v>
      </c>
      <c r="M30" s="83">
        <f>VLOOKUP($L30,DATA!$A$1:$AM$533,M$22,FALSE)/1000000</f>
        <v>121.404962</v>
      </c>
      <c r="N30" s="83">
        <f>VLOOKUP($L30,DATA!$A$1:$AM$533,N$22,FALSE)/1000000</f>
        <v>141.53239690000001</v>
      </c>
      <c r="O30" s="83">
        <f>VLOOKUP($L30,DATA!$A$1:$AM$533,O$22,FALSE)/1000000</f>
        <v>149.650386</v>
      </c>
      <c r="P30" s="83">
        <f>VLOOKUP($L30,DATA!$A$1:$AM$533,P$22,FALSE)/1000000</f>
        <v>169.098647</v>
      </c>
      <c r="Q30" s="83">
        <f>VLOOKUP($L30,DATA!$A$1:$AM$533,Q$22,FALSE)/1000000</f>
        <v>189.1532679</v>
      </c>
      <c r="R30" s="83">
        <f>VLOOKUP($L30,DATA!$A$1:$AM$533,R$22,FALSE)/1000000</f>
        <v>196.0976747</v>
      </c>
      <c r="S30" s="83">
        <f>VLOOKUP($L30,DATA!$A$1:$AM$533,S$22,FALSE)/1000000</f>
        <v>202.4589622</v>
      </c>
      <c r="T30" s="41"/>
      <c r="U30" s="36" t="s">
        <v>223</v>
      </c>
      <c r="V30" s="44">
        <f t="shared" si="6"/>
        <v>9.6875910947114008E-4</v>
      </c>
      <c r="W30" s="44">
        <f t="shared" si="6"/>
        <v>2.38751680056426E-3</v>
      </c>
      <c r="X30" s="44">
        <f t="shared" si="6"/>
        <v>1.5521244388827515E-3</v>
      </c>
      <c r="Y30" s="44">
        <f t="shared" si="6"/>
        <v>3.6885114527072105E-3</v>
      </c>
      <c r="Z30" s="44">
        <f t="shared" si="6"/>
        <v>8.1074184733687105E-4</v>
      </c>
      <c r="AA30" s="44">
        <f t="shared" si="6"/>
        <v>2.6184734387144637E-3</v>
      </c>
      <c r="AB30" s="44"/>
    </row>
    <row r="31" spans="1:28" x14ac:dyDescent="0.25">
      <c r="A31" s="36" t="s">
        <v>78</v>
      </c>
      <c r="B31" s="41"/>
      <c r="C31" s="39">
        <f>SUM(C24:C30)</f>
        <v>430.65483914099997</v>
      </c>
      <c r="D31" s="39">
        <f>SUM(D24:D30)</f>
        <v>504.50167145200004</v>
      </c>
      <c r="E31" s="39">
        <f t="shared" ref="E31:I31" si="7">SUM(E24:E30)</f>
        <v>530.09647177799991</v>
      </c>
      <c r="F31" s="39">
        <f t="shared" si="7"/>
        <v>580.47859602000005</v>
      </c>
      <c r="G31" s="39">
        <f t="shared" si="7"/>
        <v>643.51626423300002</v>
      </c>
      <c r="H31" s="39">
        <f t="shared" si="7"/>
        <v>669.52352396899994</v>
      </c>
      <c r="I31" s="39">
        <f t="shared" si="7"/>
        <v>714.64158199899987</v>
      </c>
      <c r="J31" s="41"/>
      <c r="K31" s="36" t="s">
        <v>78</v>
      </c>
      <c r="L31" s="41"/>
      <c r="M31" s="39">
        <f>SUM(M24:M30)</f>
        <v>430.65483914099997</v>
      </c>
      <c r="N31" s="39">
        <f t="shared" ref="N31:S31" si="8">SUM(N24:N30)</f>
        <v>496.63246526599994</v>
      </c>
      <c r="O31" s="39">
        <f t="shared" si="8"/>
        <v>507.51286306100008</v>
      </c>
      <c r="P31" s="39">
        <f t="shared" si="8"/>
        <v>537.50726072299994</v>
      </c>
      <c r="Q31" s="39">
        <f t="shared" si="8"/>
        <v>570.33838336100007</v>
      </c>
      <c r="R31" s="39">
        <f t="shared" si="8"/>
        <v>573.63532010799997</v>
      </c>
      <c r="S31" s="39">
        <f t="shared" si="8"/>
        <v>583.70523326300008</v>
      </c>
      <c r="T31" s="41"/>
      <c r="U31" s="36" t="s">
        <v>78</v>
      </c>
      <c r="V31" s="52">
        <f t="shared" si="6"/>
        <v>-1.5597978423642966E-2</v>
      </c>
      <c r="W31" s="52">
        <f t="shared" si="6"/>
        <v>-4.2602827823494116E-2</v>
      </c>
      <c r="X31" s="52">
        <f t="shared" si="6"/>
        <v>-7.4027424252382845E-2</v>
      </c>
      <c r="Y31" s="52">
        <f t="shared" si="6"/>
        <v>-0.1137156664707144</v>
      </c>
      <c r="Z31" s="52">
        <f t="shared" si="6"/>
        <v>-0.14321857325126597</v>
      </c>
      <c r="AA31" s="52">
        <f t="shared" si="6"/>
        <v>-0.18321960551154026</v>
      </c>
      <c r="AB31" s="52"/>
    </row>
    <row r="32" spans="1:28" x14ac:dyDescent="0.25">
      <c r="A32" s="36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0:20" x14ac:dyDescent="0.25">
      <c r="J33" s="4"/>
      <c r="T33" s="4"/>
    </row>
    <row r="34" spans="10:20" x14ac:dyDescent="0.25">
      <c r="J34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abSelected="1" workbookViewId="0">
      <selection activeCell="K25" sqref="K25"/>
    </sheetView>
  </sheetViews>
  <sheetFormatPr baseColWidth="10" defaultColWidth="11.42578125" defaultRowHeight="12.75" x14ac:dyDescent="0.2"/>
  <cols>
    <col min="1" max="1" width="17.7109375" style="42" customWidth="1"/>
    <col min="2" max="9" width="11.42578125" style="42"/>
    <col min="10" max="10" width="18.85546875" style="42" customWidth="1"/>
    <col min="11" max="18" width="11.42578125" style="42"/>
    <col min="19" max="19" width="18.7109375" style="42" customWidth="1"/>
    <col min="20" max="26" width="11.42578125" style="42"/>
    <col min="27" max="27" width="18.28515625" style="42" customWidth="1"/>
    <col min="28" max="16384" width="11.42578125" style="42"/>
  </cols>
  <sheetData>
    <row r="1" spans="1:36" s="34" customFormat="1" ht="18.75" x14ac:dyDescent="0.3">
      <c r="A1" s="11" t="s">
        <v>215</v>
      </c>
      <c r="J1" s="11" t="s">
        <v>216</v>
      </c>
      <c r="S1" s="11" t="s">
        <v>217</v>
      </c>
      <c r="AA1" s="11" t="s">
        <v>446</v>
      </c>
    </row>
    <row r="2" spans="1:36" x14ac:dyDescent="0.2">
      <c r="A2" s="40" t="s">
        <v>412</v>
      </c>
      <c r="B2" s="41"/>
      <c r="C2" s="41"/>
      <c r="D2" s="41"/>
      <c r="E2" s="41"/>
      <c r="F2" s="41"/>
      <c r="G2" s="41"/>
      <c r="H2" s="41"/>
      <c r="I2" s="41"/>
      <c r="J2" s="40" t="s">
        <v>412</v>
      </c>
      <c r="K2" s="41"/>
      <c r="L2" s="41"/>
      <c r="M2" s="41"/>
      <c r="N2" s="41"/>
      <c r="O2" s="41"/>
      <c r="P2" s="41"/>
      <c r="Q2" s="41"/>
      <c r="R2" s="41"/>
      <c r="S2" s="40" t="s">
        <v>412</v>
      </c>
      <c r="T2" s="41"/>
      <c r="U2" s="41"/>
      <c r="V2" s="41"/>
      <c r="W2" s="41"/>
      <c r="X2" s="41"/>
      <c r="Y2" s="41"/>
      <c r="Z2" s="41"/>
      <c r="AA2" s="40" t="s">
        <v>412</v>
      </c>
      <c r="AB2" s="41"/>
      <c r="AC2" s="41"/>
      <c r="AD2" s="41"/>
      <c r="AE2" s="41"/>
      <c r="AF2" s="41"/>
      <c r="AG2" s="41"/>
      <c r="AH2" s="41"/>
      <c r="AI2" s="41"/>
      <c r="AJ2" s="41"/>
    </row>
    <row r="3" spans="1:36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1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  <c r="AH3" s="49"/>
      <c r="AI3" s="49"/>
    </row>
    <row r="4" spans="1:36" ht="13.5" customHeight="1" x14ac:dyDescent="0.2">
      <c r="A4" s="36" t="s">
        <v>219</v>
      </c>
      <c r="B4" s="39">
        <f>SUMIFS('DATA 2'!$C$134:$C$152,'DATA 2'!$A$134:$A$152,$A4)</f>
        <v>354446.67499999999</v>
      </c>
      <c r="C4" s="39">
        <f>SUMIFS('DATA 2'!$H$134:$H$152,'DATA 2'!$A$134:$A$152,$A4)</f>
        <v>410121.186468</v>
      </c>
      <c r="D4" s="39">
        <f>SUMIFS('DATA 2'!$J$134:$J$152,'DATA 2'!$A$134:$A$152,$A4)</f>
        <v>432782.38678900001</v>
      </c>
      <c r="E4" s="39">
        <f>SUMIFS('DATA 2'!$O$134:$O$152,'DATA 2'!$A$134:$A$152,$A4)</f>
        <v>491225.35267200001</v>
      </c>
      <c r="F4" s="39">
        <f>SUMIFS('DATA 2'!$T$134:$T$152,'DATA 2'!$A$134:$A$152,$A4)</f>
        <v>559619.82641799992</v>
      </c>
      <c r="G4" s="39">
        <f>SUMIFS('DATA 2'!$AD$134:$AD$152,'DATA 2'!$A$134:$A$152,$A4)</f>
        <v>747026.04609600001</v>
      </c>
      <c r="H4" s="39">
        <f>SUMIFS('DATA 2'!$AN$134:$AN$152,'DATA 2'!$A$134:$A$152,$A4)</f>
        <v>993778.23554800008</v>
      </c>
      <c r="I4" s="41"/>
      <c r="J4" s="36" t="s">
        <v>219</v>
      </c>
      <c r="K4" s="39">
        <f>SUMIFS('DATA 2'!$C$153:$C$171,'DATA 2'!$A$153:$A$171,$A4)</f>
        <v>354446.67499999999</v>
      </c>
      <c r="L4" s="39">
        <f>SUMIFS('DATA 2'!$H$153:$H$171,'DATA 2'!$A$153:$A$171,$A4)</f>
        <v>410121.68795799999</v>
      </c>
      <c r="M4" s="39">
        <f>SUMIFS('DATA 2'!$J$153:$J$171,'DATA 2'!$A$153:$A$171,$A4)</f>
        <v>432775.97291700001</v>
      </c>
      <c r="N4" s="39">
        <f>SUMIFS('DATA 2'!$O$153:$O$171,'DATA 2'!$A$153:$A$171,$A4)</f>
        <v>491456.96304899995</v>
      </c>
      <c r="O4" s="39">
        <f>SUMIFS('DATA 2'!$T$153:$T$171,'DATA 2'!$A$153:$A$171,$A4)</f>
        <v>560811.21936900006</v>
      </c>
      <c r="P4" s="39">
        <f>SUMIFS('DATA 2'!$AD$153:$AD$171,'DATA 2'!$A$153:$A$171,$A4)</f>
        <v>746936.34675300005</v>
      </c>
      <c r="Q4" s="39">
        <f>SUMIFS('DATA 2'!$AN$153:$AN$171,'DATA 2'!$A$153:$A$171,$A4)</f>
        <v>994595.24653499993</v>
      </c>
      <c r="R4" s="41"/>
      <c r="S4" s="36" t="s">
        <v>219</v>
      </c>
      <c r="T4" s="39">
        <f>L4-C4</f>
        <v>0.50148999999510124</v>
      </c>
      <c r="U4" s="39">
        <f t="shared" ref="U4:Y4" si="0">M4-D4</f>
        <v>-6.4138720000046305</v>
      </c>
      <c r="V4" s="39">
        <f t="shared" si="0"/>
        <v>231.61037699994631</v>
      </c>
      <c r="W4" s="39">
        <f t="shared" si="0"/>
        <v>1191.3929510001326</v>
      </c>
      <c r="X4" s="39">
        <f t="shared" si="0"/>
        <v>-89.699342999956571</v>
      </c>
      <c r="Y4" s="39">
        <f t="shared" si="0"/>
        <v>817.01098699984141</v>
      </c>
      <c r="Z4" s="41"/>
      <c r="AA4" s="36" t="s">
        <v>219</v>
      </c>
      <c r="AB4" s="44">
        <f t="shared" ref="AB4:AG10" si="1">L4/C4-1</f>
        <v>1.2227849146562164E-6</v>
      </c>
      <c r="AC4" s="44">
        <f t="shared" si="1"/>
        <v>-1.4820085557532003E-5</v>
      </c>
      <c r="AD4" s="44">
        <f t="shared" si="1"/>
        <v>4.714951615183427E-4</v>
      </c>
      <c r="AE4" s="44">
        <f t="shared" si="1"/>
        <v>2.1289327053082285E-3</v>
      </c>
      <c r="AF4" s="44">
        <f t="shared" si="1"/>
        <v>-1.2007525503121563E-4</v>
      </c>
      <c r="AG4" s="44">
        <f t="shared" si="1"/>
        <v>8.2212606170561919E-4</v>
      </c>
      <c r="AH4" s="44"/>
      <c r="AI4" s="44"/>
    </row>
    <row r="5" spans="1:36" ht="13.5" customHeight="1" x14ac:dyDescent="0.2">
      <c r="A5" s="36" t="s">
        <v>218</v>
      </c>
      <c r="B5" s="39">
        <f>SUMIFS('DATA 2'!$C$134:$C$152,'DATA 2'!$A$134:$A$152,$A5)</f>
        <v>5232990.3926000008</v>
      </c>
      <c r="C5" s="39">
        <f>SUMIFS('DATA 2'!$H$134:$H$152,'DATA 2'!$A$134:$A$152,$A5)</f>
        <v>6051799.4199075</v>
      </c>
      <c r="D5" s="39">
        <f>SUMIFS('DATA 2'!$J$134:$J$152,'DATA 2'!$A$134:$A$152,$A5)</f>
        <v>6375911.4551777001</v>
      </c>
      <c r="E5" s="39">
        <f>SUMIFS('DATA 2'!$O$134:$O$152,'DATA 2'!$A$134:$A$152,$A5)</f>
        <v>7222498.8298726007</v>
      </c>
      <c r="F5" s="39">
        <f>SUMIFS('DATA 2'!$T$134:$T$152,'DATA 2'!$A$134:$A$152,$A5)</f>
        <v>8260981.6132548004</v>
      </c>
      <c r="G5" s="39">
        <f>SUMIFS('DATA 2'!$AD$134:$AD$152,'DATA 2'!$A$134:$A$152,$A5)</f>
        <v>11206640.964173799</v>
      </c>
      <c r="H5" s="39">
        <f>SUMIFS('DATA 2'!$AN$134:$AN$152,'DATA 2'!$A$134:$A$152,$A5)</f>
        <v>15200666.851029001</v>
      </c>
      <c r="I5" s="41"/>
      <c r="J5" s="36" t="s">
        <v>218</v>
      </c>
      <c r="K5" s="39">
        <f>SUMIFS('DATA 2'!$C$153:$C$171,'DATA 2'!$A$153:$A$171,$A5)</f>
        <v>5232990.3926000008</v>
      </c>
      <c r="L5" s="39">
        <f>SUMIFS('DATA 2'!$H$153:$H$171,'DATA 2'!$A$153:$A$171,$A5)</f>
        <v>6051721.5898567997</v>
      </c>
      <c r="M5" s="39">
        <f>SUMIFS('DATA 2'!$J$153:$J$171,'DATA 2'!$A$153:$A$171,$A5)</f>
        <v>6375377.7634843001</v>
      </c>
      <c r="N5" s="39">
        <f>SUMIFS('DATA 2'!$O$153:$O$171,'DATA 2'!$A$153:$A$171,$A5)</f>
        <v>7225384.9371031998</v>
      </c>
      <c r="O5" s="39">
        <f>SUMIFS('DATA 2'!$T$153:$T$171,'DATA 2'!$A$153:$A$171,$A5)</f>
        <v>8281162.0589739997</v>
      </c>
      <c r="P5" s="39">
        <f>SUMIFS('DATA 2'!$AD$153:$AD$171,'DATA 2'!$A$153:$A$171,$A5)</f>
        <v>11211406.7335508</v>
      </c>
      <c r="Q5" s="39">
        <f>SUMIFS('DATA 2'!$AN$153:$AN$171,'DATA 2'!$A$153:$A$171,$A5)</f>
        <v>15221677.705293</v>
      </c>
      <c r="R5" s="41"/>
      <c r="S5" s="36" t="s">
        <v>218</v>
      </c>
      <c r="T5" s="39">
        <f t="shared" ref="T5:T10" si="2">L5-C5</f>
        <v>-77.830050700344145</v>
      </c>
      <c r="U5" s="39">
        <f t="shared" ref="U5:U10" si="3">M5-D5</f>
        <v>-533.69169340003282</v>
      </c>
      <c r="V5" s="39">
        <f t="shared" ref="V5:V10" si="4">N5-E5</f>
        <v>2886.1072305990383</v>
      </c>
      <c r="W5" s="39">
        <f t="shared" ref="W5:W10" si="5">O5-F5</f>
        <v>20180.445719199255</v>
      </c>
      <c r="X5" s="39">
        <f t="shared" ref="X5:X10" si="6">P5-G5</f>
        <v>4765.7693770006299</v>
      </c>
      <c r="Y5" s="39">
        <f t="shared" ref="Y5:Y10" si="7">Q5-H5</f>
        <v>21010.854263998568</v>
      </c>
      <c r="Z5" s="41"/>
      <c r="AA5" s="36" t="s">
        <v>218</v>
      </c>
      <c r="AB5" s="44">
        <f t="shared" si="1"/>
        <v>-1.286064611527582E-5</v>
      </c>
      <c r="AC5" s="44">
        <f t="shared" si="1"/>
        <v>-8.3704376566684502E-5</v>
      </c>
      <c r="AD5" s="44">
        <f t="shared" si="1"/>
        <v>3.9959954284274346E-4</v>
      </c>
      <c r="AE5" s="44">
        <f t="shared" si="1"/>
        <v>2.4428629264614532E-3</v>
      </c>
      <c r="AF5" s="44">
        <f t="shared" si="1"/>
        <v>4.2526296614986414E-4</v>
      </c>
      <c r="AG5" s="44">
        <f t="shared" si="1"/>
        <v>1.3822324026906418E-3</v>
      </c>
      <c r="AH5" s="44"/>
      <c r="AI5" s="44"/>
    </row>
    <row r="6" spans="1:36" ht="13.5" customHeight="1" x14ac:dyDescent="0.2">
      <c r="A6" s="36" t="s">
        <v>220</v>
      </c>
      <c r="B6" s="39">
        <f>SUMIFS('DATA 2'!$C$134:$C$152,'DATA 2'!$A$134:$A$152,$A6)</f>
        <v>725910.16899999988</v>
      </c>
      <c r="C6" s="39">
        <f>SUMIFS('DATA 2'!$H$134:$H$152,'DATA 2'!$A$134:$A$152,$A6)</f>
        <v>838420.89396140003</v>
      </c>
      <c r="D6" s="39">
        <f>SUMIFS('DATA 2'!$J$134:$J$152,'DATA 2'!$A$134:$A$152,$A6)</f>
        <v>878001.34939909994</v>
      </c>
      <c r="E6" s="39">
        <f>SUMIFS('DATA 2'!$O$134:$O$152,'DATA 2'!$A$134:$A$152,$A6)</f>
        <v>959541.11131120007</v>
      </c>
      <c r="F6" s="39">
        <f>SUMIFS('DATA 2'!$T$134:$T$152,'DATA 2'!$A$134:$A$152,$A6)</f>
        <v>1053203.9238604</v>
      </c>
      <c r="G6" s="39">
        <f>SUMIFS('DATA 2'!$AD$134:$AD$152,'DATA 2'!$A$134:$A$152,$A6)</f>
        <v>1391601.4538086001</v>
      </c>
      <c r="H6" s="39">
        <f>SUMIFS('DATA 2'!$AN$134:$AN$152,'DATA 2'!$A$134:$A$152,$A6)</f>
        <v>1945243.6030922998</v>
      </c>
      <c r="I6" s="41"/>
      <c r="J6" s="36" t="s">
        <v>220</v>
      </c>
      <c r="K6" s="39">
        <f>SUMIFS('DATA 2'!$C$153:$C$171,'DATA 2'!$A$153:$A$171,$A6)</f>
        <v>725910.16899999988</v>
      </c>
      <c r="L6" s="39">
        <f>SUMIFS('DATA 2'!$H$153:$H$171,'DATA 2'!$A$153:$A$171,$A6)</f>
        <v>838506.07424599992</v>
      </c>
      <c r="M6" s="39">
        <f>SUMIFS('DATA 2'!$J$153:$J$171,'DATA 2'!$A$153:$A$171,$A6)</f>
        <v>878261.1516612001</v>
      </c>
      <c r="N6" s="39">
        <f>SUMIFS('DATA 2'!$O$153:$O$171,'DATA 2'!$A$153:$A$171,$A6)</f>
        <v>960270.01451439993</v>
      </c>
      <c r="O6" s="39">
        <f>SUMIFS('DATA 2'!$T$153:$T$171,'DATA 2'!$A$153:$A$171,$A6)</f>
        <v>1055996.1960938999</v>
      </c>
      <c r="P6" s="39">
        <f>SUMIFS('DATA 2'!$AD$153:$AD$171,'DATA 2'!$A$153:$A$171,$A6)</f>
        <v>1392289.2758173</v>
      </c>
      <c r="Q6" s="39">
        <f>SUMIFS('DATA 2'!$AN$153:$AN$171,'DATA 2'!$A$153:$A$171,$A6)</f>
        <v>1948229.6460708</v>
      </c>
      <c r="R6" s="41"/>
      <c r="S6" s="36" t="s">
        <v>220</v>
      </c>
      <c r="T6" s="39">
        <f t="shared" si="2"/>
        <v>85.180284599890001</v>
      </c>
      <c r="U6" s="39">
        <f t="shared" si="3"/>
        <v>259.80226210015826</v>
      </c>
      <c r="V6" s="39">
        <f t="shared" si="4"/>
        <v>728.9032031998504</v>
      </c>
      <c r="W6" s="39">
        <f t="shared" si="5"/>
        <v>2792.2722334999125</v>
      </c>
      <c r="X6" s="39">
        <f t="shared" si="6"/>
        <v>687.82200869987719</v>
      </c>
      <c r="Y6" s="39">
        <f t="shared" si="7"/>
        <v>2986.0429785002489</v>
      </c>
      <c r="Z6" s="41"/>
      <c r="AA6" s="36" t="s">
        <v>220</v>
      </c>
      <c r="AB6" s="44">
        <f t="shared" si="1"/>
        <v>1.0159608999904535E-4</v>
      </c>
      <c r="AC6" s="44">
        <f t="shared" si="1"/>
        <v>2.9590189386152765E-4</v>
      </c>
      <c r="AD6" s="44">
        <f t="shared" si="1"/>
        <v>7.5963728349681681E-4</v>
      </c>
      <c r="AE6" s="44">
        <f t="shared" si="1"/>
        <v>2.6512170817454273E-3</v>
      </c>
      <c r="AF6" s="44">
        <f t="shared" si="1"/>
        <v>4.9426652064599175E-4</v>
      </c>
      <c r="AG6" s="44">
        <f t="shared" si="1"/>
        <v>1.5350483475455867E-3</v>
      </c>
      <c r="AH6" s="44"/>
      <c r="AI6" s="44"/>
    </row>
    <row r="7" spans="1:36" ht="13.5" customHeight="1" x14ac:dyDescent="0.2">
      <c r="A7" s="36" t="s">
        <v>221</v>
      </c>
      <c r="B7" s="39">
        <f>SUMIFS('DATA 2'!$C$134:$C$152,'DATA 2'!$A$134:$A$152,$A7)</f>
        <v>4156742.693</v>
      </c>
      <c r="C7" s="39">
        <f>SUMIFS('DATA 2'!$H$134:$H$152,'DATA 2'!$A$134:$A$152,$A7)</f>
        <v>4811906.8056919994</v>
      </c>
      <c r="D7" s="39">
        <f>SUMIFS('DATA 2'!$J$134:$J$152,'DATA 2'!$A$134:$A$152,$A7)</f>
        <v>5076171.1860450003</v>
      </c>
      <c r="E7" s="39">
        <f>SUMIFS('DATA 2'!$O$134:$O$152,'DATA 2'!$A$134:$A$152,$A7)</f>
        <v>5764773.610138</v>
      </c>
      <c r="F7" s="39">
        <f>SUMIFS('DATA 2'!$T$134:$T$152,'DATA 2'!$A$134:$A$152,$A7)</f>
        <v>6574817.2939169994</v>
      </c>
      <c r="G7" s="39">
        <f>SUMIFS('DATA 2'!$AD$134:$AD$152,'DATA 2'!$A$134:$A$152,$A7)</f>
        <v>8752432.6607939992</v>
      </c>
      <c r="H7" s="39">
        <f>SUMIFS('DATA 2'!$AN$134:$AN$152,'DATA 2'!$A$134:$A$152,$A7)</f>
        <v>11587545.402029999</v>
      </c>
      <c r="I7" s="41"/>
      <c r="J7" s="36" t="s">
        <v>221</v>
      </c>
      <c r="K7" s="39">
        <f>SUMIFS('DATA 2'!$C$153:$C$171,'DATA 2'!$A$153:$A$171,$A7)</f>
        <v>4156742.693</v>
      </c>
      <c r="L7" s="39">
        <f>SUMIFS('DATA 2'!$H$153:$H$171,'DATA 2'!$A$153:$A$171,$A7)</f>
        <v>4811855.5783489998</v>
      </c>
      <c r="M7" s="39">
        <f>SUMIFS('DATA 2'!$J$153:$J$171,'DATA 2'!$A$153:$A$171,$A7)</f>
        <v>5075748.7142850002</v>
      </c>
      <c r="N7" s="39">
        <f>SUMIFS('DATA 2'!$O$153:$O$171,'DATA 2'!$A$153:$A$171,$A7)</f>
        <v>5766552.3798599998</v>
      </c>
      <c r="O7" s="39">
        <f>SUMIFS('DATA 2'!$T$153:$T$171,'DATA 2'!$A$153:$A$171,$A7)</f>
        <v>6587110.3356259996</v>
      </c>
      <c r="P7" s="39">
        <f>SUMIFS('DATA 2'!$AD$153:$AD$171,'DATA 2'!$A$153:$A$171,$A7)</f>
        <v>8745096.3950939905</v>
      </c>
      <c r="Q7" s="39">
        <f>SUMIFS('DATA 2'!$AN$153:$AN$171,'DATA 2'!$A$153:$A$171,$A7)</f>
        <v>11588610.92364</v>
      </c>
      <c r="R7" s="41"/>
      <c r="S7" s="36" t="s">
        <v>221</v>
      </c>
      <c r="T7" s="39">
        <f t="shared" si="2"/>
        <v>-51.227342999540269</v>
      </c>
      <c r="U7" s="39">
        <f t="shared" si="3"/>
        <v>-422.47176000010222</v>
      </c>
      <c r="V7" s="39">
        <f t="shared" si="4"/>
        <v>1778.7697219997644</v>
      </c>
      <c r="W7" s="39">
        <f t="shared" si="5"/>
        <v>12293.041709000245</v>
      </c>
      <c r="X7" s="39">
        <f t="shared" si="6"/>
        <v>-7336.2657000087202</v>
      </c>
      <c r="Y7" s="39">
        <f t="shared" si="7"/>
        <v>1065.5216100011021</v>
      </c>
      <c r="Z7" s="41"/>
      <c r="AA7" s="36" t="s">
        <v>221</v>
      </c>
      <c r="AB7" s="44">
        <f t="shared" si="1"/>
        <v>-1.0645954933941049E-5</v>
      </c>
      <c r="AC7" s="44">
        <f t="shared" si="1"/>
        <v>-8.322646036085235E-5</v>
      </c>
      <c r="AD7" s="44">
        <f t="shared" si="1"/>
        <v>3.0855846947241972E-4</v>
      </c>
      <c r="AE7" s="44">
        <f t="shared" si="1"/>
        <v>1.869716093916951E-3</v>
      </c>
      <c r="AF7" s="44">
        <f t="shared" si="1"/>
        <v>-8.3819733145407138E-4</v>
      </c>
      <c r="AG7" s="44">
        <f t="shared" si="1"/>
        <v>9.1954039706632074E-5</v>
      </c>
      <c r="AH7" s="44"/>
      <c r="AI7" s="44"/>
    </row>
    <row r="8" spans="1:36" ht="13.5" customHeight="1" x14ac:dyDescent="0.2">
      <c r="A8" s="37" t="s">
        <v>410</v>
      </c>
      <c r="B8" s="39">
        <f>SUMIFS('DATA 2'!$C$134:$C$152,'DATA 2'!$A$134:$A$152,$A8)</f>
        <v>372725.1164</v>
      </c>
      <c r="C8" s="39">
        <f>SUMIFS('DATA 2'!$H$134:$H$152,'DATA 2'!$A$134:$A$152,$A8)</f>
        <v>434082.97936</v>
      </c>
      <c r="D8" s="39">
        <f>SUMIFS('DATA 2'!$J$134:$J$152,'DATA 2'!$A$134:$A$152,$A8)</f>
        <v>458302.96429999999</v>
      </c>
      <c r="E8" s="39">
        <f>SUMIFS('DATA 2'!$O$134:$O$152,'DATA 2'!$A$134:$A$152,$A8)</f>
        <v>518252.85219999996</v>
      </c>
      <c r="F8" s="39">
        <f>SUMIFS('DATA 2'!$T$134:$T$152,'DATA 2'!$A$134:$A$152,$A8)</f>
        <v>578540.59068999998</v>
      </c>
      <c r="G8" s="39">
        <f>SUMIFS('DATA 2'!$AD$134:$AD$152,'DATA 2'!$A$134:$A$152,$A8)</f>
        <v>602984.52691000002</v>
      </c>
      <c r="H8" s="39">
        <f>SUMIFS('DATA 2'!$AN$134:$AN$152,'DATA 2'!$A$134:$A$152,$A8)</f>
        <v>623601.68577999994</v>
      </c>
      <c r="I8" s="41"/>
      <c r="J8" s="37" t="s">
        <v>410</v>
      </c>
      <c r="K8" s="39">
        <f>SUMIFS('DATA 2'!$C$153:$C$171,'DATA 2'!$A$153:$A$171,$A8)</f>
        <v>372725.1164</v>
      </c>
      <c r="L8" s="39">
        <f>SUMIFS('DATA 2'!$H$153:$H$171,'DATA 2'!$A$153:$A$171,$A8)</f>
        <v>434498.46186000004</v>
      </c>
      <c r="M8" s="39">
        <f>SUMIFS('DATA 2'!$J$153:$J$171,'DATA 2'!$A$153:$A$171,$A8)</f>
        <v>459384.64947</v>
      </c>
      <c r="N8" s="39">
        <f>SUMIFS('DATA 2'!$O$153:$O$171,'DATA 2'!$A$153:$A$171,$A8)</f>
        <v>519057.02729</v>
      </c>
      <c r="O8" s="39">
        <f>SUMIFS('DATA 2'!$T$153:$T$171,'DATA 2'!$A$153:$A$171,$A8)</f>
        <v>580688.69134999998</v>
      </c>
      <c r="P8" s="39">
        <f>SUMIFS('DATA 2'!$AD$153:$AD$171,'DATA 2'!$A$153:$A$171,$A8)</f>
        <v>603476.35960999993</v>
      </c>
      <c r="Q8" s="39">
        <f>SUMIFS('DATA 2'!$AN$153:$AN$171,'DATA 2'!$A$153:$A$171,$A8)</f>
        <v>625242.03501999995</v>
      </c>
      <c r="R8" s="41"/>
      <c r="S8" s="37" t="s">
        <v>410</v>
      </c>
      <c r="T8" s="39">
        <f t="shared" si="2"/>
        <v>415.48250000004191</v>
      </c>
      <c r="U8" s="39">
        <f t="shared" si="3"/>
        <v>1081.6851700000116</v>
      </c>
      <c r="V8" s="39">
        <f t="shared" si="4"/>
        <v>804.17509000003338</v>
      </c>
      <c r="W8" s="39">
        <f t="shared" si="5"/>
        <v>2148.1006599999964</v>
      </c>
      <c r="X8" s="39">
        <f t="shared" si="6"/>
        <v>491.83269999991171</v>
      </c>
      <c r="Y8" s="39">
        <f t="shared" si="7"/>
        <v>1640.3492400000105</v>
      </c>
      <c r="Z8" s="41"/>
      <c r="AA8" s="37" t="s">
        <v>410</v>
      </c>
      <c r="AB8" s="44">
        <f t="shared" si="1"/>
        <v>9.5714994541507004E-4</v>
      </c>
      <c r="AC8" s="44">
        <f t="shared" si="1"/>
        <v>2.3601967568596116E-3</v>
      </c>
      <c r="AD8" s="44">
        <f t="shared" si="1"/>
        <v>1.5517041277945953E-3</v>
      </c>
      <c r="AE8" s="44">
        <f t="shared" si="1"/>
        <v>3.712964474001712E-3</v>
      </c>
      <c r="AF8" s="44">
        <f t="shared" si="1"/>
        <v>8.1566388199094675E-4</v>
      </c>
      <c r="AG8" s="44">
        <f t="shared" si="1"/>
        <v>2.6304438833391064E-3</v>
      </c>
      <c r="AH8" s="44"/>
      <c r="AI8" s="44"/>
    </row>
    <row r="9" spans="1:36" ht="13.5" customHeight="1" x14ac:dyDescent="0.2">
      <c r="A9" s="36" t="s">
        <v>409</v>
      </c>
      <c r="B9" s="39">
        <f>SUMIFS('DATA 2'!$C$134:$C$152,'DATA 2'!$A$134:$A$152,$A9)</f>
        <v>37854.733</v>
      </c>
      <c r="C9" s="39">
        <f>SUMIFS('DATA 2'!$H$134:$H$152,'DATA 2'!$A$134:$A$152,$A9)</f>
        <v>52915.657959999997</v>
      </c>
      <c r="D9" s="39">
        <f>SUMIFS('DATA 2'!$J$134:$J$152,'DATA 2'!$A$134:$A$152,$A9)</f>
        <v>59002.486440000001</v>
      </c>
      <c r="E9" s="39">
        <f>SUMIFS('DATA 2'!$O$134:$O$152,'DATA 2'!$A$134:$A$152,$A9)</f>
        <v>74285.480649999998</v>
      </c>
      <c r="F9" s="39">
        <f>SUMIFS('DATA 2'!$T$134:$T$152,'DATA 2'!$A$134:$A$152,$A9)</f>
        <v>89520.065709999995</v>
      </c>
      <c r="G9" s="39">
        <f>SUMIFS('DATA 2'!$AD$134:$AD$152,'DATA 2'!$A$134:$A$152,$A9)</f>
        <v>110346.3526</v>
      </c>
      <c r="H9" s="39">
        <f>SUMIFS('DATA 2'!$AN$134:$AN$152,'DATA 2'!$A$134:$A$152,$A9)</f>
        <v>129389.01270000001</v>
      </c>
      <c r="I9" s="41"/>
      <c r="J9" s="36" t="s">
        <v>409</v>
      </c>
      <c r="K9" s="39">
        <f>SUMIFS('DATA 2'!$C$153:$C$171,'DATA 2'!$A$153:$A$171,$A9)</f>
        <v>37854.733</v>
      </c>
      <c r="L9" s="39">
        <f>SUMIFS('DATA 2'!$H$153:$H$171,'DATA 2'!$A$153:$A$171,$A9)</f>
        <v>52798.789649999999</v>
      </c>
      <c r="M9" s="39">
        <f>SUMIFS('DATA 2'!$J$153:$J$171,'DATA 2'!$A$153:$A$171,$A9)</f>
        <v>58545.188580000002</v>
      </c>
      <c r="N9" s="39">
        <f>SUMIFS('DATA 2'!$O$153:$O$171,'DATA 2'!$A$153:$A$171,$A9)</f>
        <v>73506.327040000004</v>
      </c>
      <c r="O9" s="39">
        <f>SUMIFS('DATA 2'!$T$153:$T$171,'DATA 2'!$A$153:$A$171,$A9)</f>
        <v>88915.037530000001</v>
      </c>
      <c r="P9" s="39">
        <f>SUMIFS('DATA 2'!$AD$153:$AD$171,'DATA 2'!$A$153:$A$171,$A9)</f>
        <v>108532.5696</v>
      </c>
      <c r="Q9" s="39">
        <f>SUMIFS('DATA 2'!$AN$153:$AN$171,'DATA 2'!$A$153:$A$171,$A9)</f>
        <v>124801.8789</v>
      </c>
      <c r="R9" s="41"/>
      <c r="S9" s="36" t="s">
        <v>409</v>
      </c>
      <c r="T9" s="39">
        <f t="shared" si="2"/>
        <v>-116.86830999999802</v>
      </c>
      <c r="U9" s="39">
        <f t="shared" si="3"/>
        <v>-457.29785999999876</v>
      </c>
      <c r="V9" s="39">
        <f t="shared" si="4"/>
        <v>-779.15360999999393</v>
      </c>
      <c r="W9" s="39">
        <f t="shared" si="5"/>
        <v>-605.02817999999388</v>
      </c>
      <c r="X9" s="39">
        <f t="shared" si="6"/>
        <v>-1813.7829999999958</v>
      </c>
      <c r="Y9" s="39">
        <f t="shared" si="7"/>
        <v>-4587.1338000000105</v>
      </c>
      <c r="Z9" s="41"/>
      <c r="AA9" s="36" t="s">
        <v>409</v>
      </c>
      <c r="AB9" s="44">
        <f t="shared" si="1"/>
        <v>-2.2085770924050729E-3</v>
      </c>
      <c r="AC9" s="44">
        <f t="shared" si="1"/>
        <v>-7.7504845573758141E-3</v>
      </c>
      <c r="AD9" s="44">
        <f t="shared" si="1"/>
        <v>-1.0488639276240552E-2</v>
      </c>
      <c r="AE9" s="44">
        <f t="shared" si="1"/>
        <v>-6.7585761382256138E-3</v>
      </c>
      <c r="AF9" s="44">
        <f t="shared" si="1"/>
        <v>-1.6437181268463608E-2</v>
      </c>
      <c r="AG9" s="44">
        <f t="shared" si="1"/>
        <v>-3.5452266805958921E-2</v>
      </c>
      <c r="AH9" s="44"/>
      <c r="AI9" s="44"/>
    </row>
    <row r="10" spans="1:36" ht="13.5" customHeight="1" x14ac:dyDescent="0.2">
      <c r="A10" s="40" t="s">
        <v>225</v>
      </c>
      <c r="B10" s="39">
        <f>SUM(B4:B9)</f>
        <v>10880669.778999999</v>
      </c>
      <c r="C10" s="39">
        <f t="shared" ref="C10:H10" si="8">SUM(C4:C9)</f>
        <v>12599246.943348898</v>
      </c>
      <c r="D10" s="39">
        <f t="shared" si="8"/>
        <v>13280171.828150798</v>
      </c>
      <c r="E10" s="39">
        <f t="shared" si="8"/>
        <v>15030577.2368438</v>
      </c>
      <c r="F10" s="39">
        <f t="shared" si="8"/>
        <v>17116683.313850202</v>
      </c>
      <c r="G10" s="39">
        <f t="shared" si="8"/>
        <v>22811032.004382402</v>
      </c>
      <c r="H10" s="39">
        <f t="shared" si="8"/>
        <v>30480224.790179301</v>
      </c>
      <c r="I10" s="41"/>
      <c r="J10" s="40" t="s">
        <v>225</v>
      </c>
      <c r="K10" s="39">
        <f>SUM(K4:K9)</f>
        <v>10880669.778999999</v>
      </c>
      <c r="L10" s="39">
        <f t="shared" ref="L10:Q10" si="9">SUM(L4:L9)</f>
        <v>12599502.1819198</v>
      </c>
      <c r="M10" s="39">
        <f>SUM(M4:M9)</f>
        <v>13280093.440397501</v>
      </c>
      <c r="N10" s="39">
        <f t="shared" si="9"/>
        <v>15036227.648856599</v>
      </c>
      <c r="O10" s="39">
        <f t="shared" si="9"/>
        <v>17154683.5389429</v>
      </c>
      <c r="P10" s="39">
        <f t="shared" si="9"/>
        <v>22807737.680425089</v>
      </c>
      <c r="Q10" s="39">
        <f t="shared" si="9"/>
        <v>30503157.435458802</v>
      </c>
      <c r="R10" s="41"/>
      <c r="S10" s="40" t="s">
        <v>225</v>
      </c>
      <c r="T10" s="39">
        <f t="shared" si="2"/>
        <v>255.23857090249658</v>
      </c>
      <c r="U10" s="39">
        <f t="shared" si="3"/>
        <v>-78.387753296643496</v>
      </c>
      <c r="V10" s="39">
        <f t="shared" si="4"/>
        <v>5650.4120127987117</v>
      </c>
      <c r="W10" s="39">
        <f t="shared" si="5"/>
        <v>38000.225092697889</v>
      </c>
      <c r="X10" s="39">
        <f t="shared" si="6"/>
        <v>-3294.3239573128521</v>
      </c>
      <c r="Y10" s="39">
        <f t="shared" si="7"/>
        <v>22932.645279500633</v>
      </c>
      <c r="Z10" s="41"/>
      <c r="AA10" s="40" t="s">
        <v>225</v>
      </c>
      <c r="AB10" s="53">
        <f t="shared" si="1"/>
        <v>2.0258240198911537E-5</v>
      </c>
      <c r="AC10" s="53">
        <f t="shared" si="1"/>
        <v>-5.9026158931718697E-6</v>
      </c>
      <c r="AD10" s="53">
        <f t="shared" si="1"/>
        <v>3.7592781193707125E-4</v>
      </c>
      <c r="AE10" s="53">
        <f t="shared" si="1"/>
        <v>2.2200694139120625E-3</v>
      </c>
      <c r="AF10" s="53">
        <f t="shared" si="1"/>
        <v>-1.4441801478692895E-4</v>
      </c>
      <c r="AG10" s="53">
        <f t="shared" si="1"/>
        <v>7.5237782652082252E-4</v>
      </c>
      <c r="AH10" s="52"/>
      <c r="AI10" s="52"/>
    </row>
    <row r="11" spans="1:36" x14ac:dyDescent="0.2">
      <c r="A11" s="51"/>
      <c r="B11" s="41"/>
      <c r="C11" s="39"/>
      <c r="D11" s="39"/>
      <c r="E11" s="39"/>
      <c r="F11" s="39"/>
      <c r="G11" s="39"/>
      <c r="H11" s="39"/>
      <c r="I11" s="39"/>
      <c r="J11" s="41"/>
      <c r="K11" s="51"/>
      <c r="L11" s="41"/>
      <c r="M11" s="39"/>
      <c r="N11" s="39"/>
      <c r="O11" s="39"/>
      <c r="P11" s="39"/>
      <c r="Q11" s="39"/>
      <c r="R11" s="39"/>
      <c r="S11" s="39"/>
      <c r="T11" s="41"/>
      <c r="U11" s="51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</row>
    <row r="12" spans="1:36" x14ac:dyDescent="0.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opLeftCell="A43" workbookViewId="0">
      <selection activeCell="F31" sqref="F31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6.42578125" style="33" customWidth="1"/>
    <col min="11" max="18" width="11.42578125" style="33"/>
    <col min="19" max="19" width="29.140625" style="33" customWidth="1"/>
    <col min="20" max="26" width="11.42578125" style="33"/>
    <col min="27" max="27" width="26.85546875" style="33" customWidth="1"/>
    <col min="28" max="16384" width="11.42578125" style="33"/>
  </cols>
  <sheetData>
    <row r="1" spans="1:33" s="34" customFormat="1" ht="18.75" x14ac:dyDescent="0.3">
      <c r="A1" s="11" t="s">
        <v>215</v>
      </c>
      <c r="J1" s="11" t="s">
        <v>216</v>
      </c>
      <c r="S1" s="11" t="s">
        <v>217</v>
      </c>
      <c r="AA1" s="11" t="s">
        <v>446</v>
      </c>
    </row>
    <row r="2" spans="1:33" s="41" customFormat="1" ht="13.5" customHeight="1" x14ac:dyDescent="0.2">
      <c r="A2" s="40" t="s">
        <v>212</v>
      </c>
      <c r="J2" s="40" t="s">
        <v>212</v>
      </c>
      <c r="S2" s="40" t="s">
        <v>212</v>
      </c>
      <c r="AA2" s="40" t="s">
        <v>212</v>
      </c>
    </row>
    <row r="3" spans="1:33" s="42" customFormat="1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</row>
    <row r="4" spans="1:33" s="42" customFormat="1" ht="13.5" customHeight="1" x14ac:dyDescent="0.2">
      <c r="A4" s="36" t="s">
        <v>219</v>
      </c>
      <c r="B4" s="39">
        <f>SUMIFS('DATA 2'!$C$68:$C$100,'DATA 2'!$A$68:$A$100,$A4)</f>
        <v>48872.667999999998</v>
      </c>
      <c r="C4" s="39">
        <f>SUMIFS('DATA 2'!$H$68:$H$100,'DATA 2'!$A$68:$A$100,$A4)</f>
        <v>56453.093619140003</v>
      </c>
      <c r="D4" s="39">
        <f>SUMIFS('DATA 2'!$J$68:$J$100,'DATA 2'!$A$68:$A$100,$A4)</f>
        <v>59636.139981300003</v>
      </c>
      <c r="E4" s="39">
        <f>SUMIFS('DATA 2'!$O$68:$O$100,'DATA 2'!$A$68:$A$100,$A4)</f>
        <v>67888.877062929998</v>
      </c>
      <c r="F4" s="39">
        <f>SUMIFS('DATA 2'!$T$68:$T$100,'DATA 2'!$A$68:$A$100,$A4)</f>
        <v>77191.035854859991</v>
      </c>
      <c r="G4" s="39">
        <f>SUMIFS('DATA 2'!$AD$68:$AD$100,'DATA 2'!$A$68:$A$100,$A4)</f>
        <v>100982.40640676</v>
      </c>
      <c r="H4" s="39">
        <f>SUMIFS('DATA 2'!$AN$68:$AN$100,'DATA 2'!$A$68:$A$100,$A4)</f>
        <v>132197.83314269001</v>
      </c>
      <c r="I4" s="41"/>
      <c r="J4" s="36" t="s">
        <v>219</v>
      </c>
      <c r="K4" s="39">
        <f>SUMIFS('DATA 2'!$C$101:$C$133,'DATA 2'!$A$101:$A$133,$J4)</f>
        <v>48872.667999999998</v>
      </c>
      <c r="L4" s="39">
        <f>SUMIFS('DATA 2'!$H$101:$H$133,'DATA 2'!$A$101:$A$133,$J4)</f>
        <v>56452.764327879995</v>
      </c>
      <c r="M4" s="39">
        <f>SUMIFS('DATA 2'!$J$101:$J$133,'DATA 2'!$A$101:$A$133,$J4)</f>
        <v>59632.370950440003</v>
      </c>
      <c r="N4" s="39">
        <f>SUMIFS('DATA 2'!$O$101:$O$133,'DATA 2'!$A$101:$A$133,$J4)</f>
        <v>67898.855160070001</v>
      </c>
      <c r="O4" s="39">
        <f>SUMIFS('DATA 2'!$T$101:$T$133,'DATA 2'!$A$101:$A$133,$J4)</f>
        <v>77327.498030200004</v>
      </c>
      <c r="P4" s="39">
        <f>SUMIFS('DATA 2'!AD$101:$AD$133,'DATA 2'!$A$101:$A$133,$J4)</f>
        <v>101017.23775384</v>
      </c>
      <c r="Q4" s="39">
        <f>SUMIFS('DATA 2'!$AN$101:$AN$133,'DATA 2'!$A$101:$A$133,$J4)</f>
        <v>132191.51247993001</v>
      </c>
      <c r="R4" s="41"/>
      <c r="S4" s="36" t="s">
        <v>219</v>
      </c>
      <c r="T4" s="43">
        <f t="shared" ref="T4:Y4" si="0">L4-C4</f>
        <v>-0.32929126000817632</v>
      </c>
      <c r="U4" s="43">
        <f t="shared" si="0"/>
        <v>-3.7690308599994751</v>
      </c>
      <c r="V4" s="43">
        <f t="shared" si="0"/>
        <v>9.9780971400032286</v>
      </c>
      <c r="W4" s="43">
        <f t="shared" si="0"/>
        <v>136.46217534001335</v>
      </c>
      <c r="X4" s="43">
        <f t="shared" si="0"/>
        <v>34.831347080005798</v>
      </c>
      <c r="Y4" s="43">
        <f t="shared" si="0"/>
        <v>-6.3206627600011416</v>
      </c>
      <c r="Z4" s="43"/>
      <c r="AA4" s="36" t="s">
        <v>219</v>
      </c>
      <c r="AB4" s="44">
        <f t="shared" ref="AB4:AB25" si="1">L4/C4-1</f>
        <v>-5.8330064642841961E-6</v>
      </c>
      <c r="AC4" s="44">
        <f t="shared" ref="AC4:AC25" si="2">M4/D4-1</f>
        <v>-6.3200449612943466E-5</v>
      </c>
      <c r="AD4" s="44">
        <f t="shared" ref="AD4:AD25" si="3">N4/E4-1</f>
        <v>1.4697690655207651E-4</v>
      </c>
      <c r="AE4" s="44">
        <f t="shared" ref="AE4:AE25" si="4">O4/F4-1</f>
        <v>1.7678500337345859E-3</v>
      </c>
      <c r="AF4" s="44">
        <f t="shared" ref="AF4:AF25" si="5">P4/G4-1</f>
        <v>3.4492490642090701E-4</v>
      </c>
      <c r="AG4" s="44">
        <f t="shared" ref="AG4:AG25" si="6">Q4/H4-1</f>
        <v>-4.7812150999360092E-5</v>
      </c>
    </row>
    <row r="5" spans="1:33" s="42" customFormat="1" ht="13.5" customHeight="1" x14ac:dyDescent="0.2">
      <c r="A5" s="36" t="s">
        <v>218</v>
      </c>
      <c r="B5" s="39">
        <f>SUMIFS('DATA 2'!$C$68:$C$100,'DATA 2'!$A$68:$A$100,$A5)</f>
        <v>788945.76410999999</v>
      </c>
      <c r="C5" s="39">
        <f>SUMIFS('DATA 2'!$H$68:$H$100,'DATA 2'!$A$68:$A$100,$A5)</f>
        <v>909536.20356099994</v>
      </c>
      <c r="D5" s="39">
        <f>SUMIFS('DATA 2'!$J$68:$J$100,'DATA 2'!$A$68:$A$100,$A5)</f>
        <v>963021.11645099986</v>
      </c>
      <c r="E5" s="39">
        <f>SUMIFS('DATA 2'!$O$68:$O$100,'DATA 2'!$A$68:$A$100,$A5)</f>
        <v>1109612.3631599999</v>
      </c>
      <c r="F5" s="39">
        <f>SUMIFS('DATA 2'!$T$68:$T$100,'DATA 2'!$A$68:$A$100,$A5)</f>
        <v>1279701.50639</v>
      </c>
      <c r="G5" s="39">
        <f>SUMIFS('DATA 2'!$AD$68:$AD$100,'DATA 2'!$A$68:$A$100,$A5)</f>
        <v>1665775.0300799999</v>
      </c>
      <c r="H5" s="39">
        <f>SUMIFS('DATA 2'!$AN$68:$AN$100,'DATA 2'!$A$68:$A$100,$A5)</f>
        <v>2118710.3322899998</v>
      </c>
      <c r="I5" s="41"/>
      <c r="J5" s="36" t="s">
        <v>218</v>
      </c>
      <c r="K5" s="39">
        <f>SUMIFS('DATA 2'!$C$101:$C$133,'DATA 2'!$A$101:$A$133,$J5)</f>
        <v>788945.76410999999</v>
      </c>
      <c r="L5" s="39">
        <f>SUMIFS('DATA 2'!$H$101:$H$133,'DATA 2'!$A$101:$A$133,$J5)</f>
        <v>909533.42482899991</v>
      </c>
      <c r="M5" s="39">
        <f>SUMIFS('DATA 2'!$J$101:$J$133,'DATA 2'!$A$101:$A$133,$J5)</f>
        <v>962974.477143</v>
      </c>
      <c r="N5" s="39">
        <f>SUMIFS('DATA 2'!$O$101:$O$133,'DATA 2'!$A$101:$A$133,$J5)</f>
        <v>1109689.38063</v>
      </c>
      <c r="O5" s="39">
        <f>SUMIFS('DATA 2'!$T$101:$T$133,'DATA 2'!$A$101:$A$133,$J5)</f>
        <v>1280949.54626</v>
      </c>
      <c r="P5" s="39">
        <f>SUMIFS('DATA 2'!AD$101:$AD$133,'DATA 2'!$A$101:$A$133,$J5)</f>
        <v>1665337.0732199999</v>
      </c>
      <c r="Q5" s="39">
        <f>SUMIFS('DATA 2'!$AN$101:$AN$133,'DATA 2'!$A$101:$A$133,$J5)</f>
        <v>2119126.8245999999</v>
      </c>
      <c r="R5" s="41"/>
      <c r="S5" s="36" t="s">
        <v>218</v>
      </c>
      <c r="T5" s="43">
        <f t="shared" ref="T5:T25" si="7">L5-C5</f>
        <v>-2.7787320000352338</v>
      </c>
      <c r="U5" s="43">
        <f t="shared" ref="U5:U25" si="8">M5-D5</f>
        <v>-46.639307999867015</v>
      </c>
      <c r="V5" s="43">
        <f t="shared" ref="V5:V25" si="9">N5-E5</f>
        <v>77.017470000078902</v>
      </c>
      <c r="W5" s="43">
        <f t="shared" ref="W5:W25" si="10">O5-F5</f>
        <v>1248.0398699999787</v>
      </c>
      <c r="X5" s="43">
        <f t="shared" ref="X5:X25" si="11">P5-G5</f>
        <v>-437.95686000003479</v>
      </c>
      <c r="Y5" s="43">
        <f t="shared" ref="Y5:Y25" si="12">Q5-H5</f>
        <v>416.49231000011787</v>
      </c>
      <c r="Z5" s="43"/>
      <c r="AA5" s="36" t="s">
        <v>218</v>
      </c>
      <c r="AB5" s="44">
        <f t="shared" si="1"/>
        <v>-3.055108734661971E-6</v>
      </c>
      <c r="AC5" s="44">
        <f t="shared" si="2"/>
        <v>-4.8430202830629376E-5</v>
      </c>
      <c r="AD5" s="44">
        <f t="shared" si="3"/>
        <v>6.9409347405624544E-5</v>
      </c>
      <c r="AE5" s="44">
        <f t="shared" si="4"/>
        <v>9.7525857691671547E-4</v>
      </c>
      <c r="AF5" s="44">
        <f t="shared" si="5"/>
        <v>-2.629147706572077E-4</v>
      </c>
      <c r="AG5" s="44">
        <f t="shared" si="6"/>
        <v>1.9657822197438612E-4</v>
      </c>
    </row>
    <row r="6" spans="1:33" s="42" customFormat="1" ht="13.5" customHeight="1" x14ac:dyDescent="0.2">
      <c r="A6" s="36" t="s">
        <v>220</v>
      </c>
      <c r="B6" s="39">
        <f>SUMIFS('DATA 2'!$C$68:$C$100,'DATA 2'!$A$68:$A$100,$A6)</f>
        <v>170296.54790999999</v>
      </c>
      <c r="C6" s="39">
        <f>SUMIFS('DATA 2'!$H$68:$H$100,'DATA 2'!$A$68:$A$100,$A6)</f>
        <v>196439.09419619991</v>
      </c>
      <c r="D6" s="39">
        <f>SUMIFS('DATA 2'!$J$68:$J$100,'DATA 2'!$A$68:$A$100,$A6)</f>
        <v>208724.63726360002</v>
      </c>
      <c r="E6" s="39">
        <f>SUMIFS('DATA 2'!$O$68:$O$100,'DATA 2'!$A$68:$A$100,$A6)</f>
        <v>250285.90148100001</v>
      </c>
      <c r="F6" s="39">
        <f>SUMIFS('DATA 2'!$T$68:$T$100,'DATA 2'!$A$68:$A$100,$A6)</f>
        <v>320485.67206000001</v>
      </c>
      <c r="G6" s="39">
        <f>SUMIFS('DATA 2'!$AD$68:$AD$100,'DATA 2'!$A$68:$A$100,$A6)</f>
        <v>543797.79743099993</v>
      </c>
      <c r="H6" s="39">
        <f>SUMIFS('DATA 2'!$AN$68:$AN$100,'DATA 2'!$A$68:$A$100,$A6)</f>
        <v>789489.46660099993</v>
      </c>
      <c r="I6" s="41"/>
      <c r="J6" s="36" t="s">
        <v>220</v>
      </c>
      <c r="K6" s="39">
        <f>SUMIFS('DATA 2'!$C$101:$C$133,'DATA 2'!$A$101:$A$133,$J6)</f>
        <v>170296.54790999999</v>
      </c>
      <c r="L6" s="39">
        <f>SUMIFS('DATA 2'!$H$101:$H$133,'DATA 2'!$A$101:$A$133,$J6)</f>
        <v>196414.60063299999</v>
      </c>
      <c r="M6" s="39">
        <f>SUMIFS('DATA 2'!$J$101:$J$133,'DATA 2'!$A$101:$A$133,$J6)</f>
        <v>208619.87838050001</v>
      </c>
      <c r="N6" s="39">
        <f>SUMIFS('DATA 2'!$O$101:$O$133,'DATA 2'!$A$101:$A$133,$J6)</f>
        <v>249998.32126300002</v>
      </c>
      <c r="O6" s="39">
        <f>SUMIFS('DATA 2'!$T$101:$T$133,'DATA 2'!$A$101:$A$133,$J6)</f>
        <v>320042.70773299993</v>
      </c>
      <c r="P6" s="39">
        <f>SUMIFS('DATA 2'!AD$101:$AD$133,'DATA 2'!$A$101:$A$133,$J6)</f>
        <v>542194.08004199993</v>
      </c>
      <c r="Q6" s="39">
        <f>SUMIFS('DATA 2'!$AN$101:$AN$133,'DATA 2'!$A$101:$A$133,$J6)</f>
        <v>787690.31653900002</v>
      </c>
      <c r="R6" s="41"/>
      <c r="S6" s="36" t="s">
        <v>220</v>
      </c>
      <c r="T6" s="43">
        <f t="shared" si="7"/>
        <v>-24.493563199910568</v>
      </c>
      <c r="U6" s="43">
        <f t="shared" si="8"/>
        <v>-104.758883100003</v>
      </c>
      <c r="V6" s="43">
        <f t="shared" si="9"/>
        <v>-287.58021799998824</v>
      </c>
      <c r="W6" s="43">
        <f t="shared" si="10"/>
        <v>-442.96432700008154</v>
      </c>
      <c r="X6" s="43">
        <f t="shared" si="11"/>
        <v>-1603.7173889999976</v>
      </c>
      <c r="Y6" s="43">
        <f t="shared" si="12"/>
        <v>-1799.1500619999133</v>
      </c>
      <c r="Z6" s="43"/>
      <c r="AA6" s="36" t="s">
        <v>220</v>
      </c>
      <c r="AB6" s="44">
        <f t="shared" si="1"/>
        <v>-1.2468782397989653E-4</v>
      </c>
      <c r="AC6" s="44">
        <f t="shared" si="2"/>
        <v>-5.0189994086657919E-4</v>
      </c>
      <c r="AD6" s="44">
        <f t="shared" si="3"/>
        <v>-1.1490068609470994E-3</v>
      </c>
      <c r="AE6" s="44">
        <f t="shared" si="4"/>
        <v>-1.3821657740666904E-3</v>
      </c>
      <c r="AF6" s="44">
        <f t="shared" si="5"/>
        <v>-2.9491060768841448E-3</v>
      </c>
      <c r="AG6" s="44">
        <f t="shared" si="6"/>
        <v>-2.2788778547556676E-3</v>
      </c>
    </row>
    <row r="7" spans="1:33" s="42" customFormat="1" ht="13.5" customHeight="1" x14ac:dyDescent="0.2">
      <c r="A7" s="36" t="s">
        <v>221</v>
      </c>
      <c r="B7" s="39">
        <f>SUMIFS('DATA 2'!$C$68:$C$100,'DATA 2'!$A$68:$A$100,$A7)</f>
        <v>2039518.4877000002</v>
      </c>
      <c r="C7" s="39">
        <f>SUMIFS('DATA 2'!$H$68:$H$100,'DATA 2'!$A$68:$A$100,$A7)</f>
        <v>2351706.2179999999</v>
      </c>
      <c r="D7" s="39">
        <f>SUMIFS('DATA 2'!$J$68:$J$100,'DATA 2'!$A$68:$A$100,$A7)</f>
        <v>2486994.9641</v>
      </c>
      <c r="E7" s="39">
        <f>SUMIFS('DATA 2'!$O$68:$O$100,'DATA 2'!$A$68:$A$100,$A7)</f>
        <v>2851523.8071000003</v>
      </c>
      <c r="F7" s="39">
        <f>SUMIFS('DATA 2'!$T$68:$T$100,'DATA 2'!$A$68:$A$100,$A7)</f>
        <v>3285616.7382</v>
      </c>
      <c r="G7" s="39">
        <f>SUMIFS('DATA 2'!$AD$68:$AD$100,'DATA 2'!$A$68:$A$100,$A7)</f>
        <v>4366235.6305</v>
      </c>
      <c r="H7" s="39">
        <f>SUMIFS('DATA 2'!$AN$68:$AN$100,'DATA 2'!$A$68:$A$100,$A7)</f>
        <v>5700484.9860000005</v>
      </c>
      <c r="I7" s="41"/>
      <c r="J7" s="36" t="s">
        <v>221</v>
      </c>
      <c r="K7" s="39">
        <f>SUMIFS('DATA 2'!$C$101:$C$133,'DATA 2'!$A$101:$A$133,$J7)</f>
        <v>2039518.4877000002</v>
      </c>
      <c r="L7" s="39">
        <f>SUMIFS('DATA 2'!$H$101:$H$133,'DATA 2'!$A$101:$A$133,$J7)</f>
        <v>2351576.2990000001</v>
      </c>
      <c r="M7" s="39">
        <f>SUMIFS('DATA 2'!$J$101:$J$133,'DATA 2'!$A$101:$A$133,$J7)</f>
        <v>2486411.2466000002</v>
      </c>
      <c r="N7" s="39">
        <f>SUMIFS('DATA 2'!$O$101:$O$133,'DATA 2'!$A$101:$A$133,$J7)</f>
        <v>2850444.2942000004</v>
      </c>
      <c r="O7" s="39">
        <f>SUMIFS('DATA 2'!$T$101:$T$133,'DATA 2'!$A$101:$A$133,$J7)</f>
        <v>3286105.9027</v>
      </c>
      <c r="P7" s="39">
        <f>SUMIFS('DATA 2'!AD$101:$AD$133,'DATA 2'!$A$101:$A$133,$J7)</f>
        <v>4362255.6945000002</v>
      </c>
      <c r="Q7" s="39">
        <f>SUMIFS('DATA 2'!$AN$101:$AN$133,'DATA 2'!$A$101:$A$133,$J7)</f>
        <v>5696035.7740000002</v>
      </c>
      <c r="R7" s="41"/>
      <c r="S7" s="36" t="s">
        <v>221</v>
      </c>
      <c r="T7" s="43">
        <f t="shared" si="7"/>
        <v>-129.91899999976158</v>
      </c>
      <c r="U7" s="43">
        <f t="shared" si="8"/>
        <v>-583.71749999979511</v>
      </c>
      <c r="V7" s="43">
        <f t="shared" si="9"/>
        <v>-1079.5128999999724</v>
      </c>
      <c r="W7" s="43">
        <f t="shared" si="10"/>
        <v>489.1644999999553</v>
      </c>
      <c r="X7" s="43">
        <f t="shared" si="11"/>
        <v>-3979.9359999997541</v>
      </c>
      <c r="Y7" s="43">
        <f t="shared" si="12"/>
        <v>-4449.2120000002906</v>
      </c>
      <c r="Z7" s="43"/>
      <c r="AA7" s="36" t="s">
        <v>221</v>
      </c>
      <c r="AB7" s="44">
        <f t="shared" si="1"/>
        <v>-5.52445705187532E-5</v>
      </c>
      <c r="AC7" s="44">
        <f t="shared" si="2"/>
        <v>-2.3470795414781698E-4</v>
      </c>
      <c r="AD7" s="44">
        <f t="shared" si="3"/>
        <v>-3.7857404427488195E-4</v>
      </c>
      <c r="AE7" s="44">
        <f t="shared" si="4"/>
        <v>1.4888057219608619E-4</v>
      </c>
      <c r="AF7" s="44">
        <f t="shared" si="5"/>
        <v>-9.115257024147061E-4</v>
      </c>
      <c r="AG7" s="44">
        <f t="shared" si="6"/>
        <v>-7.8049709997085603E-4</v>
      </c>
    </row>
    <row r="8" spans="1:33" s="42" customFormat="1" ht="13.5" customHeight="1" x14ac:dyDescent="0.2">
      <c r="A8" s="37" t="s">
        <v>222</v>
      </c>
      <c r="B8" s="39">
        <f>SUMIFS('DATA 2'!$C$68:$C$100,'DATA 2'!$A$68:$A$100,$A8)</f>
        <v>375028.75852999999</v>
      </c>
      <c r="C8" s="39">
        <f>SUMIFS('DATA 2'!$H$68:$H$100,'DATA 2'!$A$68:$A$100,$A8)</f>
        <v>428919.03453000006</v>
      </c>
      <c r="D8" s="39">
        <f>SUMIFS('DATA 2'!$J$68:$J$100,'DATA 2'!$A$68:$A$100,$A8)</f>
        <v>456304.49560999998</v>
      </c>
      <c r="E8" s="39">
        <f>SUMIFS('DATA 2'!$O$68:$O$100,'DATA 2'!$A$68:$A$100,$A8)</f>
        <v>527504.31038000004</v>
      </c>
      <c r="F8" s="39">
        <f>SUMIFS('DATA 2'!$T$68:$T$100,'DATA 2'!$A$68:$A$100,$A8)</f>
        <v>606515.54419000004</v>
      </c>
      <c r="G8" s="39">
        <f>SUMIFS('DATA 2'!$AD$68:$AD$100,'DATA 2'!$A$68:$A$100,$A8)</f>
        <v>720780.24475000007</v>
      </c>
      <c r="H8" s="39">
        <f>SUMIFS('DATA 2'!$AN$68:$AN$100,'DATA 2'!$A$68:$A$100,$A8)</f>
        <v>797746.40966999996</v>
      </c>
      <c r="I8" s="41"/>
      <c r="J8" s="37" t="s">
        <v>222</v>
      </c>
      <c r="K8" s="39">
        <f>SUMIFS('DATA 2'!$C$101:$C$133,'DATA 2'!$A$101:$A$133,$J8)</f>
        <v>375028.75852999999</v>
      </c>
      <c r="L8" s="39">
        <f>SUMIFS('DATA 2'!$H$101:$H$133,'DATA 2'!$A$101:$A$133,$J8)</f>
        <v>428362.63217</v>
      </c>
      <c r="M8" s="39">
        <f>SUMIFS('DATA 2'!$J$101:$J$133,'DATA 2'!$A$101:$A$133,$J8)</f>
        <v>454066.24549</v>
      </c>
      <c r="N8" s="39">
        <f>SUMIFS('DATA 2'!$O$101:$O$133,'DATA 2'!$A$101:$A$133,$J8)</f>
        <v>520771.14004000003</v>
      </c>
      <c r="O8" s="39">
        <f>SUMIFS('DATA 2'!$T$101:$T$133,'DATA 2'!$A$101:$A$133,$J8)</f>
        <v>589721.82160999998</v>
      </c>
      <c r="P8" s="39">
        <f>SUMIFS('DATA 2'!AD$101:$AD$133,'DATA 2'!$A$101:$A$133,$J8)</f>
        <v>688948.10844999994</v>
      </c>
      <c r="Q8" s="39">
        <f>SUMIFS('DATA 2'!$AN$101:$AN$133,'DATA 2'!$A$101:$A$133,$J8)</f>
        <v>750944.86316999991</v>
      </c>
      <c r="R8" s="41"/>
      <c r="S8" s="37" t="s">
        <v>222</v>
      </c>
      <c r="T8" s="43">
        <f t="shared" si="7"/>
        <v>-556.40236000006553</v>
      </c>
      <c r="U8" s="43">
        <f t="shared" si="8"/>
        <v>-2238.2501199999824</v>
      </c>
      <c r="V8" s="43">
        <f t="shared" si="9"/>
        <v>-6733.1703400000115</v>
      </c>
      <c r="W8" s="43">
        <f t="shared" si="10"/>
        <v>-16793.72258000006</v>
      </c>
      <c r="X8" s="43">
        <f t="shared" si="11"/>
        <v>-31832.136300000129</v>
      </c>
      <c r="Y8" s="43">
        <f t="shared" si="12"/>
        <v>-46801.546500000055</v>
      </c>
      <c r="Z8" s="43"/>
      <c r="AA8" s="37" t="s">
        <v>222</v>
      </c>
      <c r="AB8" s="44">
        <f t="shared" si="1"/>
        <v>-1.29722002337751E-3</v>
      </c>
      <c r="AC8" s="44">
        <f t="shared" si="2"/>
        <v>-4.9051678024951695E-3</v>
      </c>
      <c r="AD8" s="44">
        <f t="shared" si="3"/>
        <v>-1.2764199661514875E-2</v>
      </c>
      <c r="AE8" s="44">
        <f t="shared" si="4"/>
        <v>-2.7688857673760059E-2</v>
      </c>
      <c r="AF8" s="44">
        <f t="shared" si="5"/>
        <v>-4.4163441675681536E-2</v>
      </c>
      <c r="AG8" s="44">
        <f t="shared" si="6"/>
        <v>-5.866719791237951E-2</v>
      </c>
    </row>
    <row r="9" spans="1:33" s="42" customFormat="1" ht="13.5" customHeight="1" x14ac:dyDescent="0.2">
      <c r="A9" s="36" t="s">
        <v>224</v>
      </c>
      <c r="B9" s="39">
        <f>SUM(B10:B21)</f>
        <v>36641.298950162702</v>
      </c>
      <c r="C9" s="39">
        <f t="shared" ref="C9:G9" si="13">SUM(C10:C21)</f>
        <v>47266.9981692</v>
      </c>
      <c r="D9" s="39">
        <f t="shared" si="13"/>
        <v>53459.21113589999</v>
      </c>
      <c r="E9" s="39">
        <f t="shared" si="13"/>
        <v>84100.462644832005</v>
      </c>
      <c r="F9" s="39">
        <f t="shared" si="13"/>
        <v>121277.26200813902</v>
      </c>
      <c r="G9" s="39">
        <f t="shared" si="13"/>
        <v>231986.19270079539</v>
      </c>
      <c r="H9" s="39">
        <f>SUM(H10:H21)</f>
        <v>290680.75049332372</v>
      </c>
      <c r="I9" s="41"/>
      <c r="J9" s="36" t="s">
        <v>224</v>
      </c>
      <c r="K9" s="39">
        <f>SUM(K10:K21)</f>
        <v>36641.298950162702</v>
      </c>
      <c r="L9" s="39">
        <f t="shared" ref="L9:Q9" si="14">SUM(L10:L21)</f>
        <v>47906.053420800003</v>
      </c>
      <c r="M9" s="39">
        <f t="shared" si="14"/>
        <v>55198.237794799999</v>
      </c>
      <c r="N9" s="39">
        <f t="shared" si="14"/>
        <v>93597.704170964993</v>
      </c>
      <c r="O9" s="39">
        <f t="shared" si="14"/>
        <v>163373.80521533801</v>
      </c>
      <c r="P9" s="39">
        <f t="shared" si="14"/>
        <v>297427.81458449666</v>
      </c>
      <c r="Q9" s="39">
        <f t="shared" si="14"/>
        <v>384918.20815648057</v>
      </c>
      <c r="R9" s="39"/>
      <c r="S9" s="36" t="s">
        <v>224</v>
      </c>
      <c r="T9" s="43">
        <f t="shared" si="7"/>
        <v>639.05525160000252</v>
      </c>
      <c r="U9" s="43">
        <f t="shared" si="8"/>
        <v>1739.0266589000094</v>
      </c>
      <c r="V9" s="43">
        <f t="shared" si="9"/>
        <v>9497.2415261329879</v>
      </c>
      <c r="W9" s="43">
        <f t="shared" si="10"/>
        <v>42096.543207198993</v>
      </c>
      <c r="X9" s="43">
        <f t="shared" si="11"/>
        <v>65441.621883701271</v>
      </c>
      <c r="Y9" s="43">
        <f t="shared" si="12"/>
        <v>94237.457663156849</v>
      </c>
      <c r="Z9" s="43"/>
      <c r="AA9" s="36" t="s">
        <v>224</v>
      </c>
      <c r="AB9" s="44">
        <f t="shared" si="1"/>
        <v>1.3520115013701428E-2</v>
      </c>
      <c r="AC9" s="44">
        <f t="shared" si="2"/>
        <v>3.2529972327485002E-2</v>
      </c>
      <c r="AD9" s="44">
        <f t="shared" si="3"/>
        <v>0.1129273398440287</v>
      </c>
      <c r="AE9" s="44">
        <f t="shared" si="4"/>
        <v>0.34710994056226174</v>
      </c>
      <c r="AF9" s="44">
        <f t="shared" si="5"/>
        <v>0.28209274492514602</v>
      </c>
      <c r="AG9" s="44">
        <f t="shared" si="6"/>
        <v>0.32419572848640099</v>
      </c>
    </row>
    <row r="10" spans="1:33" s="42" customFormat="1" ht="13.5" customHeight="1" x14ac:dyDescent="0.2">
      <c r="A10" s="38" t="s">
        <v>425</v>
      </c>
      <c r="B10" s="39">
        <f>SUMIFS('DATA 2'!$C$68:$C$100,'DATA 2'!$A$68:$A$100,$A10)</f>
        <v>10768.83088</v>
      </c>
      <c r="C10" s="39">
        <f>SUMIFS('DATA 2'!$H$68:$H$100,'DATA 2'!$A$68:$A$100,$A10)</f>
        <v>14938.81091</v>
      </c>
      <c r="D10" s="39">
        <f>SUMIFS('DATA 2'!$J$68:$J$100,'DATA 2'!$A$68:$A$100,$A10)</f>
        <v>17368.134989999999</v>
      </c>
      <c r="E10" s="39">
        <f>SUMIFS('DATA 2'!$O$68:$O$100,'DATA 2'!$A$68:$A$100,$A10)</f>
        <v>20116.056079999998</v>
      </c>
      <c r="F10" s="39">
        <f>SUMIFS('DATA 2'!$T$68:$T$100,'DATA 2'!$A$68:$A$100,$A10)</f>
        <v>25592.868750000001</v>
      </c>
      <c r="G10" s="39">
        <f>SUMIFS('DATA 2'!$AD$68:$AD$100,'DATA 2'!$A$68:$A$100,$A10)</f>
        <v>31906.932840000001</v>
      </c>
      <c r="H10" s="39">
        <f>SUMIFS('DATA 2'!$AN$68:$AN$100,'DATA 2'!$A$68:$A$100,$A10)</f>
        <v>34430.235630000003</v>
      </c>
      <c r="I10" s="41"/>
      <c r="J10" s="38" t="s">
        <v>425</v>
      </c>
      <c r="K10" s="39">
        <f>SUMIFS('DATA 2'!$C$101:$C$133,'DATA 2'!$A$101:$A$133,$J10)</f>
        <v>10768.83088</v>
      </c>
      <c r="L10" s="39">
        <f>SUMIFS('DATA 2'!$H$101:$H$133,'DATA 2'!$A$101:$A$133,$J10)</f>
        <v>15255.03175</v>
      </c>
      <c r="M10" s="39">
        <f>SUMIFS('DATA 2'!$J$101:$J$133,'DATA 2'!$A$101:$A$133,$J10)</f>
        <v>18357.943230000001</v>
      </c>
      <c r="N10" s="39">
        <f>SUMIFS('DATA 2'!$O$101:$O$133,'DATA 2'!$A$101:$A$133,$J10)</f>
        <v>20348.871930000001</v>
      </c>
      <c r="O10" s="39">
        <f>SUMIFS('DATA 2'!$T$101:$T$133,'DATA 2'!$A$101:$A$133,$J10)</f>
        <v>28988.429240000001</v>
      </c>
      <c r="P10" s="39">
        <f>SUMIFS('DATA 2'!AD$101:$AD$133,'DATA 2'!$A$101:$A$133,$J10)</f>
        <v>40675.955629999997</v>
      </c>
      <c r="Q10" s="39">
        <f>SUMIFS('DATA 2'!$AN$101:$AN$133,'DATA 2'!$A$101:$A$133,$J10)</f>
        <v>46836.064590000002</v>
      </c>
      <c r="R10" s="41"/>
      <c r="S10" s="38" t="s">
        <v>425</v>
      </c>
      <c r="T10" s="43">
        <f t="shared" si="7"/>
        <v>316.22083999999995</v>
      </c>
      <c r="U10" s="43">
        <f t="shared" si="8"/>
        <v>989.80824000000212</v>
      </c>
      <c r="V10" s="43">
        <f t="shared" si="9"/>
        <v>232.81585000000268</v>
      </c>
      <c r="W10" s="43">
        <f t="shared" si="10"/>
        <v>3395.5604899999998</v>
      </c>
      <c r="X10" s="43">
        <f t="shared" si="11"/>
        <v>8769.0227899999954</v>
      </c>
      <c r="Y10" s="43">
        <f t="shared" si="12"/>
        <v>12405.828959999999</v>
      </c>
      <c r="Z10" s="43"/>
      <c r="AA10" s="38" t="s">
        <v>425</v>
      </c>
      <c r="AB10" s="44">
        <f t="shared" si="1"/>
        <v>2.116773830963492E-2</v>
      </c>
      <c r="AC10" s="44">
        <f t="shared" si="2"/>
        <v>5.6989897911888798E-2</v>
      </c>
      <c r="AD10" s="44">
        <f t="shared" si="3"/>
        <v>1.1573632976271009E-2</v>
      </c>
      <c r="AE10" s="44">
        <f t="shared" si="4"/>
        <v>0.13267604046928105</v>
      </c>
      <c r="AF10" s="44">
        <f t="shared" si="5"/>
        <v>0.27483126736038832</v>
      </c>
      <c r="AG10" s="44">
        <f t="shared" si="6"/>
        <v>0.36031786402270405</v>
      </c>
    </row>
    <row r="11" spans="1:33" s="42" customFormat="1" ht="13.5" customHeight="1" x14ac:dyDescent="0.2">
      <c r="A11" s="38" t="s">
        <v>426</v>
      </c>
      <c r="B11" s="39">
        <f>SUMIFS('DATA 2'!$C$68:$C$100,'DATA 2'!$A$68:$A$100,$A11)</f>
        <v>752.27429700000005</v>
      </c>
      <c r="C11" s="39">
        <f>SUMIFS('DATA 2'!$H$68:$H$100,'DATA 2'!$A$68:$A$100,$A11)</f>
        <v>2777.7912700000002</v>
      </c>
      <c r="D11" s="39">
        <f>SUMIFS('DATA 2'!$J$68:$J$100,'DATA 2'!$A$68:$A$100,$A11)</f>
        <v>4321.6948739999998</v>
      </c>
      <c r="E11" s="39">
        <f>SUMIFS('DATA 2'!$O$68:$O$100,'DATA 2'!$A$68:$A$100,$A11)</f>
        <v>10900.37521</v>
      </c>
      <c r="F11" s="39">
        <f>SUMIFS('DATA 2'!$T$68:$T$100,'DATA 2'!$A$68:$A$100,$A11)</f>
        <v>22826.542140000001</v>
      </c>
      <c r="G11" s="39">
        <f>SUMIFS('DATA 2'!$AD$68:$AD$100,'DATA 2'!$A$68:$A$100,$A11)</f>
        <v>51576.284480000002</v>
      </c>
      <c r="H11" s="39">
        <f>SUMIFS('DATA 2'!$AN$68:$AN$100,'DATA 2'!$A$68:$A$100,$A11)</f>
        <v>67025.346170000004</v>
      </c>
      <c r="I11" s="41"/>
      <c r="J11" s="38" t="s">
        <v>426</v>
      </c>
      <c r="K11" s="39">
        <f>SUMIFS('DATA 2'!$C$101:$C$133,'DATA 2'!$A$101:$A$133,$J11)</f>
        <v>752.27429700000005</v>
      </c>
      <c r="L11" s="39">
        <f>SUMIFS('DATA 2'!$H$101:$H$133,'DATA 2'!$A$101:$A$133,$J11)</f>
        <v>2965.401879</v>
      </c>
      <c r="M11" s="39">
        <f>SUMIFS('DATA 2'!$J$101:$J$133,'DATA 2'!$A$101:$A$133,$J11)</f>
        <v>5110.6909340000002</v>
      </c>
      <c r="N11" s="39">
        <f>SUMIFS('DATA 2'!$O$101:$O$133,'DATA 2'!$A$101:$A$133,$J11)</f>
        <v>14619.682360000001</v>
      </c>
      <c r="O11" s="39">
        <f>SUMIFS('DATA 2'!$T$101:$T$133,'DATA 2'!$A$101:$A$133,$J11)</f>
        <v>43051.601860000002</v>
      </c>
      <c r="P11" s="39">
        <f>SUMIFS('DATA 2'!AD$101:$AD$133,'DATA 2'!$A$101:$A$133,$J11)</f>
        <v>127222.3489</v>
      </c>
      <c r="Q11" s="39">
        <f>SUMIFS('DATA 2'!$AN$101:$AN$133,'DATA 2'!$A$101:$A$133,$J11)</f>
        <v>180040.00330000001</v>
      </c>
      <c r="R11" s="41"/>
      <c r="S11" s="38" t="s">
        <v>426</v>
      </c>
      <c r="T11" s="43">
        <f t="shared" si="7"/>
        <v>187.61060899999984</v>
      </c>
      <c r="U11" s="43">
        <f t="shared" si="8"/>
        <v>788.9960600000004</v>
      </c>
      <c r="V11" s="43">
        <f t="shared" si="9"/>
        <v>3719.3071500000005</v>
      </c>
      <c r="W11" s="43">
        <f t="shared" si="10"/>
        <v>20225.059720000001</v>
      </c>
      <c r="X11" s="43">
        <f t="shared" si="11"/>
        <v>75646.064419999995</v>
      </c>
      <c r="Y11" s="43">
        <f t="shared" si="12"/>
        <v>113014.65713000001</v>
      </c>
      <c r="Z11" s="43"/>
      <c r="AA11" s="38" t="s">
        <v>426</v>
      </c>
      <c r="AB11" s="44">
        <f t="shared" si="1"/>
        <v>6.7539491187183387E-2</v>
      </c>
      <c r="AC11" s="44">
        <f t="shared" si="2"/>
        <v>0.1825663502406718</v>
      </c>
      <c r="AD11" s="44">
        <f t="shared" si="3"/>
        <v>0.34120909403081012</v>
      </c>
      <c r="AE11" s="44">
        <f t="shared" si="4"/>
        <v>0.88603256664787167</v>
      </c>
      <c r="AF11" s="44">
        <f t="shared" si="5"/>
        <v>1.4666830924847574</v>
      </c>
      <c r="AG11" s="44">
        <f t="shared" si="6"/>
        <v>1.6861480557422981</v>
      </c>
    </row>
    <row r="12" spans="1:33" s="42" customFormat="1" ht="13.5" customHeight="1" x14ac:dyDescent="0.2">
      <c r="A12" s="38" t="s">
        <v>427</v>
      </c>
      <c r="B12" s="39">
        <f>SUMIFS('DATA 2'!$C$68:$C$100,'DATA 2'!$A$68:$A$100,$A12)</f>
        <v>638.72549079999999</v>
      </c>
      <c r="C12" s="39">
        <f>SUMIFS('DATA 2'!$H$68:$H$100,'DATA 2'!$A$68:$A$100,$A12)</f>
        <v>814.1847669</v>
      </c>
      <c r="D12" s="39">
        <f>SUMIFS('DATA 2'!$J$68:$J$100,'DATA 2'!$A$68:$A$100,$A12)</f>
        <v>1133.3764060000001</v>
      </c>
      <c r="E12" s="39">
        <f>SUMIFS('DATA 2'!$O$68:$O$100,'DATA 2'!$A$68:$A$100,$A12)</f>
        <v>2314.891173</v>
      </c>
      <c r="F12" s="39">
        <f>SUMIFS('DATA 2'!$T$68:$T$100,'DATA 2'!$A$68:$A$100,$A12)</f>
        <v>3077.1962140000001</v>
      </c>
      <c r="G12" s="39">
        <f>SUMIFS('DATA 2'!$AD$68:$AD$100,'DATA 2'!$A$68:$A$100,$A12)</f>
        <v>4098.9992410000004</v>
      </c>
      <c r="H12" s="39">
        <f>SUMIFS('DATA 2'!$AN$68:$AN$100,'DATA 2'!$A$68:$A$100,$A12)</f>
        <v>4312.5550890000004</v>
      </c>
      <c r="I12" s="41"/>
      <c r="J12" s="38" t="s">
        <v>427</v>
      </c>
      <c r="K12" s="39">
        <f>SUMIFS('DATA 2'!$C$101:$C$133,'DATA 2'!$A$101:$A$133,$J12)</f>
        <v>638.72549079999999</v>
      </c>
      <c r="L12" s="39">
        <f>SUMIFS('DATA 2'!$H$101:$H$133,'DATA 2'!$A$101:$A$133,$J12)</f>
        <v>831.42121610000004</v>
      </c>
      <c r="M12" s="39">
        <f>SUMIFS('DATA 2'!$J$101:$J$133,'DATA 2'!$A$101:$A$133,$J12)</f>
        <v>1197.938099</v>
      </c>
      <c r="N12" s="39">
        <f>SUMIFS('DATA 2'!$O$101:$O$133,'DATA 2'!$A$101:$A$133,$J12)</f>
        <v>2339.2198960000001</v>
      </c>
      <c r="O12" s="39">
        <f>SUMIFS('DATA 2'!$T$101:$T$133,'DATA 2'!$A$101:$A$133,$J12)</f>
        <v>3012.0936809999998</v>
      </c>
      <c r="P12" s="39">
        <f>SUMIFS('DATA 2'!AD$101:$AD$133,'DATA 2'!$A$101:$A$133,$J12)</f>
        <v>3481.3248330000001</v>
      </c>
      <c r="Q12" s="39">
        <f>SUMIFS('DATA 2'!$AN$101:$AN$133,'DATA 2'!$A$101:$A$133,$J12)</f>
        <v>2747.8162940000002</v>
      </c>
      <c r="R12" s="41"/>
      <c r="S12" s="38" t="s">
        <v>427</v>
      </c>
      <c r="T12" s="43">
        <f t="shared" si="7"/>
        <v>17.236449200000038</v>
      </c>
      <c r="U12" s="43">
        <f t="shared" si="8"/>
        <v>64.561692999999877</v>
      </c>
      <c r="V12" s="43">
        <f t="shared" si="9"/>
        <v>24.328723000000082</v>
      </c>
      <c r="W12" s="43">
        <f t="shared" si="10"/>
        <v>-65.102533000000221</v>
      </c>
      <c r="X12" s="43">
        <f t="shared" si="11"/>
        <v>-617.67440800000031</v>
      </c>
      <c r="Y12" s="43">
        <f t="shared" si="12"/>
        <v>-1564.7387950000002</v>
      </c>
      <c r="Z12" s="43"/>
      <c r="AA12" s="38" t="s">
        <v>427</v>
      </c>
      <c r="AB12" s="44">
        <f t="shared" si="1"/>
        <v>2.1170193671919968E-2</v>
      </c>
      <c r="AC12" s="44">
        <f t="shared" si="2"/>
        <v>5.6964034770986549E-2</v>
      </c>
      <c r="AD12" s="44">
        <f t="shared" si="3"/>
        <v>1.0509661656565417E-2</v>
      </c>
      <c r="AE12" s="44">
        <f t="shared" si="4"/>
        <v>-2.1156445176882088E-2</v>
      </c>
      <c r="AF12" s="44">
        <f t="shared" si="5"/>
        <v>-0.15068907596316394</v>
      </c>
      <c r="AG12" s="44">
        <f t="shared" si="6"/>
        <v>-0.36283334652145471</v>
      </c>
    </row>
    <row r="13" spans="1:33" s="42" customFormat="1" ht="13.5" customHeight="1" x14ac:dyDescent="0.2">
      <c r="A13" s="38" t="s">
        <v>117</v>
      </c>
      <c r="B13" s="39">
        <f>SUMIFS('DATA 2'!$C$68:$C$100,'DATA 2'!$A$68:$A$100,$A13)</f>
        <v>4.3678165160000004</v>
      </c>
      <c r="C13" s="39">
        <f>SUMIFS('DATA 2'!$H$68:$H$100,'DATA 2'!$A$68:$A$100,$A13)</f>
        <v>173.70682239999999</v>
      </c>
      <c r="D13" s="39">
        <f>SUMIFS('DATA 2'!$J$68:$J$100,'DATA 2'!$A$68:$A$100,$A13)</f>
        <v>638.09298160000003</v>
      </c>
      <c r="E13" s="39">
        <f>SUMIFS('DATA 2'!$O$68:$O$100,'DATA 2'!$A$68:$A$100,$A13)</f>
        <v>13517.000019999999</v>
      </c>
      <c r="F13" s="39">
        <f>SUMIFS('DATA 2'!$T$68:$T$100,'DATA 2'!$A$68:$A$100,$A13)</f>
        <v>22622.27088</v>
      </c>
      <c r="G13" s="39">
        <f>SUMIFS('DATA 2'!$AD$68:$AD$100,'DATA 2'!$A$68:$A$100,$A13)</f>
        <v>96191.592709999997</v>
      </c>
      <c r="H13" s="39">
        <f>SUMIFS('DATA 2'!$AN$68:$AN$100,'DATA 2'!$A$68:$A$100,$A13)</f>
        <v>134064.4492</v>
      </c>
      <c r="I13" s="41"/>
      <c r="J13" s="38" t="s">
        <v>117</v>
      </c>
      <c r="K13" s="39">
        <f>SUMIFS('DATA 2'!$C$101:$C$133,'DATA 2'!$A$101:$A$133,$J13)</f>
        <v>4.3678165160000004</v>
      </c>
      <c r="L13" s="39">
        <f>SUMIFS('DATA 2'!$H$101:$H$133,'DATA 2'!$A$101:$A$133,$J13)</f>
        <v>190.0814604</v>
      </c>
      <c r="M13" s="39">
        <f>SUMIFS('DATA 2'!$J$101:$J$133,'DATA 2'!$A$101:$A$133,$J13)</f>
        <v>811.93681070000002</v>
      </c>
      <c r="N13" s="39">
        <f>SUMIFS('DATA 2'!$O$101:$O$133,'DATA 2'!$A$101:$A$133,$J13)</f>
        <v>21836.604060000001</v>
      </c>
      <c r="O13" s="39">
        <f>SUMIFS('DATA 2'!$T$101:$T$133,'DATA 2'!$A$101:$A$133,$J13)</f>
        <v>51011.48863</v>
      </c>
      <c r="P13" s="39">
        <f>SUMIFS('DATA 2'!AD$101:$AD$133,'DATA 2'!$A$101:$A$133,$J13)</f>
        <v>96607.862850000005</v>
      </c>
      <c r="Q13" s="39">
        <f>SUMIFS('DATA 2'!$AN$101:$AN$133,'DATA 2'!$A$101:$A$133,$J13)</f>
        <v>102419.7151</v>
      </c>
      <c r="R13" s="41"/>
      <c r="S13" s="38" t="s">
        <v>117</v>
      </c>
      <c r="T13" s="43">
        <f t="shared" si="7"/>
        <v>16.374638000000004</v>
      </c>
      <c r="U13" s="43">
        <f t="shared" si="8"/>
        <v>173.84382909999999</v>
      </c>
      <c r="V13" s="43">
        <f t="shared" si="9"/>
        <v>8319.604040000002</v>
      </c>
      <c r="W13" s="43">
        <f t="shared" si="10"/>
        <v>28389.21775</v>
      </c>
      <c r="X13" s="43">
        <f t="shared" si="11"/>
        <v>416.27014000000781</v>
      </c>
      <c r="Y13" s="43">
        <f t="shared" si="12"/>
        <v>-31644.734100000001</v>
      </c>
      <c r="Z13" s="43"/>
      <c r="AA13" s="38" t="s">
        <v>117</v>
      </c>
      <c r="AB13" s="44">
        <f t="shared" si="1"/>
        <v>9.4265946344315843E-2</v>
      </c>
      <c r="AC13" s="44">
        <f t="shared" si="2"/>
        <v>0.27244278516289522</v>
      </c>
      <c r="AD13" s="44">
        <f t="shared" si="3"/>
        <v>0.61549190113857843</v>
      </c>
      <c r="AE13" s="44">
        <f t="shared" si="4"/>
        <v>1.2549234292432803</v>
      </c>
      <c r="AF13" s="44">
        <f t="shared" si="5"/>
        <v>4.3275106303206634E-3</v>
      </c>
      <c r="AG13" s="44">
        <f t="shared" si="6"/>
        <v>-0.23604120472528667</v>
      </c>
    </row>
    <row r="14" spans="1:33" s="42" customFormat="1" ht="13.5" customHeight="1" x14ac:dyDescent="0.2">
      <c r="A14" s="38" t="s">
        <v>428</v>
      </c>
      <c r="B14" s="39">
        <f>SUMIFS('DATA 2'!$C$68:$C$100,'DATA 2'!$A$68:$A$100,$A14)</f>
        <v>288.43088970000002</v>
      </c>
      <c r="C14" s="39">
        <f>SUMIFS('DATA 2'!$H$68:$H$100,'DATA 2'!$A$68:$A$100,$A14)</f>
        <v>1216.1209449999999</v>
      </c>
      <c r="D14" s="39">
        <f>SUMIFS('DATA 2'!$J$68:$J$100,'DATA 2'!$A$68:$A$100,$A14)</f>
        <v>1774.1479529999999</v>
      </c>
      <c r="E14" s="39">
        <f>SUMIFS('DATA 2'!$O$68:$O$100,'DATA 2'!$A$68:$A$100,$A14)</f>
        <v>3406.9790779999998</v>
      </c>
      <c r="F14" s="39">
        <f>SUMIFS('DATA 2'!$T$68:$T$100,'DATA 2'!$A$68:$A$100,$A14)</f>
        <v>4528.8765329999997</v>
      </c>
      <c r="G14" s="39">
        <f>SUMIFS('DATA 2'!$AD$68:$AD$100,'DATA 2'!$A$68:$A$100,$A14)</f>
        <v>5531.305488</v>
      </c>
      <c r="H14" s="39">
        <f>SUMIFS('DATA 2'!$AN$68:$AN$100,'DATA 2'!$A$68:$A$100,$A14)</f>
        <v>1.5342161830000001</v>
      </c>
      <c r="I14" s="41"/>
      <c r="J14" s="38" t="s">
        <v>428</v>
      </c>
      <c r="K14" s="39">
        <f>SUMIFS('DATA 2'!$C$101:$C$133,'DATA 2'!$A$101:$A$133,$J14)</f>
        <v>288.43088970000002</v>
      </c>
      <c r="L14" s="39">
        <f>SUMIFS('DATA 2'!$H$101:$H$133,'DATA 2'!$A$101:$A$133,$J14)</f>
        <v>1241.914734</v>
      </c>
      <c r="M14" s="39">
        <f>SUMIFS('DATA 2'!$J$101:$J$133,'DATA 2'!$A$101:$A$133,$J14)</f>
        <v>1874.929347</v>
      </c>
      <c r="N14" s="39">
        <f>SUMIFS('DATA 2'!$O$101:$O$133,'DATA 2'!$A$101:$A$133,$J14)</f>
        <v>3431.6988620000002</v>
      </c>
      <c r="O14" s="39">
        <f>SUMIFS('DATA 2'!$T$101:$T$133,'DATA 2'!$A$101:$A$133,$J14)</f>
        <v>6234.9985729999999</v>
      </c>
      <c r="P14" s="39">
        <f>SUMIFS('DATA 2'!AD$101:$AD$133,'DATA 2'!$A$101:$A$133,$J14)</f>
        <v>7897.7956700000004</v>
      </c>
      <c r="Q14" s="39">
        <f>SUMIFS('DATA 2'!$AN$101:$AN$133,'DATA 2'!$A$101:$A$133,$J14)</f>
        <v>4568.3080849999997</v>
      </c>
      <c r="R14" s="41"/>
      <c r="S14" s="38" t="s">
        <v>428</v>
      </c>
      <c r="T14" s="43">
        <f t="shared" si="7"/>
        <v>25.793789000000061</v>
      </c>
      <c r="U14" s="43">
        <f t="shared" si="8"/>
        <v>100.78139400000009</v>
      </c>
      <c r="V14" s="43">
        <f t="shared" si="9"/>
        <v>24.719784000000345</v>
      </c>
      <c r="W14" s="43">
        <f t="shared" si="10"/>
        <v>1706.1220400000002</v>
      </c>
      <c r="X14" s="43">
        <f t="shared" si="11"/>
        <v>2366.4901820000005</v>
      </c>
      <c r="Y14" s="43">
        <f t="shared" si="12"/>
        <v>4566.7738688169993</v>
      </c>
      <c r="Z14" s="43"/>
      <c r="AA14" s="38" t="s">
        <v>428</v>
      </c>
      <c r="AB14" s="44">
        <f t="shared" si="1"/>
        <v>2.1209887968832053E-2</v>
      </c>
      <c r="AC14" s="44">
        <f t="shared" si="2"/>
        <v>5.6805518293772339E-2</v>
      </c>
      <c r="AD14" s="44">
        <f t="shared" si="3"/>
        <v>7.2556312892040342E-3</v>
      </c>
      <c r="AE14" s="44">
        <f t="shared" si="4"/>
        <v>0.37672081090491516</v>
      </c>
      <c r="AF14" s="44">
        <f t="shared" si="5"/>
        <v>0.42783574097182475</v>
      </c>
      <c r="AG14" s="44">
        <f t="shared" si="6"/>
        <v>2976.6169327500825</v>
      </c>
    </row>
    <row r="15" spans="1:33" s="42" customFormat="1" ht="13.5" customHeight="1" x14ac:dyDescent="0.2">
      <c r="A15" s="38" t="s">
        <v>429</v>
      </c>
      <c r="B15" s="39">
        <f>SUMIFS('DATA 2'!$C$68:$C$100,'DATA 2'!$A$68:$A$100,$A15)</f>
        <v>514.10128280000004</v>
      </c>
      <c r="C15" s="39">
        <f>SUMIFS('DATA 2'!$H$68:$H$100,'DATA 2'!$A$68:$A$100,$A15)</f>
        <v>892.12207049999995</v>
      </c>
      <c r="D15" s="39">
        <f>SUMIFS('DATA 2'!$J$68:$J$100,'DATA 2'!$A$68:$A$100,$A15)</f>
        <v>1081.4202849999999</v>
      </c>
      <c r="E15" s="39">
        <f>SUMIFS('DATA 2'!$O$68:$O$100,'DATA 2'!$A$68:$A$100,$A15)</f>
        <v>1392.6847210000001</v>
      </c>
      <c r="F15" s="39">
        <f>SUMIFS('DATA 2'!$T$68:$T$100,'DATA 2'!$A$68:$A$100,$A15)</f>
        <v>1601.3390360000001</v>
      </c>
      <c r="G15" s="39">
        <f>SUMIFS('DATA 2'!$AD$68:$AD$100,'DATA 2'!$A$68:$A$100,$A15)</f>
        <v>669.05931950000002</v>
      </c>
      <c r="H15" s="39">
        <f>SUMIFS('DATA 2'!$AN$68:$AN$100,'DATA 2'!$A$68:$A$100,$A15)</f>
        <v>49.586599399999997</v>
      </c>
      <c r="I15" s="41"/>
      <c r="J15" s="38" t="s">
        <v>429</v>
      </c>
      <c r="K15" s="39">
        <f>SUMIFS('DATA 2'!$C$101:$C$133,'DATA 2'!$A$101:$A$133,$J15)</f>
        <v>514.10128280000004</v>
      </c>
      <c r="L15" s="39">
        <f>SUMIFS('DATA 2'!$H$101:$H$133,'DATA 2'!$A$101:$A$133,$J15)</f>
        <v>918.45541779999996</v>
      </c>
      <c r="M15" s="39">
        <f>SUMIFS('DATA 2'!$J$101:$J$133,'DATA 2'!$A$101:$A$133,$J15)</f>
        <v>1179.757656</v>
      </c>
      <c r="N15" s="39">
        <f>SUMIFS('DATA 2'!$O$101:$O$133,'DATA 2'!$A$101:$A$133,$J15)</f>
        <v>1557.4096480000001</v>
      </c>
      <c r="O15" s="39">
        <f>SUMIFS('DATA 2'!$T$101:$T$133,'DATA 2'!$A$101:$A$133,$J15)</f>
        <v>1726.83411</v>
      </c>
      <c r="P15" s="39">
        <f>SUMIFS('DATA 2'!AD$101:$AD$133,'DATA 2'!$A$101:$A$133,$J15)</f>
        <v>926.23409679999997</v>
      </c>
      <c r="Q15" s="39">
        <f>SUMIFS('DATA 2'!$AN$101:$AN$133,'DATA 2'!$A$101:$A$133,$J15)</f>
        <v>2820.499699</v>
      </c>
      <c r="R15" s="41"/>
      <c r="S15" s="38" t="s">
        <v>429</v>
      </c>
      <c r="T15" s="43">
        <f t="shared" si="7"/>
        <v>26.333347300000014</v>
      </c>
      <c r="U15" s="43">
        <f t="shared" si="8"/>
        <v>98.337371000000076</v>
      </c>
      <c r="V15" s="43">
        <f t="shared" si="9"/>
        <v>164.72492699999998</v>
      </c>
      <c r="W15" s="43">
        <f t="shared" si="10"/>
        <v>125.49507399999993</v>
      </c>
      <c r="X15" s="43">
        <f t="shared" si="11"/>
        <v>257.17477729999996</v>
      </c>
      <c r="Y15" s="43">
        <f t="shared" si="12"/>
        <v>2770.9130995999999</v>
      </c>
      <c r="Z15" s="43"/>
      <c r="AA15" s="38" t="s">
        <v>429</v>
      </c>
      <c r="AB15" s="44">
        <f t="shared" si="1"/>
        <v>2.9517650297835596E-2</v>
      </c>
      <c r="AC15" s="44">
        <f t="shared" si="2"/>
        <v>9.0933536538941651E-2</v>
      </c>
      <c r="AD15" s="44">
        <f t="shared" si="3"/>
        <v>0.11827869187917939</v>
      </c>
      <c r="AE15" s="44">
        <f t="shared" si="4"/>
        <v>7.8368834568271817E-2</v>
      </c>
      <c r="AF15" s="44">
        <f t="shared" si="5"/>
        <v>0.38438262468594164</v>
      </c>
      <c r="AG15" s="44">
        <f t="shared" si="6"/>
        <v>55.880280824419671</v>
      </c>
    </row>
    <row r="16" spans="1:33" s="42" customFormat="1" ht="13.5" customHeight="1" x14ac:dyDescent="0.2">
      <c r="A16" s="38" t="s">
        <v>430</v>
      </c>
      <c r="B16" s="84">
        <f>SUMIFS('DATA 2'!$C$68:$C$100,'DATA 2'!$A$68:$A$100,$A16)</f>
        <v>0.22515454670000001</v>
      </c>
      <c r="C16" s="39">
        <f>SUMIFS('DATA 2'!$H$68:$H$100,'DATA 2'!$A$68:$A$100,$A16)</f>
        <v>632.61311699999999</v>
      </c>
      <c r="D16" s="39">
        <f>SUMIFS('DATA 2'!$J$68:$J$100,'DATA 2'!$A$68:$A$100,$A16)</f>
        <v>1410.380682</v>
      </c>
      <c r="E16" s="39">
        <f>SUMIFS('DATA 2'!$O$68:$O$100,'DATA 2'!$A$68:$A$100,$A16)</f>
        <v>3904.5321600000002</v>
      </c>
      <c r="F16" s="39">
        <f>SUMIFS('DATA 2'!$T$68:$T$100,'DATA 2'!$A$68:$A$100,$A16)</f>
        <v>4987.7065769999999</v>
      </c>
      <c r="G16" s="39">
        <f>SUMIFS('DATA 2'!$AD$68:$AD$100,'DATA 2'!$A$68:$A$100,$A16)</f>
        <v>2127.1467160000002</v>
      </c>
      <c r="H16" s="39">
        <f>SUMIFS('DATA 2'!$AN$68:$AN$100,'DATA 2'!$A$68:$A$100,$A16)</f>
        <v>938.34911699999998</v>
      </c>
      <c r="I16" s="41"/>
      <c r="J16" s="38" t="s">
        <v>430</v>
      </c>
      <c r="K16" s="39">
        <f>SUMIFS('DATA 2'!$C$101:$C$133,'DATA 2'!$A$101:$A$133,$J16)</f>
        <v>0.22515454670000001</v>
      </c>
      <c r="L16" s="39">
        <f>SUMIFS('DATA 2'!$H$101:$H$133,'DATA 2'!$A$101:$A$133,$J16)</f>
        <v>646.01706950000005</v>
      </c>
      <c r="M16" s="39">
        <f>SUMIFS('DATA 2'!$J$101:$J$133,'DATA 2'!$A$101:$A$133,$J16)</f>
        <v>1487.837364</v>
      </c>
      <c r="N16" s="39">
        <f>SUMIFS('DATA 2'!$O$101:$O$133,'DATA 2'!$A$101:$A$133,$J16)</f>
        <v>3904.1177349999998</v>
      </c>
      <c r="O16" s="39">
        <f>SUMIFS('DATA 2'!$T$101:$T$133,'DATA 2'!$A$101:$A$133,$J16)</f>
        <v>4887.9037250000001</v>
      </c>
      <c r="P16" s="39">
        <f>SUMIFS('DATA 2'!AD$101:$AD$133,'DATA 2'!$A$101:$A$133,$J16)</f>
        <v>1818.91644</v>
      </c>
      <c r="Q16" s="39">
        <f>SUMIFS('DATA 2'!$AN$101:$AN$133,'DATA 2'!$A$101:$A$133,$J16)</f>
        <v>637.28489500000001</v>
      </c>
      <c r="R16" s="41"/>
      <c r="S16" s="38" t="s">
        <v>430</v>
      </c>
      <c r="T16" s="43">
        <f t="shared" si="7"/>
        <v>13.403952500000059</v>
      </c>
      <c r="U16" s="43">
        <f t="shared" si="8"/>
        <v>77.456682000000001</v>
      </c>
      <c r="V16" s="43">
        <f t="shared" si="9"/>
        <v>-0.41442500000039217</v>
      </c>
      <c r="W16" s="43">
        <f t="shared" si="10"/>
        <v>-99.802851999999803</v>
      </c>
      <c r="X16" s="43">
        <f t="shared" si="11"/>
        <v>-308.23027600000023</v>
      </c>
      <c r="Y16" s="43">
        <f t="shared" si="12"/>
        <v>-301.06422199999997</v>
      </c>
      <c r="Z16" s="43"/>
      <c r="AA16" s="38" t="s">
        <v>430</v>
      </c>
      <c r="AB16" s="44">
        <f t="shared" si="1"/>
        <v>2.1188230436265387E-2</v>
      </c>
      <c r="AC16" s="44">
        <f t="shared" si="2"/>
        <v>5.4918989595179379E-2</v>
      </c>
      <c r="AD16" s="44">
        <f t="shared" si="3"/>
        <v>-1.0613947664361856E-4</v>
      </c>
      <c r="AE16" s="44">
        <f t="shared" si="4"/>
        <v>-2.0009768108698367E-2</v>
      </c>
      <c r="AF16" s="44">
        <f t="shared" si="5"/>
        <v>-0.14490315768139062</v>
      </c>
      <c r="AG16" s="44">
        <f t="shared" si="6"/>
        <v>-0.32084457324639859</v>
      </c>
    </row>
    <row r="17" spans="1:34" s="42" customFormat="1" ht="13.5" customHeight="1" x14ac:dyDescent="0.2">
      <c r="A17" s="38" t="s">
        <v>431</v>
      </c>
      <c r="B17" s="39">
        <f>SUMIFS('DATA 2'!$C$68:$C$100,'DATA 2'!$A$68:$A$100,$A17)</f>
        <v>2605.7253879999998</v>
      </c>
      <c r="C17" s="39">
        <f>SUMIFS('DATA 2'!$H$68:$H$100,'DATA 2'!$A$68:$A$100,$A17)</f>
        <v>2891.4946279999999</v>
      </c>
      <c r="D17" s="39">
        <f>SUMIFS('DATA 2'!$J$68:$J$100,'DATA 2'!$A$68:$A$100,$A17)</f>
        <v>3244.5569449999998</v>
      </c>
      <c r="E17" s="39">
        <f>SUMIFS('DATA 2'!$O$68:$O$100,'DATA 2'!$A$68:$A$100,$A17)</f>
        <v>3477.8139970000002</v>
      </c>
      <c r="F17" s="39">
        <f>SUMIFS('DATA 2'!$T$68:$T$100,'DATA 2'!$A$68:$A$100,$A17)</f>
        <v>3763.7733830000002</v>
      </c>
      <c r="G17" s="39">
        <f>SUMIFS('DATA 2'!$AD$68:$AD$100,'DATA 2'!$A$68:$A$100,$A17)</f>
        <v>4229.3436110000002</v>
      </c>
      <c r="H17" s="39">
        <f>SUMIFS('DATA 2'!$AN$68:$AN$100,'DATA 2'!$A$68:$A$100,$A17)</f>
        <v>4393.4919090000003</v>
      </c>
      <c r="I17" s="41"/>
      <c r="J17" s="38" t="s">
        <v>431</v>
      </c>
      <c r="K17" s="39">
        <f>SUMIFS('DATA 2'!$C$101:$C$133,'DATA 2'!$A$101:$A$133,$J17)</f>
        <v>2605.7253879999998</v>
      </c>
      <c r="L17" s="39">
        <f>SUMIFS('DATA 2'!$H$101:$H$133,'DATA 2'!$A$101:$A$133,$J17)</f>
        <v>2952.6968809999998</v>
      </c>
      <c r="M17" s="39">
        <f>SUMIFS('DATA 2'!$J$101:$J$133,'DATA 2'!$A$101:$A$133,$J17)</f>
        <v>3429.5368640000002</v>
      </c>
      <c r="N17" s="39">
        <f>SUMIFS('DATA 2'!$O$101:$O$133,'DATA 2'!$A$101:$A$133,$J17)</f>
        <v>3519.4336539999999</v>
      </c>
      <c r="O17" s="39">
        <f>SUMIFS('DATA 2'!$T$101:$T$133,'DATA 2'!$A$101:$A$133,$J17)</f>
        <v>3761.164851</v>
      </c>
      <c r="P17" s="39">
        <f>SUMIFS('DATA 2'!AD$101:$AD$133,'DATA 2'!$A$101:$A$133,$J17)</f>
        <v>3976.524547</v>
      </c>
      <c r="Q17" s="39">
        <f>SUMIFS('DATA 2'!$AN$101:$AN$133,'DATA 2'!$A$101:$A$133,$J17)</f>
        <v>38249.635159999998</v>
      </c>
      <c r="R17" s="41"/>
      <c r="S17" s="38" t="s">
        <v>431</v>
      </c>
      <c r="T17" s="43">
        <f t="shared" si="7"/>
        <v>61.202252999999928</v>
      </c>
      <c r="U17" s="43">
        <f t="shared" si="8"/>
        <v>184.97991900000034</v>
      </c>
      <c r="V17" s="43">
        <f t="shared" si="9"/>
        <v>41.619656999999734</v>
      </c>
      <c r="W17" s="43">
        <f t="shared" si="10"/>
        <v>-2.6085320000001957</v>
      </c>
      <c r="X17" s="43">
        <f t="shared" si="11"/>
        <v>-252.81906400000025</v>
      </c>
      <c r="Y17" s="43">
        <f t="shared" si="12"/>
        <v>33856.143251000001</v>
      </c>
      <c r="Z17" s="43"/>
      <c r="AA17" s="38" t="s">
        <v>431</v>
      </c>
      <c r="AB17" s="44">
        <f t="shared" si="1"/>
        <v>2.1166303546734433E-2</v>
      </c>
      <c r="AC17" s="44">
        <f t="shared" si="2"/>
        <v>5.7012381701317505E-2</v>
      </c>
      <c r="AD17" s="44">
        <f t="shared" si="3"/>
        <v>1.1967188882413327E-2</v>
      </c>
      <c r="AE17" s="44">
        <f t="shared" si="4"/>
        <v>-6.9306298083260387E-4</v>
      </c>
      <c r="AF17" s="44">
        <f t="shared" si="5"/>
        <v>-5.9777376173089647E-2</v>
      </c>
      <c r="AG17" s="44">
        <f t="shared" si="6"/>
        <v>7.705976010026605</v>
      </c>
    </row>
    <row r="18" spans="1:34" s="42" customFormat="1" ht="13.5" customHeight="1" x14ac:dyDescent="0.2">
      <c r="A18" s="38" t="s">
        <v>434</v>
      </c>
      <c r="B18" s="39">
        <f>SUMIFS('DATA 2'!$C$68:$C$100,'DATA 2'!$A$68:$A$100,$A18)</f>
        <v>2831.6670730000001</v>
      </c>
      <c r="C18" s="39">
        <f>SUMIFS('DATA 2'!$H$68:$H$100,'DATA 2'!$A$68:$A$100,$A18)</f>
        <v>3120.4349910000001</v>
      </c>
      <c r="D18" s="39">
        <f>SUMIFS('DATA 2'!$J$68:$J$100,'DATA 2'!$A$68:$A$100,$A18)</f>
        <v>3496.3141609999998</v>
      </c>
      <c r="E18" s="39">
        <f>SUMIFS('DATA 2'!$O$68:$O$100,'DATA 2'!$A$68:$A$100,$A18)</f>
        <v>3890.4673459999999</v>
      </c>
      <c r="F18" s="39">
        <f>SUMIFS('DATA 2'!$T$68:$T$100,'DATA 2'!$A$68:$A$100,$A18)</f>
        <v>3490.0285509999999</v>
      </c>
      <c r="G18" s="39">
        <f>SUMIFS('DATA 2'!$AD$68:$AD$100,'DATA 2'!$A$68:$A$100,$A18)</f>
        <v>2701.9441619999998</v>
      </c>
      <c r="H18" s="39">
        <f>SUMIFS('DATA 2'!$AN$68:$AN$100,'DATA 2'!$A$68:$A$100,$A18)</f>
        <v>43.732660869999997</v>
      </c>
      <c r="I18" s="41"/>
      <c r="J18" s="38" t="s">
        <v>434</v>
      </c>
      <c r="K18" s="39">
        <f>SUMIFS('DATA 2'!$C$101:$C$133,'DATA 2'!$A$101:$A$133,$J18)</f>
        <v>2831.6670730000001</v>
      </c>
      <c r="L18" s="39">
        <f>SUMIFS('DATA 2'!$H$101:$H$133,'DATA 2'!$A$101:$A$133,$J18)</f>
        <v>2460.0387030000002</v>
      </c>
      <c r="M18" s="39">
        <f>SUMIFS('DATA 2'!$J$101:$J$133,'DATA 2'!$A$101:$A$133,$J18)</f>
        <v>1347.3253440000001</v>
      </c>
      <c r="N18" s="39">
        <f>SUMIFS('DATA 2'!$O$101:$O$133,'DATA 2'!$A$101:$A$133,$J18)</f>
        <v>146.4605158</v>
      </c>
      <c r="O18" s="39">
        <f>SUMIFS('DATA 2'!$T$101:$T$133,'DATA 2'!$A$101:$A$133,$J18)</f>
        <v>38.225325980000001</v>
      </c>
      <c r="P18" s="39">
        <f>SUMIFS('DATA 2'!AD$101:$AD$133,'DATA 2'!$A$101:$A$133,$J18)</f>
        <v>0.47055569600000002</v>
      </c>
      <c r="Q18" s="39">
        <f>SUMIFS('DATA 2'!$AN$101:$AN$133,'DATA 2'!$A$101:$A$133,$J18)</f>
        <v>4.9252006700000003E-2</v>
      </c>
      <c r="R18" s="41"/>
      <c r="S18" s="38" t="s">
        <v>434</v>
      </c>
      <c r="T18" s="43">
        <f t="shared" si="7"/>
        <v>-660.39628799999991</v>
      </c>
      <c r="U18" s="43">
        <f t="shared" si="8"/>
        <v>-2148.9888169999995</v>
      </c>
      <c r="V18" s="43">
        <f t="shared" si="9"/>
        <v>-3744.0068302</v>
      </c>
      <c r="W18" s="43">
        <f t="shared" si="10"/>
        <v>-3451.8032250199999</v>
      </c>
      <c r="X18" s="43">
        <f t="shared" si="11"/>
        <v>-2701.473606304</v>
      </c>
      <c r="Y18" s="43">
        <f t="shared" si="12"/>
        <v>-43.683408863299995</v>
      </c>
      <c r="Z18" s="43"/>
      <c r="AA18" s="38" t="s">
        <v>434</v>
      </c>
      <c r="AB18" s="44">
        <f t="shared" si="1"/>
        <v>-0.21163597059535721</v>
      </c>
      <c r="AC18" s="44">
        <f t="shared" si="2"/>
        <v>-0.61464408461090803</v>
      </c>
      <c r="AD18" s="44">
        <f t="shared" si="3"/>
        <v>-0.96235400460292153</v>
      </c>
      <c r="AE18" s="44">
        <f t="shared" si="4"/>
        <v>-0.98904727413503613</v>
      </c>
      <c r="AF18" s="44">
        <f t="shared" si="5"/>
        <v>-0.99982584551427156</v>
      </c>
      <c r="AG18" s="44">
        <f t="shared" si="6"/>
        <v>-0.99887379350535277</v>
      </c>
    </row>
    <row r="19" spans="1:34" s="42" customFormat="1" ht="13.5" customHeight="1" x14ac:dyDescent="0.2">
      <c r="A19" s="38" t="s">
        <v>435</v>
      </c>
      <c r="B19" s="39">
        <f>SUMIFS('DATA 2'!$C$68:$C$100,'DATA 2'!$A$68:$A$100,$A19)</f>
        <v>11781.592780000001</v>
      </c>
      <c r="C19" s="39">
        <f>SUMIFS('DATA 2'!$H$68:$H$100,'DATA 2'!$A$68:$A$100,$A19)</f>
        <v>15635.90084</v>
      </c>
      <c r="D19" s="39">
        <f>SUMIFS('DATA 2'!$J$68:$J$100,'DATA 2'!$A$68:$A$100,$A19)</f>
        <v>17834.766019999999</v>
      </c>
      <c r="E19" s="39">
        <f>SUMIFS('DATA 2'!$O$68:$O$100,'DATA 2'!$A$68:$A$100,$A19)</f>
        <v>21145.445940000001</v>
      </c>
      <c r="F19" s="39">
        <f>SUMIFS('DATA 2'!$T$68:$T$100,'DATA 2'!$A$68:$A$100,$A19)</f>
        <v>28776.463</v>
      </c>
      <c r="G19" s="39">
        <f>SUMIFS('DATA 2'!$AD$68:$AD$100,'DATA 2'!$A$68:$A$100,$A19)</f>
        <v>32944.697870000004</v>
      </c>
      <c r="H19" s="39">
        <f>SUMIFS('DATA 2'!$AN$68:$AN$100,'DATA 2'!$A$68:$A$100,$A19)</f>
        <v>45408.92596</v>
      </c>
      <c r="I19" s="41"/>
      <c r="J19" s="38" t="s">
        <v>435</v>
      </c>
      <c r="K19" s="39">
        <f>SUMIFS('DATA 2'!$C$101:$C$133,'DATA 2'!$A$101:$A$133,$J19)</f>
        <v>11781.592780000001</v>
      </c>
      <c r="L19" s="39">
        <f>SUMIFS('DATA 2'!$H$101:$H$133,'DATA 2'!$A$101:$A$133,$J19)</f>
        <v>16183.22647</v>
      </c>
      <c r="M19" s="39">
        <f>SUMIFS('DATA 2'!$J$101:$J$133,'DATA 2'!$A$101:$A$133,$J19)</f>
        <v>19178.594659999999</v>
      </c>
      <c r="N19" s="39">
        <f>SUMIFS('DATA 2'!$O$101:$O$133,'DATA 2'!$A$101:$A$133,$J19)</f>
        <v>21859.563900000001</v>
      </c>
      <c r="O19" s="39">
        <f>SUMIFS('DATA 2'!$T$101:$T$133,'DATA 2'!$A$101:$A$133,$J19)</f>
        <v>20651.05762</v>
      </c>
      <c r="P19" s="39">
        <f>SUMIFS('DATA 2'!AD$101:$AD$133,'DATA 2'!$A$101:$A$133,$J19)</f>
        <v>14811.7042</v>
      </c>
      <c r="Q19" s="39">
        <f>SUMIFS('DATA 2'!$AN$101:$AN$133,'DATA 2'!$A$101:$A$133,$J19)</f>
        <v>6587.3020829999996</v>
      </c>
      <c r="R19" s="41"/>
      <c r="S19" s="38" t="s">
        <v>435</v>
      </c>
      <c r="T19" s="43">
        <f t="shared" si="7"/>
        <v>547.32562999999936</v>
      </c>
      <c r="U19" s="43">
        <f t="shared" si="8"/>
        <v>1343.8286399999997</v>
      </c>
      <c r="V19" s="43">
        <f t="shared" si="9"/>
        <v>714.11795999999958</v>
      </c>
      <c r="W19" s="43">
        <f t="shared" si="10"/>
        <v>-8125.4053800000002</v>
      </c>
      <c r="X19" s="43">
        <f t="shared" si="11"/>
        <v>-18132.993670000003</v>
      </c>
      <c r="Y19" s="43">
        <f t="shared" si="12"/>
        <v>-38821.623876999998</v>
      </c>
      <c r="Z19" s="43"/>
      <c r="AA19" s="38" t="s">
        <v>435</v>
      </c>
      <c r="AB19" s="44">
        <f t="shared" si="1"/>
        <v>3.500441935522014E-2</v>
      </c>
      <c r="AC19" s="44">
        <f t="shared" si="2"/>
        <v>7.5348823667942932E-2</v>
      </c>
      <c r="AD19" s="44">
        <f t="shared" si="3"/>
        <v>3.3771714345788739E-2</v>
      </c>
      <c r="AE19" s="44">
        <f t="shared" si="4"/>
        <v>-0.28236289428620887</v>
      </c>
      <c r="AF19" s="44">
        <f t="shared" si="5"/>
        <v>-0.55040704096158111</v>
      </c>
      <c r="AG19" s="44">
        <f t="shared" si="6"/>
        <v>-0.85493376150753597</v>
      </c>
    </row>
    <row r="20" spans="1:34" s="42" customFormat="1" ht="13.5" customHeight="1" x14ac:dyDescent="0.2">
      <c r="A20" s="38" t="s">
        <v>432</v>
      </c>
      <c r="B20" s="39">
        <f>SUMIFS('DATA 2'!$C$68:$C$100,'DATA 2'!$A$68:$A$100,$A20)</f>
        <v>474.12527679999999</v>
      </c>
      <c r="C20" s="39">
        <f>SUMIFS('DATA 2'!$H$68:$H$100,'DATA 2'!$A$68:$A$100,$A20)</f>
        <v>768.31712640000001</v>
      </c>
      <c r="D20" s="39">
        <f>SUMIFS('DATA 2'!$J$68:$J$100,'DATA 2'!$A$68:$A$100,$A20)</f>
        <v>359.04592600000001</v>
      </c>
      <c r="E20" s="39">
        <f>SUMIFS('DATA 2'!$O$68:$O$100,'DATA 2'!$A$68:$A$100,$A20)</f>
        <v>25.041030750000001</v>
      </c>
      <c r="F20" s="39">
        <f>SUMIFS('DATA 2'!$T$68:$T$100,'DATA 2'!$A$68:$A$100,$A20)</f>
        <v>8.3029475870000002</v>
      </c>
      <c r="G20" s="39">
        <f>SUMIFS('DATA 2'!$AD$68:$AD$100,'DATA 2'!$A$68:$A$100,$A20)</f>
        <v>8.7225380240000003</v>
      </c>
      <c r="H20" s="39">
        <f>SUMIFS('DATA 2'!$AN$68:$AN$100,'DATA 2'!$A$68:$A$100,$A20)</f>
        <v>12.52691349</v>
      </c>
      <c r="I20" s="41"/>
      <c r="J20" s="38" t="s">
        <v>432</v>
      </c>
      <c r="K20" s="39">
        <f>SUMIFS('DATA 2'!$C$101:$C$133,'DATA 2'!$A$101:$A$133,$J20)</f>
        <v>474.12527679999999</v>
      </c>
      <c r="L20" s="39">
        <f>SUMIFS('DATA 2'!$H$101:$H$133,'DATA 2'!$A$101:$A$133,$J20)</f>
        <v>784.52526899999998</v>
      </c>
      <c r="M20" s="39">
        <f>SUMIFS('DATA 2'!$J$101:$J$133,'DATA 2'!$A$101:$A$133,$J20)</f>
        <v>379.39008360000003</v>
      </c>
      <c r="N20" s="39">
        <f>SUMIFS('DATA 2'!$O$101:$O$133,'DATA 2'!$A$101:$A$133,$J20)</f>
        <v>25.337177969999999</v>
      </c>
      <c r="O20" s="39">
        <f>SUMIFS('DATA 2'!$T$101:$T$133,'DATA 2'!$A$101:$A$133,$J20)</f>
        <v>8.1026176860000003</v>
      </c>
      <c r="P20" s="39">
        <f>SUMIFS('DATA 2'!AD$101:$AD$133,'DATA 2'!$A$101:$A$133,$J20)</f>
        <v>8.5150432540000001</v>
      </c>
      <c r="Q20" s="39">
        <f>SUMIFS('DATA 2'!$AN$101:$AN$133,'DATA 2'!$A$101:$A$133,$J20)</f>
        <v>11.51330426</v>
      </c>
      <c r="R20" s="41"/>
      <c r="S20" s="38" t="s">
        <v>432</v>
      </c>
      <c r="T20" s="43">
        <f t="shared" si="7"/>
        <v>16.208142599999974</v>
      </c>
      <c r="U20" s="43">
        <f t="shared" si="8"/>
        <v>20.344157600000017</v>
      </c>
      <c r="V20" s="43">
        <f t="shared" si="9"/>
        <v>0.29614721999999816</v>
      </c>
      <c r="W20" s="43">
        <f t="shared" si="10"/>
        <v>-0.20032990099999992</v>
      </c>
      <c r="X20" s="43">
        <f t="shared" si="11"/>
        <v>-0.20749477000000027</v>
      </c>
      <c r="Y20" s="43">
        <f t="shared" si="12"/>
        <v>-1.0136092300000001</v>
      </c>
      <c r="Z20" s="43"/>
      <c r="AA20" s="38" t="s">
        <v>432</v>
      </c>
      <c r="AB20" s="44">
        <f t="shared" si="1"/>
        <v>2.1095641426014167E-2</v>
      </c>
      <c r="AC20" s="44">
        <f t="shared" si="2"/>
        <v>5.6661714078326542E-2</v>
      </c>
      <c r="AD20" s="44">
        <f t="shared" si="3"/>
        <v>1.1826478828152798E-2</v>
      </c>
      <c r="AE20" s="44">
        <f t="shared" si="4"/>
        <v>-2.4127564205470575E-2</v>
      </c>
      <c r="AF20" s="44">
        <f t="shared" si="5"/>
        <v>-2.3788348004798565E-2</v>
      </c>
      <c r="AG20" s="44">
        <f t="shared" si="6"/>
        <v>-8.0914523023500218E-2</v>
      </c>
    </row>
    <row r="21" spans="1:34" s="42" customFormat="1" ht="13.5" customHeight="1" x14ac:dyDescent="0.2">
      <c r="A21" s="38" t="s">
        <v>433</v>
      </c>
      <c r="B21" s="39">
        <f>SUMIFS('DATA 2'!$C$68:$C$100,'DATA 2'!$A$68:$A$100,$A21)</f>
        <v>5981.2326210000001</v>
      </c>
      <c r="C21" s="39">
        <f>SUMIFS('DATA 2'!$H$68:$H$100,'DATA 2'!$A$68:$A$100,$A21)</f>
        <v>3405.5006819999999</v>
      </c>
      <c r="D21" s="39">
        <f>SUMIFS('DATA 2'!$J$68:$J$100,'DATA 2'!$A$68:$A$100,$A21)</f>
        <v>797.27991229999998</v>
      </c>
      <c r="E21" s="39">
        <f>SUMIFS('DATA 2'!$O$68:$O$100,'DATA 2'!$A$68:$A$100,$A21)</f>
        <v>9.1758890819999994</v>
      </c>
      <c r="F21" s="39">
        <f>SUMIFS('DATA 2'!$T$68:$T$100,'DATA 2'!$A$68:$A$100,$A21)</f>
        <v>1.8939965519999999</v>
      </c>
      <c r="G21" s="39">
        <f>SUMIFS('DATA 2'!$AD$68:$AD$100,'DATA 2'!$A$68:$A$100,$A21)</f>
        <v>0.16372527140000001</v>
      </c>
      <c r="H21" s="39">
        <f>SUMIFS('DATA 2'!$AN$68:$AN$100,'DATA 2'!$A$68:$A$100,$A21)</f>
        <v>1.7028380700000002E-2</v>
      </c>
      <c r="I21" s="41"/>
      <c r="J21" s="38" t="s">
        <v>433</v>
      </c>
      <c r="K21" s="39">
        <f>SUMIFS('DATA 2'!$C$101:$C$133,'DATA 2'!$A$101:$A$133,$J21)</f>
        <v>5981.2326210000001</v>
      </c>
      <c r="L21" s="39">
        <f>SUMIFS('DATA 2'!$H$101:$H$133,'DATA 2'!$A$101:$A$133,$J21)</f>
        <v>3477.2425710000002</v>
      </c>
      <c r="M21" s="39">
        <f>SUMIFS('DATA 2'!$J$101:$J$133,'DATA 2'!$A$101:$A$133,$J21)</f>
        <v>842.35740250000003</v>
      </c>
      <c r="N21" s="39">
        <f>SUMIFS('DATA 2'!$O$101:$O$133,'DATA 2'!$A$101:$A$133,$J21)</f>
        <v>9.3044321950000004</v>
      </c>
      <c r="O21" s="39">
        <f>SUMIFS('DATA 2'!$T$101:$T$133,'DATA 2'!$A$101:$A$133,$J21)</f>
        <v>1.9049816719999999</v>
      </c>
      <c r="P21" s="39">
        <f>SUMIFS('DATA 2'!AD$101:$AD$133,'DATA 2'!$A$101:$A$133,$J21)</f>
        <v>0.16181874669999999</v>
      </c>
      <c r="Q21" s="39">
        <f>SUMIFS('DATA 2'!$AN$101:$AN$133,'DATA 2'!$A$101:$A$133,$J21)</f>
        <v>1.6394213899999999E-2</v>
      </c>
      <c r="R21" s="41"/>
      <c r="S21" s="38" t="s">
        <v>433</v>
      </c>
      <c r="T21" s="43">
        <f t="shared" si="7"/>
        <v>71.741889000000356</v>
      </c>
      <c r="U21" s="43">
        <f t="shared" si="8"/>
        <v>45.077490200000057</v>
      </c>
      <c r="V21" s="43">
        <f t="shared" si="9"/>
        <v>0.12854311300000099</v>
      </c>
      <c r="W21" s="43">
        <f t="shared" si="10"/>
        <v>1.0985119999999959E-2</v>
      </c>
      <c r="X21" s="43">
        <f t="shared" si="11"/>
        <v>-1.9065247000000229E-3</v>
      </c>
      <c r="Y21" s="43">
        <f t="shared" si="12"/>
        <v>-6.3416680000000225E-4</v>
      </c>
      <c r="Z21" s="43"/>
      <c r="AA21" s="38" t="s">
        <v>433</v>
      </c>
      <c r="AB21" s="44">
        <f t="shared" si="1"/>
        <v>2.1066473244065742E-2</v>
      </c>
      <c r="AC21" s="44">
        <f t="shared" si="2"/>
        <v>5.6539101894540478E-2</v>
      </c>
      <c r="AD21" s="44">
        <f t="shared" si="3"/>
        <v>1.4008791066596471E-2</v>
      </c>
      <c r="AE21" s="44">
        <f t="shared" si="4"/>
        <v>5.799968320111315E-3</v>
      </c>
      <c r="AF21" s="44">
        <f t="shared" si="5"/>
        <v>-1.1644657441685746E-2</v>
      </c>
      <c r="AG21" s="44">
        <f t="shared" si="6"/>
        <v>-3.7241756052588282E-2</v>
      </c>
    </row>
    <row r="22" spans="1:34" s="42" customFormat="1" ht="13.5" customHeight="1" x14ac:dyDescent="0.2">
      <c r="A22" s="40" t="s">
        <v>225</v>
      </c>
      <c r="B22" s="39">
        <f>SUM(B4:B8,B10:B21)</f>
        <v>3459303.525200163</v>
      </c>
      <c r="C22" s="39">
        <f t="shared" ref="C22:H22" si="15">SUM(C4:C8,C10:C21)</f>
        <v>3990320.64207554</v>
      </c>
      <c r="D22" s="39">
        <f t="shared" si="15"/>
        <v>4228140.5645418009</v>
      </c>
      <c r="E22" s="39">
        <f t="shared" si="15"/>
        <v>4890915.7218287624</v>
      </c>
      <c r="F22" s="39">
        <f t="shared" si="15"/>
        <v>5690787.758702999</v>
      </c>
      <c r="G22" s="39">
        <f t="shared" si="15"/>
        <v>7629557.3018685561</v>
      </c>
      <c r="H22" s="39">
        <f t="shared" si="15"/>
        <v>9829309.7781970147</v>
      </c>
      <c r="I22" s="41"/>
      <c r="J22" s="40" t="s">
        <v>225</v>
      </c>
      <c r="K22" s="39">
        <f t="shared" ref="K22:Q22" si="16">SUM(K4:K8,K10:K21)</f>
        <v>3459303.525200163</v>
      </c>
      <c r="L22" s="39">
        <f t="shared" si="16"/>
        <v>3990245.7743806806</v>
      </c>
      <c r="M22" s="39">
        <f t="shared" si="16"/>
        <v>4226902.4563587401</v>
      </c>
      <c r="N22" s="39">
        <f t="shared" si="16"/>
        <v>4892399.6954640364</v>
      </c>
      <c r="O22" s="39">
        <f t="shared" si="16"/>
        <v>5717521.2815485373</v>
      </c>
      <c r="P22" s="39">
        <f t="shared" si="16"/>
        <v>7657180.0085503357</v>
      </c>
      <c r="Q22" s="39">
        <f t="shared" si="16"/>
        <v>9870907.4989454094</v>
      </c>
      <c r="R22" s="41"/>
      <c r="S22" s="40" t="s">
        <v>225</v>
      </c>
      <c r="T22" s="43">
        <f t="shared" si="7"/>
        <v>-74.867694859392941</v>
      </c>
      <c r="U22" s="43">
        <f t="shared" si="8"/>
        <v>-1238.1081830607727</v>
      </c>
      <c r="V22" s="43">
        <f t="shared" si="9"/>
        <v>1483.9736352739856</v>
      </c>
      <c r="W22" s="43">
        <f t="shared" si="10"/>
        <v>26733.522845538333</v>
      </c>
      <c r="X22" s="43">
        <f t="shared" si="11"/>
        <v>27622.706681779586</v>
      </c>
      <c r="Y22" s="43">
        <f t="shared" si="12"/>
        <v>41597.720748394728</v>
      </c>
      <c r="Z22" s="43"/>
      <c r="AA22" s="40" t="s">
        <v>225</v>
      </c>
      <c r="AB22" s="44">
        <f t="shared" si="1"/>
        <v>-1.8762325530885526E-5</v>
      </c>
      <c r="AC22" s="44">
        <f t="shared" si="2"/>
        <v>-2.928256911427507E-4</v>
      </c>
      <c r="AD22" s="44">
        <f t="shared" si="3"/>
        <v>3.034142724338551E-4</v>
      </c>
      <c r="AE22" s="44">
        <f t="shared" si="4"/>
        <v>4.6976840428909483E-3</v>
      </c>
      <c r="AF22" s="44">
        <f t="shared" si="5"/>
        <v>3.6204861683146738E-3</v>
      </c>
      <c r="AG22" s="44">
        <f t="shared" si="6"/>
        <v>4.2320083186986324E-3</v>
      </c>
    </row>
    <row r="23" spans="1:34" s="42" customFormat="1" ht="13.5" customHeight="1" x14ac:dyDescent="0.2">
      <c r="A23" s="40" t="s">
        <v>436</v>
      </c>
      <c r="B23" s="39">
        <f>SUM(B10:B17)</f>
        <v>15572.681199362698</v>
      </c>
      <c r="C23" s="39">
        <f t="shared" ref="C23:G23" si="17">SUM(C10:C17)</f>
        <v>24336.844529800004</v>
      </c>
      <c r="D23" s="39">
        <f t="shared" si="17"/>
        <v>30971.805116599997</v>
      </c>
      <c r="E23" s="39">
        <f t="shared" si="17"/>
        <v>59030.332438999998</v>
      </c>
      <c r="F23" s="39">
        <f t="shared" si="17"/>
        <v>89000.573513000025</v>
      </c>
      <c r="G23" s="39">
        <f t="shared" si="17"/>
        <v>196330.66440549996</v>
      </c>
      <c r="H23" s="39">
        <f>SUM(H10:H17)</f>
        <v>245215.54793058304</v>
      </c>
      <c r="I23" s="41"/>
      <c r="J23" s="40" t="s">
        <v>436</v>
      </c>
      <c r="K23" s="39">
        <f>SUM(K10:K17)</f>
        <v>15572.681199362698</v>
      </c>
      <c r="L23" s="39">
        <f t="shared" ref="L23:Q23" si="18">SUM(L10:L17)</f>
        <v>25001.020407799999</v>
      </c>
      <c r="M23" s="39">
        <f t="shared" si="18"/>
        <v>33450.570304700006</v>
      </c>
      <c r="N23" s="39">
        <f t="shared" si="18"/>
        <v>71557.038144999999</v>
      </c>
      <c r="O23" s="39">
        <f t="shared" si="18"/>
        <v>142674.51467</v>
      </c>
      <c r="P23" s="39">
        <f t="shared" si="18"/>
        <v>282606.96296679997</v>
      </c>
      <c r="Q23" s="39">
        <f t="shared" si="18"/>
        <v>378319.327123</v>
      </c>
      <c r="R23" s="41"/>
      <c r="S23" s="40" t="s">
        <v>436</v>
      </c>
      <c r="T23" s="43">
        <f t="shared" si="7"/>
        <v>664.17587799999455</v>
      </c>
      <c r="U23" s="43">
        <f t="shared" si="8"/>
        <v>2478.7651881000093</v>
      </c>
      <c r="V23" s="43">
        <f t="shared" si="9"/>
        <v>12526.705706000001</v>
      </c>
      <c r="W23" s="43">
        <f t="shared" si="10"/>
        <v>53673.941156999979</v>
      </c>
      <c r="X23" s="43">
        <f t="shared" si="11"/>
        <v>86276.298561300006</v>
      </c>
      <c r="Y23" s="43">
        <f t="shared" si="12"/>
        <v>133103.77919241696</v>
      </c>
      <c r="Z23" s="43"/>
      <c r="AA23" s="40" t="s">
        <v>436</v>
      </c>
      <c r="AB23" s="44">
        <f t="shared" si="1"/>
        <v>2.7290961126317015E-2</v>
      </c>
      <c r="AC23" s="44">
        <f t="shared" si="2"/>
        <v>8.0032958323487113E-2</v>
      </c>
      <c r="AD23" s="44">
        <f t="shared" si="3"/>
        <v>0.21220794781978713</v>
      </c>
      <c r="AE23" s="44">
        <f t="shared" si="4"/>
        <v>0.60307410433888942</v>
      </c>
      <c r="AF23" s="44">
        <f t="shared" si="5"/>
        <v>0.43944382719097597</v>
      </c>
      <c r="AG23" s="44">
        <f t="shared" si="6"/>
        <v>0.54280317996025573</v>
      </c>
    </row>
    <row r="24" spans="1:34" s="42" customFormat="1" ht="13.5" customHeight="1" x14ac:dyDescent="0.2">
      <c r="A24" s="50" t="s">
        <v>439</v>
      </c>
      <c r="B24" s="39">
        <f>SUM(B10:B16)</f>
        <v>12966.955811362699</v>
      </c>
      <c r="C24" s="39">
        <f t="shared" ref="C24:G24" si="19">SUM(C10:C16)</f>
        <v>21445.349901800004</v>
      </c>
      <c r="D24" s="39">
        <f t="shared" si="19"/>
        <v>27727.248171599997</v>
      </c>
      <c r="E24" s="39">
        <f t="shared" si="19"/>
        <v>55552.518442000001</v>
      </c>
      <c r="F24" s="39">
        <f t="shared" si="19"/>
        <v>85236.800130000018</v>
      </c>
      <c r="G24" s="39">
        <f t="shared" si="19"/>
        <v>192101.32079449997</v>
      </c>
      <c r="H24" s="39">
        <f>SUM(H10:H16)</f>
        <v>240822.05602158303</v>
      </c>
      <c r="I24" s="41"/>
      <c r="J24" s="50" t="s">
        <v>439</v>
      </c>
      <c r="K24" s="39">
        <f>SUM(K10:K16)</f>
        <v>12966.955811362699</v>
      </c>
      <c r="L24" s="39">
        <f t="shared" ref="L24:Q24" si="20">SUM(L10:L16)</f>
        <v>22048.323526799999</v>
      </c>
      <c r="M24" s="39">
        <f t="shared" si="20"/>
        <v>30021.033440700005</v>
      </c>
      <c r="N24" s="39">
        <f t="shared" si="20"/>
        <v>68037.604491000006</v>
      </c>
      <c r="O24" s="39">
        <f t="shared" si="20"/>
        <v>138913.349819</v>
      </c>
      <c r="P24" s="39">
        <f t="shared" si="20"/>
        <v>278630.43841979996</v>
      </c>
      <c r="Q24" s="39">
        <f t="shared" si="20"/>
        <v>340069.69196299999</v>
      </c>
      <c r="R24" s="41"/>
      <c r="S24" s="50" t="s">
        <v>439</v>
      </c>
      <c r="T24" s="43">
        <f t="shared" si="7"/>
        <v>602.97362499999508</v>
      </c>
      <c r="U24" s="43">
        <f t="shared" si="8"/>
        <v>2293.785269100008</v>
      </c>
      <c r="V24" s="43">
        <f t="shared" si="9"/>
        <v>12485.086049000005</v>
      </c>
      <c r="W24" s="43">
        <f t="shared" si="10"/>
        <v>53676.549688999978</v>
      </c>
      <c r="X24" s="43">
        <f t="shared" si="11"/>
        <v>86529.117625299987</v>
      </c>
      <c r="Y24" s="43">
        <f t="shared" si="12"/>
        <v>99247.635941416956</v>
      </c>
      <c r="Z24" s="43"/>
      <c r="AA24" s="50" t="s">
        <v>439</v>
      </c>
      <c r="AB24" s="44">
        <f t="shared" si="1"/>
        <v>2.8116753877230227E-2</v>
      </c>
      <c r="AC24" s="44">
        <f t="shared" si="2"/>
        <v>8.2726755100401395E-2</v>
      </c>
      <c r="AD24" s="44">
        <f t="shared" si="3"/>
        <v>0.22474383518787078</v>
      </c>
      <c r="AE24" s="44">
        <f t="shared" si="4"/>
        <v>0.62973445280834661</v>
      </c>
      <c r="AF24" s="44">
        <f t="shared" si="5"/>
        <v>0.45043478757683486</v>
      </c>
      <c r="AG24" s="44">
        <f t="shared" si="6"/>
        <v>0.41212020850998021</v>
      </c>
    </row>
    <row r="25" spans="1:34" s="42" customFormat="1" ht="13.5" customHeight="1" x14ac:dyDescent="0.2">
      <c r="A25" s="40" t="s">
        <v>226</v>
      </c>
      <c r="B25" s="39">
        <f>SUM(B18:B21)</f>
        <v>21068.6177508</v>
      </c>
      <c r="C25" s="39">
        <f t="shared" ref="C25:H25" si="21">SUM(C18:C21)</f>
        <v>22930.1536394</v>
      </c>
      <c r="D25" s="39">
        <f t="shared" si="21"/>
        <v>22487.406019299997</v>
      </c>
      <c r="E25" s="39">
        <f t="shared" si="21"/>
        <v>25070.130205832</v>
      </c>
      <c r="F25" s="39">
        <f t="shared" si="21"/>
        <v>32276.688495138998</v>
      </c>
      <c r="G25" s="39">
        <f t="shared" si="21"/>
        <v>35655.5282952954</v>
      </c>
      <c r="H25" s="39">
        <f t="shared" si="21"/>
        <v>45465.202562740706</v>
      </c>
      <c r="I25" s="41"/>
      <c r="J25" s="40" t="s">
        <v>226</v>
      </c>
      <c r="K25" s="39">
        <f t="shared" ref="K25:Q25" si="22">SUM(K18:K21)</f>
        <v>21068.6177508</v>
      </c>
      <c r="L25" s="39">
        <f t="shared" si="22"/>
        <v>22905.033013</v>
      </c>
      <c r="M25" s="39">
        <f t="shared" si="22"/>
        <v>21747.667490100001</v>
      </c>
      <c r="N25" s="39">
        <f t="shared" si="22"/>
        <v>22040.666025965002</v>
      </c>
      <c r="O25" s="39">
        <f t="shared" si="22"/>
        <v>20699.290545338001</v>
      </c>
      <c r="P25" s="39">
        <f t="shared" si="22"/>
        <v>14820.851617696699</v>
      </c>
      <c r="Q25" s="39">
        <f t="shared" si="22"/>
        <v>6598.8810334805994</v>
      </c>
      <c r="R25" s="41"/>
      <c r="S25" s="40" t="s">
        <v>226</v>
      </c>
      <c r="T25" s="43">
        <f t="shared" si="7"/>
        <v>-25.12062639999931</v>
      </c>
      <c r="U25" s="43">
        <f t="shared" si="8"/>
        <v>-739.73852919999626</v>
      </c>
      <c r="V25" s="43">
        <f t="shared" si="9"/>
        <v>-3029.4641798669982</v>
      </c>
      <c r="W25" s="43">
        <f t="shared" si="10"/>
        <v>-11577.397949800998</v>
      </c>
      <c r="X25" s="43">
        <f t="shared" si="11"/>
        <v>-20834.676677598702</v>
      </c>
      <c r="Y25" s="43">
        <f t="shared" si="12"/>
        <v>-38866.321529260109</v>
      </c>
      <c r="Z25" s="41"/>
      <c r="AA25" s="40" t="s">
        <v>226</v>
      </c>
      <c r="AB25" s="44">
        <f t="shared" si="1"/>
        <v>-1.0955280455180461E-3</v>
      </c>
      <c r="AC25" s="44">
        <f t="shared" si="2"/>
        <v>-3.2895680745262945E-2</v>
      </c>
      <c r="AD25" s="44">
        <f t="shared" si="3"/>
        <v>-0.12083958699034847</v>
      </c>
      <c r="AE25" s="44">
        <f t="shared" si="4"/>
        <v>-0.35869224786008025</v>
      </c>
      <c r="AF25" s="44">
        <f t="shared" si="5"/>
        <v>-0.58433229498236749</v>
      </c>
      <c r="AG25" s="44">
        <f t="shared" si="6"/>
        <v>-0.85485864657978095</v>
      </c>
    </row>
    <row r="26" spans="1:34" ht="15.75" customHeight="1" x14ac:dyDescent="0.25">
      <c r="A26" s="20"/>
      <c r="B26" s="35"/>
      <c r="C26" s="35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</row>
    <row r="27" spans="1:34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</row>
    <row r="28" spans="1:34" s="42" customFormat="1" ht="12.75" x14ac:dyDescent="0.2">
      <c r="A28" s="40" t="s">
        <v>444</v>
      </c>
      <c r="B28" s="41"/>
      <c r="C28" s="41"/>
      <c r="D28" s="41"/>
      <c r="E28" s="41"/>
      <c r="F28" s="41"/>
      <c r="G28" s="41"/>
      <c r="H28" s="41"/>
      <c r="I28" s="41"/>
      <c r="J28" s="40" t="s">
        <v>444</v>
      </c>
      <c r="L28" s="41"/>
      <c r="M28" s="41"/>
      <c r="N28" s="41"/>
      <c r="O28" s="41"/>
      <c r="P28" s="41"/>
      <c r="Q28" s="41"/>
      <c r="R28" s="41"/>
      <c r="S28" s="40" t="s">
        <v>444</v>
      </c>
      <c r="U28" s="41"/>
      <c r="V28" s="41"/>
      <c r="W28" s="41"/>
      <c r="X28" s="41"/>
      <c r="Y28" s="41"/>
      <c r="Z28" s="41"/>
      <c r="AA28" s="40" t="s">
        <v>444</v>
      </c>
      <c r="AC28" s="41"/>
      <c r="AD28" s="41"/>
      <c r="AE28" s="41"/>
      <c r="AF28" s="41"/>
      <c r="AG28" s="41"/>
      <c r="AH28" s="41"/>
    </row>
    <row r="29" spans="1:34" s="42" customFormat="1" ht="12.75" x14ac:dyDescent="0.2">
      <c r="A29" s="45"/>
      <c r="B29" s="46" t="s">
        <v>437</v>
      </c>
      <c r="C29" s="46" t="s">
        <v>445</v>
      </c>
      <c r="D29" s="46" t="s">
        <v>442</v>
      </c>
      <c r="E29" s="49"/>
      <c r="F29" s="49"/>
      <c r="G29" s="49"/>
      <c r="H29" s="49"/>
      <c r="J29" s="45"/>
      <c r="K29" s="46" t="s">
        <v>437</v>
      </c>
      <c r="L29" s="46" t="s">
        <v>445</v>
      </c>
      <c r="M29" s="46" t="s">
        <v>442</v>
      </c>
      <c r="N29" s="49"/>
      <c r="O29" s="49"/>
      <c r="P29" s="49"/>
      <c r="Q29" s="49"/>
      <c r="R29" s="41"/>
      <c r="S29" s="45"/>
      <c r="T29" s="46" t="s">
        <v>437</v>
      </c>
      <c r="U29" s="46" t="s">
        <v>445</v>
      </c>
      <c r="V29" s="46" t="s">
        <v>442</v>
      </c>
      <c r="W29" s="41"/>
      <c r="X29" s="41"/>
      <c r="Y29" s="41"/>
      <c r="Z29" s="41"/>
      <c r="AA29" s="45"/>
      <c r="AB29" s="46" t="s">
        <v>437</v>
      </c>
      <c r="AC29" s="46" t="s">
        <v>445</v>
      </c>
      <c r="AD29" s="46" t="s">
        <v>442</v>
      </c>
      <c r="AE29" s="41"/>
      <c r="AF29" s="41"/>
      <c r="AG29" s="41"/>
    </row>
    <row r="30" spans="1:34" s="42" customFormat="1" ht="12.75" x14ac:dyDescent="0.2">
      <c r="A30" s="36" t="s">
        <v>219</v>
      </c>
      <c r="B30" s="39">
        <f>AVERAGE(Inversion!H2:T2)</f>
        <v>66430.866792878456</v>
      </c>
      <c r="C30" s="39">
        <f>AVERAGE(Inversion!U2:AD2)</f>
        <v>89728.242076800976</v>
      </c>
      <c r="D30" s="39">
        <f>AVERAGE(Inversion!AE2:AN2)</f>
        <v>117433.12923463201</v>
      </c>
      <c r="E30" s="39"/>
      <c r="F30" s="39"/>
      <c r="G30" s="39"/>
      <c r="H30" s="39"/>
      <c r="I30" s="41"/>
      <c r="J30" s="36" t="s">
        <v>219</v>
      </c>
      <c r="K30" s="39">
        <f>AVERAGE(Inversion!H26:T26)</f>
        <v>66460.63052913385</v>
      </c>
      <c r="L30" s="39">
        <f>AVERAGE(Inversion!U26:AD26)</f>
        <v>89864.390538272011</v>
      </c>
      <c r="M30" s="39">
        <f>AVERAGE(Inversion!AE26:AN26)</f>
        <v>117405.077257557</v>
      </c>
      <c r="N30" s="39"/>
      <c r="O30" s="39"/>
      <c r="P30" s="39"/>
      <c r="Q30" s="41"/>
      <c r="R30" s="41"/>
      <c r="S30" s="36" t="s">
        <v>219</v>
      </c>
      <c r="T30" s="39">
        <f t="shared" ref="T30:T51" si="23">K30-B30</f>
        <v>29.763736255394178</v>
      </c>
      <c r="U30" s="39">
        <f t="shared" ref="U30:U51" si="24">L30-C30</f>
        <v>136.14846147103526</v>
      </c>
      <c r="V30" s="39">
        <f t="shared" ref="V30:V51" si="25">M30-D30</f>
        <v>-28.051977075010655</v>
      </c>
      <c r="W30" s="41"/>
      <c r="X30" s="41"/>
      <c r="Y30" s="41"/>
      <c r="Z30" s="41"/>
      <c r="AA30" s="36" t="s">
        <v>219</v>
      </c>
      <c r="AB30" s="44">
        <f t="shared" ref="AB30:AB51" si="26">K30/B30-1</f>
        <v>4.4804076316196095E-4</v>
      </c>
      <c r="AC30" s="44">
        <f t="shared" ref="AC30:AC51" si="27">L30/C30-1</f>
        <v>1.5173423475129955E-3</v>
      </c>
      <c r="AD30" s="44">
        <f t="shared" ref="AD30:AD51" si="28">M30/D30-1</f>
        <v>-2.3887617793916238E-4</v>
      </c>
      <c r="AE30" s="41"/>
      <c r="AF30" s="41"/>
      <c r="AG30" s="41"/>
    </row>
    <row r="31" spans="1:34" s="42" customFormat="1" ht="12.75" x14ac:dyDescent="0.2">
      <c r="A31" s="36" t="s">
        <v>218</v>
      </c>
      <c r="B31" s="39">
        <f>AVERAGE(Inversion!H3:T3)</f>
        <v>1084861.7455939231</v>
      </c>
      <c r="C31" s="39">
        <f>AVERAGE(Inversion!U3:AD3)</f>
        <v>1487457.042172</v>
      </c>
      <c r="D31" s="39">
        <f>AVERAGE(Inversion!AE3:AN3)</f>
        <v>1908128.123224</v>
      </c>
      <c r="E31" s="39"/>
      <c r="F31" s="39"/>
      <c r="G31" s="39"/>
      <c r="H31" s="39"/>
      <c r="I31" s="41"/>
      <c r="J31" s="36" t="s">
        <v>218</v>
      </c>
      <c r="K31" s="39">
        <f>AVERAGE(Inversion!H27:T27)</f>
        <v>1085113.5459853844</v>
      </c>
      <c r="L31" s="39">
        <f>AVERAGE(Inversion!U27:AD27)</f>
        <v>1488354.451259</v>
      </c>
      <c r="M31" s="39">
        <f>AVERAGE(Inversion!AE27:AN27)</f>
        <v>1907433.8306529999</v>
      </c>
      <c r="N31" s="39"/>
      <c r="O31" s="39"/>
      <c r="P31" s="39"/>
      <c r="Q31" s="41"/>
      <c r="R31" s="41"/>
      <c r="S31" s="36" t="s">
        <v>218</v>
      </c>
      <c r="T31" s="39">
        <f t="shared" si="23"/>
        <v>251.80039146123454</v>
      </c>
      <c r="U31" s="39">
        <f t="shared" si="24"/>
        <v>897.40908699994907</v>
      </c>
      <c r="V31" s="39">
        <f t="shared" si="25"/>
        <v>-694.29257100005634</v>
      </c>
      <c r="W31" s="41"/>
      <c r="X31" s="41"/>
      <c r="Y31" s="41"/>
      <c r="Z31" s="41"/>
      <c r="AA31" s="36" t="s">
        <v>218</v>
      </c>
      <c r="AB31" s="44">
        <f t="shared" si="26"/>
        <v>2.3210366895498602E-4</v>
      </c>
      <c r="AC31" s="44">
        <f t="shared" si="27"/>
        <v>6.0331764989296488E-4</v>
      </c>
      <c r="AD31" s="44">
        <f t="shared" si="28"/>
        <v>-3.6386056185100379E-4</v>
      </c>
      <c r="AE31" s="41"/>
      <c r="AF31" s="41"/>
      <c r="AG31" s="41"/>
    </row>
    <row r="32" spans="1:34" s="42" customFormat="1" ht="12.75" x14ac:dyDescent="0.2">
      <c r="A32" s="36" t="s">
        <v>220</v>
      </c>
      <c r="B32" s="39">
        <f>AVERAGE(Inversion!H4:T4)</f>
        <v>247338.31318485385</v>
      </c>
      <c r="C32" s="39">
        <f>AVERAGE(Inversion!U4:AD4)</f>
        <v>435459.11021229997</v>
      </c>
      <c r="D32" s="39">
        <f>AVERAGE(Inversion!AE4:AN4)</f>
        <v>685177.42099719995</v>
      </c>
      <c r="E32" s="39"/>
      <c r="F32" s="39"/>
      <c r="G32" s="39"/>
      <c r="H32" s="39"/>
      <c r="I32" s="41"/>
      <c r="J32" s="36" t="s">
        <v>220</v>
      </c>
      <c r="K32" s="39">
        <f>AVERAGE(Inversion!H28:T28)</f>
        <v>247097.2045227846</v>
      </c>
      <c r="L32" s="39">
        <f>AVERAGE(Inversion!U28:AD28)</f>
        <v>434512.0260314999</v>
      </c>
      <c r="M32" s="39">
        <f>AVERAGE(Inversion!AE28:AN28)</f>
        <v>683232.39511279983</v>
      </c>
      <c r="N32" s="39"/>
      <c r="O32" s="39"/>
      <c r="P32" s="39"/>
      <c r="Q32" s="41"/>
      <c r="R32" s="41"/>
      <c r="S32" s="36" t="s">
        <v>220</v>
      </c>
      <c r="T32" s="39">
        <f t="shared" si="23"/>
        <v>-241.1086620692513</v>
      </c>
      <c r="U32" s="39">
        <f t="shared" si="24"/>
        <v>-947.08418080006959</v>
      </c>
      <c r="V32" s="39">
        <f t="shared" si="25"/>
        <v>-1945.0258844001219</v>
      </c>
      <c r="W32" s="41"/>
      <c r="X32" s="41"/>
      <c r="Y32" s="41"/>
      <c r="Z32" s="41"/>
      <c r="AA32" s="36" t="s">
        <v>220</v>
      </c>
      <c r="AB32" s="44">
        <f t="shared" si="26"/>
        <v>-9.748132384530539E-4</v>
      </c>
      <c r="AC32" s="44">
        <f t="shared" si="27"/>
        <v>-2.1749095577271449E-3</v>
      </c>
      <c r="AD32" s="44">
        <f t="shared" si="28"/>
        <v>-2.8387185928709924E-3</v>
      </c>
      <c r="AE32" s="41"/>
      <c r="AF32" s="41"/>
      <c r="AG32" s="41"/>
    </row>
    <row r="33" spans="1:33" s="42" customFormat="1" ht="12.75" x14ac:dyDescent="0.2">
      <c r="A33" s="36" t="s">
        <v>221</v>
      </c>
      <c r="B33" s="39">
        <f>AVERAGE(Inversion!H5:T5)</f>
        <v>2791721.9450999997</v>
      </c>
      <c r="C33" s="39">
        <f>AVERAGE(Inversion!U5:AD5)</f>
        <v>3860052.1700599999</v>
      </c>
      <c r="D33" s="39">
        <f>AVERAGE(Inversion!AE5:AN5)</f>
        <v>5076868.3808899997</v>
      </c>
      <c r="E33" s="39"/>
      <c r="F33" s="39"/>
      <c r="G33" s="39"/>
      <c r="H33" s="39"/>
      <c r="I33" s="41"/>
      <c r="J33" s="36" t="s">
        <v>221</v>
      </c>
      <c r="K33" s="39">
        <f>AVERAGE(Inversion!H29:T29)</f>
        <v>2791169.6080615381</v>
      </c>
      <c r="L33" s="39">
        <f>AVERAGE(Inversion!U29:AD29)</f>
        <v>3859251.4238899997</v>
      </c>
      <c r="M33" s="39">
        <f>AVERAGE(Inversion!AE29:AN29)</f>
        <v>5071319.1653799992</v>
      </c>
      <c r="N33" s="39"/>
      <c r="O33" s="39"/>
      <c r="P33" s="39"/>
      <c r="Q33" s="41"/>
      <c r="R33" s="41"/>
      <c r="S33" s="36" t="s">
        <v>221</v>
      </c>
      <c r="T33" s="39">
        <f t="shared" si="23"/>
        <v>-552.3370384615846</v>
      </c>
      <c r="U33" s="39">
        <f t="shared" si="24"/>
        <v>-800.74617000017315</v>
      </c>
      <c r="V33" s="39">
        <f t="shared" si="25"/>
        <v>-5549.2155100004748</v>
      </c>
      <c r="W33" s="41"/>
      <c r="X33" s="41"/>
      <c r="Y33" s="41"/>
      <c r="Z33" s="41"/>
      <c r="AA33" s="36" t="s">
        <v>221</v>
      </c>
      <c r="AB33" s="44">
        <f t="shared" si="26"/>
        <v>-1.9784815584200643E-4</v>
      </c>
      <c r="AC33" s="44">
        <f t="shared" si="27"/>
        <v>-2.0744439057351904E-4</v>
      </c>
      <c r="AD33" s="44">
        <f t="shared" si="28"/>
        <v>-1.0930390732382111E-3</v>
      </c>
      <c r="AE33" s="41"/>
      <c r="AF33" s="41"/>
      <c r="AG33" s="41"/>
    </row>
    <row r="34" spans="1:33" s="42" customFormat="1" ht="12.75" x14ac:dyDescent="0.2">
      <c r="A34" s="37" t="s">
        <v>222</v>
      </c>
      <c r="B34" s="39">
        <f>AVERAGE(Inversion!H6:T6)</f>
        <v>514793.19667307689</v>
      </c>
      <c r="C34" s="39">
        <f>AVERAGE(Inversion!U6:AD6)</f>
        <v>673641.37369699997</v>
      </c>
      <c r="D34" s="39">
        <f>AVERAGE(Inversion!AE6:AN6)</f>
        <v>764443.83851799998</v>
      </c>
      <c r="E34" s="39"/>
      <c r="F34" s="39"/>
      <c r="G34" s="39"/>
      <c r="H34" s="39"/>
      <c r="I34" s="41"/>
      <c r="J34" s="37" t="s">
        <v>222</v>
      </c>
      <c r="K34" s="39">
        <f>AVERAGE(Inversion!H30:T30)</f>
        <v>507926.4829669231</v>
      </c>
      <c r="L34" s="39">
        <f>AVERAGE(Inversion!U30:AD30)</f>
        <v>647603.53290500003</v>
      </c>
      <c r="M34" s="39">
        <f>AVERAGE(Inversion!AE30:AN30)</f>
        <v>724947.13030099997</v>
      </c>
      <c r="N34" s="39"/>
      <c r="O34" s="39"/>
      <c r="P34" s="39"/>
      <c r="Q34" s="41"/>
      <c r="R34" s="41"/>
      <c r="S34" s="37" t="s">
        <v>222</v>
      </c>
      <c r="T34" s="39">
        <f t="shared" si="23"/>
        <v>-6866.7137061537942</v>
      </c>
      <c r="U34" s="39">
        <f t="shared" si="24"/>
        <v>-26037.840791999944</v>
      </c>
      <c r="V34" s="39">
        <f t="shared" si="25"/>
        <v>-39496.708217000007</v>
      </c>
      <c r="W34" s="41"/>
      <c r="X34" s="41"/>
      <c r="Y34" s="41"/>
      <c r="Z34" s="41"/>
      <c r="AA34" s="37" t="s">
        <v>222</v>
      </c>
      <c r="AB34" s="44">
        <f t="shared" si="26"/>
        <v>-1.3338780991145383E-2</v>
      </c>
      <c r="AC34" s="44">
        <f t="shared" si="27"/>
        <v>-3.8652377672562022E-2</v>
      </c>
      <c r="AD34" s="44">
        <f t="shared" si="28"/>
        <v>-5.1667246469761396E-2</v>
      </c>
      <c r="AE34" s="41"/>
      <c r="AF34" s="41"/>
      <c r="AG34" s="41"/>
    </row>
    <row r="35" spans="1:33" s="42" customFormat="1" ht="12.75" x14ac:dyDescent="0.2">
      <c r="A35" s="36" t="s">
        <v>224</v>
      </c>
      <c r="B35" s="39">
        <f>AVERAGE(Inversion!H7:T7)</f>
        <v>78675.505430392936</v>
      </c>
      <c r="C35" s="39">
        <f>AVERAGE(Inversion!U7:AD7)</f>
        <v>179252.45696703094</v>
      </c>
      <c r="D35" s="39">
        <f>AVERAGE(Inversion!AE7:AN7)</f>
        <v>267782.75716887281</v>
      </c>
      <c r="E35" s="39"/>
      <c r="F35" s="39"/>
      <c r="G35" s="39"/>
      <c r="H35" s="39"/>
      <c r="I35" s="41"/>
      <c r="J35" s="36" t="s">
        <v>224</v>
      </c>
      <c r="K35" s="39">
        <f>AVERAGE(Inversion!H31:T31)</f>
        <v>91226.761687001999</v>
      </c>
      <c r="L35" s="39">
        <f>AVERAGE(Inversion!U31:AD31)</f>
        <v>239923.08748691838</v>
      </c>
      <c r="M35" s="39">
        <f>AVERAGE(Inversion!AE31:AN31)</f>
        <v>348796.64863173093</v>
      </c>
      <c r="N35" s="39"/>
      <c r="O35" s="39"/>
      <c r="P35" s="39"/>
      <c r="Q35" s="41"/>
      <c r="R35" s="41"/>
      <c r="S35" s="36" t="s">
        <v>224</v>
      </c>
      <c r="T35" s="39">
        <f t="shared" si="23"/>
        <v>12551.256256609064</v>
      </c>
      <c r="U35" s="39">
        <f t="shared" si="24"/>
        <v>60670.630519887432</v>
      </c>
      <c r="V35" s="39">
        <f t="shared" si="25"/>
        <v>81013.891462858126</v>
      </c>
      <c r="W35" s="41"/>
      <c r="X35" s="41"/>
      <c r="Y35" s="41"/>
      <c r="Z35" s="41"/>
      <c r="AA35" s="36" t="s">
        <v>224</v>
      </c>
      <c r="AB35" s="44">
        <f t="shared" si="26"/>
        <v>0.15953194311174279</v>
      </c>
      <c r="AC35" s="44">
        <f t="shared" si="27"/>
        <v>0.33846470807954554</v>
      </c>
      <c r="AD35" s="44">
        <f t="shared" si="28"/>
        <v>0.30253587766208567</v>
      </c>
      <c r="AE35" s="41"/>
      <c r="AF35" s="41"/>
      <c r="AG35" s="41"/>
    </row>
    <row r="36" spans="1:33" s="42" customFormat="1" ht="12.75" x14ac:dyDescent="0.2">
      <c r="A36" s="38" t="s">
        <v>425</v>
      </c>
      <c r="B36" s="39">
        <f>AVERAGE(Inversion!H8:T8)</f>
        <v>20082.404663846155</v>
      </c>
      <c r="C36" s="39">
        <f>AVERAGE(Inversion!U8:AD8)</f>
        <v>30275.748349000009</v>
      </c>
      <c r="D36" s="39">
        <f>AVERAGE(Inversion!AE8:AN8)</f>
        <v>34038.745061999995</v>
      </c>
      <c r="E36" s="39"/>
      <c r="F36" s="39"/>
      <c r="G36" s="39"/>
      <c r="H36" s="39"/>
      <c r="I36" s="41"/>
      <c r="J36" s="38" t="s">
        <v>425</v>
      </c>
      <c r="K36" s="39">
        <f>AVERAGE(Inversion!H32:T32)</f>
        <v>21331.220823846157</v>
      </c>
      <c r="L36" s="39">
        <f>AVERAGE(Inversion!U32:AD32)</f>
        <v>36917.502401000005</v>
      </c>
      <c r="M36" s="39">
        <f>AVERAGE(Inversion!AE32:AN32)</f>
        <v>45318.645817999997</v>
      </c>
      <c r="N36" s="39"/>
      <c r="O36" s="39"/>
      <c r="P36" s="39"/>
      <c r="Q36" s="41"/>
      <c r="R36" s="41"/>
      <c r="S36" s="38" t="s">
        <v>425</v>
      </c>
      <c r="T36" s="39">
        <f t="shared" si="23"/>
        <v>1248.8161600000021</v>
      </c>
      <c r="U36" s="39">
        <f t="shared" si="24"/>
        <v>6641.7540519999966</v>
      </c>
      <c r="V36" s="39">
        <f t="shared" si="25"/>
        <v>11279.900756000003</v>
      </c>
      <c r="W36" s="41"/>
      <c r="X36" s="41"/>
      <c r="Y36" s="41"/>
      <c r="Z36" s="41"/>
      <c r="AA36" s="38" t="s">
        <v>425</v>
      </c>
      <c r="AB36" s="44">
        <f t="shared" si="26"/>
        <v>6.2184592975970343E-2</v>
      </c>
      <c r="AC36" s="44">
        <f t="shared" si="27"/>
        <v>0.21937538836160164</v>
      </c>
      <c r="AD36" s="44">
        <f t="shared" si="28"/>
        <v>0.33138415459953618</v>
      </c>
      <c r="AE36" s="41"/>
      <c r="AF36" s="41"/>
      <c r="AG36" s="41"/>
    </row>
    <row r="37" spans="1:33" s="42" customFormat="1" ht="12.75" x14ac:dyDescent="0.2">
      <c r="A37" s="38" t="s">
        <v>426</v>
      </c>
      <c r="B37" s="39">
        <f>AVERAGE(Inversion!H9:T9)</f>
        <v>10540.452840384616</v>
      </c>
      <c r="C37" s="39">
        <f>AVERAGE(Inversion!U9:AD9)</f>
        <v>38528.722322000001</v>
      </c>
      <c r="D37" s="39">
        <f>AVERAGE(Inversion!AE9:AN9)</f>
        <v>61620.103006999998</v>
      </c>
      <c r="E37" s="39"/>
      <c r="F37" s="39"/>
      <c r="G37" s="39"/>
      <c r="H37" s="39"/>
      <c r="I37" s="41"/>
      <c r="J37" s="38" t="s">
        <v>426</v>
      </c>
      <c r="K37" s="39">
        <f>AVERAGE(Inversion!H33:T33)</f>
        <v>16261.428082153845</v>
      </c>
      <c r="L37" s="39">
        <f>AVERAGE(Inversion!U33:AD33)</f>
        <v>86522.625751999993</v>
      </c>
      <c r="M37" s="39">
        <f>AVERAGE(Inversion!AE33:AN33)</f>
        <v>161147.38481999998</v>
      </c>
      <c r="N37" s="39"/>
      <c r="O37" s="39"/>
      <c r="P37" s="39"/>
      <c r="Q37" s="41"/>
      <c r="R37" s="41"/>
      <c r="S37" s="38" t="s">
        <v>426</v>
      </c>
      <c r="T37" s="39">
        <f t="shared" si="23"/>
        <v>5720.9752417692289</v>
      </c>
      <c r="U37" s="39">
        <f t="shared" si="24"/>
        <v>47993.903429999991</v>
      </c>
      <c r="V37" s="39">
        <f t="shared" si="25"/>
        <v>99527.28181299998</v>
      </c>
      <c r="W37" s="41"/>
      <c r="X37" s="41"/>
      <c r="Y37" s="41"/>
      <c r="Z37" s="41"/>
      <c r="AA37" s="38" t="s">
        <v>426</v>
      </c>
      <c r="AB37" s="44">
        <f t="shared" si="26"/>
        <v>0.54276370554497677</v>
      </c>
      <c r="AC37" s="44">
        <f t="shared" si="27"/>
        <v>1.2456655849860701</v>
      </c>
      <c r="AD37" s="44">
        <f t="shared" si="28"/>
        <v>1.6151755183157315</v>
      </c>
      <c r="AE37" s="41"/>
      <c r="AF37" s="41"/>
      <c r="AG37" s="41"/>
    </row>
    <row r="38" spans="1:33" s="42" customFormat="1" ht="12.75" x14ac:dyDescent="0.2">
      <c r="A38" s="38" t="s">
        <v>427</v>
      </c>
      <c r="B38" s="39">
        <f>AVERAGE(Inversion!H10:T10)</f>
        <v>1988.3931089384616</v>
      </c>
      <c r="C38" s="39">
        <f>AVERAGE(Inversion!U10:AD10)</f>
        <v>3803.3832519999996</v>
      </c>
      <c r="D38" s="39">
        <f>AVERAGE(Inversion!AE10:AN10)</f>
        <v>4333.8846298000008</v>
      </c>
      <c r="E38" s="39"/>
      <c r="F38" s="39"/>
      <c r="G38" s="39"/>
      <c r="H38" s="39"/>
      <c r="I38" s="41"/>
      <c r="J38" s="38" t="s">
        <v>427</v>
      </c>
      <c r="K38" s="39">
        <f>AVERAGE(Inversion!H34:T34)</f>
        <v>2022.5844681615383</v>
      </c>
      <c r="L38" s="39">
        <f>AVERAGE(Inversion!U34:AD34)</f>
        <v>3460.2197376000004</v>
      </c>
      <c r="M38" s="39">
        <f>AVERAGE(Inversion!AE34:AN34)</f>
        <v>3185.7502388000003</v>
      </c>
      <c r="N38" s="39"/>
      <c r="O38" s="39"/>
      <c r="P38" s="39"/>
      <c r="Q38" s="41"/>
      <c r="R38" s="41"/>
      <c r="S38" s="38" t="s">
        <v>427</v>
      </c>
      <c r="T38" s="39">
        <f t="shared" si="23"/>
        <v>34.191359223076688</v>
      </c>
      <c r="U38" s="39">
        <f t="shared" si="24"/>
        <v>-343.16351439999926</v>
      </c>
      <c r="V38" s="39">
        <f t="shared" si="25"/>
        <v>-1148.1343910000005</v>
      </c>
      <c r="W38" s="41"/>
      <c r="X38" s="41"/>
      <c r="Y38" s="41"/>
      <c r="Z38" s="41"/>
      <c r="AA38" s="38" t="s">
        <v>427</v>
      </c>
      <c r="AB38" s="44">
        <f t="shared" si="26"/>
        <v>1.7195472600149087E-2</v>
      </c>
      <c r="AC38" s="44">
        <f t="shared" si="27"/>
        <v>-9.022585725999277E-2</v>
      </c>
      <c r="AD38" s="44">
        <f t="shared" si="28"/>
        <v>-0.26492038646007621</v>
      </c>
      <c r="AE38" s="41"/>
      <c r="AF38" s="41"/>
      <c r="AG38" s="41"/>
    </row>
    <row r="39" spans="1:33" s="42" customFormat="1" ht="12.75" x14ac:dyDescent="0.2">
      <c r="A39" s="38" t="s">
        <v>117</v>
      </c>
      <c r="B39" s="39">
        <f>AVERAGE(Inversion!H11:T11)</f>
        <v>9526.0903270923081</v>
      </c>
      <c r="C39" s="39">
        <f>AVERAGE(Inversion!U11:AD11)</f>
        <v>56902.236565000007</v>
      </c>
      <c r="D39" s="39">
        <f>AVERAGE(Inversion!AE11:AN11)</f>
        <v>120099.44704</v>
      </c>
      <c r="E39" s="39"/>
      <c r="F39" s="39"/>
      <c r="G39" s="39"/>
      <c r="H39" s="39"/>
      <c r="I39" s="41"/>
      <c r="J39" s="38" t="s">
        <v>117</v>
      </c>
      <c r="K39" s="39">
        <f>AVERAGE(Inversion!H35:T35)</f>
        <v>18201.980476784614</v>
      </c>
      <c r="L39" s="39">
        <f>AVERAGE(Inversion!U35:AD35)</f>
        <v>78373.808934000001</v>
      </c>
      <c r="M39" s="39">
        <f>AVERAGE(Inversion!AE35:AN35)</f>
        <v>103829.197552</v>
      </c>
      <c r="N39" s="39"/>
      <c r="O39" s="39"/>
      <c r="P39" s="39"/>
      <c r="Q39" s="41"/>
      <c r="R39" s="41"/>
      <c r="S39" s="38" t="s">
        <v>117</v>
      </c>
      <c r="T39" s="39">
        <f t="shared" si="23"/>
        <v>8675.8901496923063</v>
      </c>
      <c r="U39" s="39">
        <f t="shared" si="24"/>
        <v>21471.572368999994</v>
      </c>
      <c r="V39" s="39">
        <f t="shared" si="25"/>
        <v>-16270.249488000001</v>
      </c>
      <c r="W39" s="41"/>
      <c r="X39" s="41"/>
      <c r="Y39" s="41"/>
      <c r="Z39" s="41"/>
      <c r="AA39" s="38" t="s">
        <v>117</v>
      </c>
      <c r="AB39" s="44">
        <f t="shared" si="26"/>
        <v>0.91075035526568304</v>
      </c>
      <c r="AC39" s="44">
        <f t="shared" si="27"/>
        <v>0.37734144851183138</v>
      </c>
      <c r="AD39" s="44">
        <f t="shared" si="28"/>
        <v>-0.13547314237492769</v>
      </c>
      <c r="AE39" s="41"/>
      <c r="AF39" s="41"/>
      <c r="AG39" s="41"/>
    </row>
    <row r="40" spans="1:33" s="42" customFormat="1" ht="12.75" x14ac:dyDescent="0.2">
      <c r="A40" s="38" t="s">
        <v>428</v>
      </c>
      <c r="B40" s="39">
        <f>AVERAGE(Inversion!H12:T12)</f>
        <v>2974.1935476923077</v>
      </c>
      <c r="C40" s="39">
        <f>AVERAGE(Inversion!U12:AD12)</f>
        <v>5368.4050278999994</v>
      </c>
      <c r="D40" s="39">
        <f>AVERAGE(Inversion!AE12:AN12)</f>
        <v>655.59294192590016</v>
      </c>
      <c r="E40" s="39"/>
      <c r="F40" s="39"/>
      <c r="G40" s="39"/>
      <c r="H40" s="39"/>
      <c r="I40" s="41"/>
      <c r="J40" s="38" t="s">
        <v>428</v>
      </c>
      <c r="K40" s="39">
        <f>AVERAGE(Inversion!H36:T36)</f>
        <v>3374.5121194615381</v>
      </c>
      <c r="L40" s="39">
        <f>AVERAGE(Inversion!U36:AD36)</f>
        <v>7727.3529022000002</v>
      </c>
      <c r="M40" s="39">
        <f>AVERAGE(Inversion!AE36:AN36)</f>
        <v>6252.3901496999997</v>
      </c>
      <c r="N40" s="39"/>
      <c r="O40" s="39"/>
      <c r="P40" s="39"/>
      <c r="Q40" s="41"/>
      <c r="R40" s="41"/>
      <c r="S40" s="38" t="s">
        <v>428</v>
      </c>
      <c r="T40" s="39">
        <f t="shared" si="23"/>
        <v>400.3185717692304</v>
      </c>
      <c r="U40" s="39">
        <f t="shared" si="24"/>
        <v>2358.9478743000009</v>
      </c>
      <c r="V40" s="39">
        <f t="shared" si="25"/>
        <v>5596.7972077740997</v>
      </c>
      <c r="W40" s="41"/>
      <c r="X40" s="41"/>
      <c r="Y40" s="41"/>
      <c r="Z40" s="41"/>
      <c r="AA40" s="38" t="s">
        <v>428</v>
      </c>
      <c r="AB40" s="44">
        <f t="shared" si="26"/>
        <v>0.13459735062630318</v>
      </c>
      <c r="AC40" s="44">
        <f t="shared" si="27"/>
        <v>0.43941317058611884</v>
      </c>
      <c r="AD40" s="44">
        <f t="shared" si="28"/>
        <v>8.5370004004812632</v>
      </c>
      <c r="AE40" s="41"/>
      <c r="AF40" s="41"/>
      <c r="AG40" s="41"/>
    </row>
    <row r="41" spans="1:33" s="42" customFormat="1" ht="12.75" x14ac:dyDescent="0.2">
      <c r="A41" s="38" t="s">
        <v>429</v>
      </c>
      <c r="B41" s="39">
        <f>AVERAGE(Inversion!H13:T13)</f>
        <v>1306.8727374461539</v>
      </c>
      <c r="C41" s="39">
        <f>AVERAGE(Inversion!U13:AD13)</f>
        <v>1122.1150474999999</v>
      </c>
      <c r="D41" s="39">
        <f>AVERAGE(Inversion!AE13:AN13)</f>
        <v>233.51822197000007</v>
      </c>
      <c r="E41" s="39"/>
      <c r="F41" s="39"/>
      <c r="G41" s="39"/>
      <c r="H41" s="39"/>
      <c r="I41" s="41"/>
      <c r="J41" s="38" t="s">
        <v>429</v>
      </c>
      <c r="K41" s="39">
        <f>AVERAGE(Inversion!H37:T37)</f>
        <v>1443.1297629076921</v>
      </c>
      <c r="L41" s="39">
        <f>AVERAGE(Inversion!U37:AD37)</f>
        <v>1351.6812675799997</v>
      </c>
      <c r="M41" s="39">
        <f>AVERAGE(Inversion!AE37:AN37)</f>
        <v>1719.4274234299999</v>
      </c>
      <c r="N41" s="39"/>
      <c r="O41" s="39"/>
      <c r="P41" s="39"/>
      <c r="Q41" s="41"/>
      <c r="R41" s="41"/>
      <c r="S41" s="38" t="s">
        <v>429</v>
      </c>
      <c r="T41" s="39">
        <f t="shared" si="23"/>
        <v>136.25702546153821</v>
      </c>
      <c r="U41" s="39">
        <f t="shared" si="24"/>
        <v>229.56622007999977</v>
      </c>
      <c r="V41" s="39">
        <f t="shared" si="25"/>
        <v>1485.9092014599998</v>
      </c>
      <c r="W41" s="41"/>
      <c r="X41" s="41"/>
      <c r="Y41" s="41"/>
      <c r="Z41" s="41"/>
      <c r="AA41" s="38" t="s">
        <v>429</v>
      </c>
      <c r="AB41" s="44">
        <f t="shared" si="26"/>
        <v>0.10426189295815225</v>
      </c>
      <c r="AC41" s="44">
        <f t="shared" si="27"/>
        <v>0.20458349666681541</v>
      </c>
      <c r="AD41" s="44">
        <f t="shared" si="28"/>
        <v>6.3631402677042201</v>
      </c>
      <c r="AE41" s="41"/>
      <c r="AF41" s="41"/>
      <c r="AG41" s="41"/>
    </row>
    <row r="42" spans="1:33" s="42" customFormat="1" ht="12.75" x14ac:dyDescent="0.2">
      <c r="A42" s="38" t="s">
        <v>430</v>
      </c>
      <c r="B42" s="39">
        <f>AVERAGE(Inversion!H14:T14)</f>
        <v>3112.4839080769229</v>
      </c>
      <c r="C42" s="39">
        <f>AVERAGE(Inversion!U14:AD14)</f>
        <v>3553.7837999000003</v>
      </c>
      <c r="D42" s="39">
        <f>AVERAGE(Inversion!AE14:AN14)</f>
        <v>1416.3428939999999</v>
      </c>
      <c r="E42" s="39"/>
      <c r="F42" s="39"/>
      <c r="G42" s="39"/>
      <c r="H42" s="39"/>
      <c r="I42" s="41"/>
      <c r="J42" s="38" t="s">
        <v>430</v>
      </c>
      <c r="K42" s="39">
        <f>AVERAGE(Inversion!H38:T38)</f>
        <v>3143.4854175000005</v>
      </c>
      <c r="L42" s="39">
        <f>AVERAGE(Inversion!U38:AD38)</f>
        <v>3293.4755971000004</v>
      </c>
      <c r="M42" s="39">
        <f>AVERAGE(Inversion!AE38:AN38)</f>
        <v>1095.65322229</v>
      </c>
      <c r="N42" s="39"/>
      <c r="O42" s="39"/>
      <c r="P42" s="39"/>
      <c r="Q42" s="41"/>
      <c r="R42" s="41"/>
      <c r="S42" s="38" t="s">
        <v>430</v>
      </c>
      <c r="T42" s="39">
        <f t="shared" si="23"/>
        <v>31.00150942307755</v>
      </c>
      <c r="U42" s="39">
        <f t="shared" si="24"/>
        <v>-260.30820279999989</v>
      </c>
      <c r="V42" s="39">
        <f t="shared" si="25"/>
        <v>-320.68967170999986</v>
      </c>
      <c r="W42" s="41"/>
      <c r="X42" s="41"/>
      <c r="Y42" s="41"/>
      <c r="Z42" s="41"/>
      <c r="AA42" s="38" t="s">
        <v>430</v>
      </c>
      <c r="AB42" s="44">
        <f t="shared" si="26"/>
        <v>9.9603758087321026E-3</v>
      </c>
      <c r="AC42" s="44">
        <f t="shared" si="27"/>
        <v>-7.3248182066484979E-2</v>
      </c>
      <c r="AD42" s="44">
        <f t="shared" si="28"/>
        <v>-0.22642092749469456</v>
      </c>
      <c r="AE42" s="41"/>
      <c r="AF42" s="41"/>
      <c r="AG42" s="41"/>
    </row>
    <row r="43" spans="1:33" s="42" customFormat="1" ht="12.75" x14ac:dyDescent="0.2">
      <c r="A43" s="38" t="s">
        <v>431</v>
      </c>
      <c r="B43" s="39">
        <f>AVERAGE(Inversion!H15:T15)</f>
        <v>3435.2281029999995</v>
      </c>
      <c r="C43" s="39">
        <f>AVERAGE(Inversion!U15:AD15)</f>
        <v>4161.7801783000004</v>
      </c>
      <c r="D43" s="39">
        <f>AVERAGE(Inversion!AE15:AN15)</f>
        <v>4399.7684376000007</v>
      </c>
      <c r="E43" s="39"/>
      <c r="F43" s="39"/>
      <c r="G43" s="39"/>
      <c r="H43" s="39"/>
      <c r="I43" s="41"/>
      <c r="J43" s="38" t="s">
        <v>431</v>
      </c>
      <c r="K43" s="39">
        <f>AVERAGE(Inversion!H39:T39)</f>
        <v>3538.6001476153851</v>
      </c>
      <c r="L43" s="39">
        <f>AVERAGE(Inversion!U39:AD39)</f>
        <v>4043.1546883000001</v>
      </c>
      <c r="M43" s="39">
        <f>AVERAGE(Inversion!AE39:AN39)</f>
        <v>16053.579771799999</v>
      </c>
      <c r="N43" s="39"/>
      <c r="O43" s="39"/>
      <c r="P43" s="39"/>
      <c r="Q43" s="41"/>
      <c r="R43" s="41"/>
      <c r="S43" s="38" t="s">
        <v>431</v>
      </c>
      <c r="T43" s="39">
        <f t="shared" si="23"/>
        <v>103.37204461538568</v>
      </c>
      <c r="U43" s="39">
        <f t="shared" si="24"/>
        <v>-118.62549000000035</v>
      </c>
      <c r="V43" s="39">
        <f t="shared" si="25"/>
        <v>11653.8113342</v>
      </c>
      <c r="W43" s="41"/>
      <c r="X43" s="41"/>
      <c r="Y43" s="41"/>
      <c r="Z43" s="41"/>
      <c r="AA43" s="38" t="s">
        <v>431</v>
      </c>
      <c r="AB43" s="44">
        <f t="shared" si="26"/>
        <v>3.0091755631921568E-2</v>
      </c>
      <c r="AC43" s="44">
        <f t="shared" si="27"/>
        <v>-2.8503545338249059E-2</v>
      </c>
      <c r="AD43" s="44">
        <f t="shared" si="28"/>
        <v>2.6487328820779843</v>
      </c>
      <c r="AE43" s="41"/>
      <c r="AF43" s="41"/>
      <c r="AG43" s="41"/>
    </row>
    <row r="44" spans="1:33" s="42" customFormat="1" ht="12.75" x14ac:dyDescent="0.2">
      <c r="A44" s="38" t="s">
        <v>434</v>
      </c>
      <c r="B44" s="39">
        <f>AVERAGE(Inversion!H16:T16)</f>
        <v>3635.7363500000001</v>
      </c>
      <c r="C44" s="39">
        <f>AVERAGE(Inversion!U16:AD16)</f>
        <v>3166.0008069999999</v>
      </c>
      <c r="D44" s="39">
        <f>AVERAGE(Inversion!AE16:AN16)</f>
        <v>650.58294659499995</v>
      </c>
      <c r="E44" s="39"/>
      <c r="F44" s="39"/>
      <c r="G44" s="39"/>
      <c r="H44" s="39"/>
      <c r="I44" s="41"/>
      <c r="J44" s="38" t="s">
        <v>434</v>
      </c>
      <c r="K44" s="39">
        <f>AVERAGE(Inversion!H40:T40)</f>
        <v>642.48542840923085</v>
      </c>
      <c r="L44" s="39">
        <f>AVERAGE(Inversion!U40:AD40)</f>
        <v>7.6604645201799997</v>
      </c>
      <c r="M44" s="39">
        <f>AVERAGE(Inversion!AE40:AN40)</f>
        <v>0.15594333385999998</v>
      </c>
      <c r="N44" s="39"/>
      <c r="O44" s="39"/>
      <c r="P44" s="39"/>
      <c r="Q44" s="41"/>
      <c r="R44" s="41"/>
      <c r="S44" s="38" t="s">
        <v>434</v>
      </c>
      <c r="T44" s="39">
        <f t="shared" si="23"/>
        <v>-2993.2509215907694</v>
      </c>
      <c r="U44" s="39">
        <f t="shared" si="24"/>
        <v>-3158.3403424798198</v>
      </c>
      <c r="V44" s="39">
        <f t="shared" si="25"/>
        <v>-650.42700326113993</v>
      </c>
      <c r="W44" s="41"/>
      <c r="X44" s="41"/>
      <c r="Y44" s="41"/>
      <c r="Z44" s="41"/>
      <c r="AA44" s="38" t="s">
        <v>434</v>
      </c>
      <c r="AB44" s="44">
        <f t="shared" si="26"/>
        <v>-0.8232860233638144</v>
      </c>
      <c r="AC44" s="44">
        <f t="shared" si="27"/>
        <v>-0.99758039716754243</v>
      </c>
      <c r="AD44" s="44">
        <f t="shared" si="28"/>
        <v>-0.99976030214951661</v>
      </c>
      <c r="AE44" s="41"/>
      <c r="AF44" s="41"/>
      <c r="AG44" s="41"/>
    </row>
    <row r="45" spans="1:33" s="42" customFormat="1" ht="12.75" x14ac:dyDescent="0.2">
      <c r="A45" s="38" t="s">
        <v>435</v>
      </c>
      <c r="B45" s="39">
        <f>AVERAGE(Inversion!H17:T17)</f>
        <v>21398.460100769225</v>
      </c>
      <c r="C45" s="39">
        <f>AVERAGE(Inversion!U17:AD17)</f>
        <v>32361.620772000006</v>
      </c>
      <c r="D45" s="39">
        <f>AVERAGE(Inversion!AE17:AN17)</f>
        <v>40324.251158999999</v>
      </c>
      <c r="E45" s="39"/>
      <c r="F45" s="39"/>
      <c r="G45" s="39"/>
      <c r="H45" s="39"/>
      <c r="I45" s="41"/>
      <c r="J45" s="38" t="s">
        <v>435</v>
      </c>
      <c r="K45" s="39">
        <f>AVERAGE(Inversion!H41:T41)</f>
        <v>20567.990144615385</v>
      </c>
      <c r="L45" s="39">
        <f>AVERAGE(Inversion!U41:AD41)</f>
        <v>18217.126373000003</v>
      </c>
      <c r="M45" s="39">
        <f>AVERAGE(Inversion!AE41:AN41)</f>
        <v>10184.466129799999</v>
      </c>
      <c r="N45" s="39"/>
      <c r="O45" s="39"/>
      <c r="P45" s="39"/>
      <c r="Q45" s="41"/>
      <c r="R45" s="41"/>
      <c r="S45" s="38" t="s">
        <v>435</v>
      </c>
      <c r="T45" s="39">
        <f t="shared" si="23"/>
        <v>-830.46995615384003</v>
      </c>
      <c r="U45" s="39">
        <f t="shared" si="24"/>
        <v>-14144.494399000003</v>
      </c>
      <c r="V45" s="39">
        <f t="shared" si="25"/>
        <v>-30139.7850292</v>
      </c>
      <c r="W45" s="41"/>
      <c r="X45" s="41"/>
      <c r="Y45" s="41"/>
      <c r="Z45" s="41"/>
      <c r="AA45" s="38" t="s">
        <v>435</v>
      </c>
      <c r="AB45" s="44">
        <f t="shared" si="26"/>
        <v>-3.8809799968923309E-2</v>
      </c>
      <c r="AC45" s="44">
        <f t="shared" si="27"/>
        <v>-0.43707620513364809</v>
      </c>
      <c r="AD45" s="44">
        <f t="shared" si="28"/>
        <v>-0.74743570340234533</v>
      </c>
      <c r="AE45" s="41"/>
      <c r="AF45" s="41"/>
      <c r="AG45" s="41"/>
    </row>
    <row r="46" spans="1:33" s="42" customFormat="1" ht="12.75" x14ac:dyDescent="0.2">
      <c r="A46" s="38" t="s">
        <v>432</v>
      </c>
      <c r="B46" s="39">
        <f>AVERAGE(Inversion!H18:T18)</f>
        <v>172.96198262723075</v>
      </c>
      <c r="C46" s="39">
        <f>AVERAGE(Inversion!U18:AD18)</f>
        <v>8.0329957570000001</v>
      </c>
      <c r="D46" s="39">
        <f>AVERAGE(Inversion!AE18:AN18)</f>
        <v>10.463456777399999</v>
      </c>
      <c r="E46" s="39"/>
      <c r="F46" s="39"/>
      <c r="G46" s="39"/>
      <c r="H46" s="39"/>
      <c r="I46" s="41"/>
      <c r="J46" s="38" t="s">
        <v>432</v>
      </c>
      <c r="K46" s="39">
        <f>AVERAGE(Inversion!H42:T42)</f>
        <v>179.8116094711539</v>
      </c>
      <c r="L46" s="39">
        <f>AVERAGE(Inversion!U42:AD42)</f>
        <v>7.8501485943999993</v>
      </c>
      <c r="M46" s="39">
        <f>AVERAGE(Inversion!AE42:AN42)</f>
        <v>9.9413512186999995</v>
      </c>
      <c r="N46" s="39"/>
      <c r="O46" s="39"/>
      <c r="P46" s="39"/>
      <c r="Q46" s="41"/>
      <c r="R46" s="41"/>
      <c r="S46" s="38" t="s">
        <v>432</v>
      </c>
      <c r="T46" s="39">
        <f t="shared" si="23"/>
        <v>6.8496268439231471</v>
      </c>
      <c r="U46" s="39">
        <f t="shared" si="24"/>
        <v>-0.18284716260000078</v>
      </c>
      <c r="V46" s="39">
        <f t="shared" si="25"/>
        <v>-0.52210555869999986</v>
      </c>
      <c r="W46" s="41"/>
      <c r="X46" s="41"/>
      <c r="Y46" s="41"/>
      <c r="Z46" s="41"/>
      <c r="AA46" s="38" t="s">
        <v>432</v>
      </c>
      <c r="AB46" s="44">
        <f t="shared" si="26"/>
        <v>3.9601921415791885E-2</v>
      </c>
      <c r="AC46" s="44">
        <f t="shared" si="27"/>
        <v>-2.2762014089285021E-2</v>
      </c>
      <c r="AD46" s="44">
        <f t="shared" si="28"/>
        <v>-4.9897999275697713E-2</v>
      </c>
      <c r="AE46" s="41"/>
      <c r="AF46" s="41"/>
      <c r="AG46" s="41"/>
    </row>
    <row r="47" spans="1:33" s="42" customFormat="1" ht="12.75" x14ac:dyDescent="0.2">
      <c r="A47" s="38" t="s">
        <v>433</v>
      </c>
      <c r="B47" s="39">
        <f>AVERAGE(Inversion!H19:T19)</f>
        <v>502.22776051953849</v>
      </c>
      <c r="C47" s="39">
        <f>AVERAGE(Inversion!U19:AD19)</f>
        <v>0.62785067391999994</v>
      </c>
      <c r="D47" s="39">
        <f>AVERAGE(Inversion!AE19:AN19)</f>
        <v>5.7372204459999999E-2</v>
      </c>
      <c r="E47" s="39"/>
      <c r="F47" s="39"/>
      <c r="G47" s="39"/>
      <c r="H47" s="39"/>
      <c r="I47" s="41"/>
      <c r="J47" s="38" t="s">
        <v>433</v>
      </c>
      <c r="K47" s="39">
        <f>AVERAGE(Inversion!H43:T43)</f>
        <v>519.53320607546152</v>
      </c>
      <c r="L47" s="39">
        <f>AVERAGE(Inversion!U43:AD43)</f>
        <v>0.62922102378999989</v>
      </c>
      <c r="M47" s="39">
        <f>AVERAGE(Inversion!AE43:AN43)</f>
        <v>5.6211358399999987E-2</v>
      </c>
      <c r="N47" s="39"/>
      <c r="O47" s="39"/>
      <c r="P47" s="39"/>
      <c r="Q47" s="41"/>
      <c r="R47" s="41"/>
      <c r="S47" s="38" t="s">
        <v>433</v>
      </c>
      <c r="T47" s="39">
        <f t="shared" si="23"/>
        <v>17.305445555923029</v>
      </c>
      <c r="U47" s="39">
        <f t="shared" si="24"/>
        <v>1.3703498699999539E-3</v>
      </c>
      <c r="V47" s="39">
        <f t="shared" si="25"/>
        <v>-1.160846060000012E-3</v>
      </c>
      <c r="W47" s="41"/>
      <c r="X47" s="41"/>
      <c r="Y47" s="41"/>
      <c r="Z47" s="41"/>
      <c r="AA47" s="38" t="s">
        <v>433</v>
      </c>
      <c r="AB47" s="44">
        <f t="shared" si="26"/>
        <v>3.4457365594488643E-2</v>
      </c>
      <c r="AC47" s="44">
        <f t="shared" si="27"/>
        <v>2.1826047608488608E-3</v>
      </c>
      <c r="AD47" s="44">
        <f t="shared" si="28"/>
        <v>-2.0233596929491449E-2</v>
      </c>
      <c r="AE47" s="41"/>
      <c r="AF47" s="41"/>
      <c r="AG47" s="41"/>
    </row>
    <row r="48" spans="1:33" s="42" customFormat="1" ht="12.75" x14ac:dyDescent="0.2">
      <c r="A48" s="40" t="s">
        <v>225</v>
      </c>
      <c r="B48" s="39">
        <f>AVERAGE(Inversion!H20:T20)</f>
        <v>4783821.5727751264</v>
      </c>
      <c r="C48" s="39">
        <f>AVERAGE(Inversion!U20:AD20)</f>
        <v>6725590.3951851325</v>
      </c>
      <c r="D48" s="39">
        <f>AVERAGE(Inversion!AE20:AN20)</f>
        <v>8819833.6500327066</v>
      </c>
      <c r="E48" s="39"/>
      <c r="F48" s="39"/>
      <c r="G48" s="39"/>
      <c r="H48" s="39"/>
      <c r="I48" s="41"/>
      <c r="J48" s="40" t="s">
        <v>225</v>
      </c>
      <c r="K48" s="39">
        <f>AVERAGE(Inversion!H44:T44)</f>
        <v>4788994.2337527666</v>
      </c>
      <c r="L48" s="39">
        <f>AVERAGE(Inversion!U44:AD44)</f>
        <v>6759508.9121106891</v>
      </c>
      <c r="M48" s="39">
        <f>AVERAGE(Inversion!AE44:AN44)</f>
        <v>8853134.2473360877</v>
      </c>
      <c r="N48" s="39"/>
      <c r="O48" s="39"/>
      <c r="P48" s="39"/>
      <c r="Q48" s="41"/>
      <c r="R48" s="41"/>
      <c r="S48" s="40" t="s">
        <v>225</v>
      </c>
      <c r="T48" s="39">
        <f t="shared" si="23"/>
        <v>5172.6609776401892</v>
      </c>
      <c r="U48" s="39">
        <f t="shared" si="24"/>
        <v>33918.516925556585</v>
      </c>
      <c r="V48" s="39">
        <f t="shared" si="25"/>
        <v>33300.59730338119</v>
      </c>
      <c r="W48" s="41"/>
      <c r="X48" s="41"/>
      <c r="Y48" s="41"/>
      <c r="Z48" s="41"/>
      <c r="AA48" s="40" t="s">
        <v>225</v>
      </c>
      <c r="AB48" s="44">
        <f t="shared" si="26"/>
        <v>1.0812821713666043E-3</v>
      </c>
      <c r="AC48" s="44">
        <f t="shared" si="27"/>
        <v>5.0432028911304716E-3</v>
      </c>
      <c r="AD48" s="44">
        <f t="shared" si="28"/>
        <v>3.7756491363369893E-3</v>
      </c>
      <c r="AE48" s="41"/>
      <c r="AF48" s="41"/>
      <c r="AG48" s="41"/>
    </row>
    <row r="49" spans="1:33" s="42" customFormat="1" ht="12.75" x14ac:dyDescent="0.2">
      <c r="A49" s="40" t="s">
        <v>438</v>
      </c>
      <c r="B49" s="39">
        <f>AVERAGE(Inversion!H21:T21)</f>
        <v>49530.891133476915</v>
      </c>
      <c r="C49" s="39">
        <f>AVERAGE(Inversion!U21:AD21)</f>
        <v>139554.3943633</v>
      </c>
      <c r="D49" s="39">
        <f>AVERAGE(Inversion!AE21:AN21)</f>
        <v>222397.63379669591</v>
      </c>
      <c r="E49" s="39"/>
      <c r="F49" s="39"/>
      <c r="G49" s="39"/>
      <c r="H49" s="39"/>
      <c r="I49" s="41"/>
      <c r="J49" s="40" t="s">
        <v>438</v>
      </c>
      <c r="K49" s="39">
        <f>AVERAGE(Inversion!H45:T45)</f>
        <v>65778.34115081538</v>
      </c>
      <c r="L49" s="39">
        <f>AVERAGE(Inversion!U45:AD45)</f>
        <v>217646.66659147997</v>
      </c>
      <c r="M49" s="39">
        <f>AVERAGE(Inversion!AE45:AN45)</f>
        <v>322548.44922422001</v>
      </c>
      <c r="N49" s="39"/>
      <c r="O49" s="39"/>
      <c r="P49" s="39"/>
      <c r="Q49" s="41"/>
      <c r="R49" s="41"/>
      <c r="S49" s="40" t="s">
        <v>438</v>
      </c>
      <c r="T49" s="39">
        <f t="shared" si="23"/>
        <v>16247.450017338466</v>
      </c>
      <c r="U49" s="39">
        <f t="shared" si="24"/>
        <v>78092.272228179965</v>
      </c>
      <c r="V49" s="39">
        <f t="shared" si="25"/>
        <v>100150.8154275241</v>
      </c>
      <c r="W49" s="41"/>
      <c r="X49" s="41"/>
      <c r="Y49" s="41"/>
      <c r="Z49" s="41"/>
      <c r="AA49" s="40" t="s">
        <v>438</v>
      </c>
      <c r="AB49" s="44">
        <f t="shared" si="26"/>
        <v>0.32802660411569184</v>
      </c>
      <c r="AC49" s="44">
        <f t="shared" si="27"/>
        <v>0.55958303989255587</v>
      </c>
      <c r="AD49" s="44">
        <f t="shared" si="28"/>
        <v>0.45032320586232788</v>
      </c>
      <c r="AE49" s="41"/>
      <c r="AF49" s="41"/>
      <c r="AG49" s="41"/>
    </row>
    <row r="50" spans="1:33" s="42" customFormat="1" ht="12.75" x14ac:dyDescent="0.2">
      <c r="A50" s="40" t="s">
        <v>431</v>
      </c>
      <c r="B50" s="39">
        <f>AVERAGE(Inversion!H22:T22)</f>
        <v>3435.2281029999995</v>
      </c>
      <c r="C50" s="39">
        <f>AVERAGE(Inversion!U22:AD22)</f>
        <v>4161.7801783000004</v>
      </c>
      <c r="D50" s="39">
        <f>AVERAGE(Inversion!AE22:AN22)</f>
        <v>4399.7684376000007</v>
      </c>
      <c r="E50" s="39"/>
      <c r="F50" s="39"/>
      <c r="G50" s="39"/>
      <c r="H50" s="39"/>
      <c r="I50" s="41"/>
      <c r="J50" s="40" t="s">
        <v>431</v>
      </c>
      <c r="K50" s="39">
        <f>AVERAGE(Inversion!H46:T46)</f>
        <v>3538.6001476153851</v>
      </c>
      <c r="L50" s="39">
        <f>AVERAGE(Inversion!U46:AD46)</f>
        <v>4043.1546883000001</v>
      </c>
      <c r="M50" s="39">
        <f>AVERAGE(Inversion!AE46:AN46)</f>
        <v>16053.579771799999</v>
      </c>
      <c r="N50" s="39"/>
      <c r="O50" s="39"/>
      <c r="P50" s="39"/>
      <c r="Q50" s="41"/>
      <c r="R50" s="41"/>
      <c r="S50" s="40" t="s">
        <v>431</v>
      </c>
      <c r="T50" s="39">
        <f t="shared" si="23"/>
        <v>103.37204461538568</v>
      </c>
      <c r="U50" s="39">
        <f t="shared" si="24"/>
        <v>-118.62549000000035</v>
      </c>
      <c r="V50" s="39">
        <f t="shared" si="25"/>
        <v>11653.8113342</v>
      </c>
      <c r="W50" s="41"/>
      <c r="X50" s="41"/>
      <c r="Y50" s="41"/>
      <c r="Z50" s="41"/>
      <c r="AA50" s="40" t="s">
        <v>431</v>
      </c>
      <c r="AB50" s="44">
        <f t="shared" si="26"/>
        <v>3.0091755631921568E-2</v>
      </c>
      <c r="AC50" s="44">
        <f t="shared" si="27"/>
        <v>-2.8503545338249059E-2</v>
      </c>
      <c r="AD50" s="44">
        <f t="shared" si="28"/>
        <v>2.6487328820779843</v>
      </c>
      <c r="AE50" s="41"/>
      <c r="AF50" s="41"/>
      <c r="AG50" s="41"/>
    </row>
    <row r="51" spans="1:33" s="42" customFormat="1" ht="12.75" x14ac:dyDescent="0.2">
      <c r="A51" s="40" t="s">
        <v>226</v>
      </c>
      <c r="B51" s="39">
        <f>AVERAGE(Inversion!H23:T23)</f>
        <v>25709.386193916002</v>
      </c>
      <c r="C51" s="39">
        <f>AVERAGE(Inversion!U23:AD23)</f>
        <v>35536.282425430916</v>
      </c>
      <c r="D51" s="39">
        <f>AVERAGE(Inversion!AE23:AN23)</f>
        <v>40985.354934576855</v>
      </c>
      <c r="E51" s="41"/>
      <c r="F51" s="41"/>
      <c r="G51" s="41"/>
      <c r="H51" s="41"/>
      <c r="I51" s="41"/>
      <c r="J51" s="40" t="s">
        <v>226</v>
      </c>
      <c r="K51" s="39">
        <f>AVERAGE(Inversion!H47:T47)</f>
        <v>21909.820388571236</v>
      </c>
      <c r="L51" s="39">
        <f>AVERAGE(Inversion!U47:AD47)</f>
        <v>18233.266207138371</v>
      </c>
      <c r="M51" s="39">
        <f>AVERAGE(Inversion!AE47:AN47)</f>
        <v>10194.619635710962</v>
      </c>
      <c r="N51" s="41"/>
      <c r="O51" s="41"/>
      <c r="P51" s="41"/>
      <c r="Q51" s="41"/>
      <c r="R51" s="41"/>
      <c r="S51" s="40" t="s">
        <v>226</v>
      </c>
      <c r="T51" s="39">
        <f t="shared" si="23"/>
        <v>-3799.565805344766</v>
      </c>
      <c r="U51" s="39">
        <f t="shared" si="24"/>
        <v>-17303.016218292545</v>
      </c>
      <c r="V51" s="39">
        <f t="shared" si="25"/>
        <v>-30790.735298865893</v>
      </c>
      <c r="W51" s="41"/>
      <c r="X51" s="41"/>
      <c r="Y51" s="41"/>
      <c r="Z51" s="41"/>
      <c r="AA51" s="40" t="s">
        <v>226</v>
      </c>
      <c r="AB51" s="44">
        <f t="shared" si="26"/>
        <v>-0.14778905169832157</v>
      </c>
      <c r="AC51" s="44">
        <f t="shared" si="27"/>
        <v>-0.48691126469407908</v>
      </c>
      <c r="AD51" s="44">
        <f t="shared" si="28"/>
        <v>-0.75126189215674255</v>
      </c>
      <c r="AE51" s="41"/>
      <c r="AF51" s="41"/>
      <c r="AG51" s="41"/>
    </row>
    <row r="52" spans="1:33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</row>
    <row r="53" spans="1:33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A4" workbookViewId="0">
      <selection activeCell="E46" sqref="E46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3.7109375" style="33" customWidth="1"/>
    <col min="11" max="18" width="11.42578125" style="33"/>
    <col min="19" max="19" width="23.42578125" style="33" customWidth="1"/>
    <col min="20" max="25" width="11.42578125" style="33"/>
    <col min="26" max="26" width="11.42578125" style="47"/>
    <col min="27" max="27" width="25.85546875" style="33" customWidth="1"/>
    <col min="28" max="16384" width="11.42578125" style="33"/>
  </cols>
  <sheetData>
    <row r="1" spans="1:34" ht="18.75" x14ac:dyDescent="0.3">
      <c r="A1" s="11" t="s">
        <v>215</v>
      </c>
      <c r="B1" s="34"/>
      <c r="C1" s="34"/>
      <c r="D1" s="34"/>
      <c r="E1" s="34"/>
      <c r="F1" s="34"/>
      <c r="G1" s="34"/>
      <c r="H1" s="34"/>
      <c r="I1" s="34"/>
      <c r="J1" s="11" t="s">
        <v>216</v>
      </c>
      <c r="K1" s="34"/>
      <c r="L1" s="34"/>
      <c r="M1" s="34"/>
      <c r="N1" s="34"/>
      <c r="O1" s="34"/>
      <c r="P1" s="34"/>
      <c r="Q1" s="34"/>
      <c r="R1" s="34"/>
      <c r="S1" s="11" t="s">
        <v>217</v>
      </c>
      <c r="T1" s="34"/>
      <c r="U1" s="34"/>
      <c r="V1" s="34"/>
      <c r="W1" s="34"/>
      <c r="X1" s="34"/>
      <c r="Y1" s="34"/>
      <c r="Z1" s="34"/>
      <c r="AA1" s="11" t="s">
        <v>446</v>
      </c>
      <c r="AB1" s="34"/>
      <c r="AC1" s="34"/>
      <c r="AD1" s="34"/>
      <c r="AE1" s="34"/>
      <c r="AF1" s="34"/>
      <c r="AG1" s="34"/>
      <c r="AH1" s="34"/>
    </row>
    <row r="2" spans="1:34" s="42" customFormat="1" ht="12.75" x14ac:dyDescent="0.2">
      <c r="A2" s="40" t="s">
        <v>188</v>
      </c>
      <c r="B2" s="41"/>
      <c r="C2" s="41"/>
      <c r="D2" s="41"/>
      <c r="E2" s="41"/>
      <c r="F2" s="41"/>
      <c r="G2" s="41"/>
      <c r="H2" s="41"/>
      <c r="I2" s="41"/>
      <c r="J2" s="40" t="s">
        <v>188</v>
      </c>
      <c r="K2" s="41"/>
      <c r="L2" s="41"/>
      <c r="M2" s="41"/>
      <c r="N2" s="41"/>
      <c r="O2" s="41"/>
      <c r="P2" s="41"/>
      <c r="Q2" s="41"/>
      <c r="R2" s="41"/>
      <c r="S2" s="40" t="s">
        <v>188</v>
      </c>
      <c r="T2" s="41"/>
      <c r="U2" s="41"/>
      <c r="V2" s="41"/>
      <c r="W2" s="41"/>
      <c r="X2" s="41"/>
      <c r="Y2" s="41"/>
      <c r="Z2" s="41"/>
      <c r="AA2" s="40" t="s">
        <v>188</v>
      </c>
      <c r="AB2" s="41"/>
      <c r="AC2" s="41"/>
      <c r="AD2" s="41"/>
      <c r="AE2" s="41"/>
      <c r="AF2" s="41"/>
      <c r="AG2" s="41"/>
      <c r="AH2" s="41"/>
    </row>
    <row r="3" spans="1:34" s="42" customFormat="1" ht="1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  <c r="AH3" s="49"/>
    </row>
    <row r="4" spans="1:34" s="42" customFormat="1" ht="15" customHeight="1" x14ac:dyDescent="0.2">
      <c r="A4" s="36" t="s">
        <v>219</v>
      </c>
      <c r="B4" s="39">
        <f>SUMIFS('DATA 2'!C$2:C$34,'DATA 2'!$A$2:$A$34,$A4)</f>
        <v>7350210</v>
      </c>
      <c r="C4" s="39">
        <f>SUMIFS('DATA 2'!H$2:H$34,'DATA 2'!$A$2:$A$34,$A4)</f>
        <v>7765278.9654000001</v>
      </c>
      <c r="D4" s="39">
        <f>SUMIFS('DATA 2'!J$2:J$34,'DATA 2'!$A$2:$A$34,$A4)</f>
        <v>7919447.0101000005</v>
      </c>
      <c r="E4" s="39">
        <f>SUMIFS('DATA 2'!O$2:O$34,'DATA 2'!$A$2:$A$34,$A4)</f>
        <v>8258426.7511999998</v>
      </c>
      <c r="F4" s="39">
        <f>SUMIFS('DATA 2'!T$2:T$34,'DATA 2'!$A$2:$A$34,$A4)</f>
        <v>8591804.6744999997</v>
      </c>
      <c r="G4" s="39">
        <f>SUMIFS('DATA 2'!AD$2:AD$34,'DATA 2'!$A$2:$A$34,$A4)</f>
        <v>9337968.4850999992</v>
      </c>
      <c r="H4" s="39">
        <f>SUMIFS('DATA 2'!AN$2:AN$34,'DATA 2'!$A$2:$A$34,$A4)</f>
        <v>10055777.372</v>
      </c>
      <c r="I4" s="41"/>
      <c r="J4" s="36" t="s">
        <v>219</v>
      </c>
      <c r="K4" s="39">
        <f>SUMIFS('DATA 2'!$C$35:$C$67,'DATA 2'!$A$35:$A$67,$J4)</f>
        <v>7350210</v>
      </c>
      <c r="L4" s="39">
        <f>SUMIFS('DATA 2'!$H$35:$H$67,'DATA 2'!$A$35:$A$67,$J4)</f>
        <v>7765260.1718000006</v>
      </c>
      <c r="M4" s="39">
        <f>SUMIFS('DATA 2'!$J$35:$J$67,'DATA 2'!$A$35:$A$67,$J4)</f>
        <v>7919134.4478000002</v>
      </c>
      <c r="N4" s="39">
        <f>SUMIFS('DATA 2'!$O$35:$O$67,'DATA 2'!$A$35:$A$67,$J4)</f>
        <v>8259824.1246999996</v>
      </c>
      <c r="O4" s="39">
        <f>SUMIFS('DATA 2'!$T$35:$T$67,'DATA 2'!$A$35:$A$67,$J4)</f>
        <v>8604964.9293999989</v>
      </c>
      <c r="P4" s="39">
        <f>SUMIFS('DATA 2'!$AD$35:$AD$67,'DATA 2'!$A$35:$A$67,$J4)</f>
        <v>9331121.8312999997</v>
      </c>
      <c r="Q4" s="39">
        <f>SUMIFS('DATA 2'!$AN$35:$AN$67,'DATA 2'!$A$35:$A$67,$J4)</f>
        <v>10046159.741799999</v>
      </c>
      <c r="R4" s="41"/>
      <c r="S4" s="36" t="s">
        <v>219</v>
      </c>
      <c r="T4" s="43">
        <f t="shared" ref="T4:T24" si="0">L4-C4</f>
        <v>-18.793599999509752</v>
      </c>
      <c r="U4" s="43">
        <f t="shared" ref="U4:U24" si="1">M4-D4</f>
        <v>-312.56230000033975</v>
      </c>
      <c r="V4" s="43">
        <f t="shared" ref="V4:V24" si="2">N4-E4</f>
        <v>1397.3734999997541</v>
      </c>
      <c r="W4" s="43">
        <f t="shared" ref="W4:W24" si="3">O4-F4</f>
        <v>13160.254899999127</v>
      </c>
      <c r="X4" s="43">
        <f t="shared" ref="X4:X24" si="4">P4-G4</f>
        <v>-6846.6537999995053</v>
      </c>
      <c r="Y4" s="43">
        <f t="shared" ref="Y4:Y24" si="5">Q4-H4</f>
        <v>-9617.6302000004798</v>
      </c>
      <c r="Z4" s="43"/>
      <c r="AA4" s="36" t="s">
        <v>219</v>
      </c>
      <c r="AB4" s="44">
        <f t="shared" ref="AB4:AB22" si="6">L4/C4-1</f>
        <v>-2.4202092524516772E-6</v>
      </c>
      <c r="AC4" s="44">
        <f t="shared" ref="AC4:AC22" si="7">M4/D4-1</f>
        <v>-3.946769258023064E-5</v>
      </c>
      <c r="AD4" s="44">
        <f t="shared" ref="AD4:AD22" si="8">N4/E4-1</f>
        <v>1.6920577515522339E-4</v>
      </c>
      <c r="AE4" s="44">
        <f t="shared" ref="AE4:AE22" si="9">O4/F4-1</f>
        <v>1.5317218440797919E-3</v>
      </c>
      <c r="AF4" s="44">
        <f t="shared" ref="AF4:AF22" si="10">P4/G4-1</f>
        <v>-7.332059227790344E-4</v>
      </c>
      <c r="AG4" s="44">
        <f t="shared" ref="AG4:AG22" si="11">Q4/H4-1</f>
        <v>-9.5642831421272057E-4</v>
      </c>
      <c r="AH4" s="43"/>
    </row>
    <row r="5" spans="1:34" s="42" customFormat="1" ht="15" customHeight="1" x14ac:dyDescent="0.2">
      <c r="A5" s="36" t="s">
        <v>218</v>
      </c>
      <c r="B5" s="39">
        <f>SUMIFS('DATA 2'!C$2:C$34,'DATA 2'!$A$2:$A$34,$A5)</f>
        <v>14196442.501010001</v>
      </c>
      <c r="C5" s="39">
        <f>SUMIFS('DATA 2'!H$2:H$34,'DATA 2'!$A$2:$A$34,$A5)</f>
        <v>14983023.14497</v>
      </c>
      <c r="D5" s="39">
        <f>SUMIFS('DATA 2'!J$2:J$34,'DATA 2'!$A$2:$A$34,$A5)</f>
        <v>15304158.38569</v>
      </c>
      <c r="E5" s="39">
        <f>SUMIFS('DATA 2'!O$2:O$34,'DATA 2'!$A$2:$A$34,$A5)</f>
        <v>16112448.59984</v>
      </c>
      <c r="F5" s="39">
        <f>SUMIFS('DATA 2'!T$2:T$34,'DATA 2'!$A$2:$A$34,$A5)</f>
        <v>16973930.855020002</v>
      </c>
      <c r="G5" s="39">
        <f>SUMIFS('DATA 2'!AD$2:AD$34,'DATA 2'!$A$2:$A$34,$A5)</f>
        <v>18584791.84821</v>
      </c>
      <c r="H5" s="39">
        <f>SUMIFS('DATA 2'!AN$2:AN$34,'DATA 2'!$A$2:$A$34,$A5)</f>
        <v>19789851.160120003</v>
      </c>
      <c r="I5" s="41"/>
      <c r="J5" s="36" t="s">
        <v>218</v>
      </c>
      <c r="K5" s="39">
        <f>SUMIFS('DATA 2'!$C$35:$C$67,'DATA 2'!$A$35:$A$67,$J5)</f>
        <v>14196442.501010001</v>
      </c>
      <c r="L5" s="39">
        <f>SUMIFS('DATA 2'!$H$35:$H$67,'DATA 2'!$A$35:$A$67,$J5)</f>
        <v>14983110.474059999</v>
      </c>
      <c r="M5" s="39">
        <f>SUMIFS('DATA 2'!$J$35:$J$67,'DATA 2'!$A$35:$A$67,$J5)</f>
        <v>15303079.3369</v>
      </c>
      <c r="N5" s="39">
        <f>SUMIFS('DATA 2'!$O$35:$O$67,'DATA 2'!$A$35:$A$67,$J5)</f>
        <v>16116834.940960001</v>
      </c>
      <c r="O5" s="39">
        <f>SUMIFS('DATA 2'!$T$35:$T$67,'DATA 2'!$A$35:$A$67,$J5)</f>
        <v>17031492.573890001</v>
      </c>
      <c r="P5" s="39">
        <f>SUMIFS('DATA 2'!$AD$35:$AD$67,'DATA 2'!$A$35:$A$67,$J5)</f>
        <v>18636748.218279999</v>
      </c>
      <c r="Q5" s="39">
        <f>SUMIFS('DATA 2'!$AN$35:$AN$67,'DATA 2'!$A$35:$A$67,$J5)</f>
        <v>19840896.92052</v>
      </c>
      <c r="R5" s="41"/>
      <c r="S5" s="36" t="s">
        <v>218</v>
      </c>
      <c r="T5" s="43">
        <f t="shared" si="0"/>
        <v>87.329089999198914</v>
      </c>
      <c r="U5" s="43">
        <f t="shared" si="1"/>
        <v>-1079.0487900003791</v>
      </c>
      <c r="V5" s="43">
        <f t="shared" si="2"/>
        <v>4386.3411200009286</v>
      </c>
      <c r="W5" s="43">
        <f t="shared" si="3"/>
        <v>57561.718869999051</v>
      </c>
      <c r="X5" s="43">
        <f t="shared" si="4"/>
        <v>51956.370069999248</v>
      </c>
      <c r="Y5" s="43">
        <f t="shared" si="5"/>
        <v>51045.760399997234</v>
      </c>
      <c r="Z5" s="43"/>
      <c r="AA5" s="36" t="s">
        <v>218</v>
      </c>
      <c r="AB5" s="44">
        <f t="shared" si="6"/>
        <v>5.8285360140519771E-6</v>
      </c>
      <c r="AC5" s="44">
        <f t="shared" si="7"/>
        <v>-7.0506901641120834E-5</v>
      </c>
      <c r="AD5" s="44">
        <f t="shared" si="8"/>
        <v>2.7223305587731339E-4</v>
      </c>
      <c r="AE5" s="44">
        <f t="shared" si="9"/>
        <v>3.3911837724363014E-3</v>
      </c>
      <c r="AF5" s="44">
        <f t="shared" si="10"/>
        <v>2.7956390630763384E-3</v>
      </c>
      <c r="AG5" s="44">
        <f t="shared" si="11"/>
        <v>2.5793908194147175E-3</v>
      </c>
      <c r="AH5" s="43"/>
    </row>
    <row r="6" spans="1:34" s="42" customFormat="1" ht="15" customHeight="1" x14ac:dyDescent="0.2">
      <c r="A6" s="36" t="s">
        <v>220</v>
      </c>
      <c r="B6" s="39">
        <f>SUMIFS('DATA 2'!C$2:C$34,'DATA 2'!$A$2:$A$34,$A6)</f>
        <v>2280098</v>
      </c>
      <c r="C6" s="39">
        <f>SUMIFS('DATA 2'!H$2:H$34,'DATA 2'!$A$2:$A$34,$A6)</f>
        <v>2412633.2639300004</v>
      </c>
      <c r="D6" s="39">
        <f>SUMIFS('DATA 2'!J$2:J$34,'DATA 2'!$A$2:$A$34,$A6)</f>
        <v>2464689.5463399999</v>
      </c>
      <c r="E6" s="39">
        <f>SUMIFS('DATA 2'!O$2:O$34,'DATA 2'!$A$2:$A$34,$A6)</f>
        <v>2594499.0042099999</v>
      </c>
      <c r="F6" s="39">
        <f>SUMIFS('DATA 2'!T$2:T$34,'DATA 2'!$A$2:$A$34,$A6)</f>
        <v>2749146.0524400002</v>
      </c>
      <c r="G6" s="39">
        <f>SUMIFS('DATA 2'!AD$2:AD$34,'DATA 2'!$A$2:$A$34,$A6)</f>
        <v>3062593.6327299997</v>
      </c>
      <c r="H6" s="39">
        <f>SUMIFS('DATA 2'!AN$2:AN$34,'DATA 2'!$A$2:$A$34,$A6)</f>
        <v>3322133.22034</v>
      </c>
      <c r="I6" s="41"/>
      <c r="J6" s="36" t="s">
        <v>220</v>
      </c>
      <c r="K6" s="39">
        <f>SUMIFS('DATA 2'!$C$35:$C$67,'DATA 2'!$A$35:$A$67,$J6)</f>
        <v>2280098</v>
      </c>
      <c r="L6" s="39">
        <f>SUMIFS('DATA 2'!$H$35:$H$67,'DATA 2'!$A$35:$A$67,$J6)</f>
        <v>2412494.65717</v>
      </c>
      <c r="M6" s="39">
        <f>SUMIFS('DATA 2'!$J$35:$J$67,'DATA 2'!$A$35:$A$67,$J6)</f>
        <v>2464013.4981700005</v>
      </c>
      <c r="N6" s="39">
        <f>SUMIFS('DATA 2'!$O$35:$O$67,'DATA 2'!$A$35:$A$67,$J6)</f>
        <v>2593054.9925100002</v>
      </c>
      <c r="O6" s="39">
        <f>SUMIFS('DATA 2'!$T$35:$T$67,'DATA 2'!$A$35:$A$67,$J6)</f>
        <v>2748247.2265300001</v>
      </c>
      <c r="P6" s="39">
        <f>SUMIFS('DATA 2'!$AD$35:$AD$67,'DATA 2'!$A$35:$A$67,$J6)</f>
        <v>3053160.03565</v>
      </c>
      <c r="Q6" s="39">
        <f>SUMIFS('DATA 2'!$AN$35:$AN$67,'DATA 2'!$A$35:$A$67,$J6)</f>
        <v>3310991.6376300002</v>
      </c>
      <c r="R6" s="41"/>
      <c r="S6" s="36" t="s">
        <v>220</v>
      </c>
      <c r="T6" s="43">
        <f t="shared" si="0"/>
        <v>-138.60676000034437</v>
      </c>
      <c r="U6" s="43">
        <f t="shared" si="1"/>
        <v>-676.04816999938339</v>
      </c>
      <c r="V6" s="43">
        <f t="shared" si="2"/>
        <v>-1444.0116999996826</v>
      </c>
      <c r="W6" s="43">
        <f t="shared" si="3"/>
        <v>-898.82591000013053</v>
      </c>
      <c r="X6" s="43">
        <f t="shared" si="4"/>
        <v>-9433.5970799997449</v>
      </c>
      <c r="Y6" s="43">
        <f t="shared" si="5"/>
        <v>-11141.582709999755</v>
      </c>
      <c r="Z6" s="43"/>
      <c r="AA6" s="36" t="s">
        <v>220</v>
      </c>
      <c r="AB6" s="44">
        <f t="shared" si="6"/>
        <v>-5.7450405775538727E-5</v>
      </c>
      <c r="AC6" s="44">
        <f t="shared" si="7"/>
        <v>-2.7429343829665775E-4</v>
      </c>
      <c r="AD6" s="44">
        <f t="shared" si="8"/>
        <v>-5.5656668114212327E-4</v>
      </c>
      <c r="AE6" s="44">
        <f t="shared" si="9"/>
        <v>-3.2694731122140386E-4</v>
      </c>
      <c r="AF6" s="44">
        <f t="shared" si="10"/>
        <v>-3.080264054356685E-3</v>
      </c>
      <c r="AG6" s="44">
        <f t="shared" si="11"/>
        <v>-3.3537435048615061E-3</v>
      </c>
      <c r="AH6" s="43"/>
    </row>
    <row r="7" spans="1:34" s="42" customFormat="1" ht="15" customHeight="1" x14ac:dyDescent="0.2">
      <c r="A7" s="36" t="s">
        <v>221</v>
      </c>
      <c r="B7" s="39">
        <f>SUMIFS('DATA 2'!C$2:C$34,'DATA 2'!$A$2:$A$34,$A7)</f>
        <v>33422475</v>
      </c>
      <c r="C7" s="39">
        <f>SUMIFS('DATA 2'!H$2:H$34,'DATA 2'!$A$2:$A$34,$A7)</f>
        <v>35291980.483000003</v>
      </c>
      <c r="D7" s="39">
        <f>SUMIFS('DATA 2'!J$2:J$34,'DATA 2'!$A$2:$A$34,$A7)</f>
        <v>36020173.747999996</v>
      </c>
      <c r="E7" s="39">
        <f>SUMIFS('DATA 2'!O$2:O$34,'DATA 2'!$A$2:$A$34,$A7)</f>
        <v>37737469.487000003</v>
      </c>
      <c r="F7" s="39">
        <f>SUMIFS('DATA 2'!T$2:T$34,'DATA 2'!$A$2:$A$34,$A7)</f>
        <v>39583215.811999999</v>
      </c>
      <c r="G7" s="39">
        <f>SUMIFS('DATA 2'!AD$2:AD$34,'DATA 2'!$A$2:$A$34,$A7)</f>
        <v>43271678.033</v>
      </c>
      <c r="H7" s="39">
        <f>SUMIFS('DATA 2'!AN$2:AN$34,'DATA 2'!$A$2:$A$34,$A7)</f>
        <v>46467289.718999997</v>
      </c>
      <c r="I7" s="41"/>
      <c r="J7" s="36" t="s">
        <v>221</v>
      </c>
      <c r="K7" s="39">
        <f>SUMIFS('DATA 2'!$C$35:$C$67,'DATA 2'!$A$35:$A$67,$J7)</f>
        <v>33422475</v>
      </c>
      <c r="L7" s="39">
        <f>SUMIFS('DATA 2'!$H$35:$H$67,'DATA 2'!$A$35:$A$67,$J7)</f>
        <v>35290177.770000003</v>
      </c>
      <c r="M7" s="39">
        <f>SUMIFS('DATA 2'!$J$35:$J$67,'DATA 2'!$A$35:$A$67,$J7)</f>
        <v>36011459.476999998</v>
      </c>
      <c r="N7" s="39">
        <f>SUMIFS('DATA 2'!$O$35:$O$67,'DATA 2'!$A$35:$A$67,$J7)</f>
        <v>37721786.317000002</v>
      </c>
      <c r="O7" s="39">
        <f>SUMIFS('DATA 2'!$T$35:$T$67,'DATA 2'!$A$35:$A$67,$J7)</f>
        <v>39586284</v>
      </c>
      <c r="P7" s="39">
        <f>SUMIFS('DATA 2'!$AD$35:$AD$67,'DATA 2'!$A$35:$A$67,$J7)</f>
        <v>43176551.512000002</v>
      </c>
      <c r="Q7" s="39">
        <f>SUMIFS('DATA 2'!$AN$35:$AN$67,'DATA 2'!$A$35:$A$67,$J7)</f>
        <v>46367157.164000005</v>
      </c>
      <c r="R7" s="41"/>
      <c r="S7" s="36" t="s">
        <v>221</v>
      </c>
      <c r="T7" s="43">
        <f t="shared" si="0"/>
        <v>-1802.7129999995232</v>
      </c>
      <c r="U7" s="43">
        <f t="shared" si="1"/>
        <v>-8714.2709999978542</v>
      </c>
      <c r="V7" s="43">
        <f t="shared" si="2"/>
        <v>-15683.170000001788</v>
      </c>
      <c r="W7" s="43">
        <f t="shared" si="3"/>
        <v>3068.1880000010133</v>
      </c>
      <c r="X7" s="43">
        <f t="shared" si="4"/>
        <v>-95126.520999997854</v>
      </c>
      <c r="Y7" s="43">
        <f t="shared" si="5"/>
        <v>-100132.55499999225</v>
      </c>
      <c r="Z7" s="43"/>
      <c r="AA7" s="36" t="s">
        <v>221</v>
      </c>
      <c r="AB7" s="44">
        <f t="shared" si="6"/>
        <v>-5.1079961377320515E-5</v>
      </c>
      <c r="AC7" s="44">
        <f t="shared" si="7"/>
        <v>-2.4192751153739867E-4</v>
      </c>
      <c r="AD7" s="44">
        <f t="shared" si="8"/>
        <v>-4.1558615914627506E-4</v>
      </c>
      <c r="AE7" s="44">
        <f t="shared" si="9"/>
        <v>7.751234802588769E-5</v>
      </c>
      <c r="AF7" s="44">
        <f t="shared" si="10"/>
        <v>-2.1983552597024669E-3</v>
      </c>
      <c r="AG7" s="44">
        <f t="shared" si="11"/>
        <v>-2.1549041402139091E-3</v>
      </c>
      <c r="AH7" s="43"/>
    </row>
    <row r="8" spans="1:34" s="42" customFormat="1" ht="15" customHeight="1" x14ac:dyDescent="0.2">
      <c r="A8" s="37" t="s">
        <v>222</v>
      </c>
      <c r="B8" s="39">
        <f>SUMIFS('DATA 2'!C$2:C$34,'DATA 2'!$A$2:$A$34,$A8)</f>
        <v>118026.5</v>
      </c>
      <c r="C8" s="39">
        <f>SUMIFS('DATA 2'!D$2:D$34,'DATA 2'!$A$2:$A$34,$A8)</f>
        <v>119245.76878</v>
      </c>
      <c r="D8" s="39">
        <f>SUMIFS('DATA 2'!E$2:E$34,'DATA 2'!$A$2:$A$34,$A8)</f>
        <v>120260.02236</v>
      </c>
      <c r="E8" s="39">
        <f>SUMIFS('DATA 2'!F$2:F$34,'DATA 2'!$A$2:$A$34,$A8)</f>
        <v>121229.68053000001</v>
      </c>
      <c r="F8" s="39">
        <f>SUMIFS('DATA 2'!G$2:G$34,'DATA 2'!$A$2:$A$34,$A8)</f>
        <v>122384.23224</v>
      </c>
      <c r="G8" s="39">
        <f>SUMIFS('DATA 2'!H$2:H$34,'DATA 2'!$A$2:$A$34,$A8)</f>
        <v>123922.78495999999</v>
      </c>
      <c r="H8" s="39">
        <f>SUMIFS('DATA 2'!I$2:I$34,'DATA 2'!$A$2:$A$34,$A8)</f>
        <v>125629.70436999999</v>
      </c>
      <c r="I8" s="41"/>
      <c r="J8" s="37" t="s">
        <v>222</v>
      </c>
      <c r="K8" s="39">
        <f>SUMIFS('DATA 2'!$C$35:$C$67,'DATA 2'!$A$35:$A$67,$J8)</f>
        <v>118026.5</v>
      </c>
      <c r="L8" s="39">
        <f>SUMIFS('DATA 2'!$H$35:$H$67,'DATA 2'!$A$35:$A$67,$J8)</f>
        <v>123751.17516000001</v>
      </c>
      <c r="M8" s="39">
        <f>SUMIFS('DATA 2'!$J$35:$J$67,'DATA 2'!$A$35:$A$67,$J8)</f>
        <v>126658.99683</v>
      </c>
      <c r="N8" s="39">
        <f>SUMIFS('DATA 2'!$O$35:$O$67,'DATA 2'!$A$35:$A$67,$J8)</f>
        <v>131719.96474</v>
      </c>
      <c r="O8" s="39">
        <f>SUMIFS('DATA 2'!$T$35:$T$67,'DATA 2'!$A$35:$A$67,$J8)</f>
        <v>134202.59761</v>
      </c>
      <c r="P8" s="39">
        <f>SUMIFS('DATA 2'!$AD$35:$AD$67,'DATA 2'!$A$35:$A$67,$J8)</f>
        <v>127160.80765</v>
      </c>
      <c r="Q8" s="39">
        <f>SUMIFS('DATA 2'!$AN$35:$AN$67,'DATA 2'!$A$35:$A$67,$J8)</f>
        <v>116501.76079999999</v>
      </c>
      <c r="R8" s="41"/>
      <c r="S8" s="37" t="s">
        <v>222</v>
      </c>
      <c r="T8" s="43">
        <f t="shared" si="0"/>
        <v>4505.4063800000149</v>
      </c>
      <c r="U8" s="43">
        <f t="shared" si="1"/>
        <v>6398.974470000001</v>
      </c>
      <c r="V8" s="43">
        <f t="shared" si="2"/>
        <v>10490.284209999983</v>
      </c>
      <c r="W8" s="43">
        <f t="shared" si="3"/>
        <v>11818.36537</v>
      </c>
      <c r="X8" s="43">
        <f t="shared" si="4"/>
        <v>3238.0226900000125</v>
      </c>
      <c r="Y8" s="43">
        <f t="shared" si="5"/>
        <v>-9127.9435700000031</v>
      </c>
      <c r="Z8" s="43"/>
      <c r="AA8" s="37" t="s">
        <v>222</v>
      </c>
      <c r="AB8" s="44">
        <f t="shared" si="6"/>
        <v>3.7782526173420594E-2</v>
      </c>
      <c r="AC8" s="44">
        <f t="shared" si="7"/>
        <v>5.3209490106733703E-2</v>
      </c>
      <c r="AD8" s="44">
        <f t="shared" si="8"/>
        <v>8.653230928381439E-2</v>
      </c>
      <c r="AE8" s="44">
        <f t="shared" si="9"/>
        <v>9.6567712634939351E-2</v>
      </c>
      <c r="AF8" s="44">
        <f t="shared" si="10"/>
        <v>2.6129357010861165E-2</v>
      </c>
      <c r="AG8" s="44">
        <f t="shared" si="11"/>
        <v>-7.2657526464574906E-2</v>
      </c>
      <c r="AH8" s="43"/>
    </row>
    <row r="9" spans="1:34" s="42" customFormat="1" ht="15" customHeight="1" x14ac:dyDescent="0.2">
      <c r="A9" s="36" t="s">
        <v>224</v>
      </c>
      <c r="B9" s="39">
        <f>SUM(B10:B21)</f>
        <v>98310.999914312692</v>
      </c>
      <c r="C9" s="39">
        <f>SUM(C10:C21)</f>
        <v>130499.18599710001</v>
      </c>
      <c r="D9" s="39">
        <f t="shared" ref="D9:H9" si="12">SUM(D10:D21)</f>
        <v>153686.24437309999</v>
      </c>
      <c r="E9" s="39">
        <f t="shared" si="12"/>
        <v>275635.69653652998</v>
      </c>
      <c r="F9" s="39">
        <f t="shared" si="12"/>
        <v>373893.14362631988</v>
      </c>
      <c r="G9" s="39">
        <f t="shared" si="12"/>
        <v>594642.99819981004</v>
      </c>
      <c r="H9" s="39">
        <f t="shared" si="12"/>
        <v>587810.17137432704</v>
      </c>
      <c r="I9" s="41"/>
      <c r="J9" s="36" t="s">
        <v>224</v>
      </c>
      <c r="K9" s="39">
        <f>SUM(K10:K21)</f>
        <v>98310.999914312692</v>
      </c>
      <c r="L9" s="39">
        <f t="shared" ref="L9:Q9" si="13">SUM(L10:L21)</f>
        <v>130366.3302195</v>
      </c>
      <c r="M9" s="39">
        <f t="shared" si="13"/>
        <v>154524.69932600003</v>
      </c>
      <c r="N9" s="39">
        <f t="shared" si="13"/>
        <v>333357.32465944998</v>
      </c>
      <c r="O9" s="39">
        <f t="shared" si="13"/>
        <v>590736.08470870997</v>
      </c>
      <c r="P9" s="39">
        <f t="shared" si="13"/>
        <v>657308.06404117006</v>
      </c>
      <c r="Q9" s="39">
        <f t="shared" si="13"/>
        <v>563908.69726875995</v>
      </c>
      <c r="R9" s="41"/>
      <c r="S9" s="36" t="s">
        <v>224</v>
      </c>
      <c r="T9" s="43">
        <f t="shared" si="0"/>
        <v>-132.85577760000888</v>
      </c>
      <c r="U9" s="43">
        <f t="shared" si="1"/>
        <v>838.45495290003601</v>
      </c>
      <c r="V9" s="43">
        <f t="shared" si="2"/>
        <v>57721.628122919996</v>
      </c>
      <c r="W9" s="43">
        <f t="shared" si="3"/>
        <v>216842.94108239008</v>
      </c>
      <c r="X9" s="43">
        <f t="shared" si="4"/>
        <v>62665.065841360018</v>
      </c>
      <c r="Y9" s="43">
        <f t="shared" si="5"/>
        <v>-23901.474105567089</v>
      </c>
      <c r="Z9" s="43"/>
      <c r="AA9" s="36" t="s">
        <v>224</v>
      </c>
      <c r="AB9" s="44">
        <f t="shared" si="6"/>
        <v>-1.0180582858422271E-3</v>
      </c>
      <c r="AC9" s="44">
        <f t="shared" si="7"/>
        <v>5.4556278365716082E-3</v>
      </c>
      <c r="AD9" s="44">
        <f t="shared" si="8"/>
        <v>0.20941274605653315</v>
      </c>
      <c r="AE9" s="44">
        <f t="shared" si="9"/>
        <v>0.57995966168106428</v>
      </c>
      <c r="AF9" s="44">
        <f t="shared" si="10"/>
        <v>0.10538266830866383</v>
      </c>
      <c r="AG9" s="44">
        <f t="shared" si="11"/>
        <v>-4.0661892681585154E-2</v>
      </c>
      <c r="AH9" s="43"/>
    </row>
    <row r="10" spans="1:34" s="42" customFormat="1" ht="15" customHeight="1" x14ac:dyDescent="0.2">
      <c r="A10" s="38" t="s">
        <v>425</v>
      </c>
      <c r="B10" s="39">
        <f>SUMIFS('DATA 2'!C$2:C$34,'DATA 2'!$A$2:$A$34,$A10)</f>
        <v>22745.332849999999</v>
      </c>
      <c r="C10" s="39">
        <f>SUMIFS('DATA 2'!H$2:H$34,'DATA 2'!$A$2:$A$34,$A10)</f>
        <v>30895.623609999999</v>
      </c>
      <c r="D10" s="39">
        <f>SUMIFS('DATA 2'!J$2:J$34,'DATA 2'!$A$2:$A$34,$A10)</f>
        <v>35363.563990000002</v>
      </c>
      <c r="E10" s="39">
        <f>SUMIFS('DATA 2'!O$2:O$34,'DATA 2'!$A$2:$A$34,$A10)</f>
        <v>36661.215539999997</v>
      </c>
      <c r="F10" s="39">
        <f>SUMIFS('DATA 2'!T$2:T$34,'DATA 2'!$A$2:$A$34,$A10)</f>
        <v>38546.79406</v>
      </c>
      <c r="G10" s="39">
        <f>SUMIFS('DATA 2'!AD$2:AD$34,'DATA 2'!$A$2:$A$34,$A10)</f>
        <v>34096.607900000003</v>
      </c>
      <c r="H10" s="39">
        <f>SUMIFS('DATA 2'!AN$2:AN$34,'DATA 2'!$A$2:$A$34,$A10)</f>
        <v>27994.84477</v>
      </c>
      <c r="I10" s="41"/>
      <c r="J10" s="38" t="s">
        <v>425</v>
      </c>
      <c r="K10" s="39">
        <f>SUMIFS('DATA 2'!$C$35:$C$67,'DATA 2'!$A$35:$A$67,$J10)</f>
        <v>22745.332849999999</v>
      </c>
      <c r="L10" s="39">
        <f>SUMIFS('DATA 2'!$H$35:$H$67,'DATA 2'!$A$35:$A$67,$J10)</f>
        <v>31384.741020000001</v>
      </c>
      <c r="M10" s="39">
        <f>SUMIFS('DATA 2'!$J$35:$J$67,'DATA 2'!$A$35:$A$67,$J10)</f>
        <v>37067.259330000001</v>
      </c>
      <c r="N10" s="39">
        <f>SUMIFS('DATA 2'!$O$35:$O$67,'DATA 2'!$A$35:$A$67,$J10)</f>
        <v>37024.68879</v>
      </c>
      <c r="O10" s="39">
        <f>SUMIFS('DATA 2'!$T$35:$T$67,'DATA 2'!$A$35:$A$67,$J10)</f>
        <v>42507.946259999997</v>
      </c>
      <c r="P10" s="39">
        <f>SUMIFS('DATA 2'!$AD$35:$AD$67,'DATA 2'!$A$35:$A$67,$J10)</f>
        <v>40687.878810000002</v>
      </c>
      <c r="Q10" s="39">
        <f>SUMIFS('DATA 2'!$AN$35:$AN$67,'DATA 2'!$A$35:$A$67,$J10)</f>
        <v>34362.240980000002</v>
      </c>
      <c r="R10" s="41"/>
      <c r="S10" s="38" t="s">
        <v>425</v>
      </c>
      <c r="T10" s="43">
        <f t="shared" si="0"/>
        <v>489.11741000000256</v>
      </c>
      <c r="U10" s="43">
        <f t="shared" si="1"/>
        <v>1703.6953399999984</v>
      </c>
      <c r="V10" s="43">
        <f t="shared" si="2"/>
        <v>363.47325000000274</v>
      </c>
      <c r="W10" s="43">
        <f t="shared" si="3"/>
        <v>3961.1521999999968</v>
      </c>
      <c r="X10" s="43">
        <f t="shared" si="4"/>
        <v>6591.2709099999993</v>
      </c>
      <c r="Y10" s="43">
        <f t="shared" si="5"/>
        <v>6367.3962100000026</v>
      </c>
      <c r="Z10" s="43"/>
      <c r="AA10" s="38" t="s">
        <v>425</v>
      </c>
      <c r="AB10" s="44">
        <f t="shared" si="6"/>
        <v>1.5831284591442563E-2</v>
      </c>
      <c r="AC10" s="44">
        <f t="shared" si="7"/>
        <v>4.8176573506045983E-2</v>
      </c>
      <c r="AD10" s="44">
        <f t="shared" si="8"/>
        <v>9.9143807603276901E-3</v>
      </c>
      <c r="AE10" s="44">
        <f t="shared" si="9"/>
        <v>0.10276216989237197</v>
      </c>
      <c r="AF10" s="44">
        <f t="shared" si="10"/>
        <v>0.19331163174152577</v>
      </c>
      <c r="AG10" s="44">
        <f t="shared" si="11"/>
        <v>0.22744888433257082</v>
      </c>
      <c r="AH10" s="43"/>
    </row>
    <row r="11" spans="1:34" s="42" customFormat="1" ht="15" customHeight="1" x14ac:dyDescent="0.2">
      <c r="A11" s="38" t="s">
        <v>426</v>
      </c>
      <c r="B11" s="39">
        <f>SUMIFS('DATA 2'!C$2:C$34,'DATA 2'!$A$2:$A$34,$A11)</f>
        <v>2038.2376609999999</v>
      </c>
      <c r="C11" s="39">
        <f>SUMIFS('DATA 2'!H$2:H$34,'DATA 2'!$A$2:$A$34,$A11)</f>
        <v>6302.6405569999997</v>
      </c>
      <c r="D11" s="39">
        <f>SUMIFS('DATA 2'!J$2:J$34,'DATA 2'!$A$2:$A$34,$A11)</f>
        <v>9844.1677240000008</v>
      </c>
      <c r="E11" s="39">
        <f>SUMIFS('DATA 2'!O$2:O$34,'DATA 2'!$A$2:$A$34,$A11)</f>
        <v>21041.732550000001</v>
      </c>
      <c r="F11" s="39">
        <f>SUMIFS('DATA 2'!T$2:T$34,'DATA 2'!$A$2:$A$34,$A11)</f>
        <v>33900.420619999997</v>
      </c>
      <c r="G11" s="39">
        <f>SUMIFS('DATA 2'!AD$2:AD$34,'DATA 2'!$A$2:$A$34,$A11)</f>
        <v>49430.54535</v>
      </c>
      <c r="H11" s="39">
        <f>SUMIFS('DATA 2'!AN$2:AN$34,'DATA 2'!$A$2:$A$34,$A11)</f>
        <v>46716.585489999998</v>
      </c>
      <c r="I11" s="41"/>
      <c r="J11" s="38" t="s">
        <v>426</v>
      </c>
      <c r="K11" s="39">
        <f>SUMIFS('DATA 2'!$C$35:$C$67,'DATA 2'!$A$35:$A$67,$J11)</f>
        <v>2038.2376609999999</v>
      </c>
      <c r="L11" s="39">
        <f>SUMIFS('DATA 2'!$H$35:$H$67,'DATA 2'!$A$35:$A$67,$J11)</f>
        <v>6522.5984280000002</v>
      </c>
      <c r="M11" s="39">
        <f>SUMIFS('DATA 2'!$J$35:$J$67,'DATA 2'!$A$35:$A$67,$J11)</f>
        <v>11178.82134</v>
      </c>
      <c r="N11" s="39">
        <f>SUMIFS('DATA 2'!$O$35:$O$67,'DATA 2'!$A$35:$A$67,$J11)</f>
        <v>27691.035670000001</v>
      </c>
      <c r="O11" s="39">
        <f>SUMIFS('DATA 2'!$T$35:$T$67,'DATA 2'!$A$35:$A$67,$J11)</f>
        <v>59532.326609999996</v>
      </c>
      <c r="P11" s="39">
        <f>SUMIFS('DATA 2'!$AD$35:$AD$67,'DATA 2'!$A$35:$A$67,$J11)</f>
        <v>113115.6237</v>
      </c>
      <c r="Q11" s="39">
        <f>SUMIFS('DATA 2'!$AN$35:$AN$67,'DATA 2'!$A$35:$A$67,$J11)</f>
        <v>115934.4071</v>
      </c>
      <c r="R11" s="41"/>
      <c r="S11" s="38" t="s">
        <v>426</v>
      </c>
      <c r="T11" s="43">
        <f t="shared" si="0"/>
        <v>219.95787100000052</v>
      </c>
      <c r="U11" s="43">
        <f t="shared" si="1"/>
        <v>1334.6536159999996</v>
      </c>
      <c r="V11" s="43">
        <f t="shared" si="2"/>
        <v>6649.3031200000005</v>
      </c>
      <c r="W11" s="43">
        <f t="shared" si="3"/>
        <v>25631.905989999999</v>
      </c>
      <c r="X11" s="43">
        <f t="shared" si="4"/>
        <v>63685.078349999996</v>
      </c>
      <c r="Y11" s="43">
        <f t="shared" si="5"/>
        <v>69217.821609999999</v>
      </c>
      <c r="Z11" s="43"/>
      <c r="AA11" s="38" t="s">
        <v>426</v>
      </c>
      <c r="AB11" s="44">
        <f t="shared" si="6"/>
        <v>3.4899320215192153E-2</v>
      </c>
      <c r="AC11" s="44">
        <f t="shared" si="7"/>
        <v>0.13557810608469478</v>
      </c>
      <c r="AD11" s="44">
        <f t="shared" si="8"/>
        <v>0.31600549546952594</v>
      </c>
      <c r="AE11" s="44">
        <f t="shared" si="9"/>
        <v>0.75609404016887383</v>
      </c>
      <c r="AF11" s="44">
        <f t="shared" si="10"/>
        <v>1.2883749895751451</v>
      </c>
      <c r="AG11" s="44">
        <f t="shared" si="11"/>
        <v>1.4816541252745568</v>
      </c>
      <c r="AH11" s="43"/>
    </row>
    <row r="12" spans="1:34" s="42" customFormat="1" ht="15" customHeight="1" x14ac:dyDescent="0.2">
      <c r="A12" s="38" t="s">
        <v>427</v>
      </c>
      <c r="B12" s="39">
        <f>SUMIFS('DATA 2'!C$2:C$34,'DATA 2'!$A$2:$A$34,$A12)</f>
        <v>3008.1718510000001</v>
      </c>
      <c r="C12" s="39">
        <f>SUMIFS('DATA 2'!H$2:H$34,'DATA 2'!$A$2:$A$34,$A12)</f>
        <v>3664.8782980000001</v>
      </c>
      <c r="D12" s="39">
        <f>SUMIFS('DATA 2'!J$2:J$34,'DATA 2'!$A$2:$A$34,$A12)</f>
        <v>4841.7336329999998</v>
      </c>
      <c r="E12" s="39">
        <f>SUMIFS('DATA 2'!O$2:O$34,'DATA 2'!$A$2:$A$34,$A12)</f>
        <v>8221.0726520000007</v>
      </c>
      <c r="F12" s="39">
        <f>SUMIFS('DATA 2'!T$2:T$34,'DATA 2'!$A$2:$A$34,$A12)</f>
        <v>8552.1514549999902</v>
      </c>
      <c r="G12" s="39">
        <f>SUMIFS('DATA 2'!AD$2:AD$34,'DATA 2'!$A$2:$A$34,$A12)</f>
        <v>7299.2025379999995</v>
      </c>
      <c r="H12" s="39">
        <f>SUMIFS('DATA 2'!AN$2:AN$34,'DATA 2'!$A$2:$A$34,$A12)</f>
        <v>5926.7017089999999</v>
      </c>
      <c r="I12" s="41"/>
      <c r="J12" s="38" t="s">
        <v>427</v>
      </c>
      <c r="K12" s="39">
        <f>SUMIFS('DATA 2'!$C$35:$C$67,'DATA 2'!$A$35:$A$67,$J12)</f>
        <v>3008.1718510000001</v>
      </c>
      <c r="L12" s="39">
        <f>SUMIFS('DATA 2'!$H$35:$H$67,'DATA 2'!$A$35:$A$67,$J12)</f>
        <v>3722.8985510000002</v>
      </c>
      <c r="M12" s="39">
        <f>SUMIFS('DATA 2'!$J$35:$J$67,'DATA 2'!$A$35:$A$67,$J12)</f>
        <v>5075.0105279999998</v>
      </c>
      <c r="N12" s="39">
        <f>SUMIFS('DATA 2'!$O$35:$O$67,'DATA 2'!$A$35:$A$67,$J12)</f>
        <v>8302.3094459999902</v>
      </c>
      <c r="O12" s="39">
        <f>SUMIFS('DATA 2'!$T$35:$T$67,'DATA 2'!$A$35:$A$67,$J12)</f>
        <v>8339.5497429999996</v>
      </c>
      <c r="P12" s="39">
        <f>SUMIFS('DATA 2'!$AD$35:$AD$67,'DATA 2'!$A$35:$A$67,$J12)</f>
        <v>6350.4837740000003</v>
      </c>
      <c r="Q12" s="39">
        <f>SUMIFS('DATA 2'!$AN$35:$AN$67,'DATA 2'!$A$35:$A$67,$J12)</f>
        <v>4147.2307769999998</v>
      </c>
      <c r="R12" s="41"/>
      <c r="S12" s="38" t="s">
        <v>427</v>
      </c>
      <c r="T12" s="43">
        <f t="shared" si="0"/>
        <v>58.020253000000139</v>
      </c>
      <c r="U12" s="43">
        <f t="shared" si="1"/>
        <v>233.27689499999997</v>
      </c>
      <c r="V12" s="43">
        <f t="shared" si="2"/>
        <v>81.236793999989459</v>
      </c>
      <c r="W12" s="43">
        <f t="shared" si="3"/>
        <v>-212.60171199999058</v>
      </c>
      <c r="X12" s="43">
        <f t="shared" si="4"/>
        <v>-948.71876399999928</v>
      </c>
      <c r="Y12" s="43">
        <f t="shared" si="5"/>
        <v>-1779.4709320000002</v>
      </c>
      <c r="Z12" s="43"/>
      <c r="AA12" s="38" t="s">
        <v>427</v>
      </c>
      <c r="AB12" s="44">
        <f t="shared" si="6"/>
        <v>1.5831426934876047E-2</v>
      </c>
      <c r="AC12" s="44">
        <f t="shared" si="7"/>
        <v>4.8180447889583533E-2</v>
      </c>
      <c r="AD12" s="44">
        <f t="shared" si="8"/>
        <v>9.8815321842735671E-3</v>
      </c>
      <c r="AE12" s="44">
        <f t="shared" si="9"/>
        <v>-2.4859441874792054E-2</v>
      </c>
      <c r="AF12" s="44">
        <f t="shared" si="10"/>
        <v>-0.12997567324114156</v>
      </c>
      <c r="AG12" s="44">
        <f t="shared" si="11"/>
        <v>-0.3002464134980477</v>
      </c>
      <c r="AH12" s="43"/>
    </row>
    <row r="13" spans="1:34" s="42" customFormat="1" ht="15" customHeight="1" x14ac:dyDescent="0.2">
      <c r="A13" s="38" t="s">
        <v>117</v>
      </c>
      <c r="B13" s="39">
        <f>SUMIFS('DATA 2'!C$2:C$34,'DATA 2'!$A$2:$A$34,$A13)</f>
        <v>74.414284050000006</v>
      </c>
      <c r="C13" s="39">
        <f>SUMIFS('DATA 2'!H$2:H$34,'DATA 2'!$A$2:$A$34,$A13)</f>
        <v>1688.403959</v>
      </c>
      <c r="D13" s="39">
        <f>SUMIFS('DATA 2'!J$2:J$34,'DATA 2'!$A$2:$A$34,$A13)</f>
        <v>6190.6605909999998</v>
      </c>
      <c r="E13" s="39">
        <f>SUMIFS('DATA 2'!O$2:O$34,'DATA 2'!$A$2:$A$34,$A13)</f>
        <v>104980.3502</v>
      </c>
      <c r="F13" s="39">
        <f>SUMIFS('DATA 2'!T$2:T$34,'DATA 2'!$A$2:$A$34,$A13)</f>
        <v>185503.80609999999</v>
      </c>
      <c r="G13" s="39">
        <f>SUMIFS('DATA 2'!AD$2:AD$34,'DATA 2'!$A$2:$A$34,$A13)</f>
        <v>420407.5171</v>
      </c>
      <c r="H13" s="39">
        <f>SUMIFS('DATA 2'!AN$2:AN$34,'DATA 2'!$A$2:$A$34,$A13)</f>
        <v>436243.72580000001</v>
      </c>
      <c r="I13" s="41"/>
      <c r="J13" s="38" t="s">
        <v>117</v>
      </c>
      <c r="K13" s="39">
        <f>SUMIFS('DATA 2'!$C$35:$C$67,'DATA 2'!$A$35:$A$67,$J13)</f>
        <v>74.414284050000006</v>
      </c>
      <c r="L13" s="39">
        <f>SUMIFS('DATA 2'!$H$35:$H$67,'DATA 2'!$A$35:$A$67,$J13)</f>
        <v>1770.325801</v>
      </c>
      <c r="M13" s="39">
        <f>SUMIFS('DATA 2'!$J$35:$J$67,'DATA 2'!$A$35:$A$67,$J13)</f>
        <v>7435.436111</v>
      </c>
      <c r="N13" s="39">
        <f>SUMIFS('DATA 2'!$O$35:$O$67,'DATA 2'!$A$35:$A$67,$J13)</f>
        <v>166236.18030000001</v>
      </c>
      <c r="O13" s="39">
        <f>SUMIFS('DATA 2'!$T$35:$T$67,'DATA 2'!$A$35:$A$67,$J13)</f>
        <v>401787.04810000001</v>
      </c>
      <c r="P13" s="39">
        <f>SUMIFS('DATA 2'!$AD$35:$AD$67,'DATA 2'!$A$35:$A$67,$J13)</f>
        <v>452388.77179999999</v>
      </c>
      <c r="Q13" s="39">
        <f>SUMIFS('DATA 2'!$AN$35:$AN$67,'DATA 2'!$A$35:$A$67,$J13)</f>
        <v>364239.88510000001</v>
      </c>
      <c r="R13" s="41"/>
      <c r="S13" s="38" t="s">
        <v>117</v>
      </c>
      <c r="T13" s="43">
        <f t="shared" si="0"/>
        <v>81.92184199999997</v>
      </c>
      <c r="U13" s="43">
        <f t="shared" si="1"/>
        <v>1244.7755200000001</v>
      </c>
      <c r="V13" s="43">
        <f t="shared" si="2"/>
        <v>61255.830100000006</v>
      </c>
      <c r="W13" s="43">
        <f t="shared" si="3"/>
        <v>216283.24200000003</v>
      </c>
      <c r="X13" s="43">
        <f t="shared" si="4"/>
        <v>31981.25469999999</v>
      </c>
      <c r="Y13" s="43">
        <f t="shared" si="5"/>
        <v>-72003.840700000001</v>
      </c>
      <c r="Z13" s="43"/>
      <c r="AA13" s="38" t="s">
        <v>117</v>
      </c>
      <c r="AB13" s="44">
        <f t="shared" si="6"/>
        <v>4.8520285422998022E-2</v>
      </c>
      <c r="AC13" s="44">
        <f t="shared" si="7"/>
        <v>0.20107313293990936</v>
      </c>
      <c r="AD13" s="44">
        <f t="shared" si="8"/>
        <v>0.58349805447686531</v>
      </c>
      <c r="AE13" s="44">
        <f t="shared" si="9"/>
        <v>1.1659234737394426</v>
      </c>
      <c r="AF13" s="44">
        <f t="shared" si="10"/>
        <v>7.6072033441763498E-2</v>
      </c>
      <c r="AG13" s="44">
        <f t="shared" si="11"/>
        <v>-0.16505415766830034</v>
      </c>
      <c r="AH13" s="43"/>
    </row>
    <row r="14" spans="1:34" s="42" customFormat="1" ht="15" customHeight="1" x14ac:dyDescent="0.2">
      <c r="A14" s="38" t="s">
        <v>428</v>
      </c>
      <c r="B14" s="39">
        <f>SUMIFS('DATA 2'!C$2:C$34,'DATA 2'!$A$2:$A$34,$A14)</f>
        <v>439.5071974</v>
      </c>
      <c r="C14" s="39">
        <f>SUMIFS('DATA 2'!H$2:H$34,'DATA 2'!$A$2:$A$34,$A14)</f>
        <v>1554.229302</v>
      </c>
      <c r="D14" s="39">
        <f>SUMIFS('DATA 2'!J$2:J$34,'DATA 2'!$A$2:$A$34,$A14)</f>
        <v>2148.188157</v>
      </c>
      <c r="E14" s="39">
        <f>SUMIFS('DATA 2'!O$2:O$34,'DATA 2'!$A$2:$A$34,$A14)</f>
        <v>3053.3489020000002</v>
      </c>
      <c r="F14" s="39">
        <f>SUMIFS('DATA 2'!T$2:T$34,'DATA 2'!$A$2:$A$34,$A14)</f>
        <v>3008.283696</v>
      </c>
      <c r="G14" s="39">
        <f>SUMIFS('DATA 2'!AD$2:AD$34,'DATA 2'!$A$2:$A$34,$A14)</f>
        <v>2504.3784719999999</v>
      </c>
      <c r="H14" s="39">
        <f>SUMIFS('DATA 2'!AN$2:AN$34,'DATA 2'!$A$2:$A$34,$A14)</f>
        <v>2.5072332670000002</v>
      </c>
      <c r="I14" s="41"/>
      <c r="J14" s="38" t="s">
        <v>428</v>
      </c>
      <c r="K14" s="39">
        <f>SUMIFS('DATA 2'!$C$35:$C$67,'DATA 2'!$A$35:$A$67,$J14)</f>
        <v>439.5071974</v>
      </c>
      <c r="L14" s="39">
        <f>SUMIFS('DATA 2'!$H$35:$H$67,'DATA 2'!$A$35:$A$67,$J14)</f>
        <v>1578.8428919999999</v>
      </c>
      <c r="M14" s="39">
        <f>SUMIFS('DATA 2'!$J$35:$J$67,'DATA 2'!$A$35:$A$67,$J14)</f>
        <v>2251.7171210000001</v>
      </c>
      <c r="N14" s="39">
        <f>SUMIFS('DATA 2'!$O$35:$O$67,'DATA 2'!$A$35:$A$67,$J14)</f>
        <v>3083.5228520000001</v>
      </c>
      <c r="O14" s="39">
        <f>SUMIFS('DATA 2'!$T$35:$T$67,'DATA 2'!$A$35:$A$67,$J14)</f>
        <v>3962.0907040000002</v>
      </c>
      <c r="P14" s="39">
        <f>SUMIFS('DATA 2'!$AD$35:$AD$67,'DATA 2'!$A$35:$A$67,$J14)</f>
        <v>3350.8160339999999</v>
      </c>
      <c r="Q14" s="39">
        <f>SUMIFS('DATA 2'!$AN$35:$AN$67,'DATA 2'!$A$35:$A$67,$J14)</f>
        <v>1804.649623</v>
      </c>
      <c r="R14" s="41"/>
      <c r="S14" s="38" t="s">
        <v>428</v>
      </c>
      <c r="T14" s="43">
        <f t="shared" si="0"/>
        <v>24.613589999999931</v>
      </c>
      <c r="U14" s="43">
        <f t="shared" si="1"/>
        <v>103.52896400000009</v>
      </c>
      <c r="V14" s="43">
        <f t="shared" si="2"/>
        <v>30.173949999999877</v>
      </c>
      <c r="W14" s="43">
        <f t="shared" si="3"/>
        <v>953.80700800000022</v>
      </c>
      <c r="X14" s="43">
        <f t="shared" si="4"/>
        <v>846.43756200000007</v>
      </c>
      <c r="Y14" s="43">
        <f t="shared" si="5"/>
        <v>1802.1423897330001</v>
      </c>
      <c r="Z14" s="43"/>
      <c r="AA14" s="38" t="s">
        <v>428</v>
      </c>
      <c r="AB14" s="44">
        <f t="shared" si="6"/>
        <v>1.5836524229936311E-2</v>
      </c>
      <c r="AC14" s="44">
        <f t="shared" si="7"/>
        <v>4.8193620127103376E-2</v>
      </c>
      <c r="AD14" s="44">
        <f t="shared" si="8"/>
        <v>9.8822476462598896E-3</v>
      </c>
      <c r="AE14" s="44">
        <f t="shared" si="9"/>
        <v>0.31706019258364537</v>
      </c>
      <c r="AF14" s="44">
        <f t="shared" si="10"/>
        <v>0.33798308501032359</v>
      </c>
      <c r="AG14" s="44">
        <f t="shared" si="11"/>
        <v>718.7773126069485</v>
      </c>
      <c r="AH14" s="43"/>
    </row>
    <row r="15" spans="1:34" s="42" customFormat="1" ht="15" customHeight="1" x14ac:dyDescent="0.2">
      <c r="A15" s="38" t="s">
        <v>429</v>
      </c>
      <c r="B15" s="39">
        <f>SUMIFS('DATA 2'!C$2:C$34,'DATA 2'!$A$2:$A$34,$A15)</f>
        <v>4581.1430389999996</v>
      </c>
      <c r="C15" s="39">
        <f>SUMIFS('DATA 2'!H$2:H$34,'DATA 2'!$A$2:$A$34,$A15)</f>
        <v>7525.3216089999996</v>
      </c>
      <c r="D15" s="39">
        <f>SUMIFS('DATA 2'!J$2:J$34,'DATA 2'!$A$2:$A$34,$A15)</f>
        <v>8878.7604379999902</v>
      </c>
      <c r="E15" s="39">
        <f>SUMIFS('DATA 2'!O$2:O$34,'DATA 2'!$A$2:$A$34,$A15)</f>
        <v>9752.9476610000002</v>
      </c>
      <c r="F15" s="39">
        <f>SUMIFS('DATA 2'!T$2:T$34,'DATA 2'!$A$2:$A$34,$A15)</f>
        <v>9118.5540450000008</v>
      </c>
      <c r="G15" s="39">
        <f>SUMIFS('DATA 2'!AD$2:AD$34,'DATA 2'!$A$2:$A$34,$A15)</f>
        <v>3214.6599860000001</v>
      </c>
      <c r="H15" s="39">
        <f>SUMIFS('DATA 2'!AN$2:AN$34,'DATA 2'!$A$2:$A$34,$A15)</f>
        <v>367.95037339999999</v>
      </c>
      <c r="I15" s="41"/>
      <c r="J15" s="38" t="s">
        <v>429</v>
      </c>
      <c r="K15" s="39">
        <f>SUMIFS('DATA 2'!$C$35:$C$67,'DATA 2'!$A$35:$A$67,$J15)</f>
        <v>4581.1430389999996</v>
      </c>
      <c r="L15" s="39">
        <f>SUMIFS('DATA 2'!$H$35:$H$67,'DATA 2'!$A$35:$A$67,$J15)</f>
        <v>7691.2635719999998</v>
      </c>
      <c r="M15" s="39">
        <f>SUMIFS('DATA 2'!$J$35:$J$67,'DATA 2'!$A$35:$A$67,$J15)</f>
        <v>9554.4100319999998</v>
      </c>
      <c r="N15" s="39">
        <f>SUMIFS('DATA 2'!$O$35:$O$67,'DATA 2'!$A$35:$A$67,$J15)</f>
        <v>10743.464029999999</v>
      </c>
      <c r="O15" s="39">
        <f>SUMIFS('DATA 2'!$T$35:$T$67,'DATA 2'!$A$35:$A$67,$J15)</f>
        <v>9605.3358009999902</v>
      </c>
      <c r="P15" s="39">
        <f>SUMIFS('DATA 2'!$AD$35:$AD$67,'DATA 2'!$A$35:$A$67,$J15)</f>
        <v>4158.9518520000001</v>
      </c>
      <c r="Q15" s="39">
        <f>SUMIFS('DATA 2'!$AN$35:$AN$67,'DATA 2'!$A$35:$A$67,$J15)</f>
        <v>9700.79642099999</v>
      </c>
      <c r="R15" s="41"/>
      <c r="S15" s="38" t="s">
        <v>429</v>
      </c>
      <c r="T15" s="43">
        <f t="shared" si="0"/>
        <v>165.94196300000021</v>
      </c>
      <c r="U15" s="43">
        <f t="shared" si="1"/>
        <v>675.64959400000953</v>
      </c>
      <c r="V15" s="43">
        <f t="shared" si="2"/>
        <v>990.51636899999903</v>
      </c>
      <c r="W15" s="43">
        <f t="shared" si="3"/>
        <v>486.7817559999894</v>
      </c>
      <c r="X15" s="43">
        <f t="shared" si="4"/>
        <v>944.29186600000003</v>
      </c>
      <c r="Y15" s="43">
        <f t="shared" si="5"/>
        <v>9332.8460475999891</v>
      </c>
      <c r="Z15" s="43"/>
      <c r="AA15" s="38" t="s">
        <v>429</v>
      </c>
      <c r="AB15" s="44">
        <f t="shared" si="6"/>
        <v>2.2051145668185113E-2</v>
      </c>
      <c r="AC15" s="44">
        <f t="shared" si="7"/>
        <v>7.6097288435479582E-2</v>
      </c>
      <c r="AD15" s="44">
        <f t="shared" si="8"/>
        <v>0.10156071819813683</v>
      </c>
      <c r="AE15" s="44">
        <f t="shared" si="9"/>
        <v>5.3383656399657697E-2</v>
      </c>
      <c r="AF15" s="44">
        <f t="shared" si="10"/>
        <v>0.29374548789372334</v>
      </c>
      <c r="AG15" s="44">
        <f t="shared" si="11"/>
        <v>25.364415210021338</v>
      </c>
      <c r="AH15" s="43"/>
    </row>
    <row r="16" spans="1:34" s="42" customFormat="1" ht="15" customHeight="1" x14ac:dyDescent="0.2">
      <c r="A16" s="38" t="s">
        <v>430</v>
      </c>
      <c r="B16" s="39">
        <f>SUMIFS('DATA 2'!C$2:C$34,'DATA 2'!$A$2:$A$34,$A16)</f>
        <v>0.34929036270000002</v>
      </c>
      <c r="C16" s="39">
        <f>SUMIFS('DATA 2'!H$2:H$34,'DATA 2'!$A$2:$A$34,$A16)</f>
        <v>352.6135506</v>
      </c>
      <c r="D16" s="39">
        <f>SUMIFS('DATA 2'!J$2:J$34,'DATA 2'!$A$2:$A$34,$A16)</f>
        <v>946.01302469999996</v>
      </c>
      <c r="E16" s="39">
        <f>SUMIFS('DATA 2'!O$2:O$34,'DATA 2'!$A$2:$A$34,$A16)</f>
        <v>1863.5714350000001</v>
      </c>
      <c r="F16" s="39">
        <f>SUMIFS('DATA 2'!T$2:T$34,'DATA 2'!$A$2:$A$34,$A16)</f>
        <v>1720.477684</v>
      </c>
      <c r="G16" s="39">
        <f>SUMIFS('DATA 2'!AD$2:AD$34,'DATA 2'!$A$2:$A$34,$A16)</f>
        <v>622.57621700000004</v>
      </c>
      <c r="H16" s="39">
        <f>SUMIFS('DATA 2'!AN$2:AN$34,'DATA 2'!$A$2:$A$34,$A16)</f>
        <v>345.21183639999998</v>
      </c>
      <c r="I16" s="41"/>
      <c r="J16" s="38" t="s">
        <v>430</v>
      </c>
      <c r="K16" s="39">
        <f>SUMIFS('DATA 2'!$C$35:$C$67,'DATA 2'!$A$35:$A$67,$J16)</f>
        <v>0.34929036270000002</v>
      </c>
      <c r="L16" s="39">
        <f>SUMIFS('DATA 2'!$H$35:$H$67,'DATA 2'!$A$35:$A$67,$J16)</f>
        <v>358.19869790000001</v>
      </c>
      <c r="M16" s="39">
        <f>SUMIFS('DATA 2'!$J$35:$J$67,'DATA 2'!$A$35:$A$67,$J16)</f>
        <v>991.61267269999996</v>
      </c>
      <c r="N16" s="39">
        <f>SUMIFS('DATA 2'!$O$35:$O$67,'DATA 2'!$A$35:$A$67,$J16)</f>
        <v>1882.027327</v>
      </c>
      <c r="O16" s="39">
        <f>SUMIFS('DATA 2'!$T$35:$T$67,'DATA 2'!$A$35:$A$67,$J16)</f>
        <v>1697.1617819999999</v>
      </c>
      <c r="P16" s="39">
        <f>SUMIFS('DATA 2'!$AD$35:$AD$67,'DATA 2'!$A$35:$A$67,$J16)</f>
        <v>547.875225</v>
      </c>
      <c r="Q16" s="39">
        <f>SUMIFS('DATA 2'!$AN$35:$AN$67,'DATA 2'!$A$35:$A$67,$J16)</f>
        <v>258.49476069999997</v>
      </c>
      <c r="R16" s="41"/>
      <c r="S16" s="38" t="s">
        <v>430</v>
      </c>
      <c r="T16" s="43">
        <f t="shared" si="0"/>
        <v>5.5851473000000169</v>
      </c>
      <c r="U16" s="43">
        <f t="shared" si="1"/>
        <v>45.599648000000002</v>
      </c>
      <c r="V16" s="43">
        <f t="shared" si="2"/>
        <v>18.455891999999949</v>
      </c>
      <c r="W16" s="43">
        <f t="shared" si="3"/>
        <v>-23.315902000000051</v>
      </c>
      <c r="X16" s="43">
        <f t="shared" si="4"/>
        <v>-74.700992000000042</v>
      </c>
      <c r="Y16" s="43">
        <f t="shared" si="5"/>
        <v>-86.717075700000009</v>
      </c>
      <c r="Z16" s="43"/>
      <c r="AA16" s="38" t="s">
        <v>430</v>
      </c>
      <c r="AB16" s="44">
        <f t="shared" si="6"/>
        <v>1.5839287204069352E-2</v>
      </c>
      <c r="AC16" s="44">
        <f t="shared" si="7"/>
        <v>4.820192408498869E-2</v>
      </c>
      <c r="AD16" s="44">
        <f t="shared" si="8"/>
        <v>9.9035065967298941E-3</v>
      </c>
      <c r="AE16" s="44">
        <f t="shared" si="9"/>
        <v>-1.3551993273049678E-2</v>
      </c>
      <c r="AF16" s="44">
        <f t="shared" si="10"/>
        <v>-0.11998690274415036</v>
      </c>
      <c r="AG16" s="44">
        <f t="shared" si="11"/>
        <v>-0.2511996013935055</v>
      </c>
      <c r="AH16" s="43"/>
    </row>
    <row r="17" spans="1:34" s="42" customFormat="1" ht="15" customHeight="1" x14ac:dyDescent="0.2">
      <c r="A17" s="38" t="s">
        <v>431</v>
      </c>
      <c r="B17" s="39">
        <f>SUMIFS('DATA 2'!C$2:C$34,'DATA 2'!$A$2:$A$34,$A17)</f>
        <v>3813.5502799999999</v>
      </c>
      <c r="C17" s="39">
        <f>SUMIFS('DATA 2'!H$2:H$34,'DATA 2'!$A$2:$A$34,$A17)</f>
        <v>4209.0718639999996</v>
      </c>
      <c r="D17" s="39">
        <f>SUMIFS('DATA 2'!J$2:J$34,'DATA 2'!$A$2:$A$34,$A17)</f>
        <v>4661.0475649999998</v>
      </c>
      <c r="E17" s="39">
        <f>SUMIFS('DATA 2'!O$2:O$34,'DATA 2'!$A$2:$A$34,$A17)</f>
        <v>4654.4410099999996</v>
      </c>
      <c r="F17" s="39">
        <f>SUMIFS('DATA 2'!T$2:T$34,'DATA 2'!$A$2:$A$34,$A17)</f>
        <v>4411.8171679999996</v>
      </c>
      <c r="G17" s="39">
        <f>SUMIFS('DATA 2'!AD$2:AD$34,'DATA 2'!$A$2:$A$34,$A17)</f>
        <v>3844.4734279999998</v>
      </c>
      <c r="H17" s="39">
        <f>SUMIFS('DATA 2'!AN$2:AN$34,'DATA 2'!$A$2:$A$34,$A17)</f>
        <v>3170.3059050000002</v>
      </c>
      <c r="I17" s="41"/>
      <c r="J17" s="38" t="s">
        <v>431</v>
      </c>
      <c r="K17" s="39">
        <f>SUMIFS('DATA 2'!$C$35:$C$67,'DATA 2'!$A$35:$A$67,$J17)</f>
        <v>3813.5502799999999</v>
      </c>
      <c r="L17" s="39">
        <f>SUMIFS('DATA 2'!$H$35:$H$67,'DATA 2'!$A$35:$A$67,$J17)</f>
        <v>4275.6996879999997</v>
      </c>
      <c r="M17" s="39">
        <f>SUMIFS('DATA 2'!$J$35:$J$67,'DATA 2'!$A$35:$A$67,$J17)</f>
        <v>4885.5755939999999</v>
      </c>
      <c r="N17" s="39">
        <f>SUMIFS('DATA 2'!$O$35:$O$67,'DATA 2'!$A$35:$A$67,$J17)</f>
        <v>4700.5774170000004</v>
      </c>
      <c r="O17" s="39">
        <f>SUMIFS('DATA 2'!$T$35:$T$67,'DATA 2'!$A$35:$A$67,$J17)</f>
        <v>4368.0954039999997</v>
      </c>
      <c r="P17" s="39">
        <f>SUMIFS('DATA 2'!$AD$35:$AD$67,'DATA 2'!$A$35:$A$67,$J17)</f>
        <v>3633.502285</v>
      </c>
      <c r="Q17" s="39">
        <f>SUMIFS('DATA 2'!$AN$35:$AN$67,'DATA 2'!$A$35:$A$67,$J17)</f>
        <v>19515.574700000001</v>
      </c>
      <c r="R17" s="41"/>
      <c r="S17" s="38" t="s">
        <v>431</v>
      </c>
      <c r="T17" s="43">
        <f t="shared" si="0"/>
        <v>66.627824000000146</v>
      </c>
      <c r="U17" s="43">
        <f t="shared" si="1"/>
        <v>224.52802900000006</v>
      </c>
      <c r="V17" s="43">
        <f t="shared" si="2"/>
        <v>46.136407000000872</v>
      </c>
      <c r="W17" s="43">
        <f t="shared" si="3"/>
        <v>-43.721763999999894</v>
      </c>
      <c r="X17" s="43">
        <f t="shared" si="4"/>
        <v>-210.97114299999976</v>
      </c>
      <c r="Y17" s="43">
        <f t="shared" si="5"/>
        <v>16345.268795</v>
      </c>
      <c r="Z17" s="43"/>
      <c r="AA17" s="38" t="s">
        <v>431</v>
      </c>
      <c r="AB17" s="44">
        <f t="shared" si="6"/>
        <v>1.5829576246930932E-2</v>
      </c>
      <c r="AC17" s="44">
        <f t="shared" si="7"/>
        <v>4.8171151628228381E-2</v>
      </c>
      <c r="AD17" s="44">
        <f t="shared" si="8"/>
        <v>9.9123411169843578E-3</v>
      </c>
      <c r="AE17" s="44">
        <f t="shared" si="9"/>
        <v>-9.9101486609927125E-3</v>
      </c>
      <c r="AF17" s="44">
        <f t="shared" si="10"/>
        <v>-5.487647318965938E-2</v>
      </c>
      <c r="AG17" s="44">
        <f t="shared" si="11"/>
        <v>5.1557386841507338</v>
      </c>
      <c r="AH17" s="43"/>
    </row>
    <row r="18" spans="1:34" s="42" customFormat="1" ht="15" customHeight="1" x14ac:dyDescent="0.2">
      <c r="A18" s="38" t="s">
        <v>434</v>
      </c>
      <c r="B18" s="39">
        <f>SUMIFS('DATA 2'!C$2:C$34,'DATA 2'!$A$2:$A$34,$A18)</f>
        <v>13033.75303</v>
      </c>
      <c r="C18" s="39">
        <f>SUMIFS('DATA 2'!H$2:H$34,'DATA 2'!$A$2:$A$34,$A18)</f>
        <v>14275.716350000001</v>
      </c>
      <c r="D18" s="39">
        <f>SUMIFS('DATA 2'!J$2:J$34,'DATA 2'!$A$2:$A$34,$A18)</f>
        <v>15696.600630000001</v>
      </c>
      <c r="E18" s="39">
        <f>SUMIFS('DATA 2'!O$2:O$34,'DATA 2'!$A$2:$A$34,$A18)</f>
        <v>15863.69238</v>
      </c>
      <c r="F18" s="39">
        <f>SUMIFS('DATA 2'!T$2:T$34,'DATA 2'!$A$2:$A$34,$A18)</f>
        <v>12544.61908</v>
      </c>
      <c r="G18" s="39">
        <f>SUMIFS('DATA 2'!AD$2:AD$34,'DATA 2'!$A$2:$A$34,$A18)</f>
        <v>8173.2880439999999</v>
      </c>
      <c r="H18" s="39">
        <f>SUMIFS('DATA 2'!AN$2:AN$34,'DATA 2'!$A$2:$A$34,$A18)</f>
        <v>252.1907041</v>
      </c>
      <c r="I18" s="41"/>
      <c r="J18" s="38" t="s">
        <v>434</v>
      </c>
      <c r="K18" s="39">
        <f>SUMIFS('DATA 2'!$C$35:$C$67,'DATA 2'!$A$35:$A$67,$J18)</f>
        <v>13033.75303</v>
      </c>
      <c r="L18" s="39">
        <f>SUMIFS('DATA 2'!$H$35:$H$67,'DATA 2'!$A$35:$A$67,$J18)</f>
        <v>11945.313399999999</v>
      </c>
      <c r="M18" s="39">
        <f>SUMIFS('DATA 2'!$J$35:$J$67,'DATA 2'!$A$35:$A$67,$J18)</f>
        <v>7138.1093430000001</v>
      </c>
      <c r="N18" s="39">
        <f>SUMIFS('DATA 2'!$O$35:$O$67,'DATA 2'!$A$35:$A$67,$J18)</f>
        <v>1018.808209</v>
      </c>
      <c r="O18" s="39">
        <f>SUMIFS('DATA 2'!$T$35:$T$67,'DATA 2'!$A$35:$A$67,$J18)</f>
        <v>411.13838900000002</v>
      </c>
      <c r="P18" s="39">
        <f>SUMIFS('DATA 2'!$AD$35:$AD$67,'DATA 2'!$A$35:$A$67,$J18)</f>
        <v>32.231547110000001</v>
      </c>
      <c r="Q18" s="39">
        <f>SUMIFS('DATA 2'!$AN$35:$AN$67,'DATA 2'!$A$35:$A$67,$J18)</f>
        <v>32.406910860000004</v>
      </c>
      <c r="R18" s="41"/>
      <c r="S18" s="38" t="s">
        <v>434</v>
      </c>
      <c r="T18" s="43">
        <f t="shared" si="0"/>
        <v>-2330.4029500000015</v>
      </c>
      <c r="U18" s="43">
        <f t="shared" si="1"/>
        <v>-8558.4912870000007</v>
      </c>
      <c r="V18" s="43">
        <f t="shared" si="2"/>
        <v>-14844.884171</v>
      </c>
      <c r="W18" s="43">
        <f t="shared" si="3"/>
        <v>-12133.480691000001</v>
      </c>
      <c r="X18" s="43">
        <f t="shared" si="4"/>
        <v>-8141.0564968899998</v>
      </c>
      <c r="Y18" s="43">
        <f t="shared" si="5"/>
        <v>-219.78379323999999</v>
      </c>
      <c r="Z18" s="43"/>
      <c r="AA18" s="38" t="s">
        <v>434</v>
      </c>
      <c r="AB18" s="44">
        <f t="shared" si="6"/>
        <v>-0.1632424526283055</v>
      </c>
      <c r="AC18" s="44">
        <f t="shared" si="7"/>
        <v>-0.54524489019887867</v>
      </c>
      <c r="AD18" s="44">
        <f t="shared" si="8"/>
        <v>-0.93577735973470766</v>
      </c>
      <c r="AE18" s="44">
        <f t="shared" si="9"/>
        <v>-0.96722591683509296</v>
      </c>
      <c r="AF18" s="44">
        <f t="shared" si="10"/>
        <v>-0.99605647727860747</v>
      </c>
      <c r="AG18" s="44">
        <f t="shared" si="11"/>
        <v>-0.87149839255316153</v>
      </c>
      <c r="AH18" s="43"/>
    </row>
    <row r="19" spans="1:34" s="42" customFormat="1" ht="15" customHeight="1" x14ac:dyDescent="0.2">
      <c r="A19" s="38" t="s">
        <v>435</v>
      </c>
      <c r="B19" s="39">
        <f>SUMIFS('DATA 2'!C$2:C$34,'DATA 2'!$A$2:$A$34,$A19)</f>
        <v>42001.407169999999</v>
      </c>
      <c r="C19" s="39">
        <f>SUMIFS('DATA 2'!H$2:H$34,'DATA 2'!$A$2:$A$34,$A19)</f>
        <v>55345.653839999999</v>
      </c>
      <c r="D19" s="39">
        <f>SUMIFS('DATA 2'!J$2:J$34,'DATA 2'!$A$2:$A$34,$A19)</f>
        <v>63612.394220000002</v>
      </c>
      <c r="E19" s="39">
        <f>SUMIFS('DATA 2'!O$2:O$34,'DATA 2'!$A$2:$A$34,$A19)</f>
        <v>69488.215169999996</v>
      </c>
      <c r="F19" s="39">
        <f>SUMIFS('DATA 2'!T$2:T$34,'DATA 2'!$A$2:$A$34,$A19)</f>
        <v>76558.531839999996</v>
      </c>
      <c r="G19" s="39">
        <f>SUMIFS('DATA 2'!AD$2:AD$34,'DATA 2'!$A$2:$A$34,$A19)</f>
        <v>64997.730860000003</v>
      </c>
      <c r="H19" s="39">
        <f>SUMIFS('DATA 2'!AN$2:AN$34,'DATA 2'!$A$2:$A$34,$A19)</f>
        <v>66708.04681</v>
      </c>
      <c r="I19" s="41"/>
      <c r="J19" s="38" t="s">
        <v>435</v>
      </c>
      <c r="K19" s="39">
        <f>SUMIFS('DATA 2'!$C$35:$C$67,'DATA 2'!$A$35:$A$67,$J19)</f>
        <v>42001.407169999999</v>
      </c>
      <c r="L19" s="39">
        <f>SUMIFS('DATA 2'!$H$35:$H$67,'DATA 2'!$A$35:$A$67,$J19)</f>
        <v>56357.262430000002</v>
      </c>
      <c r="M19" s="39">
        <f>SUMIFS('DATA 2'!$J$35:$J$67,'DATA 2'!$A$35:$A$67,$J19)</f>
        <v>67371.499479999999</v>
      </c>
      <c r="N19" s="39">
        <f>SUMIFS('DATA 2'!$O$35:$O$67,'DATA 2'!$A$35:$A$67,$J19)</f>
        <v>72618.995930000005</v>
      </c>
      <c r="O19" s="39">
        <f>SUMIFS('DATA 2'!$T$35:$T$67,'DATA 2'!$A$35:$A$67,$J19)</f>
        <v>58498.199979999998</v>
      </c>
      <c r="P19" s="39">
        <f>SUMIFS('DATA 2'!$AD$35:$AD$67,'DATA 2'!$A$35:$A$67,$J19)</f>
        <v>32990.931539999998</v>
      </c>
      <c r="Q19" s="39">
        <f>SUMIFS('DATA 2'!$AN$35:$AN$67,'DATA 2'!$A$35:$A$67,$J19)</f>
        <v>13835.153329999999</v>
      </c>
      <c r="R19" s="41"/>
      <c r="S19" s="38" t="s">
        <v>435</v>
      </c>
      <c r="T19" s="43">
        <f t="shared" si="0"/>
        <v>1011.6085900000035</v>
      </c>
      <c r="U19" s="43">
        <f t="shared" si="1"/>
        <v>3759.1052599999966</v>
      </c>
      <c r="V19" s="43">
        <f t="shared" si="2"/>
        <v>3130.7807600000087</v>
      </c>
      <c r="W19" s="43">
        <f t="shared" si="3"/>
        <v>-18060.331859999998</v>
      </c>
      <c r="X19" s="43">
        <f t="shared" si="4"/>
        <v>-32006.799320000006</v>
      </c>
      <c r="Y19" s="43">
        <f t="shared" si="5"/>
        <v>-52872.893479999999</v>
      </c>
      <c r="Z19" s="43"/>
      <c r="AA19" s="38" t="s">
        <v>435</v>
      </c>
      <c r="AB19" s="44">
        <f t="shared" si="6"/>
        <v>1.8278013173798291E-2</v>
      </c>
      <c r="AC19" s="44">
        <f t="shared" si="7"/>
        <v>5.9093912532192094E-2</v>
      </c>
      <c r="AD19" s="44">
        <f t="shared" si="8"/>
        <v>4.5054844945156214E-2</v>
      </c>
      <c r="AE19" s="44">
        <f t="shared" si="9"/>
        <v>-0.23590227536944364</v>
      </c>
      <c r="AF19" s="44">
        <f t="shared" si="10"/>
        <v>-0.49242948786843244</v>
      </c>
      <c r="AG19" s="44">
        <f t="shared" si="11"/>
        <v>-0.79260143278657624</v>
      </c>
      <c r="AH19" s="43"/>
    </row>
    <row r="20" spans="1:34" s="42" customFormat="1" ht="15" customHeight="1" x14ac:dyDescent="0.2">
      <c r="A20" s="38" t="s">
        <v>432</v>
      </c>
      <c r="B20" s="39">
        <f>SUMIFS('DATA 2'!C$2:C$34,'DATA 2'!$A$2:$A$34,$A20)</f>
        <v>404.96020850000002</v>
      </c>
      <c r="C20" s="39">
        <f>SUMIFS('DATA 2'!H$2:H$34,'DATA 2'!$A$2:$A$34,$A20)</f>
        <v>647.51275550000003</v>
      </c>
      <c r="D20" s="39">
        <f>SUMIFS('DATA 2'!J$2:J$34,'DATA 2'!$A$2:$A$34,$A20)</f>
        <v>336.06333139999998</v>
      </c>
      <c r="E20" s="39">
        <f>SUMIFS('DATA 2'!O$2:O$34,'DATA 2'!$A$2:$A$34,$A20)</f>
        <v>29.297575049999999</v>
      </c>
      <c r="F20" s="39">
        <f>SUMIFS('DATA 2'!T$2:T$34,'DATA 2'!$A$2:$A$34,$A20)</f>
        <v>14.042228659999999</v>
      </c>
      <c r="G20" s="39">
        <f>SUMIFS('DATA 2'!AD$2:AD$34,'DATA 2'!$A$2:$A$34,$A20)</f>
        <v>37.080423600000003</v>
      </c>
      <c r="H20" s="39">
        <f>SUMIFS('DATA 2'!AN$2:AN$34,'DATA 2'!$A$2:$A$34,$A20)</f>
        <v>68.05646127</v>
      </c>
      <c r="I20" s="41"/>
      <c r="J20" s="38" t="s">
        <v>432</v>
      </c>
      <c r="K20" s="39">
        <f>SUMIFS('DATA 2'!$C$35:$C$67,'DATA 2'!$A$35:$A$67,$J20)</f>
        <v>404.96020850000002</v>
      </c>
      <c r="L20" s="39">
        <f>SUMIFS('DATA 2'!$H$35:$H$67,'DATA 2'!$A$35:$A$67,$J20)</f>
        <v>657.76600959999996</v>
      </c>
      <c r="M20" s="39">
        <f>SUMIFS('DATA 2'!$J$35:$J$67,'DATA 2'!$A$35:$A$67,$J20)</f>
        <v>352.26733530000001</v>
      </c>
      <c r="N20" s="39">
        <f>SUMIFS('DATA 2'!$O$35:$O$67,'DATA 2'!$A$35:$A$67,$J20)</f>
        <v>29.627766149999999</v>
      </c>
      <c r="O20" s="39">
        <f>SUMIFS('DATA 2'!$T$35:$T$67,'DATA 2'!$A$35:$A$67,$J20)</f>
        <v>13.625446459999999</v>
      </c>
      <c r="P20" s="39">
        <f>SUMIFS('DATA 2'!$AD$35:$AD$67,'DATA 2'!$A$35:$A$67,$J20)</f>
        <v>36.349317220000003</v>
      </c>
      <c r="Q20" s="39">
        <f>SUMIFS('DATA 2'!$AN$35:$AN$67,'DATA 2'!$A$35:$A$67,$J20)</f>
        <v>64.250388529999995</v>
      </c>
      <c r="R20" s="41"/>
      <c r="S20" s="38" t="s">
        <v>432</v>
      </c>
      <c r="T20" s="43">
        <f t="shared" si="0"/>
        <v>10.253254099999936</v>
      </c>
      <c r="U20" s="43">
        <f t="shared" si="1"/>
        <v>16.204003900000032</v>
      </c>
      <c r="V20" s="43">
        <f t="shared" si="2"/>
        <v>0.3301911000000004</v>
      </c>
      <c r="W20" s="43">
        <f t="shared" si="3"/>
        <v>-0.4167822000000001</v>
      </c>
      <c r="X20" s="43">
        <f t="shared" si="4"/>
        <v>-0.73110637999999994</v>
      </c>
      <c r="Y20" s="43">
        <f t="shared" si="5"/>
        <v>-3.8060727400000047</v>
      </c>
      <c r="Z20" s="43"/>
      <c r="AA20" s="38" t="s">
        <v>432</v>
      </c>
      <c r="AB20" s="44">
        <f t="shared" si="6"/>
        <v>1.5834829527153538E-2</v>
      </c>
      <c r="AC20" s="44">
        <f t="shared" si="7"/>
        <v>4.8217113817494051E-2</v>
      </c>
      <c r="AD20" s="44">
        <f t="shared" si="8"/>
        <v>1.1270253576840084E-2</v>
      </c>
      <c r="AE20" s="44">
        <f t="shared" si="9"/>
        <v>-2.9680630481913828E-2</v>
      </c>
      <c r="AF20" s="44">
        <f t="shared" si="10"/>
        <v>-1.9716775295954281E-2</v>
      </c>
      <c r="AG20" s="44">
        <f t="shared" si="11"/>
        <v>-5.5925222513409811E-2</v>
      </c>
      <c r="AH20" s="43"/>
    </row>
    <row r="21" spans="1:34" s="42" customFormat="1" ht="15" customHeight="1" x14ac:dyDescent="0.2">
      <c r="A21" s="38" t="s">
        <v>433</v>
      </c>
      <c r="B21" s="39">
        <f>SUMIFS('DATA 2'!C$2:C$34,'DATA 2'!$A$2:$A$34,$A21)</f>
        <v>6170.1730530000004</v>
      </c>
      <c r="C21" s="39">
        <f>SUMIFS('DATA 2'!H$2:H$34,'DATA 2'!$A$2:$A$34,$A21)</f>
        <v>4037.5203019999999</v>
      </c>
      <c r="D21" s="39">
        <f>SUMIFS('DATA 2'!J$2:J$34,'DATA 2'!$A$2:$A$34,$A21)</f>
        <v>1167.0510690000001</v>
      </c>
      <c r="E21" s="39">
        <f>SUMIFS('DATA 2'!O$2:O$34,'DATA 2'!$A$2:$A$34,$A21)</f>
        <v>25.811461479999998</v>
      </c>
      <c r="F21" s="39">
        <f>SUMIFS('DATA 2'!T$2:T$34,'DATA 2'!$A$2:$A$34,$A21)</f>
        <v>13.64564966</v>
      </c>
      <c r="G21" s="39">
        <f>SUMIFS('DATA 2'!AD$2:AD$34,'DATA 2'!$A$2:$A$34,$A21)</f>
        <v>14.93788121</v>
      </c>
      <c r="H21" s="39">
        <f>SUMIFS('DATA 2'!AN$2:AN$34,'DATA 2'!$A$2:$A$34,$A21)</f>
        <v>14.044281890000001</v>
      </c>
      <c r="I21" s="41"/>
      <c r="J21" s="38" t="s">
        <v>433</v>
      </c>
      <c r="K21" s="39">
        <f>SUMIFS('DATA 2'!$C$35:$C$67,'DATA 2'!$A$35:$A$67,$J21)</f>
        <v>6170.1730530000004</v>
      </c>
      <c r="L21" s="39">
        <f>SUMIFS('DATA 2'!$H$35:$H$67,'DATA 2'!$A$35:$A$67,$J21)</f>
        <v>4101.4197299999996</v>
      </c>
      <c r="M21" s="39">
        <f>SUMIFS('DATA 2'!$J$35:$J$67,'DATA 2'!$A$35:$A$67,$J21)</f>
        <v>1222.9804389999999</v>
      </c>
      <c r="N21" s="39">
        <f>SUMIFS('DATA 2'!$O$35:$O$67,'DATA 2'!$A$35:$A$67,$J21)</f>
        <v>26.086922300000001</v>
      </c>
      <c r="O21" s="39">
        <f>SUMIFS('DATA 2'!$T$35:$T$67,'DATA 2'!$A$35:$A$67,$J21)</f>
        <v>13.56648925</v>
      </c>
      <c r="P21" s="39">
        <f>SUMIFS('DATA 2'!$AD$35:$AD$67,'DATA 2'!$A$35:$A$67,$J21)</f>
        <v>14.64815684</v>
      </c>
      <c r="Q21" s="39">
        <f>SUMIFS('DATA 2'!$AN$35:$AN$67,'DATA 2'!$A$35:$A$67,$J21)</f>
        <v>13.60717767</v>
      </c>
      <c r="R21" s="41"/>
      <c r="S21" s="38" t="s">
        <v>433</v>
      </c>
      <c r="T21" s="43">
        <f t="shared" si="0"/>
        <v>63.899427999999716</v>
      </c>
      <c r="U21" s="43">
        <f t="shared" si="1"/>
        <v>55.929369999999835</v>
      </c>
      <c r="V21" s="43">
        <f t="shared" si="2"/>
        <v>0.27546082000000283</v>
      </c>
      <c r="W21" s="43">
        <f t="shared" si="3"/>
        <v>-7.916041000000007E-2</v>
      </c>
      <c r="X21" s="43">
        <f t="shared" si="4"/>
        <v>-0.28972437000000006</v>
      </c>
      <c r="Y21" s="43">
        <f t="shared" si="5"/>
        <v>-0.43710422000000015</v>
      </c>
      <c r="Z21" s="43"/>
      <c r="AA21" s="38" t="s">
        <v>433</v>
      </c>
      <c r="AB21" s="44">
        <f t="shared" si="6"/>
        <v>1.5826404134326344E-2</v>
      </c>
      <c r="AC21" s="44">
        <f t="shared" si="7"/>
        <v>4.7923669739597274E-2</v>
      </c>
      <c r="AD21" s="44">
        <f t="shared" si="8"/>
        <v>1.0672034987768697E-2</v>
      </c>
      <c r="AE21" s="44">
        <f t="shared" si="9"/>
        <v>-5.8011462973467376E-3</v>
      </c>
      <c r="AF21" s="44">
        <f t="shared" si="10"/>
        <v>-1.9395278749843592E-2</v>
      </c>
      <c r="AG21" s="44">
        <f t="shared" si="11"/>
        <v>-3.1123287286851764E-2</v>
      </c>
      <c r="AH21" s="43"/>
    </row>
    <row r="22" spans="1:34" s="42" customFormat="1" ht="15" customHeight="1" x14ac:dyDescent="0.2">
      <c r="A22" s="40" t="s">
        <v>225</v>
      </c>
      <c r="B22" s="39">
        <f>SUM(B4:B8,B10:B21)</f>
        <v>57465563.000924312</v>
      </c>
      <c r="C22" s="39">
        <f t="shared" ref="C22:G22" si="14">SUM(C4:C8,C10:C21)</f>
        <v>60702660.812077083</v>
      </c>
      <c r="D22" s="39">
        <f t="shared" si="14"/>
        <v>61982414.95686309</v>
      </c>
      <c r="E22" s="39">
        <f t="shared" si="14"/>
        <v>65099709.219316527</v>
      </c>
      <c r="F22" s="39">
        <f t="shared" si="14"/>
        <v>68394374.769826323</v>
      </c>
      <c r="G22" s="39">
        <f t="shared" si="14"/>
        <v>74975597.782199815</v>
      </c>
      <c r="H22" s="39">
        <f>SUM(H4:H8,H10:H21)</f>
        <v>80348491.347204328</v>
      </c>
      <c r="I22" s="41"/>
      <c r="J22" s="40" t="s">
        <v>225</v>
      </c>
      <c r="K22" s="39">
        <f>SUM(K4:K8,K10:K21)</f>
        <v>57465563.000924312</v>
      </c>
      <c r="L22" s="39">
        <f t="shared" ref="L22:Q22" si="15">SUM(L4:L8,L10:L21)</f>
        <v>60705160.578409515</v>
      </c>
      <c r="M22" s="39">
        <f t="shared" si="15"/>
        <v>61978870.456025995</v>
      </c>
      <c r="N22" s="39">
        <f t="shared" si="15"/>
        <v>65156577.664569452</v>
      </c>
      <c r="O22" s="39">
        <f t="shared" si="15"/>
        <v>68695927.4121387</v>
      </c>
      <c r="P22" s="39">
        <f t="shared" si="15"/>
        <v>74982050.46892117</v>
      </c>
      <c r="Q22" s="39">
        <f t="shared" si="15"/>
        <v>80245615.922018811</v>
      </c>
      <c r="R22" s="41"/>
      <c r="S22" s="40" t="s">
        <v>225</v>
      </c>
      <c r="T22" s="43">
        <f t="shared" si="0"/>
        <v>2499.7663324326277</v>
      </c>
      <c r="U22" s="43">
        <f t="shared" si="1"/>
        <v>-3544.5008370950818</v>
      </c>
      <c r="V22" s="43">
        <f t="shared" si="2"/>
        <v>56868.445252925158</v>
      </c>
      <c r="W22" s="43">
        <f t="shared" si="3"/>
        <v>301552.64231237769</v>
      </c>
      <c r="X22" s="43">
        <f t="shared" si="4"/>
        <v>6452.686721354723</v>
      </c>
      <c r="Y22" s="43">
        <f t="shared" si="5"/>
        <v>-102875.42518551648</v>
      </c>
      <c r="Z22" s="43"/>
      <c r="AA22" s="40" t="s">
        <v>225</v>
      </c>
      <c r="AB22" s="44">
        <f t="shared" si="6"/>
        <v>4.1180506735516431E-5</v>
      </c>
      <c r="AC22" s="44">
        <f t="shared" si="7"/>
        <v>-5.7185587872932153E-5</v>
      </c>
      <c r="AD22" s="44">
        <f t="shared" si="8"/>
        <v>8.7355912852604689E-4</v>
      </c>
      <c r="AE22" s="44">
        <f t="shared" si="9"/>
        <v>4.4090269605829846E-3</v>
      </c>
      <c r="AF22" s="44">
        <f t="shared" si="10"/>
        <v>8.6063824927373744E-5</v>
      </c>
      <c r="AG22" s="44">
        <f t="shared" si="11"/>
        <v>-1.2803653616962896E-3</v>
      </c>
      <c r="AH22" s="43"/>
    </row>
    <row r="23" spans="1:34" s="42" customFormat="1" ht="15" customHeight="1" x14ac:dyDescent="0.2">
      <c r="A23" s="40" t="s">
        <v>436</v>
      </c>
      <c r="B23" s="39">
        <f>SUM(B10:B17)</f>
        <v>36700.706452812694</v>
      </c>
      <c r="C23" s="39">
        <f t="shared" ref="C23:H23" si="16">SUM(C10:C17)</f>
        <v>56192.782749600003</v>
      </c>
      <c r="D23" s="39">
        <f t="shared" si="16"/>
        <v>72874.135122699998</v>
      </c>
      <c r="E23" s="39">
        <f t="shared" si="16"/>
        <v>190228.67995000002</v>
      </c>
      <c r="F23" s="39">
        <f t="shared" si="16"/>
        <v>284762.30482799991</v>
      </c>
      <c r="G23" s="39">
        <f t="shared" si="16"/>
        <v>521419.960991</v>
      </c>
      <c r="H23" s="39">
        <f t="shared" si="16"/>
        <v>520767.833117067</v>
      </c>
      <c r="I23" s="41"/>
      <c r="J23" s="40" t="s">
        <v>436</v>
      </c>
      <c r="K23" s="39">
        <f>SUM(K10:K17)</f>
        <v>36700.706452812694</v>
      </c>
      <c r="L23" s="39">
        <f t="shared" ref="L23:Q23" si="17">SUM(L10:L17)</f>
        <v>57304.5686499</v>
      </c>
      <c r="M23" s="39">
        <f t="shared" si="17"/>
        <v>78439.842728699994</v>
      </c>
      <c r="N23" s="39">
        <f t="shared" si="17"/>
        <v>259663.80583199995</v>
      </c>
      <c r="O23" s="39">
        <f t="shared" si="17"/>
        <v>531799.55440399994</v>
      </c>
      <c r="P23" s="39">
        <f t="shared" si="17"/>
        <v>624233.90347999998</v>
      </c>
      <c r="Q23" s="39">
        <f t="shared" si="17"/>
        <v>549963.2794617</v>
      </c>
      <c r="R23" s="41"/>
      <c r="S23" s="40" t="s">
        <v>436</v>
      </c>
      <c r="T23" s="43">
        <f t="shared" si="0"/>
        <v>1111.7859002999976</v>
      </c>
      <c r="U23" s="43">
        <f t="shared" si="1"/>
        <v>5565.7076059999963</v>
      </c>
      <c r="V23" s="43">
        <f t="shared" si="2"/>
        <v>69435.125881999935</v>
      </c>
      <c r="W23" s="43">
        <f t="shared" si="3"/>
        <v>247037.24957600003</v>
      </c>
      <c r="X23" s="43">
        <f t="shared" si="4"/>
        <v>102813.94248899998</v>
      </c>
      <c r="Y23" s="43">
        <f t="shared" si="5"/>
        <v>29195.446344633005</v>
      </c>
      <c r="Z23" s="43"/>
      <c r="AA23" s="43"/>
      <c r="AB23" s="43"/>
      <c r="AC23" s="43"/>
      <c r="AD23" s="43"/>
      <c r="AE23" s="43"/>
      <c r="AF23" s="43"/>
      <c r="AG23" s="43"/>
      <c r="AH23" s="43"/>
    </row>
    <row r="24" spans="1:34" s="42" customFormat="1" ht="15" customHeight="1" x14ac:dyDescent="0.2">
      <c r="A24" s="40" t="s">
        <v>226</v>
      </c>
      <c r="B24" s="39">
        <f>SUM(B18:B21)</f>
        <v>61610.293461499998</v>
      </c>
      <c r="C24" s="39">
        <f t="shared" ref="C24:H24" si="18">SUM(C18:C21)</f>
        <v>74306.403247500013</v>
      </c>
      <c r="D24" s="39">
        <f t="shared" si="18"/>
        <v>80812.109250399997</v>
      </c>
      <c r="E24" s="39">
        <f t="shared" si="18"/>
        <v>85407.016586530008</v>
      </c>
      <c r="F24" s="39">
        <f t="shared" si="18"/>
        <v>89130.838798319994</v>
      </c>
      <c r="G24" s="39">
        <f t="shared" si="18"/>
        <v>73223.037208809998</v>
      </c>
      <c r="H24" s="39">
        <f t="shared" si="18"/>
        <v>67042.338257259995</v>
      </c>
      <c r="I24" s="41"/>
      <c r="J24" s="40" t="s">
        <v>226</v>
      </c>
      <c r="K24" s="39">
        <f>SUM(K18:K21)</f>
        <v>61610.293461499998</v>
      </c>
      <c r="L24" s="39">
        <f t="shared" ref="L24:Q24" si="19">SUM(L18:L21)</f>
        <v>73061.761569599999</v>
      </c>
      <c r="M24" s="39">
        <f t="shared" si="19"/>
        <v>76084.856597300008</v>
      </c>
      <c r="N24" s="39">
        <f t="shared" si="19"/>
        <v>73693.518827450011</v>
      </c>
      <c r="O24" s="39">
        <f t="shared" si="19"/>
        <v>58936.530304709995</v>
      </c>
      <c r="P24" s="39">
        <f t="shared" si="19"/>
        <v>33074.16056117</v>
      </c>
      <c r="Q24" s="39">
        <f t="shared" si="19"/>
        <v>13945.417807059997</v>
      </c>
      <c r="R24" s="41"/>
      <c r="S24" s="40" t="s">
        <v>226</v>
      </c>
      <c r="T24" s="43">
        <f t="shared" si="0"/>
        <v>-1244.6416779000137</v>
      </c>
      <c r="U24" s="43">
        <f t="shared" si="1"/>
        <v>-4727.2526530999894</v>
      </c>
      <c r="V24" s="43">
        <f t="shared" si="2"/>
        <v>-11713.497759079997</v>
      </c>
      <c r="W24" s="43">
        <f t="shared" si="3"/>
        <v>-30194.308493609999</v>
      </c>
      <c r="X24" s="43">
        <f t="shared" si="4"/>
        <v>-40148.876647639998</v>
      </c>
      <c r="Y24" s="43">
        <f t="shared" si="5"/>
        <v>-53096.920450199999</v>
      </c>
      <c r="Z24" s="43"/>
      <c r="AA24" s="43"/>
      <c r="AB24" s="43"/>
      <c r="AC24" s="43"/>
      <c r="AD24" s="43"/>
      <c r="AE24" s="43"/>
      <c r="AF24" s="43"/>
      <c r="AG24" s="43"/>
      <c r="AH24" s="43"/>
    </row>
    <row r="25" spans="1:34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</row>
    <row r="26" spans="1:34" x14ac:dyDescent="0.25">
      <c r="R26" s="3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C16" workbookViewId="0">
      <selection activeCell="M38" sqref="M38"/>
    </sheetView>
  </sheetViews>
  <sheetFormatPr baseColWidth="10" defaultRowHeight="15" x14ac:dyDescent="0.25"/>
  <cols>
    <col min="1" max="1" width="26.85546875" customWidth="1"/>
    <col min="2" max="4" width="14.85546875" customWidth="1"/>
    <col min="5" max="5" width="10.42578125" customWidth="1"/>
    <col min="8" max="8" width="13" customWidth="1"/>
  </cols>
  <sheetData>
    <row r="1" spans="1:11" ht="21" x14ac:dyDescent="0.35">
      <c r="A1" s="94" t="s">
        <v>459</v>
      </c>
    </row>
    <row r="2" spans="1:11" x14ac:dyDescent="0.25">
      <c r="B2" s="1" t="s">
        <v>456</v>
      </c>
      <c r="C2" s="1" t="s">
        <v>455</v>
      </c>
      <c r="D2" s="1" t="s">
        <v>456</v>
      </c>
      <c r="E2" s="1" t="s">
        <v>455</v>
      </c>
      <c r="F2" s="1" t="s">
        <v>456</v>
      </c>
      <c r="G2" s="1" t="s">
        <v>455</v>
      </c>
      <c r="H2" s="1" t="s">
        <v>456</v>
      </c>
      <c r="I2" s="1" t="s">
        <v>455</v>
      </c>
      <c r="J2" s="1" t="s">
        <v>456</v>
      </c>
      <c r="K2" s="1" t="s">
        <v>455</v>
      </c>
    </row>
    <row r="3" spans="1:11" x14ac:dyDescent="0.25">
      <c r="A3" s="92"/>
      <c r="B3" s="136">
        <v>2014</v>
      </c>
      <c r="C3" s="137"/>
      <c r="D3" s="134">
        <v>2025</v>
      </c>
      <c r="E3" s="135"/>
      <c r="F3" s="134">
        <v>2030</v>
      </c>
      <c r="G3" s="135"/>
      <c r="H3" s="134">
        <v>2040</v>
      </c>
      <c r="I3" s="135"/>
      <c r="J3" s="134">
        <v>2050</v>
      </c>
      <c r="K3" s="135"/>
    </row>
    <row r="4" spans="1:11" ht="12.75" customHeight="1" x14ac:dyDescent="0.25">
      <c r="A4" s="93" t="s">
        <v>114</v>
      </c>
      <c r="B4" s="96">
        <f>'[1]Main - Capital trajectory'!C96</f>
        <v>10189.077111289465</v>
      </c>
      <c r="C4" s="97">
        <f>'DATA 2'!D89</f>
        <v>11372.772220000001</v>
      </c>
      <c r="D4" s="100">
        <f>'[1]Main - Capital trajectory'!N96</f>
        <v>13774.074344116949</v>
      </c>
      <c r="E4" s="101">
        <f>'Inversiones por sectores'!E10</f>
        <v>20116.056079999998</v>
      </c>
      <c r="F4" s="100">
        <f>'[1]Main - Capital trajectory'!S96</f>
        <v>20896.520345735102</v>
      </c>
      <c r="G4" s="101">
        <f>'Inversiones por sectores'!F10</f>
        <v>25592.868750000001</v>
      </c>
      <c r="H4" s="100">
        <f>'[1]Main - Capital trajectory'!AC96</f>
        <v>21902.730995219823</v>
      </c>
      <c r="I4" s="101">
        <f>'Inversiones por sectores'!G10</f>
        <v>31906.932840000001</v>
      </c>
      <c r="J4" s="100">
        <f>'[1]Main - Capital trajectory'!AM96</f>
        <v>32210.921248774015</v>
      </c>
      <c r="K4" s="101">
        <f>'Inversiones por sectores'!H10</f>
        <v>34430.235630000003</v>
      </c>
    </row>
    <row r="5" spans="1:11" ht="12.75" customHeight="1" x14ac:dyDescent="0.25">
      <c r="A5" s="93" t="s">
        <v>151</v>
      </c>
      <c r="B5" s="96">
        <f>'[1]Main - Capital trajectory'!C97</f>
        <v>2040.3642928502904</v>
      </c>
      <c r="C5" s="97">
        <f>'DATA 2'!D90</f>
        <v>978.1861146</v>
      </c>
      <c r="D5" s="100">
        <f>'[1]Main - Capital trajectory'!N97</f>
        <v>20940.472167261898</v>
      </c>
      <c r="E5" s="101">
        <f>'Inversiones por sectores'!E11</f>
        <v>10900.37521</v>
      </c>
      <c r="F5" s="100">
        <f>'[1]Main - Capital trajectory'!S97</f>
        <v>48439.498974079273</v>
      </c>
      <c r="G5" s="101">
        <f>'Inversiones por sectores'!F11</f>
        <v>22826.542140000001</v>
      </c>
      <c r="H5" s="100">
        <f>'[1]Main - Capital trajectory'!AC97</f>
        <v>85199.912016860166</v>
      </c>
      <c r="I5" s="101">
        <f>'Inversiones por sectores'!G11</f>
        <v>51576.284480000002</v>
      </c>
      <c r="J5" s="100">
        <f>'[1]Main - Capital trajectory'!AM97</f>
        <v>90594.249095126725</v>
      </c>
      <c r="K5" s="101">
        <f>'Inversiones por sectores'!H11</f>
        <v>67025.346170000004</v>
      </c>
    </row>
    <row r="6" spans="1:11" ht="12.75" customHeight="1" x14ac:dyDescent="0.25">
      <c r="A6" s="93" t="s">
        <v>152</v>
      </c>
      <c r="B6" s="96">
        <f>'[1]Main - Capital trajectory'!C98</f>
        <v>814.7413307691088</v>
      </c>
      <c r="C6" s="97">
        <f>'DATA 2'!D91</f>
        <v>658.31402549999996</v>
      </c>
      <c r="D6" s="100">
        <f>'[1]Main - Capital trajectory'!N98</f>
        <v>4115.9383293566925</v>
      </c>
      <c r="E6" s="101">
        <f>'Inversiones por sectores'!E12</f>
        <v>2314.891173</v>
      </c>
      <c r="F6" s="100">
        <f>'[1]Main - Capital trajectory'!S98</f>
        <v>2334.794906230848</v>
      </c>
      <c r="G6" s="101">
        <f>'Inversiones por sectores'!F12</f>
        <v>3077.1962140000001</v>
      </c>
      <c r="H6" s="100">
        <f>'[1]Main - Capital trajectory'!AC98</f>
        <v>3492.033459329753</v>
      </c>
      <c r="I6" s="101">
        <f>'Inversiones por sectores'!G12</f>
        <v>4098.9992410000004</v>
      </c>
      <c r="J6" s="100">
        <f>'[1]Main - Capital trajectory'!AM98</f>
        <v>4836.060048243603</v>
      </c>
      <c r="K6" s="101">
        <f>'Inversiones por sectores'!H12</f>
        <v>4312.5550890000004</v>
      </c>
    </row>
    <row r="7" spans="1:11" ht="12.75" customHeight="1" x14ac:dyDescent="0.25">
      <c r="A7" s="93" t="s">
        <v>153</v>
      </c>
      <c r="B7" s="96">
        <f>'[1]Main - Capital trajectory'!C99</f>
        <v>1405.179232978458</v>
      </c>
      <c r="C7" s="97">
        <f>'DATA 2'!D92</f>
        <v>9.1350601749999996</v>
      </c>
      <c r="D7" s="100">
        <f>'[1]Main - Capital trajectory'!N99</f>
        <v>19302.643761081323</v>
      </c>
      <c r="E7" s="101">
        <f>'Inversiones por sectores'!E13</f>
        <v>13517.000019999999</v>
      </c>
      <c r="F7" s="100">
        <f>'[1]Main - Capital trajectory'!S99</f>
        <v>17686.933719671288</v>
      </c>
      <c r="G7" s="101">
        <f>'Inversiones por sectores'!F13</f>
        <v>22622.27088</v>
      </c>
      <c r="H7" s="100">
        <f>'[1]Main - Capital trajectory'!AC99</f>
        <v>108832.30459387641</v>
      </c>
      <c r="I7" s="101">
        <f>'Inversiones por sectores'!G13</f>
        <v>96191.592709999997</v>
      </c>
      <c r="J7" s="100">
        <f>'[1]Main - Capital trajectory'!AM99</f>
        <v>96433.151328563312</v>
      </c>
      <c r="K7" s="101">
        <f>'Inversiones por sectores'!H13</f>
        <v>134064.4492</v>
      </c>
    </row>
    <row r="8" spans="1:11" ht="12.75" customHeight="1" x14ac:dyDescent="0.25">
      <c r="A8" s="93" t="s">
        <v>118</v>
      </c>
      <c r="B8" s="96">
        <f>'[1]Main - Capital trajectory'!C100</f>
        <v>648.7235100742073</v>
      </c>
      <c r="C8" s="97">
        <f>'DATA 2'!D93</f>
        <v>363.70398319999998</v>
      </c>
      <c r="D8" s="100">
        <f>'[1]Main - Capital trajectory'!N100</f>
        <v>6344.0447024477053</v>
      </c>
      <c r="E8" s="101">
        <f>'Inversiones por sectores'!E14</f>
        <v>3406.9790779999998</v>
      </c>
      <c r="F8" s="100">
        <f>'[1]Main - Capital trajectory'!S100</f>
        <v>2694.110346778215</v>
      </c>
      <c r="G8" s="101">
        <f>'Inversiones por sectores'!F14</f>
        <v>4528.8765329999997</v>
      </c>
      <c r="H8" s="100">
        <f>'[1]Main - Capital trajectory'!AC100</f>
        <v>4731.9067431094345</v>
      </c>
      <c r="I8" s="101">
        <f>'Inversiones por sectores'!G14</f>
        <v>5531.305488</v>
      </c>
      <c r="J8" s="100">
        <f>'[1]Main - Capital trajectory'!AM100</f>
        <v>-20042.719274630032</v>
      </c>
      <c r="K8" s="101">
        <f>'Inversiones por sectores'!H14</f>
        <v>1.5342161830000001</v>
      </c>
    </row>
    <row r="9" spans="1:11" ht="12.75" customHeight="1" x14ac:dyDescent="0.25">
      <c r="A9" s="93" t="s">
        <v>119</v>
      </c>
      <c r="B9" s="96">
        <f>'[1]Main - Capital trajectory'!C101</f>
        <v>493.62032444974244</v>
      </c>
      <c r="C9" s="97">
        <f>'DATA 2'!D94</f>
        <v>563.48736650000001</v>
      </c>
      <c r="D9" s="100">
        <f>'[1]Main - Capital trajectory'!N101</f>
        <v>736.06374663342501</v>
      </c>
      <c r="E9" s="101">
        <f>'Inversiones por sectores'!E15</f>
        <v>1392.6847210000001</v>
      </c>
      <c r="F9" s="100">
        <f>'[1]Main - Capital trajectory'!S101</f>
        <v>-1091.7770366230416</v>
      </c>
      <c r="G9" s="101">
        <f>'Inversiones por sectores'!F15</f>
        <v>1601.3390360000001</v>
      </c>
      <c r="H9" s="100">
        <f>'[1]Main - Capital trajectory'!AC101</f>
        <v>-1232.0571234255149</v>
      </c>
      <c r="I9" s="101">
        <f>'Inversiones por sectores'!G15</f>
        <v>669.05931950000002</v>
      </c>
      <c r="J9" s="100">
        <f>'[1]Main - Capital trajectory'!AM101</f>
        <v>-1181.0827380392293</v>
      </c>
      <c r="K9" s="101">
        <f>'Inversiones por sectores'!H15</f>
        <v>49.586599399999997</v>
      </c>
    </row>
    <row r="10" spans="1:11" ht="12.75" customHeight="1" x14ac:dyDescent="0.25">
      <c r="A10" s="93" t="s">
        <v>154</v>
      </c>
      <c r="B10" s="96">
        <f>'[1]Main - Capital trajectory'!C102</f>
        <v>78.005630830326211</v>
      </c>
      <c r="C10" s="97">
        <f>'DATA 2'!D95</f>
        <v>0.83327402139999995</v>
      </c>
      <c r="D10" s="100">
        <f>'[1]Main - Capital trajectory'!N102</f>
        <v>1245.9900862514453</v>
      </c>
      <c r="E10" s="101">
        <f>'Inversiones por sectores'!E16</f>
        <v>3904.5321600000002</v>
      </c>
      <c r="F10" s="100">
        <f>'[1]Main - Capital trajectory'!S102</f>
        <v>550.33131309882958</v>
      </c>
      <c r="G10" s="101">
        <f>'Inversiones por sectores'!F16</f>
        <v>4987.7065769999999</v>
      </c>
      <c r="H10" s="100">
        <f>'[1]Main - Capital trajectory'!AC102</f>
        <v>-816.76819902244688</v>
      </c>
      <c r="I10" s="101">
        <f>'Inversiones por sectores'!G16</f>
        <v>2127.1467160000002</v>
      </c>
      <c r="J10" s="100">
        <f>'[1]Main - Capital trajectory'!AM102</f>
        <v>29.277483244289609</v>
      </c>
      <c r="K10" s="101">
        <f>'Inversiones por sectores'!H16</f>
        <v>938.34911699999998</v>
      </c>
    </row>
    <row r="11" spans="1:11" ht="12.75" customHeight="1" x14ac:dyDescent="0.25">
      <c r="A11" s="93" t="s">
        <v>155</v>
      </c>
      <c r="B11" s="96">
        <f>'[1]Main - Capital trajectory'!C103</f>
        <v>2447.9623107119269</v>
      </c>
      <c r="C11" s="97">
        <f>'DATA 2'!D96</f>
        <v>2655.742585</v>
      </c>
      <c r="D11" s="100">
        <f>'[1]Main - Capital trajectory'!N103</f>
        <v>3099.1669724876429</v>
      </c>
      <c r="E11" s="101">
        <f>'Inversiones por sectores'!E17</f>
        <v>3477.8139970000002</v>
      </c>
      <c r="F11" s="100">
        <f>'[1]Main - Capital trajectory'!S103</f>
        <v>2679.2827331037151</v>
      </c>
      <c r="G11" s="101">
        <f>'Inversiones por sectores'!F17</f>
        <v>3763.7733830000002</v>
      </c>
      <c r="H11" s="100">
        <f>'[1]Main - Capital trajectory'!AC103</f>
        <v>4261.9556552387212</v>
      </c>
      <c r="I11" s="101">
        <f>'Inversiones por sectores'!G17</f>
        <v>4229.3436110000002</v>
      </c>
      <c r="J11" s="100">
        <f>'[1]Main - Capital trajectory'!AM103</f>
        <v>6267.7808537493611</v>
      </c>
      <c r="K11" s="101">
        <f>'Inversiones por sectores'!H17</f>
        <v>4393.4919090000003</v>
      </c>
    </row>
    <row r="12" spans="1:11" ht="12.75" customHeight="1" x14ac:dyDescent="0.25">
      <c r="A12" s="93" t="s">
        <v>147</v>
      </c>
      <c r="B12" s="96">
        <f>'[1]Main - Capital trajectory'!C104</f>
        <v>2668.0454066812522</v>
      </c>
      <c r="C12" s="97">
        <f>'DATA 2'!D97</f>
        <v>2901.6422619999998</v>
      </c>
      <c r="D12" s="100">
        <f>'[1]Main - Capital trajectory'!N104</f>
        <v>3406.7093550491418</v>
      </c>
      <c r="E12" s="101">
        <f>'Inversiones por sectores'!E18</f>
        <v>3890.4673459999999</v>
      </c>
      <c r="F12" s="100">
        <f>'[1]Main - Capital trajectory'!S104</f>
        <v>-4383.3931426428016</v>
      </c>
      <c r="G12" s="101">
        <f>'Inversiones por sectores'!F18</f>
        <v>3490.0285509999999</v>
      </c>
      <c r="H12" s="100">
        <f>'[1]Main - Capital trajectory'!AC104</f>
        <v>-1635.4486981422242</v>
      </c>
      <c r="I12" s="101">
        <f>'Inversiones por sectores'!G18</f>
        <v>2701.9441619999998</v>
      </c>
      <c r="J12" s="100">
        <f>'[1]Main - Capital trajectory'!AM104</f>
        <v>-21557.458477755496</v>
      </c>
      <c r="K12" s="101">
        <f>'Inversiones por sectores'!H18</f>
        <v>43.732660869999997</v>
      </c>
    </row>
    <row r="13" spans="1:11" ht="12.75" customHeight="1" x14ac:dyDescent="0.25">
      <c r="A13" s="93" t="s">
        <v>156</v>
      </c>
      <c r="B13" s="96">
        <f>'[1]Main - Capital trajectory'!C105</f>
        <v>11854.069208773803</v>
      </c>
      <c r="C13" s="97">
        <f>'DATA 2'!D98</f>
        <v>12563.603279999999</v>
      </c>
      <c r="D13" s="100">
        <f>'[1]Main - Capital trajectory'!N105</f>
        <v>26502.992342538993</v>
      </c>
      <c r="E13" s="101">
        <f>'Inversiones por sectores'!E19</f>
        <v>21145.445940000001</v>
      </c>
      <c r="F13" s="100">
        <f>'[1]Main - Capital trajectory'!S105</f>
        <v>80023.840536042029</v>
      </c>
      <c r="G13" s="101">
        <f>'Inversiones por sectores'!F19</f>
        <v>28776.463</v>
      </c>
      <c r="H13" s="100">
        <f>'[1]Main - Capital trajectory'!AC105</f>
        <v>27058.101418748181</v>
      </c>
      <c r="I13" s="101">
        <f>'Inversiones por sectores'!G19</f>
        <v>32944.697870000004</v>
      </c>
      <c r="J13" s="100">
        <f>'[1]Main - Capital trajectory'!AM105</f>
        <v>122396.60438751582</v>
      </c>
      <c r="K13" s="101">
        <f>'Inversiones por sectores'!H19</f>
        <v>45408.92596</v>
      </c>
    </row>
    <row r="14" spans="1:11" ht="12.75" customHeight="1" x14ac:dyDescent="0.25">
      <c r="A14" s="93" t="s">
        <v>124</v>
      </c>
      <c r="B14" s="96">
        <f>'[1]Main - Capital trajectory'!C106</f>
        <v>734.58343324654834</v>
      </c>
      <c r="C14" s="97">
        <f>'DATA 2'!D99</f>
        <v>543.50292409999997</v>
      </c>
      <c r="D14" s="100">
        <f>'[1]Main - Capital trajectory'!N106</f>
        <v>5051.5453798655635</v>
      </c>
      <c r="E14" s="101">
        <f>'Inversiones por sectores'!E20</f>
        <v>25.041030750000001</v>
      </c>
      <c r="F14" s="100">
        <f>'[1]Main - Capital trajectory'!S106</f>
        <v>-18141.366354265283</v>
      </c>
      <c r="G14" s="101">
        <f>'Inversiones por sectores'!F20</f>
        <v>8.3029475870000002</v>
      </c>
      <c r="H14" s="100">
        <f>'[1]Main - Capital trajectory'!AC106</f>
        <v>832.22950773850903</v>
      </c>
      <c r="I14" s="101">
        <f>'Inversiones por sectores'!G20</f>
        <v>8.7225380240000003</v>
      </c>
      <c r="J14" s="100">
        <f>'[1]Main - Capital trajectory'!AM106</f>
        <v>930.66042348853796</v>
      </c>
      <c r="K14" s="101">
        <f>'Inversiones por sectores'!H20</f>
        <v>12.52691349</v>
      </c>
    </row>
    <row r="15" spans="1:11" ht="12.75" customHeight="1" x14ac:dyDescent="0.25">
      <c r="A15" s="93" t="s">
        <v>150</v>
      </c>
      <c r="B15" s="96">
        <f>'[1]Main - Capital trajectory'!C107</f>
        <v>3741.0605829012488</v>
      </c>
      <c r="C15" s="97">
        <f>'DATA 2'!D100</f>
        <v>6004.7020229999998</v>
      </c>
      <c r="D15" s="100">
        <f>'[1]Main - Capital trajectory'!N107</f>
        <v>-23417.852851394906</v>
      </c>
      <c r="E15" s="101">
        <f>'Inversiones por sectores'!E21</f>
        <v>9.1758890819999994</v>
      </c>
      <c r="F15" s="100">
        <f>'[1]Main - Capital trajectory'!S107</f>
        <v>-97.75472099416217</v>
      </c>
      <c r="G15" s="101">
        <f>'Inversiones por sectores'!F21</f>
        <v>1.8939965519999999</v>
      </c>
      <c r="H15" s="100">
        <f>'[1]Main - Capital trajectory'!AC107</f>
        <v>-313.40160418146991</v>
      </c>
      <c r="I15" s="101">
        <f>'Inversiones por sectores'!G21</f>
        <v>0.16372527140000001</v>
      </c>
      <c r="J15" s="100">
        <f>'[1]Main - Capital trajectory'!AM107</f>
        <v>-191.41833283177886</v>
      </c>
      <c r="K15" s="101">
        <f>'Inversiones por sectores'!H21</f>
        <v>1.7028380700000002E-2</v>
      </c>
    </row>
    <row r="16" spans="1:11" ht="12.75" customHeight="1" x14ac:dyDescent="0.25">
      <c r="A16" s="93" t="s">
        <v>225</v>
      </c>
      <c r="B16" s="98">
        <f>SUM(B4:B15)</f>
        <v>37115.432375556382</v>
      </c>
      <c r="C16" s="99">
        <f>SUM(C4:C15)</f>
        <v>38615.625118096403</v>
      </c>
      <c r="D16" s="102">
        <f t="shared" ref="D16:E16" si="0">SUM(D4:D15)</f>
        <v>81101.788335695863</v>
      </c>
      <c r="E16" s="99">
        <f t="shared" si="0"/>
        <v>84100.462644832005</v>
      </c>
      <c r="F16" s="102">
        <f t="shared" ref="F16:K16" si="1">SUM(F4:F15)</f>
        <v>151591.02162021401</v>
      </c>
      <c r="G16" s="99">
        <f t="shared" si="1"/>
        <v>121277.26200813902</v>
      </c>
      <c r="H16" s="102">
        <f t="shared" si="1"/>
        <v>252313.49876534933</v>
      </c>
      <c r="I16" s="99">
        <f t="shared" si="1"/>
        <v>231986.19270079539</v>
      </c>
      <c r="J16" s="102">
        <f t="shared" si="1"/>
        <v>310726.02604544914</v>
      </c>
      <c r="K16" s="99">
        <f t="shared" si="1"/>
        <v>290680.75049332372</v>
      </c>
    </row>
    <row r="17" spans="1:20" ht="12.75" customHeight="1" x14ac:dyDescent="0.25"/>
    <row r="18" spans="1:20" ht="12.75" customHeight="1" x14ac:dyDescent="0.25"/>
    <row r="19" spans="1:20" ht="12.75" customHeight="1" x14ac:dyDescent="0.25"/>
    <row r="21" spans="1:20" x14ac:dyDescent="0.25">
      <c r="A21" s="1" t="s">
        <v>447</v>
      </c>
      <c r="B21" s="1"/>
      <c r="C21" s="1"/>
      <c r="H21">
        <v>17</v>
      </c>
    </row>
    <row r="22" spans="1:20" ht="30" x14ac:dyDescent="0.25">
      <c r="B22" s="87" t="s">
        <v>448</v>
      </c>
      <c r="C22" s="87" t="s">
        <v>449</v>
      </c>
      <c r="D22" s="87" t="s">
        <v>450</v>
      </c>
      <c r="E22" s="87" t="s">
        <v>457</v>
      </c>
      <c r="H22" s="90" t="s">
        <v>456</v>
      </c>
      <c r="I22" s="1" t="s">
        <v>455</v>
      </c>
      <c r="J22" s="1" t="s">
        <v>458</v>
      </c>
      <c r="L22" s="90" t="s">
        <v>454</v>
      </c>
      <c r="M22" s="1" t="s">
        <v>455</v>
      </c>
      <c r="N22" s="1" t="s">
        <v>458</v>
      </c>
      <c r="P22" s="90"/>
      <c r="Q22" s="90" t="s">
        <v>456</v>
      </c>
      <c r="R22" s="90" t="s">
        <v>455</v>
      </c>
    </row>
    <row r="23" spans="1:20" x14ac:dyDescent="0.25">
      <c r="A23">
        <v>2025</v>
      </c>
      <c r="B23" s="85">
        <v>4770.6934315115213</v>
      </c>
      <c r="C23" s="85">
        <v>6357.6342924237251</v>
      </c>
      <c r="D23" s="85">
        <v>1586.9408609122038</v>
      </c>
      <c r="E23" s="88">
        <f t="shared" ref="E23:E26" si="2">D23/B23</f>
        <v>0.33264364681874053</v>
      </c>
      <c r="G23">
        <v>2025</v>
      </c>
      <c r="H23" s="85">
        <f>B23*$H$21</f>
        <v>81101.788335695863</v>
      </c>
      <c r="I23" s="85">
        <f t="array" ref="I23:I26">TRANSPOSE('Inversiones por sectores'!E9:H9)</f>
        <v>84100.462644832005</v>
      </c>
      <c r="J23" s="91">
        <f>I23/DATA!S$19</f>
        <v>3.2178654055410589E-3</v>
      </c>
      <c r="L23" s="85">
        <f>C23*$H$21</f>
        <v>108079.78297120333</v>
      </c>
      <c r="M23" s="85">
        <f t="array" ref="M23:M26">TRANSPOSE('Inversiones por sectores'!N9:Q9)</f>
        <v>93597.704170964993</v>
      </c>
      <c r="N23" s="91">
        <f>I23/DATA!N$20</f>
        <v>3.6937490704142847E-3</v>
      </c>
      <c r="P23">
        <v>2025</v>
      </c>
      <c r="Q23" s="89">
        <f t="shared" ref="Q23:R26" si="3">L23/H23-1</f>
        <v>0.33264364681874059</v>
      </c>
      <c r="R23" s="88">
        <f t="shared" si="3"/>
        <v>0.1129273398440287</v>
      </c>
      <c r="T23" s="85">
        <f>M23-I23</f>
        <v>9497.2415261329879</v>
      </c>
    </row>
    <row r="24" spans="1:20" x14ac:dyDescent="0.25">
      <c r="A24">
        <v>2030</v>
      </c>
      <c r="B24" s="85">
        <v>8917.1189188361168</v>
      </c>
      <c r="C24" s="85">
        <v>13465.50769919157</v>
      </c>
      <c r="D24" s="85">
        <v>4548.3887803554535</v>
      </c>
      <c r="E24" s="88">
        <f t="shared" si="2"/>
        <v>0.51007380542471448</v>
      </c>
      <c r="G24">
        <v>2030</v>
      </c>
      <c r="H24" s="85">
        <f>B24*$H$21</f>
        <v>151591.02162021399</v>
      </c>
      <c r="I24" s="85">
        <v>121277.26200813902</v>
      </c>
      <c r="J24" s="91">
        <f>I24/DATA!S$19</f>
        <v>4.640330072176015E-3</v>
      </c>
      <c r="L24" s="85">
        <f>C24*$H$21</f>
        <v>228913.63088625669</v>
      </c>
      <c r="M24" s="85">
        <v>163373.80521533801</v>
      </c>
      <c r="N24" s="91">
        <f>I24/DATA!S$20</f>
        <v>4.6271591432040212E-3</v>
      </c>
      <c r="P24">
        <v>2030</v>
      </c>
      <c r="Q24" s="89">
        <f t="shared" si="3"/>
        <v>0.51007380542471448</v>
      </c>
      <c r="R24" s="88">
        <f t="shared" si="3"/>
        <v>0.34710994056226174</v>
      </c>
      <c r="T24" s="85">
        <f>M24-I24</f>
        <v>42096.543207198993</v>
      </c>
    </row>
    <row r="25" spans="1:20" x14ac:dyDescent="0.25">
      <c r="A25">
        <v>2040</v>
      </c>
      <c r="B25" s="85">
        <v>14841.970515608788</v>
      </c>
      <c r="C25" s="85">
        <v>21661.303845517337</v>
      </c>
      <c r="D25" s="85">
        <v>6819.3333299085498</v>
      </c>
      <c r="E25" s="88">
        <f t="shared" si="2"/>
        <v>0.45946279995212852</v>
      </c>
      <c r="G25">
        <v>2040</v>
      </c>
      <c r="H25" s="85">
        <f>B25*$H$21</f>
        <v>252313.49876534939</v>
      </c>
      <c r="I25" s="85">
        <v>231986.19270079539</v>
      </c>
      <c r="J25" s="91">
        <f>I25/DATA!AC$19</f>
        <v>6.7554776630162107E-3</v>
      </c>
      <c r="L25" s="85">
        <f>C25*$H$21</f>
        <v>368242.16537379473</v>
      </c>
      <c r="M25" s="85">
        <v>297427.81458449666</v>
      </c>
      <c r="N25" s="91">
        <f>I25/DATA!AC$20</f>
        <v>6.7493980752807246E-3</v>
      </c>
      <c r="P25">
        <v>2040</v>
      </c>
      <c r="Q25" s="89">
        <f t="shared" si="3"/>
        <v>0.45946279995212858</v>
      </c>
      <c r="R25" s="88">
        <f t="shared" si="3"/>
        <v>0.28209274492514602</v>
      </c>
      <c r="T25" s="85">
        <f>M25-I25</f>
        <v>65441.621883701271</v>
      </c>
    </row>
    <row r="26" spans="1:20" x14ac:dyDescent="0.25">
      <c r="A26">
        <v>2050</v>
      </c>
      <c r="B26" s="85">
        <v>18278.00153208524</v>
      </c>
      <c r="C26" s="85">
        <v>33383.207308873534</v>
      </c>
      <c r="D26" s="85">
        <v>15105.205776788294</v>
      </c>
      <c r="E26" s="88">
        <f t="shared" si="2"/>
        <v>0.82641451529985843</v>
      </c>
      <c r="G26">
        <v>2050</v>
      </c>
      <c r="H26" s="85">
        <f>B26*$H$21</f>
        <v>310726.02604544908</v>
      </c>
      <c r="I26" s="85">
        <v>290680.75049332372</v>
      </c>
      <c r="J26" s="91">
        <f>I26/DATA!AM$19</f>
        <v>6.537073322366106E-3</v>
      </c>
      <c r="L26" s="85">
        <f>C26*$H$21</f>
        <v>567514.52425085008</v>
      </c>
      <c r="M26" s="85">
        <v>384918.20815648057</v>
      </c>
      <c r="N26" s="91">
        <f>M26/DATA!AM$19</f>
        <v>8.6563645702796045E-3</v>
      </c>
      <c r="P26">
        <v>2050</v>
      </c>
      <c r="Q26" s="89">
        <f t="shared" si="3"/>
        <v>0.82641451529985854</v>
      </c>
      <c r="R26" s="88">
        <f t="shared" si="3"/>
        <v>0.32419572848640099</v>
      </c>
      <c r="T26" s="85">
        <f>M26-I26</f>
        <v>94237.457663156849</v>
      </c>
    </row>
    <row r="28" spans="1:20" ht="29.25" customHeight="1" x14ac:dyDescent="0.25">
      <c r="B28" s="87" t="s">
        <v>451</v>
      </c>
      <c r="C28" s="87" t="s">
        <v>452</v>
      </c>
      <c r="D28" s="87" t="s">
        <v>453</v>
      </c>
      <c r="E28" s="87"/>
      <c r="F28" s="1"/>
    </row>
    <row r="29" spans="1:20" x14ac:dyDescent="0.25">
      <c r="A29">
        <v>2025</v>
      </c>
      <c r="B29" s="86">
        <v>404.58306298746828</v>
      </c>
      <c r="C29" s="85">
        <f t="shared" ref="C29:D32" si="4">B23/$B29</f>
        <v>11.791629131195961</v>
      </c>
      <c r="D29" s="85">
        <f t="shared" si="4"/>
        <v>15.714039647331083</v>
      </c>
      <c r="E29" s="85"/>
      <c r="F29" s="85"/>
    </row>
    <row r="30" spans="1:20" x14ac:dyDescent="0.25">
      <c r="A30">
        <v>2030</v>
      </c>
      <c r="B30" s="86">
        <v>468.88566690639658</v>
      </c>
      <c r="C30" s="85">
        <f t="shared" si="4"/>
        <v>19.017682877084482</v>
      </c>
      <c r="D30" s="85">
        <f t="shared" si="4"/>
        <v>28.718104752559398</v>
      </c>
      <c r="E30" s="85"/>
      <c r="F30" s="85"/>
    </row>
    <row r="31" spans="1:20" x14ac:dyDescent="0.25">
      <c r="A31">
        <v>2040</v>
      </c>
      <c r="B31" s="86">
        <v>556.92179576947342</v>
      </c>
      <c r="C31" s="85">
        <f t="shared" si="4"/>
        <v>26.650008364464018</v>
      </c>
      <c r="D31" s="85">
        <f t="shared" si="4"/>
        <v>38.894695826348297</v>
      </c>
      <c r="E31" s="85"/>
      <c r="F31" s="85"/>
    </row>
    <row r="32" spans="1:20" x14ac:dyDescent="0.25">
      <c r="A32">
        <v>2050</v>
      </c>
      <c r="B32" s="86">
        <v>623.04013401265797</v>
      </c>
      <c r="C32" s="85">
        <f t="shared" si="4"/>
        <v>29.33679635430018</v>
      </c>
      <c r="D32" s="85">
        <f t="shared" si="4"/>
        <v>53.581150693889818</v>
      </c>
      <c r="E32" s="85"/>
      <c r="F32" s="85"/>
    </row>
    <row r="33" spans="5:6" x14ac:dyDescent="0.25">
      <c r="E33" s="85"/>
      <c r="F33" s="85"/>
    </row>
  </sheetData>
  <mergeCells count="5">
    <mergeCell ref="D3:E3"/>
    <mergeCell ref="F3:G3"/>
    <mergeCell ref="H3:I3"/>
    <mergeCell ref="J3:K3"/>
    <mergeCell ref="B3:C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opLeftCell="A7" zoomScale="80" zoomScaleNormal="80" workbookViewId="0">
      <selection activeCell="G40" sqref="G40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466</v>
      </c>
      <c r="J1" s="112" t="s">
        <v>79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455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04" t="s">
        <v>460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465</v>
      </c>
      <c r="T2" s="54"/>
    </row>
    <row r="3" spans="1:24" ht="15" x14ac:dyDescent="0.25">
      <c r="A3" s="129" t="s">
        <v>51</v>
      </c>
      <c r="B3" s="55">
        <f>VLOOKUP($S5,DATA!$A$1:$AM$533,S$3,FALSE)</f>
        <v>158.6805803</v>
      </c>
      <c r="C3" s="55">
        <f>VLOOKUP($S5,DATA!$A$1:$AM$533,T$3,FALSE)</f>
        <v>188.0712991</v>
      </c>
      <c r="D3" s="55">
        <f>VLOOKUP($S5,DATA!$A$1:$AM$533,U$3,FALSE)</f>
        <v>203.7749417</v>
      </c>
      <c r="E3" s="55">
        <f>VLOOKUP($S5,DATA!$A$1:$AM$533,V$3,FALSE)</f>
        <v>224.48762110000001</v>
      </c>
      <c r="F3" s="55">
        <f>VLOOKUP($S5,DATA!$A$1:$AM$533,W$3,FALSE)</f>
        <v>266.58909949999997</v>
      </c>
      <c r="G3" s="55">
        <f>VLOOKUP($S5,DATA!$A$1:$AM$533,X$3,FALSE)</f>
        <v>306.8310391</v>
      </c>
      <c r="J3" s="105" t="s">
        <v>51</v>
      </c>
      <c r="K3" s="85">
        <v>159.4835896387691</v>
      </c>
      <c r="L3" s="85">
        <v>156.77090670295695</v>
      </c>
      <c r="M3" s="85">
        <v>165.89317032631428</v>
      </c>
      <c r="N3" s="85">
        <v>168.10134467458678</v>
      </c>
      <c r="O3" s="85">
        <v>165.21163507777163</v>
      </c>
      <c r="P3" s="85">
        <v>179.9794444129509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1535.2176030000001</v>
      </c>
      <c r="C4" s="55">
        <f>VLOOKUP($S6,DATA!$A$1:$AM$533,T$3,FALSE)</f>
        <v>1938.2755420000001</v>
      </c>
      <c r="D4" s="55">
        <f>VLOOKUP($S6,DATA!$A$1:$AM$533,U$3,FALSE)</f>
        <v>2229.162366</v>
      </c>
      <c r="E4" s="55">
        <f>VLOOKUP($S6,DATA!$A$1:$AM$533,V$3,FALSE)</f>
        <v>2527.2245079999998</v>
      </c>
      <c r="F4" s="55">
        <f>VLOOKUP($S6,DATA!$A$1:$AM$533,W$3,FALSE)</f>
        <v>3021.072983</v>
      </c>
      <c r="G4" s="55">
        <f>VLOOKUP($S6,DATA!$A$1:$AM$533,X$3,FALSE)</f>
        <v>3471.644108</v>
      </c>
      <c r="J4" s="105" t="s">
        <v>52</v>
      </c>
      <c r="K4" s="85">
        <v>1551.7732285865659</v>
      </c>
      <c r="L4" s="85">
        <v>1781.1172185078683</v>
      </c>
      <c r="M4" s="85">
        <v>2256.1957476577304</v>
      </c>
      <c r="N4" s="85">
        <v>2520.4136461956173</v>
      </c>
      <c r="O4" s="85">
        <v>2802.7620070934922</v>
      </c>
      <c r="P4" s="85">
        <v>3456.2999892578664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806.7662934</v>
      </c>
      <c r="C5" s="55">
        <f>VLOOKUP($S7,DATA!$A$1:$AM$533,T$3,FALSE)</f>
        <v>1116.447271</v>
      </c>
      <c r="D5" s="55">
        <f>VLOOKUP($S7,DATA!$A$1:$AM$533,U$3,FALSE)</f>
        <v>1336.933802</v>
      </c>
      <c r="E5" s="55">
        <f>VLOOKUP($S7,DATA!$A$1:$AM$533,V$3,FALSE)</f>
        <v>1557.4062919999999</v>
      </c>
      <c r="F5" s="55">
        <f>VLOOKUP($S7,DATA!$A$1:$AM$533,W$3,FALSE)</f>
        <v>1732.4640879999999</v>
      </c>
      <c r="G5" s="55">
        <f>VLOOKUP($S7,DATA!$A$1:$AM$533,X$3,FALSE)</f>
        <v>1908.7363270000001</v>
      </c>
      <c r="J5" s="105" t="s">
        <v>53</v>
      </c>
      <c r="K5" s="85">
        <v>1239.6847650019492</v>
      </c>
      <c r="L5" s="85">
        <v>1302.7412460939199</v>
      </c>
      <c r="M5" s="85">
        <v>1456.0968607043219</v>
      </c>
      <c r="N5" s="85">
        <v>1559.1267383251004</v>
      </c>
      <c r="O5" s="85">
        <v>1660.2392630362103</v>
      </c>
      <c r="P5" s="85">
        <v>1917.573917246491</v>
      </c>
      <c r="S5" s="124" t="s">
        <v>69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191.8611679</v>
      </c>
      <c r="C6" s="55">
        <f>VLOOKUP($S8,DATA!$A$1:$AM$533,T$3,FALSE)</f>
        <v>218.5911787</v>
      </c>
      <c r="D6" s="55">
        <f>VLOOKUP($S8,DATA!$A$1:$AM$533,U$3,FALSE)</f>
        <v>244.52564480000001</v>
      </c>
      <c r="E6" s="55">
        <f>VLOOKUP($S8,DATA!$A$1:$AM$533,V$3,FALSE)</f>
        <v>291.72262439999997</v>
      </c>
      <c r="F6" s="55">
        <f>VLOOKUP($S8,DATA!$A$1:$AM$533,W$3,FALSE)</f>
        <v>335.65332869999997</v>
      </c>
      <c r="G6" s="55">
        <f>VLOOKUP($S8,DATA!$A$1:$AM$533,X$3,FALSE)</f>
        <v>357.92890569999997</v>
      </c>
      <c r="J6" s="105" t="s">
        <v>54</v>
      </c>
      <c r="K6" s="85">
        <v>181.29774040344574</v>
      </c>
      <c r="L6" s="85">
        <v>201.50834786193687</v>
      </c>
      <c r="M6" s="85">
        <v>233.94262410529063</v>
      </c>
      <c r="N6" s="85">
        <v>246.10575132382539</v>
      </c>
      <c r="O6" s="85">
        <v>259.5622757509646</v>
      </c>
      <c r="P6" s="85">
        <v>284.51515620752696</v>
      </c>
      <c r="S6" s="124" t="s">
        <v>70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1941.100091</v>
      </c>
      <c r="C7" s="55">
        <f>VLOOKUP($S9,DATA!$A$1:$AM$533,T$3,FALSE)</f>
        <v>2451.1454659999999</v>
      </c>
      <c r="D7" s="55">
        <f>VLOOKUP($S9,DATA!$A$1:$AM$533,U$3,FALSE)</f>
        <v>2810.913395</v>
      </c>
      <c r="E7" s="55">
        <f>VLOOKUP($S9,DATA!$A$1:$AM$533,V$3,FALSE)</f>
        <v>3171.732786</v>
      </c>
      <c r="F7" s="55">
        <f>VLOOKUP($S9,DATA!$A$1:$AM$533,W$3,FALSE)</f>
        <v>3389.2854670000002</v>
      </c>
      <c r="G7" s="55">
        <f>VLOOKUP($S9,DATA!$A$1:$AM$533,X$3,FALSE)</f>
        <v>3577.5209369999998</v>
      </c>
      <c r="J7" s="105" t="s">
        <v>461</v>
      </c>
      <c r="K7" s="85">
        <v>1704.9895267772054</v>
      </c>
      <c r="L7" s="85">
        <v>2114.0051456267129</v>
      </c>
      <c r="M7" s="85">
        <v>3007.4706066934632</v>
      </c>
      <c r="N7" s="85">
        <v>3349.2893994836445</v>
      </c>
      <c r="O7" s="85">
        <v>3581.8126423958238</v>
      </c>
      <c r="P7" s="85">
        <v>3782.845643387971</v>
      </c>
      <c r="S7" s="124" t="s">
        <v>71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0">SUM(B3:B7)</f>
        <v>4633.6257355999996</v>
      </c>
      <c r="C8" s="61">
        <f t="shared" si="0"/>
        <v>5912.5307567999998</v>
      </c>
      <c r="D8" s="61">
        <f t="shared" si="0"/>
        <v>6825.3101495000001</v>
      </c>
      <c r="E8" s="61">
        <f t="shared" si="0"/>
        <v>7772.5738314999999</v>
      </c>
      <c r="F8" s="61">
        <f t="shared" si="0"/>
        <v>8745.0649661999996</v>
      </c>
      <c r="G8" s="61">
        <f t="shared" si="0"/>
        <v>9622.6613168000003</v>
      </c>
      <c r="J8" s="106" t="s">
        <v>145</v>
      </c>
      <c r="K8" s="103">
        <f>SUM(K3:K7)</f>
        <v>4837.2288504079352</v>
      </c>
      <c r="L8" s="103">
        <f t="shared" ref="L8:P8" si="1">SUM(L3:L7)</f>
        <v>5556.1428647933953</v>
      </c>
      <c r="M8" s="103">
        <f t="shared" si="1"/>
        <v>7119.5990094871204</v>
      </c>
      <c r="N8" s="103">
        <f t="shared" si="1"/>
        <v>7843.0368800027754</v>
      </c>
      <c r="O8" s="103">
        <f t="shared" si="1"/>
        <v>8469.5878233542626</v>
      </c>
      <c r="P8" s="103">
        <f t="shared" si="1"/>
        <v>9621.2141505128056</v>
      </c>
      <c r="S8" s="124" t="s">
        <v>72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/>
      <c r="K9" s="109"/>
      <c r="L9" s="109"/>
      <c r="M9" s="109"/>
      <c r="N9" s="109"/>
      <c r="O9" s="109"/>
      <c r="P9" s="109"/>
      <c r="Q9" s="48"/>
      <c r="S9" s="124" t="s">
        <v>73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 t="s">
        <v>129</v>
      </c>
      <c r="K12" s="54">
        <v>2013</v>
      </c>
      <c r="L12" s="54">
        <v>2020</v>
      </c>
      <c r="M12" s="54">
        <v>2025</v>
      </c>
      <c r="N12" s="54">
        <v>2030</v>
      </c>
      <c r="O12" s="54">
        <v>2040</v>
      </c>
      <c r="P12" s="54">
        <v>2050</v>
      </c>
      <c r="Q12" s="48"/>
      <c r="S12" s="124" t="s">
        <v>63</v>
      </c>
      <c r="T12" s="64"/>
      <c r="U12" s="64"/>
      <c r="V12" s="64"/>
      <c r="W12" s="64"/>
      <c r="X12" s="125"/>
    </row>
    <row r="13" spans="1:24" ht="15" x14ac:dyDescent="0.25">
      <c r="A13" s="129" t="s">
        <v>467</v>
      </c>
      <c r="B13" s="59">
        <f>VLOOKUP($S10,DATA!$A$1:$AM$533,S$3,FALSE)</f>
        <v>237150.27770000001</v>
      </c>
      <c r="C13" s="59">
        <f>VLOOKUP($S10,DATA!$A$1:$AM$533,T$3,FALSE)</f>
        <v>350359.90010000003</v>
      </c>
      <c r="D13" s="59">
        <f>VLOOKUP($S10,DATA!$A$1:$AM$533,U$3,FALSE)</f>
        <v>434167.6874</v>
      </c>
      <c r="E13" s="59">
        <f>VLOOKUP($S10,DATA!$A$1:$AM$533,V$3,FALSE)</f>
        <v>525002.91760000004</v>
      </c>
      <c r="F13" s="59">
        <f>VLOOKUP($S10,DATA!$A$1:$AM$533,W$3,FALSE)</f>
        <v>651381.41570000001</v>
      </c>
      <c r="G13" s="59">
        <f>VLOOKUP($S10,DATA!$A$1:$AM$533,X$3,FALSE)</f>
        <v>759969.32799999998</v>
      </c>
      <c r="J13" s="106" t="s">
        <v>475</v>
      </c>
      <c r="K13" s="59">
        <f>K41/0.0036</f>
        <v>242193.76427332519</v>
      </c>
      <c r="L13" s="59">
        <f t="shared" ref="L13:P13" si="2">L41/0.0036</f>
        <v>304028.217096148</v>
      </c>
      <c r="M13" s="59">
        <f t="shared" si="2"/>
        <v>431538.36768609163</v>
      </c>
      <c r="N13" s="59">
        <f t="shared" si="2"/>
        <v>496816.80325571058</v>
      </c>
      <c r="O13" s="59">
        <f t="shared" si="2"/>
        <v>568784.46889227803</v>
      </c>
      <c r="P13" s="59">
        <f t="shared" si="2"/>
        <v>733401.18692292215</v>
      </c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A14" s="3"/>
      <c r="B14" s="59"/>
      <c r="C14" s="59"/>
      <c r="D14" s="59"/>
      <c r="E14" s="59"/>
      <c r="F14" s="59"/>
      <c r="G14" s="59"/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463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469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04" t="s">
        <v>460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VLOOKUP(CONCATENATE($S12,$S$4,"_0"),DATA!$A$1:$AM$533,S$3,FALSE)</f>
        <v>121.58713299999999</v>
      </c>
      <c r="C18" s="55">
        <f>VLOOKUP(CONCATENATE($S12,$S$4,"_0"),DATA!$A$1:$AM$533,T$3,FALSE)</f>
        <v>147.6479349</v>
      </c>
      <c r="D18" s="55">
        <f>VLOOKUP(CONCATENATE($S12,$S$4,"_0"),DATA!$A$1:$AM$533,U$3,FALSE)</f>
        <v>158.89104399999999</v>
      </c>
      <c r="E18" s="55">
        <f>VLOOKUP(CONCATENATE($S12,$S$4,"_0"),DATA!$A$1:$AM$533,V$3,FALSE)</f>
        <v>173.55271550000001</v>
      </c>
      <c r="F18" s="55">
        <f>VLOOKUP(CONCATENATE($S12,$S$4,"_0"),DATA!$A$1:$AM$533,W$3,FALSE)</f>
        <v>204.8439286</v>
      </c>
      <c r="G18" s="55">
        <f>VLOOKUP(CONCATENATE($S12,$S$4,"_0"),DATA!$A$1:$AM$533,X$3,FALSE)</f>
        <v>237.9563728</v>
      </c>
      <c r="H18" s="116"/>
      <c r="J18" s="105" t="s">
        <v>51</v>
      </c>
      <c r="K18" s="114">
        <v>123.35148719296878</v>
      </c>
      <c r="L18" s="114">
        <v>120.62627782854373</v>
      </c>
      <c r="M18" s="114">
        <v>129.74190384811783</v>
      </c>
      <c r="N18" s="114">
        <v>131.9460293311146</v>
      </c>
      <c r="O18" s="114">
        <v>129.05185402451053</v>
      </c>
      <c r="P18" s="114">
        <v>143.80902935273241</v>
      </c>
    </row>
    <row r="19" spans="1:17" ht="15" x14ac:dyDescent="0.25">
      <c r="A19" s="129" t="s">
        <v>52</v>
      </c>
      <c r="B19" s="55">
        <f>VLOOKUP(CONCATENATE($S13,$S$4,"_0"),DATA!$A$1:$AM$533,S$3,FALSE)</f>
        <v>411.05060300000002</v>
      </c>
      <c r="C19" s="55">
        <f>VLOOKUP(CONCATENATE($S13,$S$4,"_0"),DATA!$A$1:$AM$533,T$3,FALSE)</f>
        <v>414.71517080000001</v>
      </c>
      <c r="D19" s="55">
        <f>VLOOKUP(CONCATENATE($S13,$S$4,"_0"),DATA!$A$1:$AM$533,U$3,FALSE)</f>
        <v>417.36054990000002</v>
      </c>
      <c r="E19" s="55">
        <f>VLOOKUP(CONCATENATE($S13,$S$4,"_0"),DATA!$A$1:$AM$533,V$3,FALSE)</f>
        <v>420.0218375</v>
      </c>
      <c r="F19" s="55">
        <f>VLOOKUP(CONCATENATE($S13,$S$4,"_0"),DATA!$A$1:$AM$533,W$3,FALSE)</f>
        <v>489.7174038</v>
      </c>
      <c r="G19" s="55">
        <f>VLOOKUP(CONCATENATE($S13,$S$4,"_0"),DATA!$A$1:$AM$533,X$3,FALSE)</f>
        <v>559.15104859999997</v>
      </c>
      <c r="H19" s="116"/>
      <c r="J19" s="105" t="s">
        <v>52</v>
      </c>
      <c r="K19" s="114">
        <v>385.45498639315804</v>
      </c>
      <c r="L19" s="114">
        <v>387.39791508643202</v>
      </c>
      <c r="M19" s="114">
        <v>397.26597655310439</v>
      </c>
      <c r="N19" s="114">
        <v>420.00030118933608</v>
      </c>
      <c r="O19" s="114">
        <v>462.13052970283331</v>
      </c>
      <c r="P19" s="114">
        <v>559.59112663145822</v>
      </c>
    </row>
    <row r="20" spans="1:17" ht="15" x14ac:dyDescent="0.25">
      <c r="A20" s="129" t="s">
        <v>53</v>
      </c>
      <c r="B20" s="55">
        <f>VLOOKUP(CONCATENATE($S14,$S$4,"_0"),DATA!$A$1:$AM$533,S$3,FALSE)</f>
        <v>801.19622289999995</v>
      </c>
      <c r="C20" s="55">
        <f>VLOOKUP(CONCATENATE($S14,$S$4,"_0"),DATA!$A$1:$AM$533,T$3,FALSE)</f>
        <v>1105.6570770000001</v>
      </c>
      <c r="D20" s="55">
        <f>VLOOKUP(CONCATENATE($S14,$S$4,"_0"),DATA!$A$1:$AM$533,U$3,FALSE)</f>
        <v>1323.1536610000001</v>
      </c>
      <c r="E20" s="55">
        <f>VLOOKUP(CONCATENATE($S14,$S$4,"_0"),DATA!$A$1:$AM$533,V$3,FALSE)</f>
        <v>1540.793831</v>
      </c>
      <c r="F20" s="55">
        <f>VLOOKUP(CONCATENATE($S14,$S$4,"_0"),DATA!$A$1:$AM$533,W$3,FALSE)</f>
        <v>1708.6917000000001</v>
      </c>
      <c r="G20" s="55">
        <f>VLOOKUP(CONCATENATE($S14,$S$4,"_0"),DATA!$A$1:$AM$533,X$3,FALSE)</f>
        <v>1877.051674</v>
      </c>
      <c r="H20" s="116"/>
      <c r="J20" s="105" t="s">
        <v>53</v>
      </c>
      <c r="K20" s="114">
        <v>1235.6654370019494</v>
      </c>
      <c r="L20" s="114">
        <v>1296.6245642393123</v>
      </c>
      <c r="M20" s="114">
        <v>1441.974353055311</v>
      </c>
      <c r="N20" s="114">
        <v>1540.4224512342651</v>
      </c>
      <c r="O20" s="114">
        <v>1635.8740173338842</v>
      </c>
      <c r="P20" s="114">
        <v>1876.3700805076637</v>
      </c>
    </row>
    <row r="21" spans="1:17" ht="15" x14ac:dyDescent="0.25">
      <c r="A21" s="129" t="s">
        <v>54</v>
      </c>
      <c r="B21" s="55">
        <f>VLOOKUP(CONCATENATE($S15,$S$4,"_0"),DATA!$A$1:$AM$533,S$3,FALSE)</f>
        <v>94.437168270000001</v>
      </c>
      <c r="C21" s="55">
        <f>VLOOKUP(CONCATENATE($S15,$S$4,"_0"),DATA!$A$1:$AM$533,T$3,FALSE)</f>
        <v>82.603033789999998</v>
      </c>
      <c r="D21" s="55">
        <f>VLOOKUP(CONCATENATE($S15,$S$4,"_0"),DATA!$A$1:$AM$533,U$3,FALSE)</f>
        <v>74.150028689999999</v>
      </c>
      <c r="E21" s="55">
        <f>VLOOKUP(CONCATENATE($S15,$S$4,"_0"),DATA!$A$1:$AM$533,V$3,FALSE)</f>
        <v>65.697071780000002</v>
      </c>
      <c r="F21" s="55">
        <f>VLOOKUP(CONCATENATE($S15,$S$4,"_0"),DATA!$A$1:$AM$533,W$3,FALSE)</f>
        <v>62.987387249999998</v>
      </c>
      <c r="G21" s="55">
        <f>VLOOKUP(CONCATENATE($S15,$S$4,"_0"),DATA!$A$1:$AM$533,X$3,FALSE)</f>
        <v>60.277596969999998</v>
      </c>
      <c r="H21" s="116"/>
      <c r="J21" s="105" t="s">
        <v>54</v>
      </c>
      <c r="K21" s="114">
        <v>67.826159999999987</v>
      </c>
      <c r="L21" s="114">
        <v>68.095142074627162</v>
      </c>
      <c r="M21" s="114">
        <v>66.981464787524956</v>
      </c>
      <c r="N21" s="114">
        <v>65.696987649244576</v>
      </c>
      <c r="O21" s="114">
        <v>64.077169128285348</v>
      </c>
      <c r="P21" s="114">
        <v>60.277623624157478</v>
      </c>
    </row>
    <row r="22" spans="1:17" ht="15" x14ac:dyDescent="0.25">
      <c r="A22" s="129" t="s">
        <v>55</v>
      </c>
      <c r="B22" s="55">
        <f>VLOOKUP(CONCATENATE($S16,$S$4,"_0"),DATA!$A$1:$AM$533,S$3,FALSE)</f>
        <v>1712.076548</v>
      </c>
      <c r="C22" s="55">
        <f>VLOOKUP(CONCATENATE($S16,$S$4,"_0"),DATA!$A$1:$AM$533,T$3,FALSE)</f>
        <v>2105.7411990000001</v>
      </c>
      <c r="D22" s="55">
        <f>VLOOKUP(CONCATENATE($S16,$S$4,"_0"),DATA!$A$1:$AM$533,U$3,FALSE)</f>
        <v>2381.7367989999998</v>
      </c>
      <c r="E22" s="55">
        <f>VLOOKUP(CONCATENATE($S16,$S$4,"_0"),DATA!$A$1:$AM$533,V$3,FALSE)</f>
        <v>2658.044684</v>
      </c>
      <c r="F22" s="55">
        <f>VLOOKUP(CONCATENATE($S16,$S$4,"_0"),DATA!$A$1:$AM$533,W$3,FALSE)</f>
        <v>2751.1719459999999</v>
      </c>
      <c r="G22" s="55">
        <f>VLOOKUP(CONCATENATE($S16,$S$4,"_0"),DATA!$A$1:$AM$533,X$3,FALSE)</f>
        <v>2817.0573549999999</v>
      </c>
      <c r="H22" s="116"/>
      <c r="J22" s="105" t="s">
        <v>461</v>
      </c>
      <c r="K22" s="114">
        <v>1290.9725966159783</v>
      </c>
      <c r="L22" s="114">
        <v>1639.6414378028394</v>
      </c>
      <c r="M22" s="114">
        <v>2393.7412623956493</v>
      </c>
      <c r="N22" s="114">
        <v>2668.1357036434924</v>
      </c>
      <c r="O22" s="114">
        <v>2829.691710791365</v>
      </c>
      <c r="P22" s="114">
        <v>2879.8200120001902</v>
      </c>
    </row>
    <row r="23" spans="1:17" ht="15" x14ac:dyDescent="0.25">
      <c r="A23" s="129" t="s">
        <v>56</v>
      </c>
      <c r="B23" s="61">
        <f>SUM(B18:B22)</f>
        <v>3140.34767517</v>
      </c>
      <c r="C23" s="61">
        <f t="shared" ref="C23:G23" si="3">SUM(C18:C22)</f>
        <v>3856.3644154900003</v>
      </c>
      <c r="D23" s="61">
        <f t="shared" si="3"/>
        <v>4355.2920825900001</v>
      </c>
      <c r="E23" s="61">
        <f t="shared" si="3"/>
        <v>4858.1101397799994</v>
      </c>
      <c r="F23" s="61">
        <f t="shared" si="3"/>
        <v>5217.4123656499996</v>
      </c>
      <c r="G23" s="61">
        <f t="shared" si="3"/>
        <v>5551.4940473700008</v>
      </c>
      <c r="H23" s="116"/>
      <c r="J23" s="106" t="s">
        <v>145</v>
      </c>
      <c r="K23" s="103">
        <f>SUM(K18:K22)</f>
        <v>3103.2706672040549</v>
      </c>
      <c r="L23" s="103">
        <f t="shared" ref="L23:P23" si="4">SUM(L18:L22)</f>
        <v>3512.3853370317547</v>
      </c>
      <c r="M23" s="103">
        <f t="shared" si="4"/>
        <v>4429.7049606397077</v>
      </c>
      <c r="N23" s="103">
        <f t="shared" si="4"/>
        <v>4826.201473047453</v>
      </c>
      <c r="O23" s="103">
        <f t="shared" si="4"/>
        <v>5120.8252809808782</v>
      </c>
      <c r="P23" s="103">
        <f t="shared" si="4"/>
        <v>5519.8678721162014</v>
      </c>
    </row>
    <row r="24" spans="1:17" x14ac:dyDescent="0.2">
      <c r="A24" s="3"/>
      <c r="B24" s="57"/>
      <c r="C24" s="57"/>
      <c r="D24" s="57"/>
      <c r="E24" s="57"/>
      <c r="G24" s="115"/>
      <c r="H24" s="116"/>
      <c r="J24" s="3"/>
      <c r="K24" s="110"/>
      <c r="L24" s="110"/>
      <c r="M24" s="110"/>
      <c r="N24" s="110"/>
      <c r="O24" s="110"/>
      <c r="P24" s="48"/>
    </row>
    <row r="25" spans="1:17" x14ac:dyDescent="0.2">
      <c r="G25" s="117"/>
      <c r="H25" s="48"/>
      <c r="I25" s="48"/>
      <c r="J25" s="3" t="s">
        <v>464</v>
      </c>
      <c r="K25" s="56"/>
      <c r="L25" s="56"/>
      <c r="M25" s="56"/>
      <c r="N25" s="56"/>
      <c r="O25" s="56"/>
      <c r="Q25" s="48"/>
    </row>
    <row r="26" spans="1:17" ht="15" x14ac:dyDescent="0.25">
      <c r="A26" s="3" t="s">
        <v>470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04" t="s">
        <v>460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VLOOKUP(CONCATENATE($S12,$T$4,"_0"),DATA!$A$1:$AM$533,S$3,FALSE)</f>
        <v>6.5447287100000001E-2</v>
      </c>
      <c r="C27" s="55">
        <f>VLOOKUP(CONCATENATE($S12,$T$4,"_0"),DATA!$A$1:$AM$533,T$3,FALSE)</f>
        <v>8.0209420599999998E-2</v>
      </c>
      <c r="D27" s="55">
        <f>VLOOKUP(CONCATENATE($S12,$T$4,"_0"),DATA!$A$1:$AM$533,U$3,FALSE)</f>
        <v>8.7136755799999896E-2</v>
      </c>
      <c r="E27" s="55">
        <f>VLOOKUP(CONCATENATE($S12,$T$4,"_0"),DATA!$A$1:$AM$533,V$3,FALSE)</f>
        <v>9.5537079699999999E-2</v>
      </c>
      <c r="F27" s="55">
        <f>VLOOKUP(CONCATENATE($S12,$T$4,"_0"),DATA!$A$1:$AM$533,W$3,FALSE)</f>
        <v>0.1112550242</v>
      </c>
      <c r="G27" s="55">
        <f>VLOOKUP(CONCATENATE($S12,$T$4,"_0"),DATA!$A$1:$AM$533,X$3,FALSE)</f>
        <v>0.1303634538</v>
      </c>
      <c r="H27" s="116"/>
      <c r="J27" s="105" t="s">
        <v>51</v>
      </c>
      <c r="K27" s="114">
        <v>0</v>
      </c>
      <c r="L27" s="114">
        <v>0</v>
      </c>
      <c r="M27" s="114">
        <v>0</v>
      </c>
      <c r="N27" s="114">
        <v>0</v>
      </c>
      <c r="O27" s="114">
        <v>0</v>
      </c>
      <c r="P27" s="114">
        <v>0</v>
      </c>
    </row>
    <row r="28" spans="1:17" ht="15" x14ac:dyDescent="0.25">
      <c r="A28" s="129" t="s">
        <v>52</v>
      </c>
      <c r="B28" s="55">
        <f>VLOOKUP(CONCATENATE($S13,$T$4,"_0"),DATA!$A$1:$AM$533,S$3,FALSE)</f>
        <v>593.18299999999999</v>
      </c>
      <c r="C28" s="55">
        <f>VLOOKUP(CONCATENATE($S13,$T$4,"_0"),DATA!$A$1:$AM$533,T$3,FALSE)</f>
        <v>731.49142470000004</v>
      </c>
      <c r="D28" s="55">
        <f>VLOOKUP(CONCATENATE($S13,$T$4,"_0"),DATA!$A$1:$AM$533,U$3,FALSE)</f>
        <v>832.09559760000002</v>
      </c>
      <c r="E28" s="55">
        <f>VLOOKUP(CONCATENATE($S13,$T$4,"_0"),DATA!$A$1:$AM$533,V$3,FALSE)</f>
        <v>936.83995779999998</v>
      </c>
      <c r="F28" s="55">
        <f>VLOOKUP(CONCATENATE($S13,$T$4,"_0"),DATA!$A$1:$AM$533,W$3,FALSE)</f>
        <v>1068.6663679999999</v>
      </c>
      <c r="G28" s="55">
        <f>VLOOKUP(CONCATENATE($S13,$T$4,"_0"),DATA!$A$1:$AM$533,X$3,FALSE)</f>
        <v>1179.829608</v>
      </c>
      <c r="H28" s="116"/>
      <c r="J28" s="105" t="s">
        <v>52</v>
      </c>
      <c r="K28" s="114">
        <v>596.55470783868668</v>
      </c>
      <c r="L28" s="114">
        <v>675.07357791228833</v>
      </c>
      <c r="M28" s="114">
        <v>839.57439581610288</v>
      </c>
      <c r="N28" s="114">
        <v>920.67278981191839</v>
      </c>
      <c r="O28" s="114">
        <v>982.0280806132414</v>
      </c>
      <c r="P28" s="114">
        <v>1116.5399459675916</v>
      </c>
    </row>
    <row r="29" spans="1:17" ht="15" x14ac:dyDescent="0.25">
      <c r="A29" s="129" t="s">
        <v>53</v>
      </c>
      <c r="B29" s="55">
        <f>VLOOKUP(CONCATENATE($S14,$T$4,"_0"),DATA!$A$1:$AM$533,S$3,FALSE)</f>
        <v>1.3886131559999999</v>
      </c>
      <c r="C29" s="55">
        <f>VLOOKUP(CONCATENATE($S14,$T$4,"_0"),DATA!$A$1:$AM$533,T$3,FALSE)</f>
        <v>4.5351251960000001</v>
      </c>
      <c r="D29" s="55">
        <f>VLOOKUP(CONCATENATE($S14,$T$4,"_0"),DATA!$A$1:$AM$533,U$3,FALSE)</f>
        <v>5.7659524180000004</v>
      </c>
      <c r="E29" s="55">
        <f>VLOOKUP(CONCATENATE($S14,$T$4,"_0"),DATA!$A$1:$AM$533,V$3,FALSE)</f>
        <v>6.0816089460000002</v>
      </c>
      <c r="F29" s="55">
        <f>VLOOKUP(CONCATENATE($S14,$T$4,"_0"),DATA!$A$1:$AM$533,W$3,FALSE)</f>
        <v>8.6055493470000002</v>
      </c>
      <c r="G29" s="55">
        <f>VLOOKUP(CONCATENATE($S14,$T$4,"_0"),DATA!$A$1:$AM$533,X$3,FALSE)</f>
        <v>13.82245605</v>
      </c>
      <c r="H29" s="116"/>
      <c r="J29" s="105" t="s">
        <v>53</v>
      </c>
      <c r="K29" s="114">
        <v>0</v>
      </c>
      <c r="L29" s="133">
        <v>1.3154608773475005</v>
      </c>
      <c r="M29" s="114">
        <v>6.7036211185654206</v>
      </c>
      <c r="N29" s="114">
        <v>9.7710280418393811</v>
      </c>
      <c r="O29" s="114">
        <v>13.586191150444565</v>
      </c>
      <c r="P29" s="114">
        <v>25.025268913351944</v>
      </c>
    </row>
    <row r="30" spans="1:17" ht="15" x14ac:dyDescent="0.25">
      <c r="A30" s="129" t="s">
        <v>54</v>
      </c>
      <c r="B30" s="55">
        <f>VLOOKUP(CONCATENATE($S15,$T$4,"_0"),DATA!$A$1:$AM$533,S$3,FALSE)</f>
        <v>11.097</v>
      </c>
      <c r="C30" s="55">
        <f>VLOOKUP(CONCATENATE($S15,$T$4,"_0"),DATA!$A$1:$AM$533,T$3,FALSE)</f>
        <v>17.641235739999999</v>
      </c>
      <c r="D30" s="55">
        <f>VLOOKUP(CONCATENATE($S15,$T$4,"_0"),DATA!$A$1:$AM$533,U$3,FALSE)</f>
        <v>22.986558649999999</v>
      </c>
      <c r="E30" s="55">
        <f>VLOOKUP(CONCATENATE($S15,$T$4,"_0"),DATA!$A$1:$AM$533,V$3,FALSE)</f>
        <v>29.411668240000001</v>
      </c>
      <c r="F30" s="55">
        <f>VLOOKUP(CONCATENATE($S15,$T$4,"_0"),DATA!$A$1:$AM$533,W$3,FALSE)</f>
        <v>36.24968234</v>
      </c>
      <c r="G30" s="55">
        <f>VLOOKUP(CONCATENATE($S15,$T$4,"_0"),DATA!$A$1:$AM$533,X$3,FALSE)</f>
        <v>48.303397310000001</v>
      </c>
      <c r="H30" s="116"/>
      <c r="J30" s="105" t="s">
        <v>54</v>
      </c>
      <c r="K30" s="114">
        <v>13.104683999999999</v>
      </c>
      <c r="L30" s="114">
        <v>16.193888531401843</v>
      </c>
      <c r="M30" s="114">
        <v>21.369928298008439</v>
      </c>
      <c r="N30" s="114">
        <v>23.901975620577495</v>
      </c>
      <c r="O30" s="114">
        <v>26.385031045017321</v>
      </c>
      <c r="P30" s="114">
        <v>31.26125647993058</v>
      </c>
    </row>
    <row r="31" spans="1:17" ht="15" x14ac:dyDescent="0.25">
      <c r="A31" s="129" t="s">
        <v>55</v>
      </c>
      <c r="B31" s="55">
        <f>VLOOKUP(CONCATENATE($S16,$T$4,"_0"),DATA!$A$1:$AM$533,S$3,FALSE)</f>
        <v>33.802999999999997</v>
      </c>
      <c r="C31" s="55">
        <f>VLOOKUP(CONCATENATE($S16,$T$4,"_0"),DATA!$A$1:$AM$533,T$3,FALSE)</f>
        <v>41.122706039999997</v>
      </c>
      <c r="D31" s="55">
        <f>VLOOKUP(CONCATENATE($S16,$T$4,"_0"),DATA!$A$1:$AM$533,U$3,FALSE)</f>
        <v>46.079147159999998</v>
      </c>
      <c r="E31" s="55">
        <f>VLOOKUP(CONCATENATE($S16,$T$4,"_0"),DATA!$A$1:$AM$533,V$3,FALSE)</f>
        <v>52.024415349999998</v>
      </c>
      <c r="F31" s="55">
        <f>VLOOKUP(CONCATENATE($S16,$T$4,"_0"),DATA!$A$1:$AM$533,W$3,FALSE)</f>
        <v>69.046647770000007</v>
      </c>
      <c r="G31" s="55">
        <f>VLOOKUP(CONCATENATE($S16,$T$4,"_0"),DATA!$A$1:$AM$533,X$3,FALSE)</f>
        <v>93.191864339999995</v>
      </c>
      <c r="H31" s="116"/>
      <c r="J31" s="105" t="s">
        <v>461</v>
      </c>
      <c r="K31" s="114">
        <v>34.97291015725267</v>
      </c>
      <c r="L31" s="114">
        <v>42.385228222470317</v>
      </c>
      <c r="M31" s="114">
        <v>51.675545231092109</v>
      </c>
      <c r="N31" s="114">
        <v>56.294430315579064</v>
      </c>
      <c r="O31" s="114">
        <v>60.676197303706502</v>
      </c>
      <c r="P31" s="114">
        <v>68.360166038638383</v>
      </c>
    </row>
    <row r="32" spans="1:17" ht="15" x14ac:dyDescent="0.25">
      <c r="A32" s="129" t="s">
        <v>56</v>
      </c>
      <c r="B32" s="61">
        <f>SUM(B27:B31)</f>
        <v>639.53706044310002</v>
      </c>
      <c r="C32" s="61">
        <f t="shared" ref="C32:G32" si="5">SUM(C27:C31)</f>
        <v>794.87070109659999</v>
      </c>
      <c r="D32" s="61">
        <f t="shared" si="5"/>
        <v>907.01439258380003</v>
      </c>
      <c r="E32" s="61">
        <f t="shared" si="5"/>
        <v>1024.4531874156999</v>
      </c>
      <c r="F32" s="61">
        <f t="shared" si="5"/>
        <v>1182.6795024812</v>
      </c>
      <c r="G32" s="61">
        <f t="shared" si="5"/>
        <v>1335.2776891538001</v>
      </c>
      <c r="H32" s="116"/>
      <c r="J32" s="106" t="s">
        <v>145</v>
      </c>
      <c r="K32" s="103">
        <f>SUM(K27:K31)</f>
        <v>644.63230199593932</v>
      </c>
      <c r="L32" s="103">
        <f t="shared" ref="L32:P32" si="6">SUM(L27:L31)</f>
        <v>734.96815554350803</v>
      </c>
      <c r="M32" s="103">
        <f t="shared" si="6"/>
        <v>919.32349046376874</v>
      </c>
      <c r="N32" s="103">
        <f t="shared" si="6"/>
        <v>1010.6402237899142</v>
      </c>
      <c r="O32" s="103">
        <f t="shared" si="6"/>
        <v>1082.6755001124097</v>
      </c>
      <c r="P32" s="103">
        <f t="shared" si="6"/>
        <v>1241.1866373995126</v>
      </c>
    </row>
    <row r="33" spans="1:16" x14ac:dyDescent="0.2">
      <c r="A33" s="3"/>
      <c r="B33" s="57"/>
      <c r="C33" s="57"/>
      <c r="D33" s="57"/>
      <c r="E33" s="57"/>
      <c r="G33" s="115"/>
      <c r="H33" s="116"/>
      <c r="J33" s="3"/>
      <c r="K33" s="110"/>
      <c r="L33" s="110"/>
      <c r="M33" s="110"/>
      <c r="N33" s="110"/>
      <c r="O33" s="110"/>
    </row>
    <row r="34" spans="1:16" x14ac:dyDescent="0.2">
      <c r="G34" s="117"/>
      <c r="H34" s="48"/>
      <c r="J34" s="3" t="s">
        <v>471</v>
      </c>
      <c r="K34" s="56"/>
      <c r="L34" s="56"/>
      <c r="M34" s="56"/>
      <c r="N34" s="56"/>
      <c r="O34" s="56"/>
    </row>
    <row r="35" spans="1:16" ht="15" x14ac:dyDescent="0.25">
      <c r="A35" s="3" t="s">
        <v>472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04" t="s">
        <v>460</v>
      </c>
      <c r="K35" s="1">
        <v>2014</v>
      </c>
      <c r="L35" s="1">
        <v>2020</v>
      </c>
      <c r="M35" s="1">
        <v>2025</v>
      </c>
      <c r="N35" s="1">
        <v>2030</v>
      </c>
      <c r="O35" s="1">
        <v>2040</v>
      </c>
      <c r="P35" s="1">
        <v>2050</v>
      </c>
    </row>
    <row r="36" spans="1:16" ht="15" x14ac:dyDescent="0.25">
      <c r="A36" s="129" t="s">
        <v>51</v>
      </c>
      <c r="B36" s="55">
        <f>VLOOKUP(CONCATENATE($S12,$U$4,"_0"),DATA!$A$1:$AM$533,S$3,FALSE)</f>
        <v>37.027999999999999</v>
      </c>
      <c r="C36" s="55">
        <f>VLOOKUP(CONCATENATE($S12,$U$4,"_0"),DATA!$A$1:$AM$533,T$3,FALSE)</f>
        <v>40.343154800000001</v>
      </c>
      <c r="D36" s="55">
        <f>VLOOKUP(CONCATENATE($S12,$U$4,"_0"),DATA!$A$1:$AM$533,U$3,FALSE)</f>
        <v>44.796760900000002</v>
      </c>
      <c r="E36" s="55">
        <f>VLOOKUP(CONCATENATE($S12,$U$4,"_0"),DATA!$A$1:$AM$533,V$3,FALSE)</f>
        <v>50.839368440000001</v>
      </c>
      <c r="F36" s="55">
        <f>VLOOKUP(CONCATENATE($S12,$U$4,"_0"),DATA!$A$1:$AM$533,W$3,FALSE)</f>
        <v>61.633915829999999</v>
      </c>
      <c r="G36" s="55">
        <f>VLOOKUP(CONCATENATE($S12,$U$4,"_0"),DATA!$A$1:$AM$533,X$3,FALSE)</f>
        <v>68.744302840000003</v>
      </c>
      <c r="H36" s="116"/>
      <c r="J36" s="105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VLOOKUP(CONCATENATE($S13,$U$4,"_0"),DATA!$A$1:$AM$533,S$3,FALSE)</f>
        <v>530.98400000000004</v>
      </c>
      <c r="C37" s="55">
        <f>VLOOKUP(CONCATENATE($S13,$U$4,"_0"),DATA!$A$1:$AM$533,T$3,FALSE)</f>
        <v>792.06894669999997</v>
      </c>
      <c r="D37" s="55">
        <f>VLOOKUP(CONCATENATE($S13,$U$4,"_0"),DATA!$A$1:$AM$533,U$3,FALSE)</f>
        <v>979.70621870000002</v>
      </c>
      <c r="E37" s="55">
        <f>VLOOKUP(CONCATENATE($S13,$U$4,"_0"),DATA!$A$1:$AM$533,V$3,FALSE)</f>
        <v>1170.3627120000001</v>
      </c>
      <c r="F37" s="55">
        <f>VLOOKUP(CONCATENATE($S13,$U$4,"_0"),DATA!$A$1:$AM$533,W$3,FALSE)</f>
        <v>1462.68921</v>
      </c>
      <c r="G37" s="55">
        <f>VLOOKUP(CONCATENATE($S13,$U$4,"_0"),DATA!$A$1:$AM$533,X$3,FALSE)</f>
        <v>1732.6634509999999</v>
      </c>
      <c r="H37" s="116"/>
      <c r="J37" s="105" t="s">
        <v>52</v>
      </c>
      <c r="K37" s="118">
        <v>531.62423008929227</v>
      </c>
      <c r="L37" s="118">
        <v>678.33829942782825</v>
      </c>
      <c r="M37" s="118">
        <v>972.00485874600304</v>
      </c>
      <c r="N37" s="118">
        <v>1128.7599793741551</v>
      </c>
      <c r="O37" s="118">
        <v>1304.0456472440237</v>
      </c>
      <c r="P37" s="118">
        <v>1718.4086712849364</v>
      </c>
    </row>
    <row r="38" spans="1:16" ht="15" x14ac:dyDescent="0.25">
      <c r="A38" s="129" t="s">
        <v>53</v>
      </c>
      <c r="B38" s="55">
        <f>VLOOKUP(CONCATENATE($S14,$U$4,"_0"),DATA!$A$1:$AM$533,S$3,FALSE)</f>
        <v>4.1814573929999996</v>
      </c>
      <c r="C38" s="55">
        <f>VLOOKUP(CONCATENATE($S14,$U$4,"_0"),DATA!$A$1:$AM$533,T$3,FALSE)</f>
        <v>6.2550686029999998</v>
      </c>
      <c r="D38" s="55">
        <f>VLOOKUP(CONCATENATE($S14,$U$4,"_0"),DATA!$A$1:$AM$533,U$3,FALSE)</f>
        <v>8.0141885590000008</v>
      </c>
      <c r="E38" s="55">
        <f>VLOOKUP(CONCATENATE($S14,$U$4,"_0"),DATA!$A$1:$AM$533,V$3,FALSE)</f>
        <v>10.53085222</v>
      </c>
      <c r="F38" s="55">
        <f>VLOOKUP(CONCATENATE($S14,$U$4,"_0"),DATA!$A$1:$AM$533,W$3,FALSE)</f>
        <v>15.16683787</v>
      </c>
      <c r="G38" s="55">
        <f>VLOOKUP(CONCATENATE($S14,$U$4,"_0"),DATA!$A$1:$AM$533,X$3,FALSE)</f>
        <v>17.86219728</v>
      </c>
      <c r="H38" s="116"/>
      <c r="J38" s="105" t="s">
        <v>53</v>
      </c>
      <c r="K38" s="118">
        <v>4.0193280000000007</v>
      </c>
      <c r="L38" s="118">
        <v>4.8012209772601535</v>
      </c>
      <c r="M38" s="118">
        <v>7.4188865304457199</v>
      </c>
      <c r="N38" s="118">
        <v>8.933259048996117</v>
      </c>
      <c r="O38" s="118">
        <v>10.779054551881277</v>
      </c>
      <c r="P38" s="118">
        <v>16.178567825475181</v>
      </c>
    </row>
    <row r="39" spans="1:16" ht="15" x14ac:dyDescent="0.25">
      <c r="A39" s="129" t="s">
        <v>54</v>
      </c>
      <c r="B39" s="55">
        <f>VLOOKUP(CONCATENATE($S15,$U$4,"_0"),DATA!$A$1:$AM$533,S$3,FALSE)</f>
        <v>86.326999639999997</v>
      </c>
      <c r="C39" s="55">
        <f>VLOOKUP(CONCATENATE($S15,$U$4,"_0"),DATA!$A$1:$AM$533,T$3,FALSE)</f>
        <v>118.3469091</v>
      </c>
      <c r="D39" s="55">
        <f>VLOOKUP(CONCATENATE($S15,$U$4,"_0"),DATA!$A$1:$AM$533,U$3,FALSE)</f>
        <v>147.38905740000001</v>
      </c>
      <c r="E39" s="55">
        <f>VLOOKUP(CONCATENATE($S15,$U$4,"_0"),DATA!$A$1:$AM$533,V$3,FALSE)</f>
        <v>196.6138843</v>
      </c>
      <c r="F39" s="55">
        <f>VLOOKUP(CONCATENATE($S15,$U$4,"_0"),DATA!$A$1:$AM$533,W$3,FALSE)</f>
        <v>236.41625909999999</v>
      </c>
      <c r="G39" s="55">
        <f>VLOOKUP(CONCATENATE($S15,$U$4,"_0"),DATA!$A$1:$AM$533,X$3,FALSE)</f>
        <v>249.34791139999999</v>
      </c>
      <c r="H39" s="116"/>
      <c r="J39" s="105" t="s">
        <v>54</v>
      </c>
      <c r="K39" s="118">
        <v>100.36689640344576</v>
      </c>
      <c r="L39" s="118">
        <v>117.21931725590788</v>
      </c>
      <c r="M39" s="118">
        <v>145.59123101975723</v>
      </c>
      <c r="N39" s="118">
        <v>156.50678805400332</v>
      </c>
      <c r="O39" s="118">
        <v>169.10007557766193</v>
      </c>
      <c r="P39" s="118">
        <v>192.97627610343889</v>
      </c>
    </row>
    <row r="40" spans="1:16" ht="15" x14ac:dyDescent="0.25">
      <c r="A40" s="129" t="s">
        <v>55</v>
      </c>
      <c r="B40" s="55">
        <f>VLOOKUP(CONCATENATE($S16,$U$4,"_0"),DATA!$A$1:$AM$533,S$3,FALSE)</f>
        <v>195.22054259999999</v>
      </c>
      <c r="C40" s="55">
        <f>VLOOKUP(CONCATENATE($S16,$U$4,"_0"),DATA!$A$1:$AM$533,T$3,FALSE)</f>
        <v>304.28156130000002</v>
      </c>
      <c r="D40" s="55">
        <f>VLOOKUP(CONCATENATE($S16,$U$4,"_0"),DATA!$A$1:$AM$533,U$3,FALSE)</f>
        <v>383.09744920000003</v>
      </c>
      <c r="E40" s="55">
        <f>VLOOKUP(CONCATENATE($S16,$U$4,"_0"),DATA!$A$1:$AM$533,V$3,FALSE)</f>
        <v>461.66368610000001</v>
      </c>
      <c r="F40" s="55">
        <f>VLOOKUP(CONCATENATE($S16,$U$4,"_0"),DATA!$A$1:$AM$533,W$3,FALSE)</f>
        <v>569.06687360000001</v>
      </c>
      <c r="G40" s="55">
        <f>VLOOKUP(CONCATENATE($S16,$U$4,"_0"),DATA!$A$1:$AM$533,X$3,FALSE)</f>
        <v>667.27171850000002</v>
      </c>
      <c r="H40" s="116"/>
      <c r="J40" s="105" t="s">
        <v>461</v>
      </c>
      <c r="K40" s="118">
        <v>199.75499444543235</v>
      </c>
      <c r="L40" s="118">
        <v>257.9981150107231</v>
      </c>
      <c r="M40" s="118">
        <v>392.37188089552723</v>
      </c>
      <c r="N40" s="118">
        <v>458.18514989993105</v>
      </c>
      <c r="O40" s="118">
        <v>527.53952958537252</v>
      </c>
      <c r="P40" s="118">
        <v>676.51034264845043</v>
      </c>
    </row>
    <row r="41" spans="1:16" ht="15" x14ac:dyDescent="0.25">
      <c r="A41" s="129" t="s">
        <v>56</v>
      </c>
      <c r="B41" s="61">
        <f>SUM(B36:B40)</f>
        <v>853.740999633</v>
      </c>
      <c r="C41" s="61">
        <f t="shared" ref="C41:G41" si="7">SUM(C36:C40)</f>
        <v>1261.295640503</v>
      </c>
      <c r="D41" s="61">
        <f t="shared" si="7"/>
        <v>1563.0036747590002</v>
      </c>
      <c r="E41" s="61">
        <f t="shared" si="7"/>
        <v>1890.01050306</v>
      </c>
      <c r="F41" s="61">
        <f t="shared" si="7"/>
        <v>2344.9730964</v>
      </c>
      <c r="G41" s="61">
        <f t="shared" si="7"/>
        <v>2735.8895810200002</v>
      </c>
      <c r="H41" s="116"/>
      <c r="J41" s="106" t="s">
        <v>145</v>
      </c>
      <c r="K41" s="103">
        <f>SUM(K36:K40)</f>
        <v>871.89755138397061</v>
      </c>
      <c r="L41" s="103">
        <f t="shared" ref="L41:P41" si="8">SUM(L36:L40)</f>
        <v>1094.5015815461327</v>
      </c>
      <c r="M41" s="103">
        <f t="shared" si="8"/>
        <v>1553.5381236699297</v>
      </c>
      <c r="N41" s="103">
        <f t="shared" si="8"/>
        <v>1788.5404917205581</v>
      </c>
      <c r="O41" s="103">
        <f t="shared" si="8"/>
        <v>2047.6240880122007</v>
      </c>
      <c r="P41" s="103">
        <f t="shared" si="8"/>
        <v>2640.2442729225195</v>
      </c>
    </row>
    <row r="42" spans="1:16" x14ac:dyDescent="0.2">
      <c r="A42" s="3"/>
      <c r="B42" s="57"/>
      <c r="C42" s="57"/>
      <c r="D42" s="57"/>
      <c r="E42" s="57"/>
      <c r="F42" s="57"/>
      <c r="G42" s="57"/>
      <c r="H42" s="116"/>
    </row>
    <row r="43" spans="1:16" x14ac:dyDescent="0.2">
      <c r="H43" s="48"/>
      <c r="J43" s="3" t="s">
        <v>464</v>
      </c>
      <c r="K43" s="56"/>
      <c r="L43" s="56"/>
      <c r="M43" s="56"/>
      <c r="N43" s="56"/>
      <c r="O43" s="56"/>
    </row>
    <row r="44" spans="1:16" ht="15" x14ac:dyDescent="0.25">
      <c r="H44" s="48"/>
      <c r="J44" s="104" t="s">
        <v>460</v>
      </c>
      <c r="K44" s="1">
        <v>2014</v>
      </c>
      <c r="L44" s="1">
        <v>2020</v>
      </c>
      <c r="M44" s="1">
        <v>2025</v>
      </c>
      <c r="N44" s="1">
        <v>2030</v>
      </c>
      <c r="O44" s="1">
        <v>2040</v>
      </c>
      <c r="P44" s="1">
        <v>2050</v>
      </c>
    </row>
    <row r="45" spans="1:16" ht="15" x14ac:dyDescent="0.25">
      <c r="H45" s="116"/>
      <c r="J45" s="105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05" t="s">
        <v>52</v>
      </c>
      <c r="K46" s="118">
        <v>38.139304265428535</v>
      </c>
      <c r="L46" s="118">
        <v>40.307426081319804</v>
      </c>
      <c r="M46" s="118">
        <v>47.350516542520232</v>
      </c>
      <c r="N46" s="118">
        <v>50.980575820207648</v>
      </c>
      <c r="O46" s="118">
        <v>54.557749533393945</v>
      </c>
      <c r="P46" s="118">
        <v>61.760245373879883</v>
      </c>
    </row>
    <row r="47" spans="1:16" ht="15" x14ac:dyDescent="0.25">
      <c r="H47" s="116"/>
      <c r="J47" s="105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05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6" ht="15" x14ac:dyDescent="0.25">
      <c r="H49" s="116"/>
      <c r="J49" s="105" t="s">
        <v>461</v>
      </c>
      <c r="K49" s="118">
        <v>179.28902555854191</v>
      </c>
      <c r="L49" s="118">
        <v>173.98036459068021</v>
      </c>
      <c r="M49" s="118">
        <v>169.68191817119492</v>
      </c>
      <c r="N49" s="118">
        <v>166.67411562464224</v>
      </c>
      <c r="O49" s="118">
        <v>163.90520471537957</v>
      </c>
      <c r="P49" s="118">
        <v>158.15512270069277</v>
      </c>
    </row>
    <row r="50" spans="1:16" ht="15" x14ac:dyDescent="0.25">
      <c r="H50" s="116"/>
      <c r="J50" s="106" t="s">
        <v>145</v>
      </c>
      <c r="K50" s="103">
        <f>SUM(K45:K49)</f>
        <v>217.42832982397044</v>
      </c>
      <c r="L50" s="103">
        <f t="shared" ref="L50:P50" si="9">SUM(L45:L49)</f>
        <v>214.28779067200003</v>
      </c>
      <c r="M50" s="103">
        <f t="shared" si="9"/>
        <v>217.03243471371516</v>
      </c>
      <c r="N50" s="103">
        <f t="shared" si="9"/>
        <v>217.6546914448499</v>
      </c>
      <c r="O50" s="103">
        <f t="shared" si="9"/>
        <v>218.46295424877351</v>
      </c>
      <c r="P50" s="103">
        <f t="shared" si="9"/>
        <v>219.91536807457265</v>
      </c>
    </row>
    <row r="51" spans="1:16" x14ac:dyDescent="0.2">
      <c r="H51" s="116"/>
    </row>
    <row r="52" spans="1:16" x14ac:dyDescent="0.2">
      <c r="H52" s="48"/>
      <c r="J52" s="3"/>
      <c r="K52" s="58"/>
      <c r="L52" s="58"/>
      <c r="M52" s="58"/>
      <c r="N52" s="58"/>
      <c r="O52" s="58"/>
    </row>
    <row r="53" spans="1:16" x14ac:dyDescent="0.2">
      <c r="A53" s="60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</row>
    <row r="54" spans="1:16" x14ac:dyDescent="0.2">
      <c r="A54" s="60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</row>
    <row r="55" spans="1:16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</row>
    <row r="56" spans="1:16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6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6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6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6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6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6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6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6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opLeftCell="A13" workbookViewId="0">
      <selection activeCell="G40" sqref="G40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468</v>
      </c>
      <c r="J1" s="112" t="s">
        <v>474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455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30" t="s">
        <v>460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465</v>
      </c>
      <c r="T2" s="54"/>
    </row>
    <row r="3" spans="1:24" ht="15" x14ac:dyDescent="0.25">
      <c r="A3" s="129" t="s">
        <v>51</v>
      </c>
      <c r="B3" s="55">
        <f>VLOOKUP($S5,DATA!$A$1:$AM$533,S$3,FALSE)</f>
        <v>158.6805803</v>
      </c>
      <c r="C3" s="55">
        <f>VLOOKUP($S5,DATA!$A$1:$AM$533,T$3,FALSE)</f>
        <v>188.12192709999999</v>
      </c>
      <c r="D3" s="55">
        <f>VLOOKUP($S5,DATA!$A$1:$AM$533,U$3,FALSE)</f>
        <v>203.5768602</v>
      </c>
      <c r="E3" s="55">
        <f>VLOOKUP($S5,DATA!$A$1:$AM$533,V$3,FALSE)</f>
        <v>224.60737990000001</v>
      </c>
      <c r="F3" s="55">
        <f>VLOOKUP($S5,DATA!$A$1:$AM$533,W$3,FALSE)</f>
        <v>265.65535640000002</v>
      </c>
      <c r="G3" s="55">
        <f>VLOOKUP($S5,DATA!$A$1:$AM$533,X$3,FALSE)</f>
        <v>304.5433448</v>
      </c>
      <c r="J3" s="131" t="s">
        <v>51</v>
      </c>
      <c r="K3" s="85">
        <v>159.4835896387691</v>
      </c>
      <c r="L3" s="85">
        <v>149.40082596864647</v>
      </c>
      <c r="M3" s="85">
        <v>140.7815555420556</v>
      </c>
      <c r="N3" s="85">
        <v>137.64716815207407</v>
      </c>
      <c r="O3" s="85">
        <v>135.84447236421195</v>
      </c>
      <c r="P3" s="85">
        <v>137.77026292010845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1535.2176030000001</v>
      </c>
      <c r="C4" s="55">
        <f>VLOOKUP($S6,DATA!$A$1:$AM$533,T$3,FALSE)</f>
        <v>1934.089174</v>
      </c>
      <c r="D4" s="55">
        <f>VLOOKUP($S6,DATA!$A$1:$AM$533,U$3,FALSE)</f>
        <v>2219.8126910000001</v>
      </c>
      <c r="E4" s="55">
        <f>VLOOKUP($S6,DATA!$A$1:$AM$533,V$3,FALSE)</f>
        <v>2520.801872</v>
      </c>
      <c r="F4" s="55">
        <f>VLOOKUP($S6,DATA!$A$1:$AM$533,W$3,FALSE)</f>
        <v>2995.4771190000001</v>
      </c>
      <c r="G4" s="55">
        <f>VLOOKUP($S6,DATA!$A$1:$AM$533,X$3,FALSE)</f>
        <v>3405.6959919999999</v>
      </c>
      <c r="J4" s="131" t="s">
        <v>52</v>
      </c>
      <c r="K4" s="85">
        <v>1551.7732285865659</v>
      </c>
      <c r="L4" s="85">
        <v>1656.9973252849827</v>
      </c>
      <c r="M4" s="85">
        <v>1815.1645513005687</v>
      </c>
      <c r="N4" s="85">
        <v>1916.2785752541345</v>
      </c>
      <c r="O4" s="85">
        <v>2015.9639289124132</v>
      </c>
      <c r="P4" s="85">
        <v>2208.2131574502509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806.7662934</v>
      </c>
      <c r="C5" s="55">
        <f>VLOOKUP($S7,DATA!$A$1:$AM$533,T$3,FALSE)</f>
        <v>1118.1106560000001</v>
      </c>
      <c r="D5" s="55">
        <f>VLOOKUP($S7,DATA!$A$1:$AM$533,U$3,FALSE)</f>
        <v>1338.5528959999999</v>
      </c>
      <c r="E5" s="55">
        <f>VLOOKUP($S7,DATA!$A$1:$AM$533,V$3,FALSE)</f>
        <v>1560.3797810000001</v>
      </c>
      <c r="F5" s="55">
        <f>VLOOKUP($S7,DATA!$A$1:$AM$533,W$3,FALSE)</f>
        <v>1730.5855019999999</v>
      </c>
      <c r="G5" s="55">
        <f>VLOOKUP($S7,DATA!$A$1:$AM$533,X$3,FALSE)</f>
        <v>1906.8873779999999</v>
      </c>
      <c r="J5" s="131" t="s">
        <v>53</v>
      </c>
      <c r="K5" s="85">
        <v>1239.6847650019492</v>
      </c>
      <c r="L5" s="85">
        <v>1273.5811679364851</v>
      </c>
      <c r="M5" s="85">
        <v>1344.8287283182456</v>
      </c>
      <c r="N5" s="85">
        <v>1388.555720093505</v>
      </c>
      <c r="O5" s="85">
        <v>1409.9773389182451</v>
      </c>
      <c r="P5" s="85">
        <v>1495.8025667488926</v>
      </c>
      <c r="S5" s="124" t="s">
        <v>74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191.8611679</v>
      </c>
      <c r="C6" s="55">
        <f>VLOOKUP($S8,DATA!$A$1:$AM$533,T$3,FALSE)</f>
        <v>217.84141750000001</v>
      </c>
      <c r="D6" s="55">
        <f>VLOOKUP($S8,DATA!$A$1:$AM$533,U$3,FALSE)</f>
        <v>242.4681582</v>
      </c>
      <c r="E6" s="55">
        <f>VLOOKUP($S8,DATA!$A$1:$AM$533,V$3,FALSE)</f>
        <v>289.18706630000003</v>
      </c>
      <c r="F6" s="55">
        <f>VLOOKUP($S8,DATA!$A$1:$AM$533,W$3,FALSE)</f>
        <v>329.1759897</v>
      </c>
      <c r="G6" s="55">
        <f>VLOOKUP($S8,DATA!$A$1:$AM$533,X$3,FALSE)</f>
        <v>343.58602289999999</v>
      </c>
      <c r="J6" s="131" t="s">
        <v>54</v>
      </c>
      <c r="K6" s="85">
        <v>181.26275960403501</v>
      </c>
      <c r="L6" s="85">
        <v>178.84035738168453</v>
      </c>
      <c r="M6" s="85">
        <v>154.51889665269684</v>
      </c>
      <c r="N6" s="85">
        <v>139.84491686932077</v>
      </c>
      <c r="O6" s="85">
        <v>129.64957225169294</v>
      </c>
      <c r="P6" s="85">
        <v>116.54224952023492</v>
      </c>
      <c r="S6" s="124" t="s">
        <v>75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1941.100091</v>
      </c>
      <c r="C7" s="55">
        <f>VLOOKUP($S9,DATA!$A$1:$AM$533,T$3,FALSE)</f>
        <v>2453.8910099999998</v>
      </c>
      <c r="D7" s="55">
        <f>VLOOKUP($S9,DATA!$A$1:$AM$533,U$3,FALSE)</f>
        <v>2810.6631179999999</v>
      </c>
      <c r="E7" s="55">
        <f>VLOOKUP($S9,DATA!$A$1:$AM$533,V$3,FALSE)</f>
        <v>3178.6333509999999</v>
      </c>
      <c r="F7" s="55">
        <f>VLOOKUP($S9,DATA!$A$1:$AM$533,W$3,FALSE)</f>
        <v>3382.22325</v>
      </c>
      <c r="G7" s="55">
        <f>VLOOKUP($S9,DATA!$A$1:$AM$533,X$3,FALSE)</f>
        <v>3561.4980569999998</v>
      </c>
      <c r="J7" s="131" t="s">
        <v>461</v>
      </c>
      <c r="K7" s="85">
        <v>1704.9769663822342</v>
      </c>
      <c r="L7" s="85">
        <v>1819.5394382554869</v>
      </c>
      <c r="M7" s="85">
        <v>1907.5205496434669</v>
      </c>
      <c r="N7" s="85">
        <v>1902.9303998747653</v>
      </c>
      <c r="O7" s="85">
        <v>1822.0588296431752</v>
      </c>
      <c r="P7" s="85">
        <v>1522.0219336146306</v>
      </c>
      <c r="S7" s="124" t="s">
        <v>76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0">SUM(B3:B7)</f>
        <v>4633.6257355999996</v>
      </c>
      <c r="C8" s="61">
        <f t="shared" si="0"/>
        <v>5912.0541845999996</v>
      </c>
      <c r="D8" s="61">
        <f t="shared" si="0"/>
        <v>6815.0737233999998</v>
      </c>
      <c r="E8" s="61">
        <f t="shared" si="0"/>
        <v>7773.6094501999996</v>
      </c>
      <c r="F8" s="61">
        <f t="shared" si="0"/>
        <v>8703.1172170999998</v>
      </c>
      <c r="G8" s="61">
        <f t="shared" si="0"/>
        <v>9522.2107947000004</v>
      </c>
      <c r="J8" s="132" t="s">
        <v>145</v>
      </c>
      <c r="K8" s="103">
        <f>SUM(K3:K7)</f>
        <v>4837.1813092135535</v>
      </c>
      <c r="L8" s="103">
        <f t="shared" ref="L8:P8" si="1">SUM(L3:L7)</f>
        <v>5078.3591148272862</v>
      </c>
      <c r="M8" s="103">
        <f t="shared" si="1"/>
        <v>5362.8142814570328</v>
      </c>
      <c r="N8" s="103">
        <f t="shared" si="1"/>
        <v>5485.2567802437998</v>
      </c>
      <c r="O8" s="103">
        <f t="shared" si="1"/>
        <v>5513.4941420897385</v>
      </c>
      <c r="P8" s="103">
        <f t="shared" si="1"/>
        <v>5480.350170254118</v>
      </c>
      <c r="S8" s="124" t="s">
        <v>77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 t="s">
        <v>476</v>
      </c>
      <c r="K9" s="109"/>
      <c r="L9" s="140">
        <f>L8/'ENER-baseline'!L8-1</f>
        <v>-8.5991984294283563E-2</v>
      </c>
      <c r="M9" s="140">
        <f>M8/'ENER-baseline'!M8-1</f>
        <v>-0.2467533249680367</v>
      </c>
      <c r="N9" s="140">
        <f>N8/'ENER-baseline'!N8-1</f>
        <v>-0.3006208100041653</v>
      </c>
      <c r="O9" s="140">
        <f>O8/'ENER-baseline'!O8-1</f>
        <v>-0.3490245030712491</v>
      </c>
      <c r="P9" s="140">
        <f>P8/'ENER-baseline'!P8-1</f>
        <v>-0.43038892134398465</v>
      </c>
      <c r="Q9" s="48"/>
      <c r="S9" s="124" t="s">
        <v>238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 t="s">
        <v>129</v>
      </c>
      <c r="K12" s="54">
        <v>2013</v>
      </c>
      <c r="L12" s="54">
        <v>2020</v>
      </c>
      <c r="M12" s="54">
        <v>2025</v>
      </c>
      <c r="N12" s="54">
        <v>2030</v>
      </c>
      <c r="O12" s="54">
        <v>2040</v>
      </c>
      <c r="P12" s="54">
        <v>2050</v>
      </c>
      <c r="Q12" s="48"/>
      <c r="S12" s="124" t="s">
        <v>63</v>
      </c>
      <c r="T12" s="64"/>
      <c r="U12" s="64"/>
      <c r="V12" s="64"/>
      <c r="W12" s="64"/>
      <c r="X12" s="125"/>
    </row>
    <row r="13" spans="1:24" ht="15" x14ac:dyDescent="0.25">
      <c r="A13" s="129" t="s">
        <v>462</v>
      </c>
      <c r="B13" s="59">
        <f>VLOOKUP($S11,DATA!$A$1:$AM$533,S$3,FALSE)</f>
        <v>237150.27770000001</v>
      </c>
      <c r="C13" s="59">
        <f>VLOOKUP($S11,DATA!$A$1:$AM$533,T$3,FALSE)</f>
        <v>348213.37890000001</v>
      </c>
      <c r="D13" s="59">
        <f>VLOOKUP($S11,DATA!$A$1:$AM$533,U$3,FALSE)</f>
        <v>429422.57549999998</v>
      </c>
      <c r="E13" s="59">
        <f>VLOOKUP($S11,DATA!$A$1:$AM$533,V$3,FALSE)</f>
        <v>520186.32449999999</v>
      </c>
      <c r="F13" s="59">
        <f>VLOOKUP($S11,DATA!$A$1:$AM$533,W$3,FALSE)</f>
        <v>639169.14870000002</v>
      </c>
      <c r="G13" s="59">
        <f>VLOOKUP($S11,DATA!$A$1:$AM$533,X$3,FALSE)</f>
        <v>729445.65740000003</v>
      </c>
      <c r="J13" s="132" t="s">
        <v>462</v>
      </c>
      <c r="K13" s="59">
        <f>K41/0.0036</f>
        <v>242184.04738459998</v>
      </c>
      <c r="L13" s="59">
        <f t="shared" ref="L13:P13" si="2">L41/0.0036</f>
        <v>266973.82580089994</v>
      </c>
      <c r="M13" s="59">
        <f t="shared" si="2"/>
        <v>306057.45907964319</v>
      </c>
      <c r="N13" s="59">
        <f t="shared" si="2"/>
        <v>328898.30330722971</v>
      </c>
      <c r="O13" s="59">
        <f t="shared" si="2"/>
        <v>352007.77632890572</v>
      </c>
      <c r="P13" s="59">
        <f t="shared" si="2"/>
        <v>401213.03077243752</v>
      </c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463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469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30" t="s">
        <v>460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VLOOKUP(CONCATENATE($S12,$S$4,"_2"),DATA!$A$1:$AM$533,S$3,FALSE)</f>
        <v>121.58713299999999</v>
      </c>
      <c r="C18" s="55">
        <f>VLOOKUP(CONCATENATE($S12,$S$4,"_2"),DATA!$A$1:$AM$533,T$3,FALSE)</f>
        <v>147.9055894</v>
      </c>
      <c r="D18" s="55">
        <f>VLOOKUP(CONCATENATE($S12,$S$4,"_2"),DATA!$A$1:$AM$533,U$3,FALSE)</f>
        <v>159.1772106</v>
      </c>
      <c r="E18" s="55">
        <f>VLOOKUP(CONCATENATE($S12,$S$4,"_2"),DATA!$A$1:$AM$533,V$3,FALSE)</f>
        <v>174.1287663</v>
      </c>
      <c r="F18" s="55">
        <f>VLOOKUP(CONCATENATE($S12,$S$4,"_2"),DATA!$A$1:$AM$533,W$3,FALSE)</f>
        <v>204.9871545</v>
      </c>
      <c r="G18" s="55">
        <f>VLOOKUP(CONCATENATE($S12,$S$4,"_2"),DATA!$A$1:$AM$533,X$3,FALSE)</f>
        <v>238.27534320000001</v>
      </c>
      <c r="H18" s="116"/>
      <c r="J18" s="131" t="s">
        <v>51</v>
      </c>
      <c r="K18" s="114">
        <v>123.35148719296878</v>
      </c>
      <c r="L18" s="114">
        <v>113.25619709423326</v>
      </c>
      <c r="M18" s="114">
        <v>104.63028906385915</v>
      </c>
      <c r="N18" s="114">
        <v>101.49185280860188</v>
      </c>
      <c r="O18" s="114">
        <v>99.684691310950853</v>
      </c>
      <c r="P18" s="114">
        <v>101.59984785988996</v>
      </c>
    </row>
    <row r="19" spans="1:17" ht="15" x14ac:dyDescent="0.25">
      <c r="A19" s="129" t="s">
        <v>52</v>
      </c>
      <c r="B19" s="55">
        <f>VLOOKUP(CONCATENATE($S13,$S$4,"_2"),DATA!$A$1:$AM$533,S$3,FALSE)</f>
        <v>411.05060300000002</v>
      </c>
      <c r="C19" s="55">
        <f>VLOOKUP(CONCATENATE($S13,$S$4,"_2"),DATA!$A$1:$AM$533,T$3,FALSE)</f>
        <v>415.20795659999999</v>
      </c>
      <c r="D19" s="55">
        <f>VLOOKUP(CONCATENATE($S13,$S$4,"_2"),DATA!$A$1:$AM$533,U$3,FALSE)</f>
        <v>418.1340318</v>
      </c>
      <c r="E19" s="55">
        <f>VLOOKUP(CONCATENATE($S13,$S$4,"_2"),DATA!$A$1:$AM$533,V$3,FALSE)</f>
        <v>421.78958970000002</v>
      </c>
      <c r="F19" s="55">
        <f>VLOOKUP(CONCATENATE($S13,$S$4,"_2"),DATA!$A$1:$AM$533,W$3,FALSE)</f>
        <v>490.7234492</v>
      </c>
      <c r="G19" s="55">
        <f>VLOOKUP(CONCATENATE($S13,$S$4,"_2"),DATA!$A$1:$AM$533,X$3,FALSE)</f>
        <v>560.74077239999997</v>
      </c>
      <c r="H19" s="116"/>
      <c r="J19" s="131" t="s">
        <v>52</v>
      </c>
      <c r="K19" s="114">
        <v>385.45498639315804</v>
      </c>
      <c r="L19" s="114">
        <v>363.76934808449835</v>
      </c>
      <c r="M19" s="114">
        <v>326.09813854634649</v>
      </c>
      <c r="N19" s="114">
        <v>332.65477891460495</v>
      </c>
      <c r="O19" s="114">
        <v>354.63040392498675</v>
      </c>
      <c r="P19" s="114">
        <v>402.13701746530143</v>
      </c>
    </row>
    <row r="20" spans="1:17" ht="15" x14ac:dyDescent="0.25">
      <c r="A20" s="129" t="s">
        <v>53</v>
      </c>
      <c r="B20" s="55">
        <f>VLOOKUP(CONCATENATE($S14,$S$4,"_2"),DATA!$A$1:$AM$533,S$3,FALSE)</f>
        <v>801.19622289999995</v>
      </c>
      <c r="C20" s="55">
        <f>VLOOKUP(CONCATENATE($S14,$S$4,"_2"),DATA!$A$1:$AM$533,T$3,FALSE)</f>
        <v>1107.354259</v>
      </c>
      <c r="D20" s="55">
        <f>VLOOKUP(CONCATENATE($S14,$S$4,"_2"),DATA!$A$1:$AM$533,U$3,FALSE)</f>
        <v>1324.8657479999999</v>
      </c>
      <c r="E20" s="55">
        <f>VLOOKUP(CONCATENATE($S14,$S$4,"_2"),DATA!$A$1:$AM$533,V$3,FALSE)</f>
        <v>1543.868473</v>
      </c>
      <c r="F20" s="55">
        <f>VLOOKUP(CONCATENATE($S14,$S$4,"_2"),DATA!$A$1:$AM$533,W$3,FALSE)</f>
        <v>1707.1212009999999</v>
      </c>
      <c r="G20" s="55">
        <f>VLOOKUP(CONCATENATE($S14,$S$4,"_2"),DATA!$A$1:$AM$533,X$3,FALSE)</f>
        <v>1875.935021</v>
      </c>
      <c r="H20" s="116"/>
      <c r="J20" s="131" t="s">
        <v>53</v>
      </c>
      <c r="K20" s="114">
        <v>1235.6654370019494</v>
      </c>
      <c r="L20" s="114">
        <v>1261.1463508977931</v>
      </c>
      <c r="M20" s="114">
        <v>1302.9321568040905</v>
      </c>
      <c r="N20" s="114">
        <v>1329.0221898488646</v>
      </c>
      <c r="O20" s="114">
        <v>1327.9561519320328</v>
      </c>
      <c r="P20" s="114">
        <v>1346.8790390140794</v>
      </c>
    </row>
    <row r="21" spans="1:17" ht="15" x14ac:dyDescent="0.25">
      <c r="A21" s="129" t="s">
        <v>54</v>
      </c>
      <c r="B21" s="55">
        <f>VLOOKUP(CONCATENATE($S15,$S$4,"_2"),DATA!$A$1:$AM$533,S$3,FALSE)</f>
        <v>94.437168270000001</v>
      </c>
      <c r="C21" s="55">
        <f>VLOOKUP(CONCATENATE($S15,$S$4,"_2"),DATA!$A$1:$AM$533,T$3,FALSE)</f>
        <v>82.641382859999894</v>
      </c>
      <c r="D21" s="55">
        <f>VLOOKUP(CONCATENATE($S15,$S$4,"_2"),DATA!$A$1:$AM$533,U$3,FALSE)</f>
        <v>74.101974589999998</v>
      </c>
      <c r="E21" s="55">
        <f>VLOOKUP(CONCATENATE($S15,$S$4,"_2"),DATA!$A$1:$AM$533,V$3,FALSE)</f>
        <v>65.672112249999998</v>
      </c>
      <c r="F21" s="55">
        <f>VLOOKUP(CONCATENATE($S15,$S$4,"_2"),DATA!$A$1:$AM$533,W$3,FALSE)</f>
        <v>62.567655039999998</v>
      </c>
      <c r="G21" s="55">
        <f>VLOOKUP(CONCATENATE($S15,$S$4,"_2"),DATA!$A$1:$AM$533,X$3,FALSE)</f>
        <v>59.486393649999997</v>
      </c>
      <c r="H21" s="116"/>
      <c r="J21" s="131" t="s">
        <v>54</v>
      </c>
      <c r="K21" s="114">
        <v>67.826159999999987</v>
      </c>
      <c r="L21" s="114">
        <v>65.223873969794525</v>
      </c>
      <c r="M21" s="114">
        <v>55.410842446567131</v>
      </c>
      <c r="N21" s="114">
        <v>50.039704211623032</v>
      </c>
      <c r="O21" s="114">
        <v>45.492332978376083</v>
      </c>
      <c r="P21" s="114">
        <v>40.332096399023833</v>
      </c>
    </row>
    <row r="22" spans="1:17" ht="15" x14ac:dyDescent="0.25">
      <c r="A22" s="129" t="s">
        <v>55</v>
      </c>
      <c r="B22" s="55">
        <f>VLOOKUP(CONCATENATE($S16,$S$4,"_2"),DATA!$A$1:$AM$533,S$3,FALSE)</f>
        <v>1712.076548</v>
      </c>
      <c r="C22" s="55">
        <f>VLOOKUP(CONCATENATE($S16,$S$4,"_2"),DATA!$A$1:$AM$533,T$3,FALSE)</f>
        <v>2110.8734880000002</v>
      </c>
      <c r="D22" s="55">
        <f>VLOOKUP(CONCATENATE($S16,$S$4,"_2"),DATA!$A$1:$AM$533,U$3,FALSE)</f>
        <v>2385.435375</v>
      </c>
      <c r="E22" s="55">
        <f>VLOOKUP(CONCATENATE($S16,$S$4,"_2"),DATA!$A$1:$AM$533,V$3,FALSE)</f>
        <v>2667.7305030000002</v>
      </c>
      <c r="F22" s="55">
        <f>VLOOKUP(CONCATENATE($S16,$S$4,"_2"),DATA!$A$1:$AM$533,W$3,FALSE)</f>
        <v>2753.3775959999998</v>
      </c>
      <c r="G22" s="55">
        <f>VLOOKUP(CONCATENATE($S16,$S$4,"_2"),DATA!$A$1:$AM$533,X$3,FALSE)</f>
        <v>2824.371267</v>
      </c>
      <c r="H22" s="116"/>
      <c r="J22" s="131" t="s">
        <v>461</v>
      </c>
      <c r="K22" s="114">
        <v>1290.9600362210074</v>
      </c>
      <c r="L22" s="114">
        <v>1373.9727526579004</v>
      </c>
      <c r="M22" s="114">
        <v>1407.8576644829075</v>
      </c>
      <c r="N22" s="114">
        <v>1380.0655675855314</v>
      </c>
      <c r="O22" s="114">
        <v>1283.1989750343278</v>
      </c>
      <c r="P22" s="114">
        <v>958.44313514135695</v>
      </c>
      <c r="Q22" s="141">
        <f>P22/'ENER-baseline'!P22-1</f>
        <v>-0.66718644528215965</v>
      </c>
    </row>
    <row r="23" spans="1:17" ht="15" x14ac:dyDescent="0.25">
      <c r="A23" s="129" t="s">
        <v>56</v>
      </c>
      <c r="B23" s="61">
        <f>SUM(B18:B22)</f>
        <v>3140.34767517</v>
      </c>
      <c r="C23" s="61">
        <f t="shared" ref="C23:G23" si="3">SUM(C18:C22)</f>
        <v>3863.9826758600002</v>
      </c>
      <c r="D23" s="61">
        <f t="shared" si="3"/>
        <v>4361.7143399899996</v>
      </c>
      <c r="E23" s="61">
        <f t="shared" si="3"/>
        <v>4873.1894442499997</v>
      </c>
      <c r="F23" s="61">
        <f t="shared" si="3"/>
        <v>5218.7770557399999</v>
      </c>
      <c r="G23" s="61">
        <f t="shared" si="3"/>
        <v>5558.8087972499998</v>
      </c>
      <c r="H23" s="116"/>
      <c r="J23" s="132" t="s">
        <v>145</v>
      </c>
      <c r="K23" s="103">
        <f>SUM(K18:K22)</f>
        <v>3103.258106809084</v>
      </c>
      <c r="L23" s="103">
        <f t="shared" ref="L23:P23" si="4">SUM(L18:L22)</f>
        <v>3177.3685227042197</v>
      </c>
      <c r="M23" s="103">
        <f t="shared" si="4"/>
        <v>3196.9290913437708</v>
      </c>
      <c r="N23" s="103">
        <f t="shared" si="4"/>
        <v>3193.2740933692257</v>
      </c>
      <c r="O23" s="103">
        <f t="shared" si="4"/>
        <v>3110.9625551806739</v>
      </c>
      <c r="P23" s="103">
        <f t="shared" si="4"/>
        <v>2849.3911358796518</v>
      </c>
    </row>
    <row r="24" spans="1:17" x14ac:dyDescent="0.2">
      <c r="A24" s="3"/>
      <c r="B24" s="57"/>
      <c r="C24" s="57"/>
      <c r="D24" s="57"/>
      <c r="E24" s="57"/>
      <c r="G24" s="115"/>
      <c r="H24" s="116"/>
      <c r="J24" s="3" t="s">
        <v>476</v>
      </c>
      <c r="K24" s="110"/>
      <c r="L24" s="142">
        <f>L23/'ENER-baseline'!L23-1</f>
        <v>-9.53815661383699E-2</v>
      </c>
      <c r="M24" s="142">
        <f>M23/'ENER-baseline'!M23-1</f>
        <v>-0.278297511967458</v>
      </c>
      <c r="N24" s="142">
        <f>N23/'ENER-baseline'!N23-1</f>
        <v>-0.33834629341471167</v>
      </c>
      <c r="O24" s="142">
        <f>O23/'ENER-baseline'!O23-1</f>
        <v>-0.39248804939019932</v>
      </c>
      <c r="P24" s="142">
        <f>P23/'ENER-baseline'!P23-1</f>
        <v>-0.48379359761970986</v>
      </c>
    </row>
    <row r="25" spans="1:17" x14ac:dyDescent="0.2">
      <c r="G25" s="117"/>
      <c r="H25" s="48"/>
      <c r="I25" s="48"/>
      <c r="J25" s="3" t="s">
        <v>464</v>
      </c>
      <c r="K25" s="107"/>
      <c r="L25" s="107"/>
      <c r="M25" s="107"/>
      <c r="N25" s="107"/>
      <c r="O25" s="107"/>
      <c r="P25" s="48"/>
      <c r="Q25" s="48"/>
    </row>
    <row r="26" spans="1:17" ht="15" x14ac:dyDescent="0.25">
      <c r="A26" s="3" t="s">
        <v>470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30" t="s">
        <v>460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VLOOKUP(CONCATENATE($S12,$T$4,"_2"),DATA!$A$1:$AM$533,S$3,FALSE)</f>
        <v>6.5447287100000001E-2</v>
      </c>
      <c r="C27" s="55">
        <f>VLOOKUP(CONCATENATE($S12,$T$4,"_2"),DATA!$A$1:$AM$533,T$3,FALSE)</f>
        <v>8.0191709999999999E-2</v>
      </c>
      <c r="D27" s="55">
        <f>VLOOKUP(CONCATENATE($S12,$T$4,"_2"),DATA!$A$1:$AM$533,U$3,FALSE)</f>
        <v>8.7183962000000004E-2</v>
      </c>
      <c r="E27" s="55">
        <f>VLOOKUP(CONCATENATE($S12,$T$4,"_2"),DATA!$A$1:$AM$533,V$3,FALSE)</f>
        <v>9.5959768400000006E-2</v>
      </c>
      <c r="F27" s="55">
        <f>VLOOKUP(CONCATENATE($S12,$T$4,"_2"),DATA!$A$1:$AM$533,W$3,FALSE)</f>
        <v>0.111464246</v>
      </c>
      <c r="G27" s="55">
        <f>VLOOKUP(CONCATENATE($S12,$T$4,"_2"),DATA!$A$1:$AM$533,X$3,FALSE)</f>
        <v>0.13077628320000001</v>
      </c>
      <c r="H27" s="116"/>
      <c r="J27" s="131" t="s">
        <v>51</v>
      </c>
      <c r="K27" s="118">
        <v>0</v>
      </c>
      <c r="L27" s="118">
        <v>0</v>
      </c>
      <c r="M27" s="118">
        <v>0</v>
      </c>
      <c r="N27" s="118">
        <v>0</v>
      </c>
      <c r="O27" s="118">
        <v>0</v>
      </c>
      <c r="P27" s="118">
        <v>0</v>
      </c>
    </row>
    <row r="28" spans="1:17" ht="15" x14ac:dyDescent="0.25">
      <c r="A28" s="129" t="s">
        <v>52</v>
      </c>
      <c r="B28" s="55">
        <f>VLOOKUP(CONCATENATE($S13,$T$4,"_2"),DATA!$A$1:$AM$533,S$3,FALSE)</f>
        <v>593.18299999999999</v>
      </c>
      <c r="C28" s="55">
        <f>VLOOKUP(CONCATENATE($S13,$T$4,"_2"),DATA!$A$1:$AM$533,T$3,FALSE)</f>
        <v>731.17869540000004</v>
      </c>
      <c r="D28" s="55">
        <f>VLOOKUP(CONCATENATE($S13,$T$4,"_2"),DATA!$A$1:$AM$533,U$3,FALSE)</f>
        <v>832.49357880000002</v>
      </c>
      <c r="E28" s="55">
        <f>VLOOKUP(CONCATENATE($S13,$T$4,"_2"),DATA!$A$1:$AM$533,V$3,FALSE)</f>
        <v>939.7783488</v>
      </c>
      <c r="F28" s="55">
        <f>VLOOKUP(CONCATENATE($S13,$T$4,"_2"),DATA!$A$1:$AM$533,W$3,FALSE)</f>
        <v>1069.419075</v>
      </c>
      <c r="G28" s="55">
        <f>VLOOKUP(CONCATENATE($S13,$T$4,"_2"),DATA!$A$1:$AM$533,X$3,FALSE)</f>
        <v>1182.097923</v>
      </c>
      <c r="H28" s="116"/>
      <c r="J28" s="131" t="s">
        <v>52</v>
      </c>
      <c r="K28" s="118">
        <v>596.55470783868668</v>
      </c>
      <c r="L28" s="118">
        <v>657.97523172554315</v>
      </c>
      <c r="M28" s="118">
        <v>752.34084306971374</v>
      </c>
      <c r="N28" s="118">
        <v>794.07511831669763</v>
      </c>
      <c r="O28" s="118">
        <v>819.96068954120528</v>
      </c>
      <c r="P28" s="118">
        <v>864.71938608943913</v>
      </c>
    </row>
    <row r="29" spans="1:17" ht="15" x14ac:dyDescent="0.25">
      <c r="A29" s="129" t="s">
        <v>53</v>
      </c>
      <c r="B29" s="55">
        <f>VLOOKUP(CONCATENATE($S14,$T$4,"_2"),DATA!$A$1:$AM$533,S$3,FALSE)</f>
        <v>1.3886131559999999</v>
      </c>
      <c r="C29" s="55">
        <f>VLOOKUP(CONCATENATE($S14,$T$4,"_2"),DATA!$A$1:$AM$533,T$3,FALSE)</f>
        <v>4.5343297339999999</v>
      </c>
      <c r="D29" s="55">
        <f>VLOOKUP(CONCATENATE($S14,$T$4,"_2"),DATA!$A$1:$AM$533,U$3,FALSE)</f>
        <v>5.7656330020000004</v>
      </c>
      <c r="E29" s="55">
        <f>VLOOKUP(CONCATENATE($S14,$T$4,"_2"),DATA!$A$1:$AM$533,V$3,FALSE)</f>
        <v>6.0955480250000003</v>
      </c>
      <c r="F29" s="55">
        <f>VLOOKUP(CONCATENATE($S14,$T$4,"_2"),DATA!$A$1:$AM$533,W$3,FALSE)</f>
        <v>8.6030245559999994</v>
      </c>
      <c r="G29" s="55">
        <f>VLOOKUP(CONCATENATE($S14,$T$4,"_2"),DATA!$A$1:$AM$533,X$3,FALSE)</f>
        <v>13.82791877</v>
      </c>
      <c r="H29" s="116"/>
      <c r="J29" s="131" t="s">
        <v>53</v>
      </c>
      <c r="K29" s="118">
        <v>0</v>
      </c>
      <c r="L29" s="118">
        <v>2.8080233648149817</v>
      </c>
      <c r="M29" s="118">
        <v>14.650825524080814</v>
      </c>
      <c r="N29" s="118">
        <v>21.451405131990583</v>
      </c>
      <c r="O29" s="118">
        <v>29.914605406720195</v>
      </c>
      <c r="P29" s="118">
        <v>54.99100619764036</v>
      </c>
    </row>
    <row r="30" spans="1:17" ht="15" x14ac:dyDescent="0.25">
      <c r="A30" s="129" t="s">
        <v>54</v>
      </c>
      <c r="B30" s="55">
        <f>VLOOKUP(CONCATENATE($S15,$T$4,"_2"),DATA!$A$1:$AM$533,S$3,FALSE)</f>
        <v>11.097</v>
      </c>
      <c r="C30" s="55">
        <f>VLOOKUP(CONCATENATE($S15,$T$4,"_2"),DATA!$A$1:$AM$533,T$3,FALSE)</f>
        <v>17.615839229999999</v>
      </c>
      <c r="D30" s="55">
        <f>VLOOKUP(CONCATENATE($S15,$T$4,"_2"),DATA!$A$1:$AM$533,U$3,FALSE)</f>
        <v>22.943252080000001</v>
      </c>
      <c r="E30" s="55">
        <f>VLOOKUP(CONCATENATE($S15,$T$4,"_2"),DATA!$A$1:$AM$533,V$3,FALSE)</f>
        <v>29.420030570000002</v>
      </c>
      <c r="F30" s="55">
        <f>VLOOKUP(CONCATENATE($S15,$T$4,"_2"),DATA!$A$1:$AM$533,W$3,FALSE)</f>
        <v>36.06502717</v>
      </c>
      <c r="G30" s="55">
        <f>VLOOKUP(CONCATENATE($S15,$T$4,"_2"),DATA!$A$1:$AM$533,X$3,FALSE)</f>
        <v>47.829653749999999</v>
      </c>
      <c r="H30" s="116"/>
      <c r="J30" s="131" t="s">
        <v>54</v>
      </c>
      <c r="K30" s="118">
        <v>13.104683999999999</v>
      </c>
      <c r="L30" s="118">
        <v>15.511065469923169</v>
      </c>
      <c r="M30" s="118">
        <v>17.678411086705758</v>
      </c>
      <c r="N30" s="118">
        <v>18.205522220576441</v>
      </c>
      <c r="O30" s="118">
        <v>18.732363819008665</v>
      </c>
      <c r="P30" s="118">
        <v>20.917088617477368</v>
      </c>
    </row>
    <row r="31" spans="1:17" ht="15" x14ac:dyDescent="0.25">
      <c r="A31" s="129" t="s">
        <v>55</v>
      </c>
      <c r="B31" s="55">
        <f>VLOOKUP(CONCATENATE($S16,$T$4,"_2"),DATA!$A$1:$AM$533,S$3,FALSE)</f>
        <v>33.802999999999997</v>
      </c>
      <c r="C31" s="55">
        <f>VLOOKUP(CONCATENATE($S16,$T$4,"_2"),DATA!$A$1:$AM$533,T$3,FALSE)</f>
        <v>41.094289529999998</v>
      </c>
      <c r="D31" s="55">
        <f>VLOOKUP(CONCATENATE($S16,$T$4,"_2"),DATA!$A$1:$AM$533,U$3,FALSE)</f>
        <v>46.148463820000003</v>
      </c>
      <c r="E31" s="55">
        <f>VLOOKUP(CONCATENATE($S16,$T$4,"_2"),DATA!$A$1:$AM$533,V$3,FALSE)</f>
        <v>52.359350540000001</v>
      </c>
      <c r="F31" s="55">
        <f>VLOOKUP(CONCATENATE($S16,$T$4,"_2"),DATA!$A$1:$AM$533,W$3,FALSE)</f>
        <v>69.132634780000004</v>
      </c>
      <c r="G31" s="55">
        <f>VLOOKUP(CONCATENATE($S16,$T$4,"_2"),DATA!$A$1:$AM$533,X$3,FALSE)</f>
        <v>93.511360629999999</v>
      </c>
      <c r="H31" s="116"/>
      <c r="J31" s="131" t="s">
        <v>461</v>
      </c>
      <c r="K31" s="118">
        <v>34.97291015725267</v>
      </c>
      <c r="L31" s="118">
        <v>42.093084675451806</v>
      </c>
      <c r="M31" s="118">
        <v>50.814912100303665</v>
      </c>
      <c r="N31" s="118">
        <v>55.177390830001386</v>
      </c>
      <c r="O31" s="118">
        <v>59.326352398603895</v>
      </c>
      <c r="P31" s="118">
        <v>66.449930023867523</v>
      </c>
    </row>
    <row r="32" spans="1:17" ht="15" x14ac:dyDescent="0.25">
      <c r="A32" s="129" t="s">
        <v>56</v>
      </c>
      <c r="B32" s="61">
        <f>SUM(B27:B31)</f>
        <v>639.53706044310002</v>
      </c>
      <c r="C32" s="61">
        <f t="shared" ref="C32:G32" si="5">SUM(C27:C31)</f>
        <v>794.50334560400006</v>
      </c>
      <c r="D32" s="61">
        <f t="shared" si="5"/>
        <v>907.43811166399996</v>
      </c>
      <c r="E32" s="61">
        <f t="shared" si="5"/>
        <v>1027.7492377034</v>
      </c>
      <c r="F32" s="61">
        <f t="shared" si="5"/>
        <v>1183.3312257519999</v>
      </c>
      <c r="G32" s="61">
        <f t="shared" si="5"/>
        <v>1337.3976324332</v>
      </c>
      <c r="H32" s="116"/>
      <c r="J32" s="132" t="s">
        <v>145</v>
      </c>
      <c r="K32" s="103">
        <f>SUM(K27:K31)</f>
        <v>644.63230199593932</v>
      </c>
      <c r="L32" s="103">
        <f t="shared" ref="L32:P32" si="6">SUM(L27:L31)</f>
        <v>718.38740523573313</v>
      </c>
      <c r="M32" s="103">
        <f t="shared" si="6"/>
        <v>835.48499178080397</v>
      </c>
      <c r="N32" s="103">
        <f t="shared" si="6"/>
        <v>888.90943649926601</v>
      </c>
      <c r="O32" s="103">
        <f t="shared" si="6"/>
        <v>927.9340111655381</v>
      </c>
      <c r="P32" s="103">
        <f t="shared" si="6"/>
        <v>1007.0774109284243</v>
      </c>
    </row>
    <row r="33" spans="1:16" x14ac:dyDescent="0.2">
      <c r="A33" s="3"/>
      <c r="B33" s="57"/>
      <c r="C33" s="57"/>
      <c r="D33" s="57"/>
      <c r="E33" s="57"/>
      <c r="G33" s="115"/>
      <c r="H33" s="116"/>
      <c r="J33" s="3" t="s">
        <v>476</v>
      </c>
      <c r="K33" s="142"/>
      <c r="L33" s="142">
        <f>L32/'ENER-baseline'!L32-1</f>
        <v>-2.2559821378265621E-2</v>
      </c>
      <c r="M33" s="142">
        <f>M32/'ENER-baseline'!M32-1</f>
        <v>-9.1195862558315577E-2</v>
      </c>
      <c r="N33" s="142">
        <f>N32/'ENER-baseline'!N32-1</f>
        <v>-0.12044918104897517</v>
      </c>
      <c r="O33" s="142">
        <f>O32/'ENER-baseline'!O32-1</f>
        <v>-0.14292508598449438</v>
      </c>
      <c r="P33" s="142">
        <f>P32/'ENER-baseline'!P32-1</f>
        <v>-0.1886172630423939</v>
      </c>
    </row>
    <row r="34" spans="1:16" x14ac:dyDescent="0.2">
      <c r="G34" s="117"/>
      <c r="H34" s="48"/>
      <c r="J34" s="3" t="s">
        <v>471</v>
      </c>
      <c r="K34" s="107"/>
      <c r="L34" s="107"/>
      <c r="M34" s="107"/>
      <c r="N34" s="107"/>
      <c r="O34" s="107"/>
      <c r="P34" s="48"/>
    </row>
    <row r="35" spans="1:16" ht="15" x14ac:dyDescent="0.25">
      <c r="A35" s="3" t="s">
        <v>472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0" t="s">
        <v>460</v>
      </c>
      <c r="K35" s="32">
        <v>2014</v>
      </c>
      <c r="L35" s="32">
        <v>2020</v>
      </c>
      <c r="M35" s="32">
        <v>2025</v>
      </c>
      <c r="N35" s="32">
        <v>2030</v>
      </c>
      <c r="O35" s="32">
        <v>2040</v>
      </c>
      <c r="P35" s="32">
        <v>2050</v>
      </c>
    </row>
    <row r="36" spans="1:16" ht="15" x14ac:dyDescent="0.25">
      <c r="A36" s="129" t="s">
        <v>51</v>
      </c>
      <c r="B36" s="55">
        <f>VLOOKUP(CONCATENATE($S12,$U$4,"_2"),DATA!$A$1:$AM$533,S$3,FALSE)</f>
        <v>37.027999999999999</v>
      </c>
      <c r="C36" s="55">
        <f>VLOOKUP(CONCATENATE($S12,$U$4,"_2"),DATA!$A$1:$AM$533,T$3,FALSE)</f>
        <v>40.136145970000001</v>
      </c>
      <c r="D36" s="55">
        <f>VLOOKUP(CONCATENATE($S12,$U$4,"_2"),DATA!$A$1:$AM$533,U$3,FALSE)</f>
        <v>44.312465709999998</v>
      </c>
      <c r="E36" s="55">
        <f>VLOOKUP(CONCATENATE($S12,$U$4,"_2"),DATA!$A$1:$AM$533,V$3,FALSE)</f>
        <v>50.382653820000002</v>
      </c>
      <c r="F36" s="55">
        <f>VLOOKUP(CONCATENATE($S12,$U$4,"_2"),DATA!$A$1:$AM$533,W$3,FALSE)</f>
        <v>60.556737650000002</v>
      </c>
      <c r="G36" s="55">
        <f>VLOOKUP(CONCATENATE($S12,$U$4,"_2"),DATA!$A$1:$AM$533,X$3,FALSE)</f>
        <v>66.137225270000002</v>
      </c>
      <c r="H36" s="116"/>
      <c r="J36" s="131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VLOOKUP(CONCATENATE($S13,$U$4,"_2"),DATA!$A$1:$AM$533,S$3,FALSE)</f>
        <v>530.98400000000004</v>
      </c>
      <c r="C37" s="55">
        <f>VLOOKUP(CONCATENATE($S13,$U$4,"_2"),DATA!$A$1:$AM$533,T$3,FALSE)</f>
        <v>787.70252219999998</v>
      </c>
      <c r="D37" s="55">
        <f>VLOOKUP(CONCATENATE($S13,$U$4,"_2"),DATA!$A$1:$AM$533,U$3,FALSE)</f>
        <v>969.18508039999995</v>
      </c>
      <c r="E37" s="55">
        <f>VLOOKUP(CONCATENATE($S13,$U$4,"_2"),DATA!$A$1:$AM$533,V$3,FALSE)</f>
        <v>1159.2339340000001</v>
      </c>
      <c r="F37" s="55">
        <f>VLOOKUP(CONCATENATE($S13,$U$4,"_2"),DATA!$A$1:$AM$533,W$3,FALSE)</f>
        <v>1435.334595</v>
      </c>
      <c r="G37" s="55">
        <f>VLOOKUP(CONCATENATE($S13,$U$4,"_2"),DATA!$A$1:$AM$533,X$3,FALSE)</f>
        <v>1662.857297</v>
      </c>
      <c r="H37" s="116"/>
      <c r="J37" s="131" t="s">
        <v>52</v>
      </c>
      <c r="K37" s="118">
        <v>531.62423008929227</v>
      </c>
      <c r="L37" s="118">
        <v>583.61476958713718</v>
      </c>
      <c r="M37" s="118">
        <v>653.73295119796933</v>
      </c>
      <c r="N37" s="118">
        <v>700.70111802430188</v>
      </c>
      <c r="O37" s="118">
        <v>746.92546771758316</v>
      </c>
      <c r="P37" s="118">
        <v>836.51395940809687</v>
      </c>
    </row>
    <row r="38" spans="1:16" ht="15" x14ac:dyDescent="0.25">
      <c r="A38" s="129" t="s">
        <v>53</v>
      </c>
      <c r="B38" s="55">
        <f>VLOOKUP(CONCATENATE($S14,$U$4,"_2"),DATA!$A$1:$AM$533,S$3,FALSE)</f>
        <v>4.1814573929999996</v>
      </c>
      <c r="C38" s="55">
        <f>VLOOKUP(CONCATENATE($S14,$U$4,"_2"),DATA!$A$1:$AM$533,T$3,FALSE)</f>
        <v>6.2220676480000003</v>
      </c>
      <c r="D38" s="55">
        <f>VLOOKUP(CONCATENATE($S14,$U$4,"_2"),DATA!$A$1:$AM$533,U$3,FALSE)</f>
        <v>7.9215151580000001</v>
      </c>
      <c r="E38" s="55">
        <f>VLOOKUP(CONCATENATE($S14,$U$4,"_2"),DATA!$A$1:$AM$533,V$3,FALSE)</f>
        <v>10.415759599999999</v>
      </c>
      <c r="F38" s="55">
        <f>VLOOKUP(CONCATENATE($S14,$U$4,"_2"),DATA!$A$1:$AM$533,W$3,FALSE)</f>
        <v>14.86127619</v>
      </c>
      <c r="G38" s="55">
        <f>VLOOKUP(CONCATENATE($S14,$U$4,"_2"),DATA!$A$1:$AM$533,X$3,FALSE)</f>
        <v>17.124438980000001</v>
      </c>
      <c r="H38" s="116"/>
      <c r="J38" s="131" t="s">
        <v>53</v>
      </c>
      <c r="K38" s="118">
        <v>4.0193280000000007</v>
      </c>
      <c r="L38" s="118">
        <v>9.6267936738772431</v>
      </c>
      <c r="M38" s="118">
        <v>27.245745990074042</v>
      </c>
      <c r="N38" s="118">
        <v>38.082125112649706</v>
      </c>
      <c r="O38" s="118">
        <v>52.106581579491959</v>
      </c>
      <c r="P38" s="118">
        <v>93.93252153717259</v>
      </c>
    </row>
    <row r="39" spans="1:16" ht="15" x14ac:dyDescent="0.25">
      <c r="A39" s="129" t="s">
        <v>54</v>
      </c>
      <c r="B39" s="55">
        <f>VLOOKUP(CONCATENATE($S15,$U$4,"_2"),DATA!$A$1:$AM$533,S$3,FALSE)</f>
        <v>86.326999639999997</v>
      </c>
      <c r="C39" s="55">
        <f>VLOOKUP(CONCATENATE($S15,$U$4,"_2"),DATA!$A$1:$AM$533,T$3,FALSE)</f>
        <v>117.5841954</v>
      </c>
      <c r="D39" s="55">
        <f>VLOOKUP(CONCATENATE($S15,$U$4,"_2"),DATA!$A$1:$AM$533,U$3,FALSE)</f>
        <v>145.4229315</v>
      </c>
      <c r="E39" s="55">
        <f>VLOOKUP(CONCATENATE($S15,$U$4,"_2"),DATA!$A$1:$AM$533,V$3,FALSE)</f>
        <v>194.09492349999999</v>
      </c>
      <c r="F39" s="55">
        <f>VLOOKUP(CONCATENATE($S15,$U$4,"_2"),DATA!$A$1:$AM$533,W$3,FALSE)</f>
        <v>230.5433075</v>
      </c>
      <c r="G39" s="55">
        <f>VLOOKUP(CONCATENATE($S15,$U$4,"_2"),DATA!$A$1:$AM$533,X$3,FALSE)</f>
        <v>236.26997549999999</v>
      </c>
      <c r="H39" s="116"/>
      <c r="J39" s="131" t="s">
        <v>54</v>
      </c>
      <c r="K39" s="118">
        <v>100.33191560403503</v>
      </c>
      <c r="L39" s="118">
        <v>98.10541794196682</v>
      </c>
      <c r="M39" s="118">
        <v>81.429643119423957</v>
      </c>
      <c r="N39" s="118">
        <v>71.599690437121282</v>
      </c>
      <c r="O39" s="118">
        <v>65.424875454308193</v>
      </c>
      <c r="P39" s="118">
        <v>55.293064503733717</v>
      </c>
    </row>
    <row r="40" spans="1:16" ht="15" x14ac:dyDescent="0.25">
      <c r="A40" s="129" t="s">
        <v>55</v>
      </c>
      <c r="B40" s="55">
        <f>VLOOKUP(CONCATENATE($S16,$U$4,"_2"),DATA!$A$1:$AM$533,S$3,FALSE)</f>
        <v>195.22054259999999</v>
      </c>
      <c r="C40" s="55">
        <f>VLOOKUP(CONCATENATE($S16,$U$4,"_2"),DATA!$A$1:$AM$533,T$3,FALSE)</f>
        <v>301.92323290000002</v>
      </c>
      <c r="D40" s="55">
        <f>VLOOKUP(CONCATENATE($S16,$U$4,"_2"),DATA!$A$1:$AM$533,U$3,FALSE)</f>
        <v>379.07927919999997</v>
      </c>
      <c r="E40" s="55">
        <f>VLOOKUP(CONCATENATE($S16,$U$4,"_2"),DATA!$A$1:$AM$533,V$3,FALSE)</f>
        <v>458.54349769999999</v>
      </c>
      <c r="F40" s="55">
        <f>VLOOKUP(CONCATENATE($S16,$U$4,"_2"),DATA!$A$1:$AM$533,W$3,FALSE)</f>
        <v>559.71301889999995</v>
      </c>
      <c r="G40" s="55">
        <f>VLOOKUP(CONCATENATE($S16,$U$4,"_2"),DATA!$A$1:$AM$533,X$3,FALSE)</f>
        <v>643.61542989999998</v>
      </c>
      <c r="H40" s="116"/>
      <c r="J40" s="131" t="s">
        <v>461</v>
      </c>
      <c r="K40" s="118">
        <v>199.75499444543235</v>
      </c>
      <c r="L40" s="118">
        <v>233.6141628058453</v>
      </c>
      <c r="M40" s="118">
        <v>303.24724590105177</v>
      </c>
      <c r="N40" s="118">
        <v>337.49564298848179</v>
      </c>
      <c r="O40" s="118">
        <v>366.61128897941603</v>
      </c>
      <c r="P40" s="118">
        <v>422.45695027155335</v>
      </c>
    </row>
    <row r="41" spans="1:16" ht="15" x14ac:dyDescent="0.25">
      <c r="A41" s="129" t="s">
        <v>56</v>
      </c>
      <c r="B41" s="61">
        <f>SUM(B36:B40)</f>
        <v>853.740999633</v>
      </c>
      <c r="C41" s="61">
        <f t="shared" ref="C41:G41" si="7">SUM(C36:C40)</f>
        <v>1253.5681641179999</v>
      </c>
      <c r="D41" s="61">
        <f t="shared" si="7"/>
        <v>1545.9212719679999</v>
      </c>
      <c r="E41" s="61">
        <f t="shared" si="7"/>
        <v>1872.6707686200002</v>
      </c>
      <c r="F41" s="61">
        <f t="shared" si="7"/>
        <v>2301.00893524</v>
      </c>
      <c r="G41" s="61">
        <f t="shared" si="7"/>
        <v>2626.0043666500001</v>
      </c>
      <c r="H41" s="116"/>
      <c r="J41" s="132" t="s">
        <v>145</v>
      </c>
      <c r="K41" s="103">
        <f>SUM(K36:K40)</f>
        <v>871.86257058455988</v>
      </c>
      <c r="L41" s="103">
        <f t="shared" ref="L41:P41" si="8">SUM(L36:L40)</f>
        <v>961.10577288323975</v>
      </c>
      <c r="M41" s="103">
        <f t="shared" si="8"/>
        <v>1101.8068526867155</v>
      </c>
      <c r="N41" s="103">
        <f t="shared" si="8"/>
        <v>1184.0338919060268</v>
      </c>
      <c r="O41" s="103">
        <f t="shared" si="8"/>
        <v>1267.2279947840605</v>
      </c>
      <c r="P41" s="103">
        <f t="shared" si="8"/>
        <v>1444.366910780775</v>
      </c>
    </row>
    <row r="42" spans="1:16" x14ac:dyDescent="0.2">
      <c r="A42" s="3"/>
      <c r="B42" s="57"/>
      <c r="C42" s="57"/>
      <c r="D42" s="57"/>
      <c r="E42" s="57"/>
      <c r="F42" s="57"/>
      <c r="G42" s="57"/>
      <c r="H42" s="116"/>
      <c r="J42" s="3" t="s">
        <v>476</v>
      </c>
      <c r="K42" s="48"/>
      <c r="L42" s="142">
        <f>L41/'ENER-baseline'!L41-1</f>
        <v>-0.12187813239561807</v>
      </c>
      <c r="M42" s="142">
        <f>M41/'ENER-baseline'!M41-1</f>
        <v>-0.29077578728231501</v>
      </c>
      <c r="N42" s="142">
        <f>N41/'ENER-baseline'!N41-1</f>
        <v>-0.33798876939766787</v>
      </c>
      <c r="O42" s="142">
        <f>O41/'ENER-baseline'!O41-1</f>
        <v>-0.38112273527009333</v>
      </c>
      <c r="P42" s="142">
        <f>P41/'ENER-baseline'!P41-1</f>
        <v>-0.45294193965545959</v>
      </c>
    </row>
    <row r="43" spans="1:16" x14ac:dyDescent="0.2">
      <c r="G43" s="117"/>
      <c r="H43" s="48"/>
      <c r="J43" s="3" t="s">
        <v>473</v>
      </c>
      <c r="K43" s="107"/>
      <c r="L43" s="107"/>
      <c r="M43" s="107"/>
      <c r="N43" s="107"/>
      <c r="O43" s="107"/>
      <c r="P43" s="48"/>
    </row>
    <row r="44" spans="1:16" ht="15" x14ac:dyDescent="0.25">
      <c r="H44" s="48"/>
      <c r="J44" s="10" t="s">
        <v>460</v>
      </c>
      <c r="K44" s="32">
        <v>2014</v>
      </c>
      <c r="L44" s="32">
        <v>2020</v>
      </c>
      <c r="M44" s="32">
        <v>2025</v>
      </c>
      <c r="N44" s="32">
        <v>2030</v>
      </c>
      <c r="O44" s="32">
        <v>2040</v>
      </c>
      <c r="P44" s="32">
        <v>2050</v>
      </c>
    </row>
    <row r="45" spans="1:16" ht="15" x14ac:dyDescent="0.25">
      <c r="H45" s="116"/>
      <c r="J45" s="131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31" t="s">
        <v>52</v>
      </c>
      <c r="K46" s="118">
        <v>38.139304265428535</v>
      </c>
      <c r="L46" s="118">
        <v>51.637975887803961</v>
      </c>
      <c r="M46" s="118">
        <v>82.992618486539286</v>
      </c>
      <c r="N46" s="118">
        <v>88.847559998529761</v>
      </c>
      <c r="O46" s="118">
        <v>94.447367728637573</v>
      </c>
      <c r="P46" s="118">
        <v>104.84279448741343</v>
      </c>
    </row>
    <row r="47" spans="1:16" ht="15" x14ac:dyDescent="0.25">
      <c r="H47" s="116"/>
      <c r="J47" s="131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31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7" ht="15" x14ac:dyDescent="0.25">
      <c r="H49" s="116"/>
      <c r="J49" s="131" t="s">
        <v>461</v>
      </c>
      <c r="K49" s="118">
        <v>179.28902555854191</v>
      </c>
      <c r="L49" s="118">
        <v>169.85943811628957</v>
      </c>
      <c r="M49" s="118">
        <v>145.60072715920418</v>
      </c>
      <c r="N49" s="118">
        <v>130.19179847075054</v>
      </c>
      <c r="O49" s="118">
        <v>112.92221323082744</v>
      </c>
      <c r="P49" s="118">
        <v>74.671918177853058</v>
      </c>
    </row>
    <row r="50" spans="1:17" ht="15" x14ac:dyDescent="0.25">
      <c r="H50" s="116"/>
      <c r="J50" s="132" t="s">
        <v>145</v>
      </c>
      <c r="K50" s="103">
        <f>SUM(K45:K49)</f>
        <v>217.42832982397044</v>
      </c>
      <c r="L50" s="103">
        <f t="shared" ref="L50:P50" si="9">SUM(L45:L49)</f>
        <v>221.49741400409351</v>
      </c>
      <c r="M50" s="103">
        <f t="shared" si="9"/>
        <v>228.59334564574345</v>
      </c>
      <c r="N50" s="103">
        <f t="shared" si="9"/>
        <v>219.0393584692803</v>
      </c>
      <c r="O50" s="103">
        <f t="shared" si="9"/>
        <v>207.369580959465</v>
      </c>
      <c r="P50" s="103">
        <f t="shared" si="9"/>
        <v>179.51471266526647</v>
      </c>
    </row>
    <row r="51" spans="1:17" x14ac:dyDescent="0.2">
      <c r="H51" s="116"/>
      <c r="J51" s="48"/>
      <c r="K51" s="48"/>
      <c r="L51" s="48"/>
      <c r="M51" s="48"/>
      <c r="N51" s="48"/>
      <c r="O51" s="48"/>
      <c r="P51" s="48"/>
      <c r="Q51" s="48"/>
    </row>
    <row r="52" spans="1:17" x14ac:dyDescent="0.2">
      <c r="H52" s="48"/>
      <c r="J52" s="3"/>
      <c r="K52" s="110"/>
      <c r="L52" s="110"/>
      <c r="M52" s="110"/>
      <c r="N52" s="110"/>
      <c r="O52" s="110"/>
      <c r="P52" s="48"/>
      <c r="Q52" s="48"/>
    </row>
    <row r="53" spans="1:17" x14ac:dyDescent="0.2">
      <c r="A53" s="95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  <c r="Q53" s="48"/>
    </row>
    <row r="54" spans="1:17" x14ac:dyDescent="0.2">
      <c r="A54" s="95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  <c r="Q54" s="48"/>
    </row>
    <row r="55" spans="1:17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  <c r="Q55" s="48"/>
    </row>
    <row r="56" spans="1:17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7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7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7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7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7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7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7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7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J25" sqref="J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J1" workbookViewId="0">
      <selection activeCell="C15" sqref="C15:I15"/>
    </sheetView>
  </sheetViews>
  <sheetFormatPr baseColWidth="10" defaultColWidth="11.42578125" defaultRowHeight="12.75" x14ac:dyDescent="0.2"/>
  <cols>
    <col min="1" max="1" width="22.42578125" style="42" customWidth="1"/>
    <col min="2" max="2" width="35.42578125" style="42" customWidth="1"/>
    <col min="3" max="3" width="12" style="42" bestFit="1" customWidth="1"/>
    <col min="4" max="10" width="11.42578125" style="42"/>
    <col min="11" max="11" width="30.85546875" style="42" customWidth="1"/>
    <col min="12" max="18" width="10.140625" style="42" customWidth="1"/>
    <col min="19" max="19" width="11.42578125" style="48"/>
    <col min="20" max="20" width="18.7109375" style="42" customWidth="1"/>
    <col min="21" max="21" width="26" style="42" customWidth="1"/>
    <col min="22" max="22" width="12.7109375" style="42" customWidth="1"/>
    <col min="23" max="16384" width="11.42578125" style="42"/>
  </cols>
  <sheetData>
    <row r="1" spans="1:27" x14ac:dyDescent="0.2">
      <c r="C1" s="42">
        <v>2</v>
      </c>
      <c r="D1" s="42">
        <v>6</v>
      </c>
      <c r="E1" s="42">
        <v>9</v>
      </c>
      <c r="F1" s="42">
        <v>14</v>
      </c>
      <c r="G1" s="42">
        <v>19</v>
      </c>
      <c r="H1" s="42">
        <v>29</v>
      </c>
      <c r="I1" s="42">
        <v>39</v>
      </c>
      <c r="L1" s="139" t="s">
        <v>185</v>
      </c>
      <c r="M1" s="139"/>
      <c r="N1" s="138" t="s">
        <v>127</v>
      </c>
      <c r="O1" s="138"/>
      <c r="P1" s="138"/>
      <c r="Q1" s="138"/>
      <c r="R1" s="138"/>
      <c r="S1" s="63"/>
      <c r="T1" s="64"/>
    </row>
    <row r="2" spans="1:27" x14ac:dyDescent="0.2">
      <c r="C2" s="54">
        <v>2013</v>
      </c>
      <c r="D2" s="54">
        <v>2017</v>
      </c>
      <c r="E2" s="54">
        <v>2020</v>
      </c>
      <c r="F2" s="54">
        <v>2025</v>
      </c>
      <c r="G2" s="54">
        <v>2030</v>
      </c>
      <c r="H2" s="54">
        <v>2040</v>
      </c>
      <c r="I2" s="54">
        <v>2050</v>
      </c>
      <c r="J2" s="54"/>
      <c r="K2" s="65" t="s">
        <v>139</v>
      </c>
      <c r="L2" s="65">
        <v>2013</v>
      </c>
      <c r="M2" s="66">
        <v>2017</v>
      </c>
      <c r="N2" s="66" t="s">
        <v>140</v>
      </c>
      <c r="O2" s="66" t="s">
        <v>141</v>
      </c>
      <c r="P2" s="66" t="s">
        <v>142</v>
      </c>
      <c r="Q2" s="66" t="s">
        <v>143</v>
      </c>
      <c r="R2" s="66" t="s">
        <v>144</v>
      </c>
      <c r="S2" s="67"/>
      <c r="T2" s="68" t="s">
        <v>136</v>
      </c>
      <c r="V2" s="42" t="s">
        <v>137</v>
      </c>
      <c r="Z2" s="69"/>
    </row>
    <row r="3" spans="1:27" x14ac:dyDescent="0.2">
      <c r="A3" s="42" t="s">
        <v>102</v>
      </c>
      <c r="B3" s="54" t="s">
        <v>114</v>
      </c>
      <c r="C3" s="59">
        <f>VLOOKUP($A3,DATA!$A$1:$AM$533,C$1,FALSE)/1000</f>
        <v>0</v>
      </c>
      <c r="D3" s="59">
        <f>VLOOKUP($A3,DATA!$A$1:$AM$533,D$1,FALSE)/1000</f>
        <v>0</v>
      </c>
      <c r="E3" s="59">
        <f>VLOOKUP($A3,DATA!$A$1:$AM$533,E$1,FALSE)/1000</f>
        <v>0</v>
      </c>
      <c r="F3" s="59">
        <f>VLOOKUP($A3,DATA!$A$1:$AM$533,F$1,FALSE)/1000</f>
        <v>0</v>
      </c>
      <c r="G3" s="59">
        <f>VLOOKUP($A3,DATA!$A$1:$AM$533,G$1,FALSE)/1000</f>
        <v>0</v>
      </c>
      <c r="H3" s="59">
        <f>VLOOKUP($A3,DATA!$A$1:$AM$533,H$1,FALSE)/1000</f>
        <v>0</v>
      </c>
      <c r="I3" s="59">
        <f>VLOOKUP($A3,DATA!$A$1:$AM$533,I$1,FALSE)/1000</f>
        <v>0</v>
      </c>
      <c r="J3" s="59"/>
      <c r="K3" s="42" t="s">
        <v>114</v>
      </c>
      <c r="N3" s="54"/>
      <c r="O3" s="54"/>
      <c r="P3" s="54"/>
      <c r="Q3" s="54"/>
      <c r="R3" s="54"/>
      <c r="S3" s="68"/>
      <c r="T3" s="70" t="s">
        <v>138</v>
      </c>
      <c r="U3" s="59" t="s">
        <v>139</v>
      </c>
      <c r="V3" s="59" t="s">
        <v>140</v>
      </c>
      <c r="W3" s="59" t="s">
        <v>141</v>
      </c>
      <c r="X3" s="59" t="s">
        <v>142</v>
      </c>
      <c r="Y3" s="59" t="s">
        <v>143</v>
      </c>
      <c r="Z3" s="42" t="s">
        <v>144</v>
      </c>
      <c r="AA3" s="42" t="s">
        <v>145</v>
      </c>
    </row>
    <row r="4" spans="1:27" x14ac:dyDescent="0.2">
      <c r="A4" s="42" t="s">
        <v>103</v>
      </c>
      <c r="B4" s="54" t="s">
        <v>115</v>
      </c>
      <c r="C4" s="59">
        <f>VLOOKUP($A4,DATA!$A$1:$AM$533,C$1,FALSE)/1000</f>
        <v>0</v>
      </c>
      <c r="D4" s="59">
        <f>VLOOKUP($A4,DATA!$A$1:$AM$533,D$1,FALSE)/1000</f>
        <v>0</v>
      </c>
      <c r="E4" s="59">
        <f>VLOOKUP($A4,DATA!$A$1:$AM$533,E$1,FALSE)/1000</f>
        <v>0</v>
      </c>
      <c r="F4" s="59">
        <f>VLOOKUP($A4,DATA!$A$1:$AM$533,F$1,FALSE)/1000</f>
        <v>0</v>
      </c>
      <c r="G4" s="59">
        <f>VLOOKUP($A4,DATA!$A$1:$AM$533,G$1,FALSE)/1000</f>
        <v>0</v>
      </c>
      <c r="H4" s="59">
        <f>VLOOKUP($A4,DATA!$A$1:$AM$533,H$1,FALSE)/1000</f>
        <v>0</v>
      </c>
      <c r="I4" s="59">
        <f>VLOOKUP($A4,DATA!$A$1:$AM$533,I$1,FALSE)/1000</f>
        <v>0</v>
      </c>
      <c r="J4" s="59"/>
      <c r="K4" s="42" t="s">
        <v>151</v>
      </c>
      <c r="N4" s="71"/>
      <c r="O4" s="71"/>
      <c r="P4" s="71"/>
      <c r="Q4" s="71"/>
      <c r="R4" s="71"/>
      <c r="S4" s="72"/>
      <c r="T4" s="54" t="s">
        <v>146</v>
      </c>
      <c r="U4" s="59" t="s">
        <v>118</v>
      </c>
      <c r="V4" s="59">
        <v>3477.5230858922005</v>
      </c>
      <c r="W4" s="59">
        <v>3477.523093521595</v>
      </c>
      <c r="X4" s="59">
        <v>3477.4170373082161</v>
      </c>
      <c r="Y4" s="59">
        <v>3440.7789762616158</v>
      </c>
      <c r="Z4" s="59"/>
      <c r="AA4" s="59">
        <v>13873.242192983627</v>
      </c>
    </row>
    <row r="5" spans="1:27" x14ac:dyDescent="0.2">
      <c r="A5" s="42" t="s">
        <v>104</v>
      </c>
      <c r="B5" s="54" t="s">
        <v>116</v>
      </c>
      <c r="C5" s="59">
        <f>VLOOKUP($A5,DATA!$A$1:$AM$533,C$1,FALSE)/1000</f>
        <v>0</v>
      </c>
      <c r="D5" s="59">
        <f>VLOOKUP($A5,DATA!$A$1:$AM$533,D$1,FALSE)/1000</f>
        <v>0</v>
      </c>
      <c r="E5" s="59">
        <f>VLOOKUP($A5,DATA!$A$1:$AM$533,E$1,FALSE)/1000</f>
        <v>0</v>
      </c>
      <c r="F5" s="59">
        <f>VLOOKUP($A5,DATA!$A$1:$AM$533,F$1,FALSE)/1000</f>
        <v>0</v>
      </c>
      <c r="G5" s="59">
        <f>VLOOKUP($A5,DATA!$A$1:$AM$533,G$1,FALSE)/1000</f>
        <v>0</v>
      </c>
      <c r="H5" s="59">
        <f>VLOOKUP($A5,DATA!$A$1:$AM$533,H$1,FALSE)/1000</f>
        <v>0</v>
      </c>
      <c r="I5" s="59">
        <f>VLOOKUP($A5,DATA!$A$1:$AM$533,I$1,FALSE)/1000</f>
        <v>0</v>
      </c>
      <c r="J5" s="59"/>
      <c r="K5" s="42" t="s">
        <v>152</v>
      </c>
      <c r="N5" s="71"/>
      <c r="O5" s="71"/>
      <c r="P5" s="71"/>
      <c r="Q5" s="71"/>
      <c r="R5" s="71"/>
      <c r="S5" s="72"/>
      <c r="T5" s="54"/>
      <c r="U5" s="59" t="s">
        <v>147</v>
      </c>
      <c r="V5" s="59">
        <v>23319.595581054688</v>
      </c>
      <c r="W5" s="59">
        <v>47843.786149978638</v>
      </c>
      <c r="X5" s="59">
        <v>38778.447451591492</v>
      </c>
      <c r="Y5" s="59">
        <v>29632.617614746094</v>
      </c>
      <c r="Z5" s="59">
        <v>912.76922607421875</v>
      </c>
      <c r="AA5" s="59">
        <v>140487.21602344513</v>
      </c>
    </row>
    <row r="6" spans="1:27" x14ac:dyDescent="0.2">
      <c r="A6" s="42" t="s">
        <v>105</v>
      </c>
      <c r="B6" s="54" t="s">
        <v>117</v>
      </c>
      <c r="C6" s="59">
        <f>VLOOKUP($A6,DATA!$A$1:$AM$533,C$1,FALSE)/1000</f>
        <v>0</v>
      </c>
      <c r="D6" s="59">
        <f>VLOOKUP($A6,DATA!$A$1:$AM$533,D$1,FALSE)/1000</f>
        <v>0</v>
      </c>
      <c r="E6" s="59">
        <f>VLOOKUP($A6,DATA!$A$1:$AM$533,E$1,FALSE)/1000</f>
        <v>0</v>
      </c>
      <c r="F6" s="59">
        <f>VLOOKUP($A6,DATA!$A$1:$AM$533,F$1,FALSE)/1000</f>
        <v>0</v>
      </c>
      <c r="G6" s="59">
        <f>VLOOKUP($A6,DATA!$A$1:$AM$533,G$1,FALSE)/1000</f>
        <v>0</v>
      </c>
      <c r="H6" s="59">
        <f>VLOOKUP($A6,DATA!$A$1:$AM$533,H$1,FALSE)/1000</f>
        <v>0</v>
      </c>
      <c r="I6" s="59">
        <f>VLOOKUP($A6,DATA!$A$1:$AM$533,I$1,FALSE)/1000</f>
        <v>0</v>
      </c>
      <c r="J6" s="59"/>
      <c r="K6" s="42" t="s">
        <v>153</v>
      </c>
      <c r="N6" s="71"/>
      <c r="O6" s="71"/>
      <c r="P6" s="71"/>
      <c r="Q6" s="71"/>
      <c r="R6" s="71"/>
      <c r="S6" s="72"/>
      <c r="T6" s="54"/>
      <c r="U6" s="59" t="s">
        <v>148</v>
      </c>
      <c r="V6" s="59">
        <v>93366.329674243927</v>
      </c>
      <c r="W6" s="59">
        <v>94128.751389924437</v>
      </c>
      <c r="X6" s="59">
        <v>115769.26235600561</v>
      </c>
      <c r="Y6" s="59">
        <v>113686.43687944114</v>
      </c>
      <c r="Z6" s="59">
        <v>145633.78698682785</v>
      </c>
      <c r="AA6" s="59">
        <v>562584.56728644297</v>
      </c>
    </row>
    <row r="7" spans="1:27" x14ac:dyDescent="0.2">
      <c r="A7" s="42" t="s">
        <v>106</v>
      </c>
      <c r="B7" s="54" t="s">
        <v>118</v>
      </c>
      <c r="C7" s="59">
        <f>VLOOKUP($A7,DATA!$A$1:$AM$533,C$1,FALSE)/1000</f>
        <v>822.13967230000003</v>
      </c>
      <c r="D7" s="59">
        <f>VLOOKUP($A7,DATA!$A$1:$AM$533,D$1,FALSE)/1000</f>
        <v>2809.235592</v>
      </c>
      <c r="E7" s="59">
        <f>VLOOKUP($A7,DATA!$A$1:$AM$533,E$1,FALSE)/1000</f>
        <v>4391.2531730000001</v>
      </c>
      <c r="F7" s="59">
        <f>VLOOKUP($A7,DATA!$A$1:$AM$533,F$1,FALSE)/1000</f>
        <v>6238.2166010000001</v>
      </c>
      <c r="G7" s="59">
        <f>VLOOKUP($A7,DATA!$A$1:$AM$533,G$1,FALSE)/1000</f>
        <v>6592.2094390000002</v>
      </c>
      <c r="H7" s="59">
        <f>VLOOKUP($A7,DATA!$A$1:$AM$533,H$1,FALSE)/1000</f>
        <v>6702.6135310000009</v>
      </c>
      <c r="I7" s="59">
        <f>VLOOKUP($A7,DATA!$A$1:$AM$533,I$1,FALSE)/1000</f>
        <v>6.9446216009999997</v>
      </c>
      <c r="J7" s="59"/>
      <c r="K7" s="42" t="s">
        <v>118</v>
      </c>
      <c r="M7" s="71">
        <f>2.4*1000</f>
        <v>2400</v>
      </c>
      <c r="N7" s="71">
        <f>V4</f>
        <v>3477.5230858922005</v>
      </c>
      <c r="O7" s="71">
        <f>W4</f>
        <v>3477.523093521595</v>
      </c>
      <c r="P7" s="71">
        <f>X4</f>
        <v>3477.4170373082161</v>
      </c>
      <c r="Q7" s="71">
        <f>Y4</f>
        <v>3440.7789762616158</v>
      </c>
      <c r="R7" s="71">
        <f>Z4</f>
        <v>0</v>
      </c>
      <c r="S7" s="72"/>
      <c r="T7" s="54"/>
      <c r="U7" s="59" t="s">
        <v>149</v>
      </c>
      <c r="V7" s="59">
        <v>1825.2850780487061</v>
      </c>
      <c r="W7" s="59">
        <v>2.215484693646431</v>
      </c>
      <c r="X7" s="59">
        <v>51.283796548843384</v>
      </c>
      <c r="Y7" s="59">
        <v>156.79067373275757</v>
      </c>
      <c r="Z7" s="59">
        <v>317.62527465820313</v>
      </c>
      <c r="AA7" s="59">
        <v>2353.2003076821566</v>
      </c>
    </row>
    <row r="8" spans="1:27" x14ac:dyDescent="0.2">
      <c r="A8" s="42" t="s">
        <v>107</v>
      </c>
      <c r="B8" s="54" t="s">
        <v>119</v>
      </c>
      <c r="C8" s="59">
        <f>VLOOKUP($A8,DATA!$A$1:$AM$533,C$1,FALSE)/1000</f>
        <v>483.85231530000004</v>
      </c>
      <c r="D8" s="59">
        <f>VLOOKUP($A8,DATA!$A$1:$AM$533,D$1,FALSE)/1000</f>
        <v>771.86856290000003</v>
      </c>
      <c r="E8" s="59">
        <f>VLOOKUP($A8,DATA!$A$1:$AM$533,E$1,FALSE)/1000</f>
        <v>1025.016987</v>
      </c>
      <c r="F8" s="59">
        <f>VLOOKUP($A8,DATA!$A$1:$AM$533,F$1,FALSE)/1000</f>
        <v>1144.4314539999998</v>
      </c>
      <c r="G8" s="59">
        <f>VLOOKUP($A8,DATA!$A$1:$AM$533,G$1,FALSE)/1000</f>
        <v>1174.1872229999999</v>
      </c>
      <c r="H8" s="59">
        <f>VLOOKUP($A8,DATA!$A$1:$AM$533,H$1,FALSE)/1000</f>
        <v>478.56224680000003</v>
      </c>
      <c r="I8" s="59">
        <f>VLOOKUP($A8,DATA!$A$1:$AM$533,I$1,FALSE)/1000</f>
        <v>67.942646859999911</v>
      </c>
      <c r="J8" s="59"/>
      <c r="K8" s="42" t="s">
        <v>119</v>
      </c>
      <c r="M8" s="42">
        <f>0.3*1000</f>
        <v>300</v>
      </c>
      <c r="N8" s="71"/>
      <c r="O8" s="71"/>
      <c r="P8" s="71"/>
      <c r="Q8" s="71"/>
      <c r="R8" s="71"/>
      <c r="S8" s="72"/>
      <c r="T8" s="54"/>
      <c r="U8" s="59" t="s">
        <v>150</v>
      </c>
      <c r="V8" s="59"/>
      <c r="W8" s="59">
        <v>0.11325220018625259</v>
      </c>
      <c r="X8" s="59">
        <v>6.0662413164973259</v>
      </c>
      <c r="Y8" s="59">
        <v>1.2313385978341103</v>
      </c>
      <c r="Z8" s="59"/>
      <c r="AA8" s="59">
        <v>7.4108321145176888</v>
      </c>
    </row>
    <row r="9" spans="1:27" x14ac:dyDescent="0.2">
      <c r="A9" s="42" t="s">
        <v>108</v>
      </c>
      <c r="B9" s="54" t="s">
        <v>120</v>
      </c>
      <c r="C9" s="59">
        <f>VLOOKUP($A9,DATA!$A$1:$AM$533,C$1,FALSE)/1000</f>
        <v>0</v>
      </c>
      <c r="D9" s="59">
        <f>VLOOKUP($A9,DATA!$A$1:$AM$533,D$1,FALSE)/1000</f>
        <v>0</v>
      </c>
      <c r="E9" s="59">
        <f>VLOOKUP($A9,DATA!$A$1:$AM$533,E$1,FALSE)/1000</f>
        <v>0</v>
      </c>
      <c r="F9" s="59">
        <f>VLOOKUP($A9,DATA!$A$1:$AM$533,F$1,FALSE)/1000</f>
        <v>0</v>
      </c>
      <c r="G9" s="59">
        <f>VLOOKUP($A9,DATA!$A$1:$AM$533,G$1,FALSE)/1000</f>
        <v>0</v>
      </c>
      <c r="H9" s="59">
        <f>VLOOKUP($A9,DATA!$A$1:$AM$533,H$1,FALSE)/1000</f>
        <v>0</v>
      </c>
      <c r="I9" s="59">
        <f>VLOOKUP($A9,DATA!$A$1:$AM$533,I$1,FALSE)/1000</f>
        <v>0</v>
      </c>
      <c r="J9" s="59"/>
      <c r="K9" s="42" t="s">
        <v>154</v>
      </c>
      <c r="N9" s="71"/>
      <c r="O9" s="71"/>
      <c r="P9" s="71"/>
      <c r="Q9" s="71"/>
      <c r="R9" s="71"/>
      <c r="S9" s="72"/>
      <c r="T9" s="54" t="s">
        <v>68</v>
      </c>
      <c r="U9" s="59"/>
      <c r="V9" s="59">
        <f>SUM(V4:V8)</f>
        <v>121988.73341923952</v>
      </c>
      <c r="W9" s="59">
        <f t="shared" ref="W9:Z9" si="0">SUM(W4:W8)</f>
        <v>145452.3893703185</v>
      </c>
      <c r="X9" s="59">
        <f t="shared" si="0"/>
        <v>158082.47688277066</v>
      </c>
      <c r="Y9" s="59">
        <f t="shared" si="0"/>
        <v>146917.85548277944</v>
      </c>
      <c r="Z9" s="59">
        <f t="shared" si="0"/>
        <v>146864.18148756027</v>
      </c>
      <c r="AA9" s="59"/>
    </row>
    <row r="10" spans="1:27" x14ac:dyDescent="0.2">
      <c r="A10" s="42" t="s">
        <v>109</v>
      </c>
      <c r="B10" s="54" t="s">
        <v>121</v>
      </c>
      <c r="C10" s="59">
        <f>VLOOKUP($A10,DATA!$A$1:$AM$533,C$1,FALSE)/1000</f>
        <v>0</v>
      </c>
      <c r="D10" s="59">
        <f>VLOOKUP($A10,DATA!$A$1:$AM$533,D$1,FALSE)/1000</f>
        <v>0</v>
      </c>
      <c r="E10" s="59">
        <f>VLOOKUP($A10,DATA!$A$1:$AM$533,E$1,FALSE)/1000</f>
        <v>0</v>
      </c>
      <c r="F10" s="59">
        <f>VLOOKUP($A10,DATA!$A$1:$AM$533,F$1,FALSE)/1000</f>
        <v>0</v>
      </c>
      <c r="G10" s="59">
        <f>VLOOKUP($A10,DATA!$A$1:$AM$533,G$1,FALSE)/1000</f>
        <v>0</v>
      </c>
      <c r="H10" s="59">
        <f>VLOOKUP($A10,DATA!$A$1:$AM$533,H$1,FALSE)/1000</f>
        <v>0</v>
      </c>
      <c r="I10" s="59">
        <f>VLOOKUP($A10,DATA!$A$1:$AM$533,I$1,FALSE)/1000</f>
        <v>0</v>
      </c>
      <c r="J10" s="59"/>
      <c r="K10" s="42" t="s">
        <v>155</v>
      </c>
      <c r="N10" s="71"/>
      <c r="O10" s="71"/>
      <c r="P10" s="71"/>
      <c r="Q10" s="71"/>
      <c r="R10" s="71"/>
      <c r="S10" s="72"/>
      <c r="T10" s="54"/>
      <c r="U10" s="59"/>
      <c r="V10" s="59"/>
      <c r="W10" s="59"/>
      <c r="X10" s="59"/>
      <c r="Y10" s="59"/>
    </row>
    <row r="11" spans="1:27" x14ac:dyDescent="0.2">
      <c r="A11" s="42" t="s">
        <v>110</v>
      </c>
      <c r="B11" s="54" t="s">
        <v>122</v>
      </c>
      <c r="C11" s="59">
        <f>VLOOKUP($A11,DATA!$A$1:$AM$533,C$1,FALSE)/1000</f>
        <v>34453.082130000003</v>
      </c>
      <c r="D11" s="59">
        <f>VLOOKUP($A11,DATA!$A$1:$AM$533,D$1,FALSE)/1000</f>
        <v>38125.173000000003</v>
      </c>
      <c r="E11" s="59">
        <f>VLOOKUP($A11,DATA!$A$1:$AM$533,E$1,FALSE)/1000</f>
        <v>47464.274770000004</v>
      </c>
      <c r="F11" s="59">
        <f>VLOOKUP($A11,DATA!$A$1:$AM$533,F$1,FALSE)/1000</f>
        <v>47865.705889999997</v>
      </c>
      <c r="G11" s="59">
        <f>VLOOKUP($A11,DATA!$A$1:$AM$533,G$1,FALSE)/1000</f>
        <v>40331.09835</v>
      </c>
      <c r="H11" s="59">
        <f>VLOOKUP($A11,DATA!$A$1:$AM$533,H$1,FALSE)/1000</f>
        <v>31582.297309999998</v>
      </c>
      <c r="I11" s="59">
        <f>VLOOKUP($A11,DATA!$A$1:$AM$533,I$1,FALSE)/1000</f>
        <v>1110.6679960000001</v>
      </c>
      <c r="J11" s="59"/>
      <c r="K11" s="42" t="s">
        <v>147</v>
      </c>
      <c r="M11" s="71">
        <f>(23.6+2.7)*1000</f>
        <v>26300</v>
      </c>
      <c r="N11" s="71">
        <f t="shared" ref="N11:R14" si="1">V5</f>
        <v>23319.595581054688</v>
      </c>
      <c r="O11" s="71">
        <f t="shared" si="1"/>
        <v>47843.786149978638</v>
      </c>
      <c r="P11" s="71">
        <f t="shared" si="1"/>
        <v>38778.447451591492</v>
      </c>
      <c r="Q11" s="71">
        <f t="shared" si="1"/>
        <v>29632.617614746094</v>
      </c>
      <c r="R11" s="71">
        <f t="shared" si="1"/>
        <v>912.76922607421875</v>
      </c>
      <c r="S11" s="72"/>
      <c r="T11" s="54"/>
      <c r="U11" s="59"/>
      <c r="V11" s="59"/>
      <c r="W11" s="59"/>
      <c r="X11" s="59"/>
      <c r="Y11" s="59"/>
    </row>
    <row r="12" spans="1:27" x14ac:dyDescent="0.2">
      <c r="A12" s="42" t="s">
        <v>111</v>
      </c>
      <c r="B12" s="54" t="s">
        <v>123</v>
      </c>
      <c r="C12" s="59">
        <f>VLOOKUP($A12,DATA!$A$1:$AM$533,C$1,FALSE)/1000</f>
        <v>56591.382229999996</v>
      </c>
      <c r="D12" s="59">
        <f>VLOOKUP($A12,DATA!$A$1:$AM$533,D$1,FALSE)/1000</f>
        <v>75195.906109999996</v>
      </c>
      <c r="E12" s="59">
        <f>VLOOKUP($A12,DATA!$A$1:$AM$533,E$1,FALSE)/1000</f>
        <v>98542.605290000007</v>
      </c>
      <c r="F12" s="59">
        <f>VLOOKUP($A12,DATA!$A$1:$AM$533,F$1,FALSE)/1000</f>
        <v>108159.7963</v>
      </c>
      <c r="G12" s="59">
        <f>VLOOKUP($A12,DATA!$A$1:$AM$533,G$1,FALSE)/1000</f>
        <v>132459.96709999998</v>
      </c>
      <c r="H12" s="59">
        <f>VLOOKUP($A12,DATA!$A$1:$AM$533,H$1,FALSE)/1000</f>
        <v>129529.20640000001</v>
      </c>
      <c r="I12" s="59">
        <f>VLOOKUP($A12,DATA!$A$1:$AM$533,I$1,FALSE)/1000</f>
        <v>167811.98</v>
      </c>
      <c r="J12" s="59"/>
      <c r="K12" s="42" t="s">
        <v>156</v>
      </c>
      <c r="M12" s="71">
        <f>(57.2+7.3)*1000</f>
        <v>64500</v>
      </c>
      <c r="N12" s="71">
        <f t="shared" si="1"/>
        <v>93366.329674243927</v>
      </c>
      <c r="O12" s="71">
        <f t="shared" si="1"/>
        <v>94128.751389924437</v>
      </c>
      <c r="P12" s="71">
        <f t="shared" si="1"/>
        <v>115769.26235600561</v>
      </c>
      <c r="Q12" s="71">
        <f t="shared" si="1"/>
        <v>113686.43687944114</v>
      </c>
      <c r="R12" s="71">
        <f t="shared" si="1"/>
        <v>145633.78698682785</v>
      </c>
      <c r="S12" s="72"/>
      <c r="T12" s="54"/>
      <c r="U12" s="59"/>
      <c r="V12" s="59"/>
      <c r="W12" s="59"/>
      <c r="X12" s="59"/>
      <c r="Y12" s="59"/>
    </row>
    <row r="13" spans="1:27" x14ac:dyDescent="0.2">
      <c r="A13" s="42" t="s">
        <v>112</v>
      </c>
      <c r="B13" s="54" t="s">
        <v>124</v>
      </c>
      <c r="C13" s="59">
        <f>VLOOKUP($A13,DATA!$A$1:$AM$533,C$1,FALSE)/1000</f>
        <v>1083.8480830000001</v>
      </c>
      <c r="D13" s="59">
        <f>VLOOKUP($A13,DATA!$A$1:$AM$533,D$1,FALSE)/1000</f>
        <v>2197.5339570000001</v>
      </c>
      <c r="E13" s="59">
        <f>VLOOKUP($A13,DATA!$A$1:$AM$533,E$1,FALSE)/1000</f>
        <v>710.68961270000011</v>
      </c>
      <c r="F13" s="59">
        <f>VLOOKUP($A13,DATA!$A$1:$AM$533,F$1,FALSE)/1000</f>
        <v>64.775287500000005</v>
      </c>
      <c r="G13" s="59">
        <f>VLOOKUP($A13,DATA!$A$1:$AM$533,G$1,FALSE)/1000</f>
        <v>47.2345641</v>
      </c>
      <c r="H13" s="59">
        <f>VLOOKUP($A13,DATA!$A$1:$AM$533,H$1,FALSE)/1000</f>
        <v>144.7796639</v>
      </c>
      <c r="I13" s="59">
        <f>VLOOKUP($A13,DATA!$A$1:$AM$533,I$1,FALSE)/1000</f>
        <v>316.15153909999998</v>
      </c>
      <c r="J13" s="59"/>
      <c r="K13" s="42" t="s">
        <v>124</v>
      </c>
      <c r="M13" s="71">
        <f>2.8*1000</f>
        <v>2800</v>
      </c>
      <c r="N13" s="71">
        <f t="shared" si="1"/>
        <v>1825.2850780487061</v>
      </c>
      <c r="O13" s="71">
        <f t="shared" si="1"/>
        <v>2.215484693646431</v>
      </c>
      <c r="P13" s="71">
        <f t="shared" si="1"/>
        <v>51.283796548843384</v>
      </c>
      <c r="Q13" s="71">
        <f t="shared" si="1"/>
        <v>156.79067373275757</v>
      </c>
      <c r="R13" s="71">
        <f t="shared" si="1"/>
        <v>317.62527465820313</v>
      </c>
      <c r="S13" s="72"/>
      <c r="T13" s="54"/>
      <c r="U13" s="59"/>
      <c r="V13" s="59"/>
      <c r="W13" s="59"/>
      <c r="X13" s="59"/>
      <c r="Y13" s="59"/>
    </row>
    <row r="14" spans="1:27" x14ac:dyDescent="0.2">
      <c r="A14" s="42" t="s">
        <v>113</v>
      </c>
      <c r="B14" s="54" t="s">
        <v>125</v>
      </c>
      <c r="C14" s="59">
        <f>VLOOKUP($A14,DATA!$A$1:$AM$533,C$1,FALSE)/1000</f>
        <v>32532.501420000001</v>
      </c>
      <c r="D14" s="59">
        <f>VLOOKUP($A14,DATA!$A$1:$AM$533,D$1,FALSE)/1000</f>
        <v>30300.250489999999</v>
      </c>
      <c r="E14" s="59">
        <f>VLOOKUP($A14,DATA!$A$1:$AM$533,E$1,FALSE)/1000</f>
        <v>4061.3951160000001</v>
      </c>
      <c r="F14" s="59">
        <f>VLOOKUP($A14,DATA!$A$1:$AM$533,F$1,FALSE)/1000</f>
        <v>105.07381410000001</v>
      </c>
      <c r="G14" s="59">
        <f>VLOOKUP($A14,DATA!$A$1:$AM$533,G$1,FALSE)/1000</f>
        <v>101.29355049999999</v>
      </c>
      <c r="H14" s="59">
        <f>VLOOKUP($A14,DATA!$A$1:$AM$533,H$1,FALSE)/1000</f>
        <v>110.0029936</v>
      </c>
      <c r="I14" s="59">
        <f>VLOOKUP($A14,DATA!$A$1:$AM$533,I$1,FALSE)/1000</f>
        <v>128.9509185</v>
      </c>
      <c r="J14" s="59"/>
      <c r="K14" s="42" t="s">
        <v>150</v>
      </c>
      <c r="M14" s="71">
        <f>29.1*1000</f>
        <v>29100</v>
      </c>
      <c r="N14" s="71">
        <f t="shared" si="1"/>
        <v>0</v>
      </c>
      <c r="O14" s="71">
        <f t="shared" si="1"/>
        <v>0.11325220018625259</v>
      </c>
      <c r="P14" s="71">
        <f t="shared" si="1"/>
        <v>6.0662413164973259</v>
      </c>
      <c r="Q14" s="71">
        <f t="shared" si="1"/>
        <v>1.2313385978341103</v>
      </c>
      <c r="R14" s="71">
        <f t="shared" si="1"/>
        <v>0</v>
      </c>
      <c r="S14" s="72"/>
      <c r="T14" s="54"/>
      <c r="U14" s="59"/>
      <c r="V14" s="59"/>
      <c r="W14" s="59"/>
      <c r="X14" s="59"/>
      <c r="Y14" s="59"/>
    </row>
    <row r="15" spans="1:27" x14ac:dyDescent="0.2">
      <c r="C15" s="57">
        <f>SUM(C3:C14)</f>
        <v>125966.80585060001</v>
      </c>
      <c r="D15" s="57">
        <f>SUM(D3:D14)</f>
        <v>149399.96771190001</v>
      </c>
      <c r="E15" s="57">
        <f t="shared" ref="E15:H15" si="2">SUM(E3:E14)</f>
        <v>156195.2349487</v>
      </c>
      <c r="F15" s="57">
        <f t="shared" si="2"/>
        <v>163577.9993466</v>
      </c>
      <c r="G15" s="57">
        <f t="shared" si="2"/>
        <v>180705.9902266</v>
      </c>
      <c r="H15" s="57">
        <f t="shared" si="2"/>
        <v>168547.4621453</v>
      </c>
      <c r="I15" s="57">
        <f>SUM(I3:I14)</f>
        <v>169442.63772206102</v>
      </c>
      <c r="J15" s="57"/>
      <c r="K15" s="73"/>
      <c r="L15" s="73"/>
      <c r="M15" s="73">
        <f>SUM(M3:M14)</f>
        <v>125400</v>
      </c>
      <c r="N15" s="73">
        <f t="shared" ref="N15" si="3">SUM(N3:N14)</f>
        <v>121988.73341923952</v>
      </c>
      <c r="O15" s="73">
        <f t="shared" ref="O15:R15" si="4">SUM(O3:O14)</f>
        <v>145452.3893703185</v>
      </c>
      <c r="P15" s="73">
        <f t="shared" si="4"/>
        <v>158082.47688277066</v>
      </c>
      <c r="Q15" s="73">
        <f t="shared" si="4"/>
        <v>146917.85548277944</v>
      </c>
      <c r="R15" s="73">
        <f t="shared" si="4"/>
        <v>146864.18148756027</v>
      </c>
      <c r="S15" s="74">
        <f>R15/P15-1</f>
        <v>-7.0964825554508115E-2</v>
      </c>
      <c r="T15" s="54"/>
      <c r="U15" s="59"/>
      <c r="V15" s="59"/>
      <c r="W15" s="59"/>
      <c r="X15" s="59"/>
      <c r="Y15" s="59"/>
    </row>
    <row r="16" spans="1:27" x14ac:dyDescent="0.2">
      <c r="T16" s="75"/>
      <c r="U16" s="75"/>
      <c r="V16" s="75"/>
    </row>
    <row r="17" spans="1:28" x14ac:dyDescent="0.2">
      <c r="A17" s="42" t="s">
        <v>85</v>
      </c>
      <c r="B17" s="54" t="s">
        <v>134</v>
      </c>
      <c r="C17" s="59">
        <f>VLOOKUP($A17,DATA!$A$1:$AM$533,C$1,FALSE)/1000</f>
        <v>125966.8058</v>
      </c>
      <c r="D17" s="59">
        <f>VLOOKUP($A17,DATA!$A$1:$AM$533,D$1,FALSE)/1000</f>
        <v>149399.96769999998</v>
      </c>
      <c r="E17" s="59">
        <f>VLOOKUP($A17,DATA!$A$1:$AM$533,E$1,FALSE)/1000</f>
        <v>133639.7567</v>
      </c>
      <c r="F17" s="59">
        <f>VLOOKUP($A17,DATA!$A$1:$AM$533,F$1,FALSE)/1000</f>
        <v>121203.74759999999</v>
      </c>
      <c r="G17" s="59">
        <f>VLOOKUP($A17,DATA!$A$1:$AM$533,G$1,FALSE)/1000</f>
        <v>108398.72440000001</v>
      </c>
      <c r="H17" s="59">
        <f>VLOOKUP($A17,DATA!$A$1:$AM$533,H$1,FALSE)/1000</f>
        <v>75480.959889999998</v>
      </c>
      <c r="I17" s="59">
        <f>VLOOKUP($A17,DATA!$A$1:$AM$533,I$1,FALSE)/1000</f>
        <v>42725.850200000001</v>
      </c>
      <c r="T17" s="68"/>
      <c r="U17" s="76"/>
      <c r="V17" s="76"/>
    </row>
    <row r="18" spans="1:28" x14ac:dyDescent="0.2">
      <c r="B18" s="54" t="s">
        <v>135</v>
      </c>
      <c r="C18" s="77">
        <f>C17/C15-1</f>
        <v>-4.0169323423100423E-10</v>
      </c>
      <c r="D18" s="77">
        <f>D17/D15-1</f>
        <v>-7.9652173745614618E-11</v>
      </c>
      <c r="E18" s="77">
        <f t="shared" ref="E18:I18" si="5">E17/E15-1</f>
        <v>-0.14440567445036345</v>
      </c>
      <c r="F18" s="77">
        <f t="shared" si="5"/>
        <v>-0.25904615483659643</v>
      </c>
      <c r="G18" s="77">
        <f t="shared" si="5"/>
        <v>-0.40013762540980968</v>
      </c>
      <c r="H18" s="77">
        <f t="shared" si="5"/>
        <v>-0.55216792392323299</v>
      </c>
      <c r="I18" s="77">
        <f t="shared" si="5"/>
        <v>-0.74784475280605722</v>
      </c>
      <c r="T18" s="75"/>
      <c r="U18" s="75"/>
      <c r="V18" s="75"/>
    </row>
    <row r="19" spans="1:28" x14ac:dyDescent="0.2">
      <c r="T19" s="75"/>
      <c r="U19" s="75"/>
      <c r="V19" s="75"/>
    </row>
    <row r="20" spans="1:28" x14ac:dyDescent="0.2">
      <c r="K20" s="42" t="s">
        <v>184</v>
      </c>
      <c r="L20" s="139" t="s">
        <v>182</v>
      </c>
      <c r="M20" s="139"/>
      <c r="T20" s="75"/>
      <c r="U20" s="75" t="s">
        <v>169</v>
      </c>
      <c r="V20" s="75"/>
    </row>
    <row r="21" spans="1:28" ht="27.75" customHeight="1" x14ac:dyDescent="0.2">
      <c r="C21" s="54">
        <v>2013</v>
      </c>
      <c r="D21" s="54">
        <v>2017</v>
      </c>
      <c r="E21" s="54">
        <v>2020</v>
      </c>
      <c r="F21" s="54">
        <v>2025</v>
      </c>
      <c r="G21" s="54">
        <v>2030</v>
      </c>
      <c r="H21" s="54">
        <v>2040</v>
      </c>
      <c r="I21" s="54">
        <v>2050</v>
      </c>
      <c r="K21" s="65" t="s">
        <v>139</v>
      </c>
      <c r="L21" s="65">
        <v>2013</v>
      </c>
      <c r="M21" s="66">
        <v>2017</v>
      </c>
      <c r="N21" s="66" t="s">
        <v>140</v>
      </c>
      <c r="O21" s="66" t="s">
        <v>141</v>
      </c>
      <c r="P21" s="66" t="s">
        <v>142</v>
      </c>
      <c r="Q21" s="66" t="s">
        <v>143</v>
      </c>
      <c r="R21" s="66" t="s">
        <v>144</v>
      </c>
      <c r="S21" s="67"/>
      <c r="U21" s="65" t="s">
        <v>139</v>
      </c>
      <c r="V21" s="78" t="s">
        <v>186</v>
      </c>
      <c r="W21" s="78" t="s">
        <v>183</v>
      </c>
      <c r="X21" s="66" t="s">
        <v>140</v>
      </c>
      <c r="Y21" s="66" t="s">
        <v>141</v>
      </c>
      <c r="Z21" s="66" t="s">
        <v>142</v>
      </c>
      <c r="AA21" s="66" t="s">
        <v>143</v>
      </c>
      <c r="AB21" s="66" t="s">
        <v>144</v>
      </c>
    </row>
    <row r="22" spans="1:28" x14ac:dyDescent="0.2">
      <c r="A22" s="42" t="s">
        <v>157</v>
      </c>
      <c r="B22" s="54" t="s">
        <v>114</v>
      </c>
      <c r="C22" s="79">
        <f>VLOOKUP($A22,DATA!$A$1:$AM$533,C$1,FALSE)/0.0036/1000</f>
        <v>22.430837305555553</v>
      </c>
      <c r="D22" s="79">
        <f>VLOOKUP($A22,DATA!$A$1:$AM$533,D$1,FALSE)/0.0036/1000</f>
        <v>29.120087222222221</v>
      </c>
      <c r="E22" s="79">
        <f>VLOOKUP($A22,DATA!$A$1:$AM$533,E$1,FALSE)/0.0036/1000</f>
        <v>36.525032472222222</v>
      </c>
      <c r="F22" s="79">
        <f>VLOOKUP($A22,DATA!$A$1:$AM$533,F$1,FALSE)/0.0036/1000</f>
        <v>38.21320733333333</v>
      </c>
      <c r="G22" s="79">
        <f>VLOOKUP($A22,DATA!$A$1:$AM$533,G$1,FALSE)/0.0036/1000</f>
        <v>44.872135444444453</v>
      </c>
      <c r="H22" s="79">
        <f>VLOOKUP($A22,DATA!$A$1:$AM$533,H$1,FALSE)/0.0036/1000</f>
        <v>46.873970555555559</v>
      </c>
      <c r="I22" s="79">
        <f>VLOOKUP($A22,DATA!$A$1:$AM$533,I$1,FALSE)/0.0036/1000</f>
        <v>48.884457888888896</v>
      </c>
      <c r="K22" s="42" t="s">
        <v>114</v>
      </c>
      <c r="L22" s="80">
        <f t="shared" ref="L22:L33" si="6">V22*(1-0.175)</f>
        <v>21.461604213180632</v>
      </c>
      <c r="M22" s="80">
        <f t="shared" ref="M22:M33" si="7">W22*(1-0.175)</f>
        <v>24.722959878391183</v>
      </c>
      <c r="N22" s="80">
        <f t="shared" ref="N22:N33" si="8">X22*(1-0.175)</f>
        <v>27.180165582543587</v>
      </c>
      <c r="O22" s="80">
        <f t="shared" ref="O22:O33" si="9">Y22*(1-0.175)</f>
        <v>29.391982430790858</v>
      </c>
      <c r="P22" s="80">
        <f t="shared" ref="P22:P33" si="10">Z22*(1-0.175)</f>
        <v>33.069024280477677</v>
      </c>
      <c r="Q22" s="80">
        <f t="shared" ref="Q22:Q33" si="11">AA22*(1-0.175)</f>
        <v>33.06902423367</v>
      </c>
      <c r="R22" s="80">
        <f t="shared" ref="R22:R33" si="12">AB22*(1-0.175)</f>
        <v>33.069024196191307</v>
      </c>
      <c r="S22" s="81"/>
      <c r="U22" s="42" t="s">
        <v>114</v>
      </c>
      <c r="V22" s="80">
        <v>26.01406571294622</v>
      </c>
      <c r="W22" s="62">
        <v>29.967224095019617</v>
      </c>
      <c r="X22" s="82">
        <v>32.945655251567985</v>
      </c>
      <c r="Y22" s="82">
        <v>35.626645370655588</v>
      </c>
      <c r="Z22" s="82">
        <v>40.083665794518396</v>
      </c>
      <c r="AA22" s="82">
        <v>40.083665737781821</v>
      </c>
      <c r="AB22" s="82">
        <v>40.083665692353101</v>
      </c>
    </row>
    <row r="23" spans="1:28" x14ac:dyDescent="0.2">
      <c r="A23" s="42" t="s">
        <v>158</v>
      </c>
      <c r="B23" s="54" t="s">
        <v>115</v>
      </c>
      <c r="C23" s="79">
        <f>VLOOKUP($A23,DATA!$A$1:$AM$533,C$1,FALSE)/0.0036/1000</f>
        <v>3.3487590138888885</v>
      </c>
      <c r="D23" s="79">
        <f>VLOOKUP($A23,DATA!$A$1:$AM$533,D$1,FALSE)/0.0036/1000</f>
        <v>9.710353127777779</v>
      </c>
      <c r="E23" s="79">
        <f>VLOOKUP($A23,DATA!$A$1:$AM$533,E$1,FALSE)/0.0036/1000</f>
        <v>18.462548966666667</v>
      </c>
      <c r="F23" s="79">
        <f>VLOOKUP($A23,DATA!$A$1:$AM$533,F$1,FALSE)/0.0036/1000</f>
        <v>38.637798111111117</v>
      </c>
      <c r="G23" s="79">
        <f>VLOOKUP($A23,DATA!$A$1:$AM$533,G$1,FALSE)/0.0036/1000</f>
        <v>65.406047444444454</v>
      </c>
      <c r="H23" s="79">
        <f>VLOOKUP($A23,DATA!$A$1:$AM$533,H$1,FALSE)/0.0036/1000</f>
        <v>112.76580975</v>
      </c>
      <c r="I23" s="79">
        <f>VLOOKUP($A23,DATA!$A$1:$AM$533,I$1,FALSE)/0.0036/1000</f>
        <v>134.33499191666667</v>
      </c>
      <c r="K23" s="42" t="s">
        <v>151</v>
      </c>
      <c r="L23" s="80">
        <f t="shared" si="6"/>
        <v>3.2040596433737125</v>
      </c>
      <c r="M23" s="80">
        <f t="shared" si="7"/>
        <v>8.2439185416993954</v>
      </c>
      <c r="N23" s="80">
        <f t="shared" si="8"/>
        <v>21.712094712182104</v>
      </c>
      <c r="O23" s="80">
        <f t="shared" si="9"/>
        <v>29.71855968779219</v>
      </c>
      <c r="P23" s="80">
        <f t="shared" si="10"/>
        <v>48.201721393018673</v>
      </c>
      <c r="Q23" s="80">
        <f t="shared" si="11"/>
        <v>79.554926788128185</v>
      </c>
      <c r="R23" s="80">
        <f t="shared" si="12"/>
        <v>90.874017847153411</v>
      </c>
      <c r="S23" s="81"/>
      <c r="U23" s="42" t="s">
        <v>151</v>
      </c>
      <c r="V23" s="80">
        <v>3.8837086586348035</v>
      </c>
      <c r="W23" s="62">
        <v>9.9926285353932069</v>
      </c>
      <c r="X23" s="82">
        <v>26.317690560220733</v>
      </c>
      <c r="Y23" s="82">
        <v>36.022496591263263</v>
      </c>
      <c r="Z23" s="82">
        <v>58.426328961234759</v>
      </c>
      <c r="AA23" s="82">
        <v>96.430214288640229</v>
      </c>
      <c r="AB23" s="82">
        <v>110.15032466321625</v>
      </c>
    </row>
    <row r="24" spans="1:28" x14ac:dyDescent="0.2">
      <c r="A24" s="42" t="s">
        <v>159</v>
      </c>
      <c r="B24" s="54" t="s">
        <v>116</v>
      </c>
      <c r="C24" s="79">
        <f>VLOOKUP($A24,DATA!$A$1:$AM$533,C$1,FALSE)/0.0036/1000</f>
        <v>4.8574039916666667</v>
      </c>
      <c r="D24" s="79">
        <f>VLOOKUP($A24,DATA!$A$1:$AM$533,D$1,FALSE)/0.0036/1000</f>
        <v>5.5235633944444444</v>
      </c>
      <c r="E24" s="79">
        <f>VLOOKUP($A24,DATA!$A$1:$AM$533,E$1,FALSE)/0.0036/1000</f>
        <v>9.265498744444443</v>
      </c>
      <c r="F24" s="79">
        <f>VLOOKUP($A24,DATA!$A$1:$AM$533,F$1,FALSE)/0.0036/1000</f>
        <v>15.736599094444445</v>
      </c>
      <c r="G24" s="79">
        <f>VLOOKUP($A24,DATA!$A$1:$AM$533,G$1,FALSE)/0.0036/1000</f>
        <v>16.422803188888892</v>
      </c>
      <c r="H24" s="79">
        <f>VLOOKUP($A24,DATA!$A$1:$AM$533,H$1,FALSE)/0.0036/1000</f>
        <v>17.143505238888888</v>
      </c>
      <c r="I24" s="79">
        <f>VLOOKUP($A24,DATA!$A$1:$AM$533,I$1,FALSE)/0.0036/1000</f>
        <v>17.628175136111114</v>
      </c>
      <c r="K24" s="42" t="s">
        <v>152</v>
      </c>
      <c r="L24" s="80">
        <f t="shared" si="6"/>
        <v>4.6475162988913867</v>
      </c>
      <c r="M24" s="80">
        <f t="shared" si="7"/>
        <v>4.6897026981652168</v>
      </c>
      <c r="N24" s="80">
        <f t="shared" si="8"/>
        <v>5.5527930573443882</v>
      </c>
      <c r="O24" s="80">
        <f t="shared" si="9"/>
        <v>12.103926266427152</v>
      </c>
      <c r="P24" s="80">
        <f t="shared" si="10"/>
        <v>12.102969290642067</v>
      </c>
      <c r="Q24" s="80">
        <f t="shared" si="11"/>
        <v>12.094537407596908</v>
      </c>
      <c r="R24" s="80">
        <f t="shared" si="12"/>
        <v>11.92498751749299</v>
      </c>
      <c r="S24" s="81"/>
      <c r="U24" s="42" t="s">
        <v>152</v>
      </c>
      <c r="V24" s="80">
        <v>5.6333530895653174</v>
      </c>
      <c r="W24" s="62">
        <v>5.684488118988142</v>
      </c>
      <c r="X24" s="82">
        <v>6.7306582513265312</v>
      </c>
      <c r="Y24" s="82">
        <v>14.671425777487457</v>
      </c>
      <c r="Z24" s="82">
        <v>14.67026580683887</v>
      </c>
      <c r="AA24" s="82">
        <v>14.660045342541707</v>
      </c>
      <c r="AB24" s="82">
        <v>14.454530324233929</v>
      </c>
    </row>
    <row r="25" spans="1:28" x14ac:dyDescent="0.2">
      <c r="A25" s="42" t="s">
        <v>160</v>
      </c>
      <c r="B25" s="54" t="s">
        <v>117</v>
      </c>
      <c r="C25" s="79">
        <f>VLOOKUP($A25,DATA!$A$1:$AM$533,C$1,FALSE)/0.0036/1000</f>
        <v>1.5599044000000001E-2</v>
      </c>
      <c r="D25" s="79">
        <f>VLOOKUP($A25,DATA!$A$1:$AM$533,D$1,FALSE)/0.0036/1000</f>
        <v>0.31453497888888893</v>
      </c>
      <c r="E25" s="79">
        <f>VLOOKUP($A25,DATA!$A$1:$AM$533,E$1,FALSE)/0.0036/1000</f>
        <v>1.9729104438888889</v>
      </c>
      <c r="F25" s="79">
        <f>VLOOKUP($A25,DATA!$A$1:$AM$533,F$1,FALSE)/0.0036/1000</f>
        <v>30.185454805555558</v>
      </c>
      <c r="G25" s="79">
        <f>VLOOKUP($A25,DATA!$A$1:$AM$533,G$1,FALSE)/0.0036/1000</f>
        <v>38.992192972222227</v>
      </c>
      <c r="H25" s="79">
        <f>VLOOKUP($A25,DATA!$A$1:$AM$533,H$1,FALSE)/0.0036/1000</f>
        <v>127.91392697222224</v>
      </c>
      <c r="I25" s="79">
        <f>VLOOKUP($A25,DATA!$A$1:$AM$533,I$1,FALSE)/0.0036/1000</f>
        <v>166.18093547222222</v>
      </c>
      <c r="K25" s="42" t="s">
        <v>153</v>
      </c>
      <c r="L25" s="80">
        <f t="shared" si="6"/>
        <v>1.4925011673051583E-2</v>
      </c>
      <c r="M25" s="80">
        <f t="shared" si="7"/>
        <v>0.26680066144363823</v>
      </c>
      <c r="N25" s="80">
        <f t="shared" si="8"/>
        <v>9.1064951673796006</v>
      </c>
      <c r="O25" s="80">
        <f t="shared" si="9"/>
        <v>23.217374795138301</v>
      </c>
      <c r="P25" s="80">
        <f t="shared" si="10"/>
        <v>28.735734614715543</v>
      </c>
      <c r="Q25" s="80">
        <f t="shared" si="11"/>
        <v>90.241741879678244</v>
      </c>
      <c r="R25" s="80">
        <f t="shared" si="12"/>
        <v>112.41694423675845</v>
      </c>
      <c r="S25" s="81"/>
      <c r="U25" s="42" t="s">
        <v>153</v>
      </c>
      <c r="V25" s="80">
        <v>1.8090923240062527E-2</v>
      </c>
      <c r="W25" s="62">
        <v>0.32339474114380395</v>
      </c>
      <c r="X25" s="82">
        <v>11.038175960460123</v>
      </c>
      <c r="Y25" s="82">
        <v>28.142272478955519</v>
      </c>
      <c r="Z25" s="82">
        <v>34.831193472382481</v>
      </c>
      <c r="AA25" s="82">
        <v>109.38392955112515</v>
      </c>
      <c r="AB25" s="82">
        <v>136.26296271122237</v>
      </c>
    </row>
    <row r="26" spans="1:28" x14ac:dyDescent="0.2">
      <c r="A26" s="42" t="s">
        <v>161</v>
      </c>
      <c r="B26" s="54" t="s">
        <v>118</v>
      </c>
      <c r="C26" s="79">
        <f>VLOOKUP($A26,DATA!$A$1:$AM$533,C$1,FALSE)/0.0036/1000</f>
        <v>1.78117065</v>
      </c>
      <c r="D26" s="79">
        <f>VLOOKUP($A26,DATA!$A$1:$AM$533,D$1,FALSE)/0.0036/1000</f>
        <v>6.338245563888889</v>
      </c>
      <c r="E26" s="79">
        <f>VLOOKUP($A26,DATA!$A$1:$AM$533,E$1,FALSE)/0.0036/1000</f>
        <v>9.5577012250000006</v>
      </c>
      <c r="F26" s="79">
        <f>VLOOKUP($A26,DATA!$A$1:$AM$533,F$1,FALSE)/0.0036/1000</f>
        <v>13.592116255555556</v>
      </c>
      <c r="G26" s="79">
        <f>VLOOKUP($A26,DATA!$A$1:$AM$533,G$1,FALSE)/0.0036/1000</f>
        <v>14.185547305555556</v>
      </c>
      <c r="H26" s="79">
        <f>VLOOKUP($A26,DATA!$A$1:$AM$533,H$1,FALSE)/0.0036/1000</f>
        <v>14.643502155555556</v>
      </c>
      <c r="I26" s="79">
        <f>VLOOKUP($A26,DATA!$A$1:$AM$533,I$1,FALSE)/0.0036/1000</f>
        <v>1.219560563888889E-2</v>
      </c>
      <c r="K26" s="42" t="s">
        <v>118</v>
      </c>
      <c r="L26" s="80">
        <f t="shared" si="6"/>
        <v>1.7042065351888962</v>
      </c>
      <c r="M26" s="80">
        <f t="shared" si="7"/>
        <v>5.3809667388176727</v>
      </c>
      <c r="N26" s="80">
        <f t="shared" si="8"/>
        <v>10.45448079136222</v>
      </c>
      <c r="O26" s="80">
        <f t="shared" si="9"/>
        <v>10.45448079136222</v>
      </c>
      <c r="P26" s="80">
        <f t="shared" si="10"/>
        <v>10.454198436755904</v>
      </c>
      <c r="Q26" s="80">
        <f t="shared" si="11"/>
        <v>10.330815205842917</v>
      </c>
      <c r="R26" s="80">
        <f t="shared" si="12"/>
        <v>0</v>
      </c>
      <c r="S26" s="81"/>
      <c r="U26" s="42" t="s">
        <v>118</v>
      </c>
      <c r="V26" s="80">
        <v>2.065704891138056</v>
      </c>
      <c r="W26" s="62">
        <v>6.5223839258396037</v>
      </c>
      <c r="X26" s="82">
        <v>12.672097928923904</v>
      </c>
      <c r="Y26" s="82">
        <v>12.672097928923904</v>
      </c>
      <c r="Z26" s="82">
        <v>12.671755680916249</v>
      </c>
      <c r="AA26" s="82">
        <v>12.522200249506568</v>
      </c>
      <c r="AB26" s="82"/>
    </row>
    <row r="27" spans="1:28" x14ac:dyDescent="0.2">
      <c r="A27" s="42" t="s">
        <v>162</v>
      </c>
      <c r="B27" s="54" t="s">
        <v>119</v>
      </c>
      <c r="C27" s="79">
        <f>VLOOKUP($A27,DATA!$A$1:$AM$533,C$1,FALSE)/0.0036/1000</f>
        <v>1.0482690133333334</v>
      </c>
      <c r="D27" s="79">
        <f>VLOOKUP($A27,DATA!$A$1:$AM$533,D$1,FALSE)/0.0036/1000</f>
        <v>1.7226276169444446</v>
      </c>
      <c r="E27" s="79">
        <f>VLOOKUP($A27,DATA!$A$1:$AM$533,E$1,FALSE)/0.0036/1000</f>
        <v>2.2488492419444448</v>
      </c>
      <c r="F27" s="79">
        <f>VLOOKUP($A27,DATA!$A$1:$AM$533,F$1,FALSE)/0.0036/1000</f>
        <v>2.5149820224999977</v>
      </c>
      <c r="G27" s="79">
        <f>VLOOKUP($A27,DATA!$A$1:$AM$533,G$1,FALSE)/0.0036/1000</f>
        <v>2.5549965719444447</v>
      </c>
      <c r="H27" s="79">
        <f>VLOOKUP($A27,DATA!$A$1:$AM$533,H$1,FALSE)/0.0036/1000</f>
        <v>1.0495915066666666</v>
      </c>
      <c r="I27" s="79">
        <f>VLOOKUP($A27,DATA!$A$1:$AM$533,I$1,FALSE)/0.0036/1000</f>
        <v>0.14802129436111111</v>
      </c>
      <c r="K27" s="42" t="s">
        <v>119</v>
      </c>
      <c r="L27" s="80">
        <f t="shared" si="6"/>
        <v>1.002973467525146</v>
      </c>
      <c r="M27" s="80">
        <f t="shared" si="7"/>
        <v>1.4623206491276504</v>
      </c>
      <c r="N27" s="80">
        <f t="shared" si="8"/>
        <v>1.8684425064369861</v>
      </c>
      <c r="O27" s="80">
        <f t="shared" si="9"/>
        <v>1.9344177721690357</v>
      </c>
      <c r="P27" s="80">
        <f t="shared" si="10"/>
        <v>1.882933424508701</v>
      </c>
      <c r="Q27" s="80">
        <f t="shared" si="11"/>
        <v>0.74047422404582897</v>
      </c>
      <c r="R27" s="80">
        <f t="shared" si="12"/>
        <v>0.10013243425187283</v>
      </c>
      <c r="S27" s="81"/>
      <c r="U27" s="42" t="s">
        <v>119</v>
      </c>
      <c r="V27" s="80">
        <v>1.2157254151819952</v>
      </c>
      <c r="W27" s="62">
        <v>1.7725098777304853</v>
      </c>
      <c r="X27" s="82">
        <v>2.2647787956811953</v>
      </c>
      <c r="Y27" s="82">
        <v>2.3447488147503464</v>
      </c>
      <c r="Z27" s="82">
        <v>2.2823435448590317</v>
      </c>
      <c r="AA27" s="82">
        <v>0.89754451399494428</v>
      </c>
      <c r="AB27" s="82">
        <v>0.12137264757802768</v>
      </c>
    </row>
    <row r="28" spans="1:28" x14ac:dyDescent="0.2">
      <c r="A28" s="42" t="s">
        <v>163</v>
      </c>
      <c r="B28" s="54" t="s">
        <v>120</v>
      </c>
      <c r="C28" s="79">
        <f>VLOOKUP($A28,DATA!$A$1:$AM$533,C$1,FALSE)/0.0036/1000</f>
        <v>4.5910107500000003E-4</v>
      </c>
      <c r="D28" s="79">
        <f>VLOOKUP($A28,DATA!$A$1:$AM$533,D$1,FALSE)/0.0036/1000</f>
        <v>0.77353660499999999</v>
      </c>
      <c r="E28" s="79">
        <f>VLOOKUP($A28,DATA!$A$1:$AM$533,E$1,FALSE)/0.0036/1000</f>
        <v>1.3742175522222224</v>
      </c>
      <c r="F28" s="79">
        <f>VLOOKUP($A28,DATA!$A$1:$AM$533,F$1,FALSE)/0.0036/1000</f>
        <v>2.5682630766666672</v>
      </c>
      <c r="G28" s="79">
        <f>VLOOKUP($A28,DATA!$A$1:$AM$533,G$1,FALSE)/0.0036/1000</f>
        <v>2.6804656958333335</v>
      </c>
      <c r="H28" s="79">
        <f>VLOOKUP($A28,DATA!$A$1:$AM$533,H$1,FALSE)/0.0036/1000</f>
        <v>1.3296492500000001</v>
      </c>
      <c r="I28" s="79">
        <f>VLOOKUP($A28,DATA!$A$1:$AM$533,I$1,FALSE)/0.0036/1000</f>
        <v>1.0320054108333334</v>
      </c>
      <c r="K28" s="42" t="s">
        <v>154</v>
      </c>
      <c r="L28" s="80">
        <f t="shared" si="6"/>
        <v>4.3926338650694902E-4</v>
      </c>
      <c r="M28" s="80">
        <f t="shared" si="7"/>
        <v>0.65679416823753256</v>
      </c>
      <c r="N28" s="80">
        <f t="shared" si="8"/>
        <v>2.6103924564959016</v>
      </c>
      <c r="O28" s="80">
        <f t="shared" si="9"/>
        <v>1.9753993048507255</v>
      </c>
      <c r="P28" s="80">
        <f t="shared" si="10"/>
        <v>1.9753993048507255</v>
      </c>
      <c r="Q28" s="80">
        <f t="shared" si="11"/>
        <v>0.9380516042096132</v>
      </c>
      <c r="R28" s="80">
        <f t="shared" si="12"/>
        <v>0.6981239719432778</v>
      </c>
      <c r="S28" s="81"/>
      <c r="U28" s="42" t="s">
        <v>154</v>
      </c>
      <c r="V28" s="80">
        <v>5.3244046849327154E-4</v>
      </c>
      <c r="W28" s="62">
        <v>0.79611414331822139</v>
      </c>
      <c r="X28" s="82">
        <v>3.1641120684798807</v>
      </c>
      <c r="Y28" s="82">
        <v>2.3944233998190612</v>
      </c>
      <c r="Z28" s="82">
        <v>2.3944233998190612</v>
      </c>
      <c r="AA28" s="82">
        <v>1.137032247526804</v>
      </c>
      <c r="AB28" s="82">
        <v>0.84621087508276105</v>
      </c>
    </row>
    <row r="29" spans="1:28" x14ac:dyDescent="0.2">
      <c r="A29" s="42" t="s">
        <v>164</v>
      </c>
      <c r="B29" s="54" t="s">
        <v>121</v>
      </c>
      <c r="C29" s="79">
        <f>VLOOKUP($A29,DATA!$A$1:$AM$533,C$1,FALSE)/0.0036/1000</f>
        <v>9.4430647888888881</v>
      </c>
      <c r="D29" s="79">
        <f>VLOOKUP($A29,DATA!$A$1:$AM$533,D$1,FALSE)/0.0036/1000</f>
        <v>9.9508260916666682</v>
      </c>
      <c r="E29" s="79">
        <f>VLOOKUP($A29,DATA!$A$1:$AM$533,E$1,FALSE)/0.0036/1000</f>
        <v>12.237509780555555</v>
      </c>
      <c r="F29" s="79">
        <f>VLOOKUP($A29,DATA!$A$1:$AM$533,F$1,FALSE)/0.0036/1000</f>
        <v>12.389179908333334</v>
      </c>
      <c r="G29" s="79">
        <f>VLOOKUP($A29,DATA!$A$1:$AM$533,G$1,FALSE)/0.0036/1000</f>
        <v>12.930440047222223</v>
      </c>
      <c r="H29" s="79">
        <f>VLOOKUP($A29,DATA!$A$1:$AM$533,H$1,FALSE)/0.0036/1000</f>
        <v>13.507292683333334</v>
      </c>
      <c r="I29" s="79">
        <f>VLOOKUP($A29,DATA!$A$1:$AM$533,I$1,FALSE)/0.0036/1000</f>
        <v>14.073515847222223</v>
      </c>
      <c r="K29" s="42" t="s">
        <v>155</v>
      </c>
      <c r="L29" s="80">
        <f t="shared" si="6"/>
        <v>9.0350313857878088</v>
      </c>
      <c r="M29" s="80">
        <f t="shared" si="7"/>
        <v>8.4482373008210789</v>
      </c>
      <c r="N29" s="80">
        <f t="shared" si="8"/>
        <v>9.5292330443859097</v>
      </c>
      <c r="O29" s="80">
        <f t="shared" si="9"/>
        <v>9.5292330443859097</v>
      </c>
      <c r="P29" s="80">
        <f t="shared" si="10"/>
        <v>9.5292330443859097</v>
      </c>
      <c r="Q29" s="80">
        <f t="shared" si="11"/>
        <v>9.5292330443859097</v>
      </c>
      <c r="R29" s="80">
        <f t="shared" si="12"/>
        <v>9.5203558799810697</v>
      </c>
      <c r="S29" s="81"/>
      <c r="U29" s="42" t="s">
        <v>155</v>
      </c>
      <c r="V29" s="80">
        <v>10.951553194894315</v>
      </c>
      <c r="W29" s="62">
        <v>10.240287637358884</v>
      </c>
      <c r="X29" s="82">
        <v>11.550585508346558</v>
      </c>
      <c r="Y29" s="82">
        <v>11.550585508346558</v>
      </c>
      <c r="Z29" s="82">
        <v>11.550585508346558</v>
      </c>
      <c r="AA29" s="82">
        <v>11.550585508346558</v>
      </c>
      <c r="AB29" s="82">
        <v>11.539825309067965</v>
      </c>
    </row>
    <row r="30" spans="1:28" x14ac:dyDescent="0.2">
      <c r="A30" s="42" t="s">
        <v>165</v>
      </c>
      <c r="B30" s="54" t="s">
        <v>122</v>
      </c>
      <c r="C30" s="79">
        <f>VLOOKUP($A30,DATA!$A$1:$AM$533,C$1,FALSE)/0.0036/1000</f>
        <v>28.722205277777778</v>
      </c>
      <c r="D30" s="79">
        <f>VLOOKUP($A30,DATA!$A$1:$AM$533,D$1,FALSE)/0.0036/1000</f>
        <v>31.897869972222221</v>
      </c>
      <c r="E30" s="79">
        <f>VLOOKUP($A30,DATA!$A$1:$AM$533,E$1,FALSE)/0.0036/1000</f>
        <v>39.94878797222222</v>
      </c>
      <c r="F30" s="79">
        <f>VLOOKUP($A30,DATA!$A$1:$AM$533,F$1,FALSE)/0.0036/1000</f>
        <v>41.690118472222224</v>
      </c>
      <c r="G30" s="79">
        <f>VLOOKUP($A30,DATA!$A$1:$AM$533,G$1,FALSE)/0.0036/1000</f>
        <v>35.094497250000003</v>
      </c>
      <c r="H30" s="79">
        <f>VLOOKUP($A30,DATA!$A$1:$AM$533,H$1,FALSE)/0.0036/1000</f>
        <v>27.909582722222222</v>
      </c>
      <c r="I30" s="79">
        <f>VLOOKUP($A30,DATA!$A$1:$AM$533,I$1,FALSE)/0.0036/1000</f>
        <v>0.9113732925000001</v>
      </c>
      <c r="K30" s="42" t="s">
        <v>147</v>
      </c>
      <c r="L30" s="80">
        <f t="shared" si="6"/>
        <v>27.481123124822805</v>
      </c>
      <c r="M30" s="80">
        <f t="shared" si="7"/>
        <v>27.081329566430846</v>
      </c>
      <c r="N30" s="80">
        <f t="shared" si="8"/>
        <v>15.750954825518601</v>
      </c>
      <c r="O30" s="80">
        <f t="shared" si="9"/>
        <v>32.066275379031687</v>
      </c>
      <c r="P30" s="80">
        <f t="shared" si="10"/>
        <v>25.863283980487903</v>
      </c>
      <c r="Q30" s="80">
        <f t="shared" si="11"/>
        <v>19.689875993952047</v>
      </c>
      <c r="R30" s="80">
        <f t="shared" si="12"/>
        <v>0.61651958043803456</v>
      </c>
      <c r="S30" s="81"/>
      <c r="U30" s="42" t="s">
        <v>147</v>
      </c>
      <c r="V30" s="80">
        <v>33.310452272512492</v>
      </c>
      <c r="W30" s="62">
        <v>32.825854019916179</v>
      </c>
      <c r="X30" s="82">
        <v>19.092066455174063</v>
      </c>
      <c r="Y30" s="82">
        <v>38.868212580644467</v>
      </c>
      <c r="Z30" s="82">
        <v>31.349435127864126</v>
      </c>
      <c r="AA30" s="82">
        <v>23.86651635630551</v>
      </c>
      <c r="AB30" s="82">
        <v>0.74729646113701165</v>
      </c>
    </row>
    <row r="31" spans="1:28" x14ac:dyDescent="0.2">
      <c r="A31" s="42" t="s">
        <v>166</v>
      </c>
      <c r="B31" s="54" t="s">
        <v>123</v>
      </c>
      <c r="C31" s="79">
        <f>VLOOKUP($A31,DATA!$A$1:$AM$533,C$1,FALSE)/0.0036/1000</f>
        <v>122.60557630555556</v>
      </c>
      <c r="D31" s="79">
        <f>VLOOKUP($A31,DATA!$A$1:$AM$533,D$1,FALSE)/0.0036/1000</f>
        <v>162.83951319444444</v>
      </c>
      <c r="E31" s="79">
        <f>VLOOKUP($A31,DATA!$A$1:$AM$533,E$1,FALSE)/0.0036/1000</f>
        <v>212.81254808333333</v>
      </c>
      <c r="F31" s="79">
        <f>VLOOKUP($A31,DATA!$A$1:$AM$533,F$1,FALSE)/0.0036/1000</f>
        <v>238.42544797222223</v>
      </c>
      <c r="G31" s="79">
        <f>VLOOKUP($A31,DATA!$A$1:$AM$533,G$1,FALSE)/0.0036/1000</f>
        <v>291.66798805555555</v>
      </c>
      <c r="H31" s="79">
        <f>VLOOKUP($A31,DATA!$A$1:$AM$533,H$1,FALSE)/0.0036/1000</f>
        <v>287.85921555555552</v>
      </c>
      <c r="I31" s="79">
        <f>VLOOKUP($A31,DATA!$A$1:$AM$533,I$1,FALSE)/0.0036/1000</f>
        <v>376.07334666666668</v>
      </c>
      <c r="K31" s="42" t="s">
        <v>156</v>
      </c>
      <c r="L31" s="80">
        <f t="shared" si="6"/>
        <v>117.30780786454316</v>
      </c>
      <c r="M31" s="80">
        <f t="shared" si="7"/>
        <v>138.2522025641058</v>
      </c>
      <c r="N31" s="80">
        <f t="shared" si="8"/>
        <v>181.78214144471008</v>
      </c>
      <c r="O31" s="80">
        <f t="shared" si="9"/>
        <v>183.38676768294212</v>
      </c>
      <c r="P31" s="80">
        <f t="shared" si="10"/>
        <v>214.94800024619587</v>
      </c>
      <c r="Q31" s="80">
        <f t="shared" si="11"/>
        <v>203.08122524410081</v>
      </c>
      <c r="R31" s="80">
        <f t="shared" si="12"/>
        <v>254.40352899858448</v>
      </c>
      <c r="S31" s="81"/>
      <c r="U31" s="42" t="s">
        <v>156</v>
      </c>
      <c r="V31" s="80">
        <v>142.19128226005233</v>
      </c>
      <c r="W31" s="62">
        <v>167.57842735043127</v>
      </c>
      <c r="X31" s="82">
        <v>220.34198962995163</v>
      </c>
      <c r="Y31" s="82">
        <v>222.28699113083894</v>
      </c>
      <c r="Z31" s="82">
        <v>260.54303060144957</v>
      </c>
      <c r="AA31" s="82">
        <v>246.15906090194039</v>
      </c>
      <c r="AB31" s="82">
        <v>308.36791393767817</v>
      </c>
    </row>
    <row r="32" spans="1:28" x14ac:dyDescent="0.2">
      <c r="A32" s="42" t="s">
        <v>167</v>
      </c>
      <c r="B32" s="54" t="s">
        <v>124</v>
      </c>
      <c r="C32" s="79">
        <f>VLOOKUP($A32,DATA!$A$1:$AM$533,C$1,FALSE)/0.0036/1000</f>
        <v>1.7817837558333336</v>
      </c>
      <c r="D32" s="79">
        <f>VLOOKUP($A32,DATA!$A$1:$AM$533,D$1,FALSE)/0.0036/1000</f>
        <v>3.6628695499999999</v>
      </c>
      <c r="E32" s="79">
        <f>VLOOKUP($A32,DATA!$A$1:$AM$533,E$1,FALSE)/0.0036/1000</f>
        <v>1.1039337205555555</v>
      </c>
      <c r="F32" s="79">
        <f>VLOOKUP($A32,DATA!$A$1:$AM$533,F$1,FALSE)/0.0036/1000</f>
        <v>0.10726018952777777</v>
      </c>
      <c r="G32" s="79">
        <f>VLOOKUP($A32,DATA!$A$1:$AM$533,G$1,FALSE)/0.0036/1000</f>
        <v>8.3857321527777764E-2</v>
      </c>
      <c r="H32" s="79">
        <f>VLOOKUP($A32,DATA!$A$1:$AM$533,H$1,FALSE)/0.0036/1000</f>
        <v>0.26842915747222224</v>
      </c>
      <c r="I32" s="79">
        <f>VLOOKUP($A32,DATA!$A$1:$AM$533,I$1,FALSE)/0.0036/1000</f>
        <v>0.56835350555555553</v>
      </c>
      <c r="K32" s="42" t="s">
        <v>124</v>
      </c>
      <c r="L32" s="80">
        <f t="shared" si="6"/>
        <v>1.7047931488168995</v>
      </c>
      <c r="M32" s="80">
        <f t="shared" si="7"/>
        <v>3.1095479758815947</v>
      </c>
      <c r="N32" s="80">
        <f t="shared" si="8"/>
        <v>1.7211715807698225</v>
      </c>
      <c r="O32" s="80">
        <f t="shared" si="9"/>
        <v>2.5088010523177215E-3</v>
      </c>
      <c r="P32" s="80">
        <f t="shared" si="10"/>
        <v>6.1799595085221877E-2</v>
      </c>
      <c r="Q32" s="80">
        <f t="shared" si="11"/>
        <v>0.18937355230812045</v>
      </c>
      <c r="R32" s="80">
        <f t="shared" si="12"/>
        <v>0.38447589764787721</v>
      </c>
      <c r="S32" s="81"/>
      <c r="U32" s="42" t="s">
        <v>124</v>
      </c>
      <c r="V32" s="80">
        <v>2.0664159379598783</v>
      </c>
      <c r="W32" s="62">
        <v>3.7691490616746606</v>
      </c>
      <c r="X32" s="82">
        <v>2.0862685827513001</v>
      </c>
      <c r="Y32" s="82">
        <v>3.0409709725063294E-3</v>
      </c>
      <c r="Z32" s="82">
        <v>7.490860010329925E-2</v>
      </c>
      <c r="AA32" s="82">
        <v>0.22954369976741873</v>
      </c>
      <c r="AB32" s="82">
        <v>0.46603139108833602</v>
      </c>
    </row>
    <row r="33" spans="1:28" x14ac:dyDescent="0.2">
      <c r="A33" s="42" t="s">
        <v>168</v>
      </c>
      <c r="B33" s="54" t="s">
        <v>125</v>
      </c>
      <c r="C33" s="79">
        <f>VLOOKUP($A33,DATA!$A$1:$AM$533,C$1,FALSE)/0.0036/1000</f>
        <v>41.115149444444441</v>
      </c>
      <c r="D33" s="79">
        <f>VLOOKUP($A33,DATA!$A$1:$AM$533,D$1,FALSE)/0.0036/1000</f>
        <v>39.115716277777786</v>
      </c>
      <c r="E33" s="79">
        <f>VLOOKUP($A33,DATA!$A$1:$AM$533,E$1,FALSE)/0.0036/1000</f>
        <v>4.8503619305555556</v>
      </c>
      <c r="F33" s="79">
        <f>VLOOKUP($A33,DATA!$A$1:$AM$533,F$1,FALSE)/0.0036/1000</f>
        <v>0.10726018952777777</v>
      </c>
      <c r="G33" s="79">
        <f>VLOOKUP($A33,DATA!$A$1:$AM$533,G$1,FALSE)/0.0036/1000</f>
        <v>0.11194618697222222</v>
      </c>
      <c r="H33" s="79">
        <f>VLOOKUP($A33,DATA!$A$1:$AM$533,H$1,FALSE)/0.0036/1000</f>
        <v>0.1169403288888889</v>
      </c>
      <c r="I33" s="79">
        <f>VLOOKUP($A33,DATA!$A$1:$AM$533,I$1,FALSE)/0.0036/1000</f>
        <v>0.12195605625</v>
      </c>
      <c r="K33" s="42" t="s">
        <v>150</v>
      </c>
      <c r="L33" s="80">
        <f t="shared" si="6"/>
        <v>39.338570042809998</v>
      </c>
      <c r="M33" s="80">
        <f t="shared" si="7"/>
        <v>33.209994256878339</v>
      </c>
      <c r="N33" s="80">
        <f t="shared" si="8"/>
        <v>0</v>
      </c>
      <c r="O33" s="80">
        <f t="shared" si="9"/>
        <v>1.0100871882059436E-4</v>
      </c>
      <c r="P33" s="80">
        <f t="shared" si="10"/>
        <v>6.3775866529340412E-3</v>
      </c>
      <c r="Q33" s="80">
        <f t="shared" si="11"/>
        <v>1.2023318970022956E-3</v>
      </c>
      <c r="R33" s="80">
        <f t="shared" si="12"/>
        <v>0</v>
      </c>
      <c r="S33" s="81"/>
      <c r="U33" s="42" t="s">
        <v>150</v>
      </c>
      <c r="V33" s="80">
        <v>47.683115203406061</v>
      </c>
      <c r="W33" s="62">
        <v>40.254538493185869</v>
      </c>
      <c r="X33" s="82"/>
      <c r="Y33" s="82">
        <v>1.2243481069162954E-4</v>
      </c>
      <c r="Z33" s="82">
        <v>7.7304080641624751E-3</v>
      </c>
      <c r="AA33" s="82">
        <v>1.4573719963664189E-3</v>
      </c>
      <c r="AB33" s="82"/>
    </row>
    <row r="34" spans="1:28" x14ac:dyDescent="0.2">
      <c r="C34" s="79">
        <f>SUM(C22:C33)</f>
        <v>237.15027769201947</v>
      </c>
      <c r="D34" s="79">
        <f>SUM(D22:D33)</f>
        <v>300.96974359527775</v>
      </c>
      <c r="E34" s="79">
        <f t="shared" ref="E34:I34" si="13">SUM(E22:E33)</f>
        <v>350.35990013361112</v>
      </c>
      <c r="F34" s="79">
        <f t="shared" si="13"/>
        <v>434.16768743099999</v>
      </c>
      <c r="G34" s="79">
        <f t="shared" si="13"/>
        <v>525.0029174846112</v>
      </c>
      <c r="H34" s="79">
        <f t="shared" si="13"/>
        <v>651.38141587636107</v>
      </c>
      <c r="I34" s="79">
        <f t="shared" si="13"/>
        <v>759.96932809291684</v>
      </c>
      <c r="L34" s="80">
        <f>SUM(L22:L33)</f>
        <v>226.90305000000001</v>
      </c>
      <c r="M34" s="80">
        <f>SUM(M22:M33)</f>
        <v>255.52477499999995</v>
      </c>
      <c r="N34" s="80">
        <f>SUM(N22:N33)</f>
        <v>287.2683651691292</v>
      </c>
      <c r="O34" s="80">
        <f t="shared" ref="O34:R34" si="14">SUM(O22:O33)</f>
        <v>333.78102696466141</v>
      </c>
      <c r="P34" s="80">
        <f t="shared" si="14"/>
        <v>386.83067519777717</v>
      </c>
      <c r="Q34" s="80">
        <f t="shared" si="14"/>
        <v>459.46048150981557</v>
      </c>
      <c r="R34" s="80">
        <f t="shared" si="14"/>
        <v>514.00811056044279</v>
      </c>
      <c r="S34" s="81"/>
      <c r="V34" s="80">
        <f>SUM(V22:V33)</f>
        <v>275.03399999999999</v>
      </c>
      <c r="W34" s="80">
        <f>SUM(W22:W33)</f>
        <v>309.72699999999998</v>
      </c>
      <c r="X34" s="82">
        <f>SUM(X22:X33)</f>
        <v>348.20407899288392</v>
      </c>
      <c r="Y34" s="82">
        <f t="shared" ref="Y34:AB34" si="15">SUM(Y22:Y33)</f>
        <v>404.58306298746828</v>
      </c>
      <c r="Z34" s="82">
        <f t="shared" si="15"/>
        <v>468.88566690639658</v>
      </c>
      <c r="AA34" s="82">
        <f t="shared" si="15"/>
        <v>556.92179576947342</v>
      </c>
      <c r="AB34" s="82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Graphiques</vt:lpstr>
      </vt:variant>
      <vt:variant>
        <vt:i4>1</vt:i4>
      </vt:variant>
    </vt:vector>
  </HeadingPairs>
  <TitlesOfParts>
    <vt:vector size="15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Empleo por sectores</vt:lpstr>
      <vt:lpstr>compare Balmorel-ThreeME </vt:lpstr>
      <vt:lpstr>ENER-baseline</vt:lpstr>
      <vt:lpstr>ENER-EE </vt:lpstr>
      <vt:lpstr>GRAPH</vt:lpstr>
      <vt:lpstr>ENR_EMS_ELEC</vt:lpstr>
      <vt:lpstr>Graph-PIB Componente</vt:lpstr>
    </vt:vector>
  </TitlesOfParts>
  <Company>OFCE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SCIENCES.PO</cp:lastModifiedBy>
  <dcterms:created xsi:type="dcterms:W3CDTF">2018-09-15T15:14:02Z</dcterms:created>
  <dcterms:modified xsi:type="dcterms:W3CDTF">2019-04-18T17:52:03Z</dcterms:modified>
</cp:coreProperties>
</file>