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7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8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ssela.Landa\Documents\Github\ThreeMe-Mex\Results\"/>
    </mc:Choice>
  </mc:AlternateContent>
  <bookViews>
    <workbookView xWindow="3525" yWindow="2520" windowWidth="16740" windowHeight="4755" firstSheet="3" activeTab="4"/>
  </bookViews>
  <sheets>
    <sheet name="DATA" sheetId="1" r:id="rId1"/>
    <sheet name="DATA 2" sheetId="12" r:id="rId2"/>
    <sheet name="DATA PIB por componente" sheetId="8" r:id="rId3"/>
    <sheet name="Inversion" sheetId="14" r:id="rId4"/>
    <sheet name="Resultados Macroeconomicos" sheetId="7" r:id="rId5"/>
    <sheet name="Graph-PIB Componente" sheetId="9" r:id="rId6"/>
    <sheet name="Energia-emisiones por Sectores" sheetId="11" r:id="rId7"/>
    <sheet name="Consumo por sectores" sheetId="17" r:id="rId8"/>
    <sheet name="Inversiones por sectores" sheetId="16" r:id="rId9"/>
    <sheet name="Empleo por sectores" sheetId="15" r:id="rId10"/>
    <sheet name="compare Balmorel-ThreeME " sheetId="18" r:id="rId11"/>
    <sheet name="ENER-baseline" sheetId="2" r:id="rId12"/>
    <sheet name="ENER-EE " sheetId="19" r:id="rId13"/>
    <sheet name="GRAPH" sheetId="5" r:id="rId14"/>
    <sheet name="ENR_EMS_ELEC" sheetId="4" r:id="rId15"/>
  </sheets>
  <externalReferences>
    <externalReference r:id="rId16"/>
  </externalReferences>
  <calcPr calcId="162913"/>
</workbook>
</file>

<file path=xl/calcChain.xml><?xml version="1.0" encoding="utf-8"?>
<calcChain xmlns="http://schemas.openxmlformats.org/spreadsheetml/2006/main">
  <c r="G42" i="19" l="1"/>
  <c r="Q3" i="8"/>
  <c r="R3" i="8"/>
  <c r="T3" i="8"/>
  <c r="V3" i="8" s="1"/>
  <c r="U3" i="8"/>
  <c r="AA3" i="8" s="1"/>
  <c r="X3" i="8"/>
  <c r="Y3" i="8"/>
  <c r="Q4" i="8"/>
  <c r="R4" i="8"/>
  <c r="T4" i="8"/>
  <c r="V4" i="8" s="1"/>
  <c r="X4" i="8"/>
  <c r="Y4" i="8"/>
  <c r="Q5" i="8"/>
  <c r="R5" i="8"/>
  <c r="T5" i="8"/>
  <c r="U5" i="8" s="1"/>
  <c r="X5" i="8"/>
  <c r="Y5" i="8"/>
  <c r="Q6" i="8"/>
  <c r="R6" i="8"/>
  <c r="T6" i="8"/>
  <c r="U6" i="8" s="1"/>
  <c r="V6" i="8"/>
  <c r="X6" i="8"/>
  <c r="Y6" i="8"/>
  <c r="Q7" i="8"/>
  <c r="R7" i="8"/>
  <c r="T7" i="8"/>
  <c r="U7" i="8" s="1"/>
  <c r="X7" i="8"/>
  <c r="Y7" i="8"/>
  <c r="Q8" i="8"/>
  <c r="R8" i="8"/>
  <c r="T8" i="8"/>
  <c r="V8" i="8" s="1"/>
  <c r="X8" i="8"/>
  <c r="Y8" i="8"/>
  <c r="Q9" i="8"/>
  <c r="R9" i="8"/>
  <c r="T9" i="8"/>
  <c r="U9" i="8" s="1"/>
  <c r="X9" i="8"/>
  <c r="Y9" i="8"/>
  <c r="Q10" i="8"/>
  <c r="R10" i="8"/>
  <c r="T10" i="8"/>
  <c r="U10" i="8" s="1"/>
  <c r="X10" i="8"/>
  <c r="Y10" i="8"/>
  <c r="Q11" i="8"/>
  <c r="R11" i="8"/>
  <c r="T11" i="8"/>
  <c r="V11" i="8" s="1"/>
  <c r="X11" i="8"/>
  <c r="Y11" i="8"/>
  <c r="Q12" i="8"/>
  <c r="R12" i="8"/>
  <c r="T12" i="8"/>
  <c r="V12" i="8" s="1"/>
  <c r="X12" i="8"/>
  <c r="Y12" i="8"/>
  <c r="Q13" i="8"/>
  <c r="R13" i="8"/>
  <c r="T13" i="8"/>
  <c r="U13" i="8" s="1"/>
  <c r="X13" i="8"/>
  <c r="Y13" i="8"/>
  <c r="Q14" i="8"/>
  <c r="R14" i="8"/>
  <c r="T14" i="8"/>
  <c r="U14" i="8" s="1"/>
  <c r="X14" i="8"/>
  <c r="Y14" i="8"/>
  <c r="Q15" i="8"/>
  <c r="R15" i="8"/>
  <c r="T15" i="8"/>
  <c r="U15" i="8" s="1"/>
  <c r="X15" i="8"/>
  <c r="Y15" i="8"/>
  <c r="Q16" i="8"/>
  <c r="R16" i="8"/>
  <c r="T16" i="8"/>
  <c r="V16" i="8" s="1"/>
  <c r="X16" i="8"/>
  <c r="Y16" i="8"/>
  <c r="Q17" i="8"/>
  <c r="R17" i="8"/>
  <c r="T17" i="8"/>
  <c r="U17" i="8" s="1"/>
  <c r="X17" i="8"/>
  <c r="Y17" i="8"/>
  <c r="Q18" i="8"/>
  <c r="R18" i="8"/>
  <c r="T18" i="8"/>
  <c r="U18" i="8" s="1"/>
  <c r="X18" i="8"/>
  <c r="Y18" i="8"/>
  <c r="Q19" i="8"/>
  <c r="R19" i="8"/>
  <c r="T19" i="8"/>
  <c r="U19" i="8" s="1"/>
  <c r="X19" i="8"/>
  <c r="Y19" i="8"/>
  <c r="Q20" i="8"/>
  <c r="R20" i="8"/>
  <c r="T20" i="8"/>
  <c r="V20" i="8" s="1"/>
  <c r="X20" i="8"/>
  <c r="Y20" i="8"/>
  <c r="Q21" i="8"/>
  <c r="R21" i="8"/>
  <c r="T21" i="8"/>
  <c r="U21" i="8" s="1"/>
  <c r="X21" i="8"/>
  <c r="Y21" i="8"/>
  <c r="Q22" i="8"/>
  <c r="R22" i="8"/>
  <c r="T22" i="8"/>
  <c r="U22" i="8" s="1"/>
  <c r="X22" i="8"/>
  <c r="Y22" i="8"/>
  <c r="Q23" i="8"/>
  <c r="R23" i="8"/>
  <c r="T23" i="8"/>
  <c r="U23" i="8" s="1"/>
  <c r="X23" i="8"/>
  <c r="Y23" i="8"/>
  <c r="Q24" i="8"/>
  <c r="R24" i="8"/>
  <c r="T24" i="8"/>
  <c r="V24" i="8" s="1"/>
  <c r="X24" i="8"/>
  <c r="Y24" i="8"/>
  <c r="Q25" i="8"/>
  <c r="R25" i="8"/>
  <c r="T25" i="8"/>
  <c r="U25" i="8" s="1"/>
  <c r="X25" i="8"/>
  <c r="Y25" i="8"/>
  <c r="Q26" i="8"/>
  <c r="R26" i="8"/>
  <c r="T26" i="8"/>
  <c r="U26" i="8" s="1"/>
  <c r="X26" i="8"/>
  <c r="Y26" i="8"/>
  <c r="Q27" i="8"/>
  <c r="R27" i="8"/>
  <c r="T27" i="8"/>
  <c r="V27" i="8" s="1"/>
  <c r="X27" i="8"/>
  <c r="Y27" i="8"/>
  <c r="Q28" i="8"/>
  <c r="R28" i="8"/>
  <c r="T28" i="8"/>
  <c r="V28" i="8" s="1"/>
  <c r="X28" i="8"/>
  <c r="Y28" i="8"/>
  <c r="Q29" i="8"/>
  <c r="R29" i="8"/>
  <c r="T29" i="8"/>
  <c r="U29" i="8" s="1"/>
  <c r="X29" i="8"/>
  <c r="Y29" i="8"/>
  <c r="Q30" i="8"/>
  <c r="R30" i="8"/>
  <c r="T30" i="8"/>
  <c r="U30" i="8" s="1"/>
  <c r="X30" i="8"/>
  <c r="Y30" i="8"/>
  <c r="Q31" i="8"/>
  <c r="R31" i="8"/>
  <c r="T31" i="8"/>
  <c r="U31" i="8" s="1"/>
  <c r="X31" i="8"/>
  <c r="Y31" i="8"/>
  <c r="Q32" i="8"/>
  <c r="R32" i="8"/>
  <c r="T32" i="8"/>
  <c r="V32" i="8" s="1"/>
  <c r="X32" i="8"/>
  <c r="Y32" i="8"/>
  <c r="Q33" i="8"/>
  <c r="R33" i="8"/>
  <c r="T33" i="8"/>
  <c r="U33" i="8" s="1"/>
  <c r="X33" i="8"/>
  <c r="Y33" i="8"/>
  <c r="Q34" i="8"/>
  <c r="R34" i="8"/>
  <c r="T34" i="8"/>
  <c r="U34" i="8" s="1"/>
  <c r="X34" i="8"/>
  <c r="Y34" i="8"/>
  <c r="Q35" i="8"/>
  <c r="R35" i="8"/>
  <c r="T35" i="8"/>
  <c r="U35" i="8" s="1"/>
  <c r="X35" i="8"/>
  <c r="Y35" i="8"/>
  <c r="Q36" i="8"/>
  <c r="R36" i="8"/>
  <c r="T36" i="8"/>
  <c r="V36" i="8" s="1"/>
  <c r="X36" i="8"/>
  <c r="Y36" i="8"/>
  <c r="Q37" i="8"/>
  <c r="R37" i="8"/>
  <c r="T37" i="8"/>
  <c r="U37" i="8" s="1"/>
  <c r="X37" i="8"/>
  <c r="Y37" i="8"/>
  <c r="Q38" i="8"/>
  <c r="R38" i="8"/>
  <c r="T38" i="8"/>
  <c r="U38" i="8" s="1"/>
  <c r="X38" i="8"/>
  <c r="Y38" i="8"/>
  <c r="Q39" i="8"/>
  <c r="R39" i="8"/>
  <c r="T39" i="8"/>
  <c r="V39" i="8" s="1"/>
  <c r="X39" i="8"/>
  <c r="Y39" i="8"/>
  <c r="Q40" i="8"/>
  <c r="R40" i="8"/>
  <c r="T40" i="8"/>
  <c r="V40" i="8" s="1"/>
  <c r="X40" i="8"/>
  <c r="Y40" i="8"/>
  <c r="V34" i="8" l="1"/>
  <c r="U32" i="8"/>
  <c r="W34" i="8"/>
  <c r="AA34" i="8" s="1"/>
  <c r="W6" i="8"/>
  <c r="AA6" i="8" s="1"/>
  <c r="W26" i="8"/>
  <c r="V23" i="8"/>
  <c r="U11" i="8"/>
  <c r="U39" i="8"/>
  <c r="W38" i="8"/>
  <c r="W31" i="8"/>
  <c r="W28" i="8"/>
  <c r="U28" i="8"/>
  <c r="W18" i="8"/>
  <c r="U16" i="8"/>
  <c r="W15" i="8"/>
  <c r="V7" i="8"/>
  <c r="V38" i="8"/>
  <c r="AA38" i="8" s="1"/>
  <c r="V35" i="8"/>
  <c r="V18" i="8"/>
  <c r="U12" i="8"/>
  <c r="AA12" i="8" s="1"/>
  <c r="W27" i="8"/>
  <c r="W25" i="8"/>
  <c r="W22" i="8"/>
  <c r="W12" i="8"/>
  <c r="W10" i="8"/>
  <c r="W30" i="8"/>
  <c r="W11" i="8"/>
  <c r="AA11" i="8" s="1"/>
  <c r="W9" i="8"/>
  <c r="U27" i="8"/>
  <c r="V22" i="8"/>
  <c r="V19" i="8"/>
  <c r="W14" i="8"/>
  <c r="U4" i="8"/>
  <c r="AA27" i="8"/>
  <c r="W24" i="8"/>
  <c r="W21" i="8"/>
  <c r="W8" i="8"/>
  <c r="U40" i="8"/>
  <c r="W39" i="8"/>
  <c r="W36" i="8"/>
  <c r="W33" i="8"/>
  <c r="V31" i="8"/>
  <c r="V30" i="8"/>
  <c r="U24" i="8"/>
  <c r="W23" i="8"/>
  <c r="W20" i="8"/>
  <c r="W17" i="8"/>
  <c r="V15" i="8"/>
  <c r="V14" i="8"/>
  <c r="U8" i="8"/>
  <c r="W5" i="8"/>
  <c r="W3" i="8"/>
  <c r="W40" i="8"/>
  <c r="AA40" i="8" s="1"/>
  <c r="W37" i="8"/>
  <c r="U36" i="8"/>
  <c r="AA36" i="8" s="1"/>
  <c r="W35" i="8"/>
  <c r="W32" i="8"/>
  <c r="AA32" i="8" s="1"/>
  <c r="W29" i="8"/>
  <c r="V26" i="8"/>
  <c r="U20" i="8"/>
  <c r="W19" i="8"/>
  <c r="W16" i="8"/>
  <c r="W13" i="8"/>
  <c r="V10" i="8"/>
  <c r="W7" i="8"/>
  <c r="W4" i="8"/>
  <c r="V37" i="8"/>
  <c r="V33" i="8"/>
  <c r="AA33" i="8" s="1"/>
  <c r="V29" i="8"/>
  <c r="V25" i="8"/>
  <c r="V21" i="8"/>
  <c r="V17" i="8"/>
  <c r="V13" i="8"/>
  <c r="V9" i="8"/>
  <c r="V5" i="8"/>
  <c r="AA5" i="8" s="1"/>
  <c r="L3" i="19"/>
  <c r="M3" i="19"/>
  <c r="N3" i="19"/>
  <c r="O3" i="19"/>
  <c r="P3" i="19"/>
  <c r="L4" i="19"/>
  <c r="M4" i="19"/>
  <c r="N4" i="19"/>
  <c r="O4" i="19"/>
  <c r="P4" i="19"/>
  <c r="L5" i="19"/>
  <c r="M5" i="19"/>
  <c r="N5" i="19"/>
  <c r="O5" i="19"/>
  <c r="P5" i="19"/>
  <c r="L6" i="19"/>
  <c r="M6" i="19"/>
  <c r="N6" i="19"/>
  <c r="O6" i="19"/>
  <c r="P6" i="19"/>
  <c r="L7" i="19"/>
  <c r="M7" i="19"/>
  <c r="N7" i="19"/>
  <c r="O7" i="19"/>
  <c r="P7" i="19"/>
  <c r="K4" i="19"/>
  <c r="K5" i="19"/>
  <c r="K6" i="19"/>
  <c r="K7" i="19"/>
  <c r="K3" i="19"/>
  <c r="L3" i="2"/>
  <c r="M3" i="2"/>
  <c r="N3" i="2"/>
  <c r="O3" i="2"/>
  <c r="P3" i="2"/>
  <c r="L4" i="2"/>
  <c r="M4" i="2"/>
  <c r="N4" i="2"/>
  <c r="O4" i="2"/>
  <c r="P4" i="2"/>
  <c r="L5" i="2"/>
  <c r="M5" i="2"/>
  <c r="N5" i="2"/>
  <c r="O5" i="2"/>
  <c r="P5" i="2"/>
  <c r="L6" i="2"/>
  <c r="M6" i="2"/>
  <c r="N6" i="2"/>
  <c r="O6" i="2"/>
  <c r="P6" i="2"/>
  <c r="L7" i="2"/>
  <c r="M7" i="2"/>
  <c r="N7" i="2"/>
  <c r="O7" i="2"/>
  <c r="P7" i="2"/>
  <c r="K4" i="2"/>
  <c r="K5" i="2"/>
  <c r="K6" i="2"/>
  <c r="K7" i="2"/>
  <c r="K3" i="2"/>
  <c r="AA9" i="8" l="1"/>
  <c r="AA39" i="8"/>
  <c r="AA28" i="8"/>
  <c r="AA7" i="8"/>
  <c r="AA19" i="8"/>
  <c r="AA26" i="8"/>
  <c r="AA8" i="8"/>
  <c r="AA4" i="8"/>
  <c r="AA16" i="8"/>
  <c r="AA31" i="8"/>
  <c r="AA10" i="8"/>
  <c r="AA35" i="8"/>
  <c r="AA14" i="8"/>
  <c r="AA23" i="8"/>
  <c r="AA22" i="8"/>
  <c r="AA18" i="8"/>
  <c r="AA17" i="8"/>
  <c r="AA15" i="8"/>
  <c r="AA24" i="8"/>
  <c r="AA25" i="8"/>
  <c r="AA20" i="8"/>
  <c r="AA13" i="8"/>
  <c r="AA29" i="8"/>
  <c r="AA30" i="8"/>
  <c r="AA21" i="8"/>
  <c r="AA37" i="8"/>
  <c r="Q22" i="19"/>
  <c r="L42" i="19"/>
  <c r="M42" i="19"/>
  <c r="N42" i="19"/>
  <c r="O42" i="19"/>
  <c r="P42" i="19"/>
  <c r="L33" i="19"/>
  <c r="M33" i="19"/>
  <c r="N33" i="19"/>
  <c r="O33" i="19"/>
  <c r="P33" i="19"/>
  <c r="L24" i="19"/>
  <c r="M24" i="19"/>
  <c r="N24" i="19"/>
  <c r="O24" i="19"/>
  <c r="P24" i="19"/>
  <c r="H23" i="18" l="1"/>
  <c r="L13" i="19" l="1"/>
  <c r="M13" i="19"/>
  <c r="N13" i="19"/>
  <c r="O13" i="19"/>
  <c r="P13" i="19"/>
  <c r="K13" i="19"/>
  <c r="L13" i="2"/>
  <c r="M13" i="2"/>
  <c r="N13" i="2"/>
  <c r="O13" i="2"/>
  <c r="P13" i="2"/>
  <c r="K13" i="2"/>
  <c r="B18" i="2" l="1"/>
  <c r="B40" i="2" l="1"/>
  <c r="C36" i="19" l="1"/>
  <c r="D36" i="19"/>
  <c r="E36" i="19"/>
  <c r="F36" i="19"/>
  <c r="G36" i="19"/>
  <c r="C37" i="19"/>
  <c r="D37" i="19"/>
  <c r="E37" i="19"/>
  <c r="F37" i="19"/>
  <c r="G37" i="19"/>
  <c r="C38" i="19"/>
  <c r="D38" i="19"/>
  <c r="E38" i="19"/>
  <c r="F38" i="19"/>
  <c r="G38" i="19"/>
  <c r="C39" i="19"/>
  <c r="D39" i="19"/>
  <c r="E39" i="19"/>
  <c r="F39" i="19"/>
  <c r="G39" i="19"/>
  <c r="C40" i="19"/>
  <c r="D40" i="19"/>
  <c r="E40" i="19"/>
  <c r="F40" i="19"/>
  <c r="G40" i="19"/>
  <c r="B37" i="19"/>
  <c r="B38" i="19"/>
  <c r="B39" i="19"/>
  <c r="B40" i="19"/>
  <c r="B36" i="19"/>
  <c r="C27" i="19"/>
  <c r="D27" i="19"/>
  <c r="E27" i="19"/>
  <c r="F27" i="19"/>
  <c r="G27" i="19"/>
  <c r="C28" i="19"/>
  <c r="D28" i="19"/>
  <c r="E28" i="19"/>
  <c r="F28" i="19"/>
  <c r="G28" i="19"/>
  <c r="C29" i="19"/>
  <c r="D29" i="19"/>
  <c r="E29" i="19"/>
  <c r="F29" i="19"/>
  <c r="G29" i="19"/>
  <c r="C30" i="19"/>
  <c r="D30" i="19"/>
  <c r="E30" i="19"/>
  <c r="F30" i="19"/>
  <c r="G30" i="19"/>
  <c r="C31" i="19"/>
  <c r="D31" i="19"/>
  <c r="E31" i="19"/>
  <c r="F31" i="19"/>
  <c r="G31" i="19"/>
  <c r="B28" i="19"/>
  <c r="B29" i="19"/>
  <c r="B30" i="19"/>
  <c r="B31" i="19"/>
  <c r="B27" i="19"/>
  <c r="C18" i="19"/>
  <c r="D18" i="19"/>
  <c r="E18" i="19"/>
  <c r="F18" i="19"/>
  <c r="G18" i="19"/>
  <c r="C19" i="19"/>
  <c r="D19" i="19"/>
  <c r="E19" i="19"/>
  <c r="F19" i="19"/>
  <c r="G19" i="19"/>
  <c r="C20" i="19"/>
  <c r="D20" i="19"/>
  <c r="E20" i="19"/>
  <c r="F20" i="19"/>
  <c r="G20" i="19"/>
  <c r="C21" i="19"/>
  <c r="D21" i="19"/>
  <c r="E21" i="19"/>
  <c r="F21" i="19"/>
  <c r="G21" i="19"/>
  <c r="C22" i="19"/>
  <c r="D22" i="19"/>
  <c r="E22" i="19"/>
  <c r="F22" i="19"/>
  <c r="G22" i="19"/>
  <c r="B19" i="19"/>
  <c r="B20" i="19"/>
  <c r="B21" i="19"/>
  <c r="B22" i="19"/>
  <c r="B18" i="19"/>
  <c r="B13" i="2"/>
  <c r="G3" i="2"/>
  <c r="B3" i="19"/>
  <c r="P50" i="19"/>
  <c r="O50" i="19"/>
  <c r="N50" i="19"/>
  <c r="M50" i="19"/>
  <c r="L50" i="19"/>
  <c r="K50" i="19"/>
  <c r="P41" i="19"/>
  <c r="O41" i="19"/>
  <c r="N41" i="19"/>
  <c r="M41" i="19"/>
  <c r="L41" i="19"/>
  <c r="K41" i="19"/>
  <c r="P32" i="19"/>
  <c r="O32" i="19"/>
  <c r="N32" i="19"/>
  <c r="M32" i="19"/>
  <c r="L32" i="19"/>
  <c r="K32" i="19"/>
  <c r="P23" i="19"/>
  <c r="O23" i="19"/>
  <c r="N23" i="19"/>
  <c r="M23" i="19"/>
  <c r="L23" i="19"/>
  <c r="K23" i="19"/>
  <c r="G13" i="19"/>
  <c r="F13" i="19"/>
  <c r="E13" i="19"/>
  <c r="D13" i="19"/>
  <c r="C13" i="19"/>
  <c r="B13" i="19"/>
  <c r="P8" i="19"/>
  <c r="O8" i="19"/>
  <c r="N8" i="19"/>
  <c r="M8" i="19"/>
  <c r="L8" i="19"/>
  <c r="K8" i="19"/>
  <c r="G7" i="19"/>
  <c r="F7" i="19"/>
  <c r="E7" i="19"/>
  <c r="D7" i="19"/>
  <c r="C7" i="19"/>
  <c r="B7" i="19"/>
  <c r="G6" i="19"/>
  <c r="F6" i="19"/>
  <c r="E6" i="19"/>
  <c r="D6" i="19"/>
  <c r="C6" i="19"/>
  <c r="B6" i="19"/>
  <c r="G5" i="19"/>
  <c r="F5" i="19"/>
  <c r="E5" i="19"/>
  <c r="D5" i="19"/>
  <c r="C5" i="19"/>
  <c r="B5" i="19"/>
  <c r="G4" i="19"/>
  <c r="F4" i="19"/>
  <c r="E4" i="19"/>
  <c r="D4" i="19"/>
  <c r="C4" i="19"/>
  <c r="B4" i="19"/>
  <c r="G3" i="19"/>
  <c r="F3" i="19"/>
  <c r="E3" i="19"/>
  <c r="D3" i="19"/>
  <c r="C3" i="19"/>
  <c r="C36" i="2"/>
  <c r="D36" i="2"/>
  <c r="E36" i="2"/>
  <c r="F36" i="2"/>
  <c r="G36" i="2"/>
  <c r="C37" i="2"/>
  <c r="D37" i="2"/>
  <c r="E37" i="2"/>
  <c r="F37" i="2"/>
  <c r="G37" i="2"/>
  <c r="C38" i="2"/>
  <c r="D38" i="2"/>
  <c r="E38" i="2"/>
  <c r="F38" i="2"/>
  <c r="G38" i="2"/>
  <c r="C39" i="2"/>
  <c r="D39" i="2"/>
  <c r="E39" i="2"/>
  <c r="F39" i="2"/>
  <c r="G39" i="2"/>
  <c r="C40" i="2"/>
  <c r="D40" i="2"/>
  <c r="E40" i="2"/>
  <c r="F40" i="2"/>
  <c r="G40" i="2"/>
  <c r="B37" i="2"/>
  <c r="B38" i="2"/>
  <c r="B39" i="2"/>
  <c r="B36" i="2"/>
  <c r="C27" i="2"/>
  <c r="D27" i="2"/>
  <c r="E27" i="2"/>
  <c r="F27" i="2"/>
  <c r="G27" i="2"/>
  <c r="C28" i="2"/>
  <c r="D28" i="2"/>
  <c r="E28" i="2"/>
  <c r="F28" i="2"/>
  <c r="G28" i="2"/>
  <c r="C29" i="2"/>
  <c r="D29" i="2"/>
  <c r="E29" i="2"/>
  <c r="F29" i="2"/>
  <c r="G29" i="2"/>
  <c r="C30" i="2"/>
  <c r="D30" i="2"/>
  <c r="E30" i="2"/>
  <c r="F30" i="2"/>
  <c r="G30" i="2"/>
  <c r="C31" i="2"/>
  <c r="D31" i="2"/>
  <c r="E31" i="2"/>
  <c r="F31" i="2"/>
  <c r="G31" i="2"/>
  <c r="B28" i="2"/>
  <c r="B29" i="2"/>
  <c r="B30" i="2"/>
  <c r="B31" i="2"/>
  <c r="B27" i="2"/>
  <c r="C18" i="2"/>
  <c r="D18" i="2"/>
  <c r="E18" i="2"/>
  <c r="F18" i="2"/>
  <c r="G18" i="2"/>
  <c r="C19" i="2"/>
  <c r="D19" i="2"/>
  <c r="E19" i="2"/>
  <c r="F19" i="2"/>
  <c r="G19" i="2"/>
  <c r="C20" i="2"/>
  <c r="D20" i="2"/>
  <c r="E20" i="2"/>
  <c r="F20" i="2"/>
  <c r="G20" i="2"/>
  <c r="C21" i="2"/>
  <c r="D21" i="2"/>
  <c r="E21" i="2"/>
  <c r="F21" i="2"/>
  <c r="G21" i="2"/>
  <c r="C22" i="2"/>
  <c r="D22" i="2"/>
  <c r="E22" i="2"/>
  <c r="F22" i="2"/>
  <c r="G22" i="2"/>
  <c r="B19" i="2"/>
  <c r="B20" i="2"/>
  <c r="B21" i="2"/>
  <c r="B22" i="2"/>
  <c r="B3" i="2"/>
  <c r="L50" i="2"/>
  <c r="M50" i="2"/>
  <c r="N50" i="2"/>
  <c r="O50" i="2"/>
  <c r="P50" i="2"/>
  <c r="K50" i="2"/>
  <c r="L41" i="2"/>
  <c r="M41" i="2"/>
  <c r="N41" i="2"/>
  <c r="O41" i="2"/>
  <c r="P41" i="2"/>
  <c r="K41" i="2"/>
  <c r="L32" i="2"/>
  <c r="M32" i="2"/>
  <c r="N32" i="2"/>
  <c r="O32" i="2"/>
  <c r="P32" i="2"/>
  <c r="K32" i="2"/>
  <c r="L23" i="2"/>
  <c r="M23" i="2"/>
  <c r="N23" i="2"/>
  <c r="O23" i="2"/>
  <c r="P23" i="2"/>
  <c r="K23" i="2"/>
  <c r="P8" i="2"/>
  <c r="P9" i="19" s="1"/>
  <c r="O8" i="2"/>
  <c r="O9" i="19" s="1"/>
  <c r="N8" i="2"/>
  <c r="N9" i="19" s="1"/>
  <c r="M8" i="2"/>
  <c r="M9" i="19" s="1"/>
  <c r="L8" i="2"/>
  <c r="L9" i="19" s="1"/>
  <c r="K8" i="2"/>
  <c r="C32" i="19" l="1"/>
  <c r="F23" i="19"/>
  <c r="G23" i="19"/>
  <c r="C23" i="19"/>
  <c r="D23" i="19"/>
  <c r="E23" i="19"/>
  <c r="F41" i="19"/>
  <c r="G41" i="19"/>
  <c r="C41" i="19"/>
  <c r="D41" i="19"/>
  <c r="E41" i="19"/>
  <c r="F32" i="19"/>
  <c r="G32" i="19"/>
  <c r="D32" i="19"/>
  <c r="E32" i="19"/>
  <c r="B41" i="19"/>
  <c r="B32" i="19"/>
  <c r="B23" i="19"/>
  <c r="E8" i="19"/>
  <c r="C8" i="19"/>
  <c r="G8" i="19"/>
  <c r="D8" i="19"/>
  <c r="F8" i="19"/>
  <c r="B8" i="19"/>
  <c r="F41" i="2"/>
  <c r="D41" i="2"/>
  <c r="E41" i="2"/>
  <c r="G41" i="2"/>
  <c r="C41" i="2"/>
  <c r="F32" i="2"/>
  <c r="G32" i="2"/>
  <c r="C32" i="2"/>
  <c r="D32" i="2"/>
  <c r="E32" i="2"/>
  <c r="G23" i="2"/>
  <c r="C23" i="2"/>
  <c r="D23" i="2"/>
  <c r="E23" i="2"/>
  <c r="F23" i="2"/>
  <c r="D33" i="19" l="1"/>
  <c r="F24" i="19"/>
  <c r="G33" i="19"/>
  <c r="C33" i="19"/>
  <c r="D42" i="19"/>
  <c r="E24" i="19"/>
  <c r="C42" i="19"/>
  <c r="D24" i="19"/>
  <c r="F33" i="19"/>
  <c r="C24" i="19"/>
  <c r="E33" i="19"/>
  <c r="E42" i="19"/>
  <c r="F42" i="19"/>
  <c r="G24" i="19"/>
  <c r="C5" i="18"/>
  <c r="C6" i="18"/>
  <c r="C7" i="18"/>
  <c r="C8" i="18"/>
  <c r="C9" i="18"/>
  <c r="C10" i="18"/>
  <c r="C11" i="18"/>
  <c r="C12" i="18"/>
  <c r="C13" i="18"/>
  <c r="C14" i="18"/>
  <c r="C15" i="18"/>
  <c r="C4" i="18"/>
  <c r="C16" i="18" l="1"/>
  <c r="F4" i="18"/>
  <c r="F9" i="18"/>
  <c r="F6" i="18"/>
  <c r="F14" i="18"/>
  <c r="F8" i="18"/>
  <c r="F11" i="18"/>
  <c r="F13" i="18"/>
  <c r="F5" i="18"/>
  <c r="F10" i="18"/>
  <c r="F15" i="18"/>
  <c r="F7" i="18"/>
  <c r="F12" i="18"/>
  <c r="D4" i="18"/>
  <c r="J8" i="18"/>
  <c r="F16" i="18" l="1"/>
  <c r="D6" i="18"/>
  <c r="D9" i="18"/>
  <c r="D14" i="18"/>
  <c r="D5" i="18"/>
  <c r="D12" i="18"/>
  <c r="D10" i="18"/>
  <c r="D8" i="18"/>
  <c r="D7" i="18"/>
  <c r="D11" i="18"/>
  <c r="D15" i="18"/>
  <c r="D13" i="18"/>
  <c r="J11" i="18"/>
  <c r="J12" i="18"/>
  <c r="J5" i="18"/>
  <c r="J6" i="18"/>
  <c r="J9" i="18"/>
  <c r="J7" i="18"/>
  <c r="J4" i="18"/>
  <c r="J14" i="18"/>
  <c r="J13" i="18"/>
  <c r="J15" i="18"/>
  <c r="J10" i="18"/>
  <c r="H4" i="18" l="1"/>
  <c r="H14" i="18"/>
  <c r="H5" i="18"/>
  <c r="H12" i="18"/>
  <c r="H8" i="18"/>
  <c r="H6" i="18"/>
  <c r="H11" i="18"/>
  <c r="H9" i="18"/>
  <c r="H15" i="18"/>
  <c r="H7" i="18"/>
  <c r="H13" i="18"/>
  <c r="H10" i="18"/>
  <c r="B4" i="18"/>
  <c r="J16" i="18"/>
  <c r="D16" i="18"/>
  <c r="B5" i="18"/>
  <c r="B14" i="18" l="1"/>
  <c r="B13" i="18"/>
  <c r="B10" i="18"/>
  <c r="B7" i="18"/>
  <c r="B12" i="18"/>
  <c r="B8" i="18"/>
  <c r="B9" i="18"/>
  <c r="B11" i="18"/>
  <c r="B15" i="18"/>
  <c r="B6" i="18"/>
  <c r="H16" i="18"/>
  <c r="B16" i="18" l="1"/>
  <c r="H26" i="18" l="1"/>
  <c r="H25" i="18"/>
  <c r="H24" i="18"/>
  <c r="E23" i="18" l="1"/>
  <c r="E24" i="18"/>
  <c r="E25" i="18"/>
  <c r="E26" i="18"/>
  <c r="L23" i="18"/>
  <c r="L24" i="18"/>
  <c r="L25" i="18"/>
  <c r="L26" i="18"/>
  <c r="Q26" i="18" s="1"/>
  <c r="Q25" i="18" l="1"/>
  <c r="Q23" i="18"/>
  <c r="Q24" i="18"/>
  <c r="C29" i="18"/>
  <c r="D29" i="18"/>
  <c r="C30" i="18"/>
  <c r="D30" i="18"/>
  <c r="C31" i="18"/>
  <c r="D31" i="18"/>
  <c r="C32" i="18"/>
  <c r="D32" i="18"/>
  <c r="K5" i="17" l="1"/>
  <c r="L5" i="17"/>
  <c r="M5" i="17"/>
  <c r="N5" i="17"/>
  <c r="O5" i="17"/>
  <c r="P5" i="17"/>
  <c r="Q5" i="17"/>
  <c r="K6" i="17"/>
  <c r="L6" i="17"/>
  <c r="M6" i="17"/>
  <c r="N6" i="17"/>
  <c r="O6" i="17"/>
  <c r="P6" i="17"/>
  <c r="Q6" i="17"/>
  <c r="K7" i="17"/>
  <c r="L7" i="17"/>
  <c r="M7" i="17"/>
  <c r="N7" i="17"/>
  <c r="O7" i="17"/>
  <c r="P7" i="17"/>
  <c r="Q7" i="17"/>
  <c r="K8" i="17"/>
  <c r="L8" i="17"/>
  <c r="M8" i="17"/>
  <c r="N8" i="17"/>
  <c r="O8" i="17"/>
  <c r="P8" i="17"/>
  <c r="Q8" i="17"/>
  <c r="K9" i="17"/>
  <c r="L9" i="17"/>
  <c r="M9" i="17"/>
  <c r="N9" i="17"/>
  <c r="O9" i="17"/>
  <c r="P9" i="17"/>
  <c r="Q9" i="17"/>
  <c r="Q4" i="17"/>
  <c r="P4" i="17"/>
  <c r="O4" i="17"/>
  <c r="N4" i="17"/>
  <c r="M4" i="17"/>
  <c r="L4" i="17"/>
  <c r="K4" i="17"/>
  <c r="B5" i="17"/>
  <c r="C5" i="17"/>
  <c r="D5" i="17"/>
  <c r="E5" i="17"/>
  <c r="F5" i="17"/>
  <c r="G5" i="17"/>
  <c r="H5" i="17"/>
  <c r="B6" i="17"/>
  <c r="C6" i="17"/>
  <c r="D6" i="17"/>
  <c r="E6" i="17"/>
  <c r="F6" i="17"/>
  <c r="G6" i="17"/>
  <c r="H6" i="17"/>
  <c r="B7" i="17"/>
  <c r="C7" i="17"/>
  <c r="D7" i="17"/>
  <c r="E7" i="17"/>
  <c r="F7" i="17"/>
  <c r="G7" i="17"/>
  <c r="H7" i="17"/>
  <c r="B8" i="17"/>
  <c r="C8" i="17"/>
  <c r="D8" i="17"/>
  <c r="E8" i="17"/>
  <c r="F8" i="17"/>
  <c r="G8" i="17"/>
  <c r="H8" i="17"/>
  <c r="B9" i="17"/>
  <c r="C9" i="17"/>
  <c r="D9" i="17"/>
  <c r="E9" i="17"/>
  <c r="F9" i="17"/>
  <c r="G9" i="17"/>
  <c r="H9" i="17"/>
  <c r="H4" i="17"/>
  <c r="G4" i="17"/>
  <c r="F4" i="17"/>
  <c r="E4" i="17"/>
  <c r="D4" i="17"/>
  <c r="C4" i="17"/>
  <c r="B4" i="17"/>
  <c r="K11" i="16"/>
  <c r="L11" i="16"/>
  <c r="M11" i="16"/>
  <c r="N11" i="16"/>
  <c r="O11" i="16"/>
  <c r="P11" i="16"/>
  <c r="Q11" i="16"/>
  <c r="K12" i="16"/>
  <c r="L12" i="16"/>
  <c r="M12" i="16"/>
  <c r="N12" i="16"/>
  <c r="O12" i="16"/>
  <c r="P12" i="16"/>
  <c r="Q12" i="16"/>
  <c r="K13" i="16"/>
  <c r="L13" i="16"/>
  <c r="M13" i="16"/>
  <c r="N13" i="16"/>
  <c r="O13" i="16"/>
  <c r="P13" i="16"/>
  <c r="Q13" i="16"/>
  <c r="K14" i="16"/>
  <c r="L14" i="16"/>
  <c r="M14" i="16"/>
  <c r="N14" i="16"/>
  <c r="O14" i="16"/>
  <c r="P14" i="16"/>
  <c r="Q14" i="16"/>
  <c r="K15" i="16"/>
  <c r="L15" i="16"/>
  <c r="M15" i="16"/>
  <c r="N15" i="16"/>
  <c r="O15" i="16"/>
  <c r="P15" i="16"/>
  <c r="Q15" i="16"/>
  <c r="K16" i="16"/>
  <c r="L16" i="16"/>
  <c r="M16" i="16"/>
  <c r="N16" i="16"/>
  <c r="O16" i="16"/>
  <c r="P16" i="16"/>
  <c r="Q16" i="16"/>
  <c r="K17" i="16"/>
  <c r="L17" i="16"/>
  <c r="M17" i="16"/>
  <c r="N17" i="16"/>
  <c r="O17" i="16"/>
  <c r="P17" i="16"/>
  <c r="Q17" i="16"/>
  <c r="K18" i="16"/>
  <c r="L18" i="16"/>
  <c r="M18" i="16"/>
  <c r="N18" i="16"/>
  <c r="O18" i="16"/>
  <c r="P18" i="16"/>
  <c r="Q18" i="16"/>
  <c r="K19" i="16"/>
  <c r="L19" i="16"/>
  <c r="M19" i="16"/>
  <c r="N19" i="16"/>
  <c r="O19" i="16"/>
  <c r="P19" i="16"/>
  <c r="Q19" i="16"/>
  <c r="K20" i="16"/>
  <c r="L20" i="16"/>
  <c r="M20" i="16"/>
  <c r="N20" i="16"/>
  <c r="O20" i="16"/>
  <c r="P20" i="16"/>
  <c r="Q20" i="16"/>
  <c r="K21" i="16"/>
  <c r="L21" i="16"/>
  <c r="M21" i="16"/>
  <c r="N21" i="16"/>
  <c r="O21" i="16"/>
  <c r="P21" i="16"/>
  <c r="Q21" i="16"/>
  <c r="Q10" i="16"/>
  <c r="P10" i="16"/>
  <c r="O10" i="16"/>
  <c r="N10" i="16"/>
  <c r="M10" i="16"/>
  <c r="L10" i="16"/>
  <c r="K10" i="16"/>
  <c r="K5" i="16"/>
  <c r="L5" i="16"/>
  <c r="M5" i="16"/>
  <c r="N5" i="16"/>
  <c r="O5" i="16"/>
  <c r="P5" i="16"/>
  <c r="Q5" i="16"/>
  <c r="K6" i="16"/>
  <c r="L6" i="16"/>
  <c r="M6" i="16"/>
  <c r="N6" i="16"/>
  <c r="O6" i="16"/>
  <c r="P6" i="16"/>
  <c r="Q6" i="16"/>
  <c r="K7" i="16"/>
  <c r="L7" i="16"/>
  <c r="M7" i="16"/>
  <c r="N7" i="16"/>
  <c r="O7" i="16"/>
  <c r="P7" i="16"/>
  <c r="Q7" i="16"/>
  <c r="K8" i="16"/>
  <c r="L8" i="16"/>
  <c r="M8" i="16"/>
  <c r="N8" i="16"/>
  <c r="O8" i="16"/>
  <c r="P8" i="16"/>
  <c r="Q8" i="16"/>
  <c r="Q4" i="16"/>
  <c r="P4" i="16"/>
  <c r="O4" i="16"/>
  <c r="N4" i="16"/>
  <c r="M4" i="16"/>
  <c r="L4" i="16"/>
  <c r="K4" i="16"/>
  <c r="B11" i="16"/>
  <c r="C11" i="16"/>
  <c r="D11" i="16"/>
  <c r="E11" i="16"/>
  <c r="E5" i="18" s="1"/>
  <c r="F11" i="16"/>
  <c r="G5" i="18" s="1"/>
  <c r="G11" i="16"/>
  <c r="I5" i="18" s="1"/>
  <c r="H11" i="16"/>
  <c r="K5" i="18" s="1"/>
  <c r="B12" i="16"/>
  <c r="C12" i="16"/>
  <c r="D12" i="16"/>
  <c r="E12" i="16"/>
  <c r="E6" i="18" s="1"/>
  <c r="F12" i="16"/>
  <c r="G6" i="18" s="1"/>
  <c r="G12" i="16"/>
  <c r="I6" i="18" s="1"/>
  <c r="H12" i="16"/>
  <c r="K6" i="18" s="1"/>
  <c r="B13" i="16"/>
  <c r="C13" i="16"/>
  <c r="D13" i="16"/>
  <c r="E13" i="16"/>
  <c r="E7" i="18" s="1"/>
  <c r="F13" i="16"/>
  <c r="G7" i="18" s="1"/>
  <c r="G13" i="16"/>
  <c r="I7" i="18" s="1"/>
  <c r="H13" i="16"/>
  <c r="K7" i="18" s="1"/>
  <c r="B14" i="16"/>
  <c r="C14" i="16"/>
  <c r="D14" i="16"/>
  <c r="E14" i="16"/>
  <c r="E8" i="18" s="1"/>
  <c r="F14" i="16"/>
  <c r="G8" i="18" s="1"/>
  <c r="G14" i="16"/>
  <c r="I8" i="18" s="1"/>
  <c r="H14" i="16"/>
  <c r="K8" i="18" s="1"/>
  <c r="B15" i="16"/>
  <c r="C15" i="16"/>
  <c r="D15" i="16"/>
  <c r="E15" i="16"/>
  <c r="E9" i="18" s="1"/>
  <c r="F15" i="16"/>
  <c r="G9" i="18" s="1"/>
  <c r="G15" i="16"/>
  <c r="I9" i="18" s="1"/>
  <c r="H15" i="16"/>
  <c r="K9" i="18" s="1"/>
  <c r="B16" i="16"/>
  <c r="C16" i="16"/>
  <c r="D16" i="16"/>
  <c r="E16" i="16"/>
  <c r="E10" i="18" s="1"/>
  <c r="F16" i="16"/>
  <c r="G10" i="18" s="1"/>
  <c r="G16" i="16"/>
  <c r="I10" i="18" s="1"/>
  <c r="H16" i="16"/>
  <c r="K10" i="18" s="1"/>
  <c r="B17" i="16"/>
  <c r="C17" i="16"/>
  <c r="D17" i="16"/>
  <c r="E17" i="16"/>
  <c r="E11" i="18" s="1"/>
  <c r="F17" i="16"/>
  <c r="G11" i="18" s="1"/>
  <c r="G17" i="16"/>
  <c r="I11" i="18" s="1"/>
  <c r="H17" i="16"/>
  <c r="K11" i="18" s="1"/>
  <c r="B18" i="16"/>
  <c r="C18" i="16"/>
  <c r="D18" i="16"/>
  <c r="E18" i="16"/>
  <c r="E12" i="18" s="1"/>
  <c r="F18" i="16"/>
  <c r="G12" i="18" s="1"/>
  <c r="G18" i="16"/>
  <c r="I12" i="18" s="1"/>
  <c r="H18" i="16"/>
  <c r="K12" i="18" s="1"/>
  <c r="B19" i="16"/>
  <c r="C19" i="16"/>
  <c r="D19" i="16"/>
  <c r="E19" i="16"/>
  <c r="E13" i="18" s="1"/>
  <c r="F19" i="16"/>
  <c r="G13" i="18" s="1"/>
  <c r="G19" i="16"/>
  <c r="I13" i="18" s="1"/>
  <c r="H19" i="16"/>
  <c r="K13" i="18" s="1"/>
  <c r="B20" i="16"/>
  <c r="C20" i="16"/>
  <c r="D20" i="16"/>
  <c r="E20" i="16"/>
  <c r="E14" i="18" s="1"/>
  <c r="F20" i="16"/>
  <c r="G14" i="18" s="1"/>
  <c r="G20" i="16"/>
  <c r="I14" i="18" s="1"/>
  <c r="H20" i="16"/>
  <c r="K14" i="18" s="1"/>
  <c r="B21" i="16"/>
  <c r="C21" i="16"/>
  <c r="D21" i="16"/>
  <c r="E21" i="16"/>
  <c r="E15" i="18" s="1"/>
  <c r="F21" i="16"/>
  <c r="G15" i="18" s="1"/>
  <c r="G21" i="16"/>
  <c r="I15" i="18" s="1"/>
  <c r="H21" i="16"/>
  <c r="K15" i="18" s="1"/>
  <c r="H10" i="16"/>
  <c r="K4" i="18" s="1"/>
  <c r="G10" i="16"/>
  <c r="I4" i="18" s="1"/>
  <c r="F10" i="16"/>
  <c r="G4" i="18" s="1"/>
  <c r="E10" i="16"/>
  <c r="E4" i="18" s="1"/>
  <c r="D10" i="16"/>
  <c r="C10" i="16"/>
  <c r="B10" i="16"/>
  <c r="B5" i="16"/>
  <c r="C5" i="16"/>
  <c r="D5" i="16"/>
  <c r="E5" i="16"/>
  <c r="F5" i="16"/>
  <c r="G5" i="16"/>
  <c r="H5" i="16"/>
  <c r="B6" i="16"/>
  <c r="C6" i="16"/>
  <c r="D6" i="16"/>
  <c r="E6" i="16"/>
  <c r="F6" i="16"/>
  <c r="G6" i="16"/>
  <c r="H6" i="16"/>
  <c r="B7" i="16"/>
  <c r="C7" i="16"/>
  <c r="D7" i="16"/>
  <c r="E7" i="16"/>
  <c r="F7" i="16"/>
  <c r="G7" i="16"/>
  <c r="H7" i="16"/>
  <c r="B8" i="16"/>
  <c r="C8" i="16"/>
  <c r="D8" i="16"/>
  <c r="E8" i="16"/>
  <c r="F8" i="16"/>
  <c r="G8" i="16"/>
  <c r="H8" i="16"/>
  <c r="H4" i="16"/>
  <c r="G4" i="16"/>
  <c r="F4" i="16"/>
  <c r="E4" i="16"/>
  <c r="D4" i="16"/>
  <c r="C4" i="16"/>
  <c r="B4" i="16"/>
  <c r="K11" i="15"/>
  <c r="L11" i="15"/>
  <c r="M11" i="15"/>
  <c r="N11" i="15"/>
  <c r="O11" i="15"/>
  <c r="P11" i="15"/>
  <c r="Q11" i="15"/>
  <c r="K12" i="15"/>
  <c r="L12" i="15"/>
  <c r="M12" i="15"/>
  <c r="N12" i="15"/>
  <c r="O12" i="15"/>
  <c r="P12" i="15"/>
  <c r="Q12" i="15"/>
  <c r="K13" i="15"/>
  <c r="L13" i="15"/>
  <c r="M13" i="15"/>
  <c r="N13" i="15"/>
  <c r="O13" i="15"/>
  <c r="P13" i="15"/>
  <c r="Q13" i="15"/>
  <c r="K14" i="15"/>
  <c r="L14" i="15"/>
  <c r="M14" i="15"/>
  <c r="N14" i="15"/>
  <c r="O14" i="15"/>
  <c r="P14" i="15"/>
  <c r="Q14" i="15"/>
  <c r="K15" i="15"/>
  <c r="L15" i="15"/>
  <c r="M15" i="15"/>
  <c r="N15" i="15"/>
  <c r="O15" i="15"/>
  <c r="P15" i="15"/>
  <c r="Q15" i="15"/>
  <c r="K16" i="15"/>
  <c r="L16" i="15"/>
  <c r="M16" i="15"/>
  <c r="N16" i="15"/>
  <c r="O16" i="15"/>
  <c r="P16" i="15"/>
  <c r="Q16" i="15"/>
  <c r="K17" i="15"/>
  <c r="L17" i="15"/>
  <c r="M17" i="15"/>
  <c r="N17" i="15"/>
  <c r="O17" i="15"/>
  <c r="P17" i="15"/>
  <c r="Q17" i="15"/>
  <c r="K18" i="15"/>
  <c r="L18" i="15"/>
  <c r="M18" i="15"/>
  <c r="N18" i="15"/>
  <c r="O18" i="15"/>
  <c r="P18" i="15"/>
  <c r="Q18" i="15"/>
  <c r="K19" i="15"/>
  <c r="L19" i="15"/>
  <c r="M19" i="15"/>
  <c r="N19" i="15"/>
  <c r="O19" i="15"/>
  <c r="P19" i="15"/>
  <c r="Q19" i="15"/>
  <c r="K20" i="15"/>
  <c r="L20" i="15"/>
  <c r="M20" i="15"/>
  <c r="N20" i="15"/>
  <c r="O20" i="15"/>
  <c r="P20" i="15"/>
  <c r="Q20" i="15"/>
  <c r="K21" i="15"/>
  <c r="L21" i="15"/>
  <c r="M21" i="15"/>
  <c r="N21" i="15"/>
  <c r="O21" i="15"/>
  <c r="P21" i="15"/>
  <c r="Q21" i="15"/>
  <c r="Q10" i="15"/>
  <c r="P10" i="15"/>
  <c r="O10" i="15"/>
  <c r="N10" i="15"/>
  <c r="M10" i="15"/>
  <c r="L10" i="15"/>
  <c r="K10" i="15"/>
  <c r="K5" i="15"/>
  <c r="L5" i="15"/>
  <c r="M5" i="15"/>
  <c r="N5" i="15"/>
  <c r="O5" i="15"/>
  <c r="P5" i="15"/>
  <c r="Q5" i="15"/>
  <c r="K6" i="15"/>
  <c r="L6" i="15"/>
  <c r="M6" i="15"/>
  <c r="N6" i="15"/>
  <c r="O6" i="15"/>
  <c r="P6" i="15"/>
  <c r="Q6" i="15"/>
  <c r="K7" i="15"/>
  <c r="L7" i="15"/>
  <c r="M7" i="15"/>
  <c r="N7" i="15"/>
  <c r="O7" i="15"/>
  <c r="P7" i="15"/>
  <c r="Q7" i="15"/>
  <c r="K8" i="15"/>
  <c r="L8" i="15"/>
  <c r="M8" i="15"/>
  <c r="N8" i="15"/>
  <c r="O8" i="15"/>
  <c r="P8" i="15"/>
  <c r="Q8" i="15"/>
  <c r="Q4" i="15"/>
  <c r="P4" i="15"/>
  <c r="K4" i="15"/>
  <c r="O4" i="15"/>
  <c r="N4" i="15"/>
  <c r="M4" i="15"/>
  <c r="L4" i="15"/>
  <c r="B11" i="15"/>
  <c r="C11" i="15"/>
  <c r="D11" i="15"/>
  <c r="E11" i="15"/>
  <c r="F11" i="15"/>
  <c r="G11" i="15"/>
  <c r="H11" i="15"/>
  <c r="B12" i="15"/>
  <c r="C12" i="15"/>
  <c r="D12" i="15"/>
  <c r="E12" i="15"/>
  <c r="F12" i="15"/>
  <c r="G12" i="15"/>
  <c r="H12" i="15"/>
  <c r="B13" i="15"/>
  <c r="C13" i="15"/>
  <c r="D13" i="15"/>
  <c r="E13" i="15"/>
  <c r="F13" i="15"/>
  <c r="G13" i="15"/>
  <c r="H13" i="15"/>
  <c r="B14" i="15"/>
  <c r="C14" i="15"/>
  <c r="D14" i="15"/>
  <c r="E14" i="15"/>
  <c r="F14" i="15"/>
  <c r="G14" i="15"/>
  <c r="H14" i="15"/>
  <c r="B15" i="15"/>
  <c r="C15" i="15"/>
  <c r="D15" i="15"/>
  <c r="E15" i="15"/>
  <c r="F15" i="15"/>
  <c r="G15" i="15"/>
  <c r="H15" i="15"/>
  <c r="B16" i="15"/>
  <c r="C16" i="15"/>
  <c r="D16" i="15"/>
  <c r="E16" i="15"/>
  <c r="F16" i="15"/>
  <c r="G16" i="15"/>
  <c r="H16" i="15"/>
  <c r="B17" i="15"/>
  <c r="C17" i="15"/>
  <c r="D17" i="15"/>
  <c r="E17" i="15"/>
  <c r="F17" i="15"/>
  <c r="G17" i="15"/>
  <c r="H17" i="15"/>
  <c r="B18" i="15"/>
  <c r="C18" i="15"/>
  <c r="D18" i="15"/>
  <c r="E18" i="15"/>
  <c r="F18" i="15"/>
  <c r="G18" i="15"/>
  <c r="H18" i="15"/>
  <c r="B19" i="15"/>
  <c r="C19" i="15"/>
  <c r="D19" i="15"/>
  <c r="E19" i="15"/>
  <c r="F19" i="15"/>
  <c r="G19" i="15"/>
  <c r="H19" i="15"/>
  <c r="B20" i="15"/>
  <c r="C20" i="15"/>
  <c r="D20" i="15"/>
  <c r="E20" i="15"/>
  <c r="F20" i="15"/>
  <c r="G20" i="15"/>
  <c r="H20" i="15"/>
  <c r="B21" i="15"/>
  <c r="C21" i="15"/>
  <c r="D21" i="15"/>
  <c r="E21" i="15"/>
  <c r="F21" i="15"/>
  <c r="G21" i="15"/>
  <c r="H21" i="15"/>
  <c r="H10" i="15"/>
  <c r="G10" i="15"/>
  <c r="F10" i="15"/>
  <c r="E10" i="15"/>
  <c r="D10" i="15"/>
  <c r="C10" i="15"/>
  <c r="B10" i="15"/>
  <c r="B5" i="15"/>
  <c r="C5" i="15"/>
  <c r="D5" i="15"/>
  <c r="E5" i="15"/>
  <c r="F5" i="15"/>
  <c r="G5" i="15"/>
  <c r="H5" i="15"/>
  <c r="B6" i="15"/>
  <c r="C6" i="15"/>
  <c r="D6" i="15"/>
  <c r="E6" i="15"/>
  <c r="F6" i="15"/>
  <c r="G6" i="15"/>
  <c r="H6" i="15"/>
  <c r="B7" i="15"/>
  <c r="C7" i="15"/>
  <c r="D7" i="15"/>
  <c r="E7" i="15"/>
  <c r="F7" i="15"/>
  <c r="G7" i="15"/>
  <c r="H7" i="15"/>
  <c r="H4" i="15"/>
  <c r="G4" i="15"/>
  <c r="F4" i="15"/>
  <c r="E4" i="15"/>
  <c r="B4" i="15"/>
  <c r="C4" i="15"/>
  <c r="D4" i="15"/>
  <c r="B8" i="15"/>
  <c r="C8" i="15"/>
  <c r="D8" i="15"/>
  <c r="E8" i="15"/>
  <c r="F8" i="15"/>
  <c r="G8" i="15"/>
  <c r="H8" i="15"/>
  <c r="G16" i="18" l="1"/>
  <c r="E16" i="18"/>
  <c r="I16" i="18"/>
  <c r="K16" i="18"/>
  <c r="AE16" i="15"/>
  <c r="H9" i="16"/>
  <c r="H23" i="16"/>
  <c r="V18" i="15"/>
  <c r="U17" i="15"/>
  <c r="X4" i="17"/>
  <c r="AD8" i="17"/>
  <c r="X6" i="17"/>
  <c r="T6" i="17"/>
  <c r="AE5" i="17"/>
  <c r="V8" i="15"/>
  <c r="T8" i="16"/>
  <c r="AC19" i="16"/>
  <c r="U12" i="15"/>
  <c r="T21" i="16"/>
  <c r="T17" i="16"/>
  <c r="T13" i="16"/>
  <c r="Y9" i="17"/>
  <c r="U9" i="17"/>
  <c r="AE7" i="17"/>
  <c r="Y5" i="17"/>
  <c r="U5" i="17"/>
  <c r="V9" i="17"/>
  <c r="W6" i="17"/>
  <c r="V5" i="17"/>
  <c r="D10" i="17"/>
  <c r="Y7" i="17"/>
  <c r="U7" i="17"/>
  <c r="T4" i="16"/>
  <c r="T5" i="16"/>
  <c r="T19" i="16"/>
  <c r="T15" i="16"/>
  <c r="T11" i="16"/>
  <c r="AF8" i="15"/>
  <c r="AB8" i="15"/>
  <c r="T6" i="16"/>
  <c r="T20" i="16"/>
  <c r="T16" i="16"/>
  <c r="T12" i="16"/>
  <c r="V4" i="17"/>
  <c r="X8" i="17"/>
  <c r="T8" i="17"/>
  <c r="W7" i="17"/>
  <c r="V6" i="17"/>
  <c r="T7" i="16"/>
  <c r="W4" i="17"/>
  <c r="AE8" i="17"/>
  <c r="U6" i="17"/>
  <c r="AB4" i="17"/>
  <c r="W9" i="17"/>
  <c r="V8" i="17"/>
  <c r="W5" i="17"/>
  <c r="U4" i="17"/>
  <c r="Y4" i="17"/>
  <c r="Y8" i="17"/>
  <c r="U8" i="17"/>
  <c r="X7" i="17"/>
  <c r="T7" i="17"/>
  <c r="AE20" i="15"/>
  <c r="T10" i="16"/>
  <c r="T18" i="16"/>
  <c r="AC6" i="17"/>
  <c r="H10" i="17"/>
  <c r="AF9" i="17"/>
  <c r="X9" i="17"/>
  <c r="T9" i="17"/>
  <c r="AB9" i="17"/>
  <c r="AD7" i="17"/>
  <c r="V7" i="17"/>
  <c r="AG6" i="17"/>
  <c r="Y6" i="17"/>
  <c r="X5" i="17"/>
  <c r="AF5" i="17"/>
  <c r="T5" i="17"/>
  <c r="AB5" i="17"/>
  <c r="W8" i="17"/>
  <c r="AG8" i="15"/>
  <c r="AC8" i="15"/>
  <c r="AD5" i="15"/>
  <c r="AF21" i="15"/>
  <c r="AB21" i="15"/>
  <c r="AF17" i="15"/>
  <c r="AB17" i="15"/>
  <c r="AG14" i="15"/>
  <c r="AC14" i="15"/>
  <c r="AF13" i="15"/>
  <c r="AB13" i="15"/>
  <c r="T8" i="15"/>
  <c r="AB4" i="15"/>
  <c r="V6" i="15"/>
  <c r="Y5" i="15"/>
  <c r="U5" i="15"/>
  <c r="X10" i="15"/>
  <c r="W21" i="15"/>
  <c r="AD20" i="15"/>
  <c r="X18" i="15"/>
  <c r="T18" i="15"/>
  <c r="W17" i="15"/>
  <c r="V16" i="15"/>
  <c r="X14" i="15"/>
  <c r="T14" i="15"/>
  <c r="W13" i="15"/>
  <c r="Y11" i="15"/>
  <c r="X5" i="16"/>
  <c r="V21" i="16"/>
  <c r="AG20" i="16"/>
  <c r="X19" i="16"/>
  <c r="V17" i="16"/>
  <c r="U16" i="16"/>
  <c r="X15" i="16"/>
  <c r="V13" i="16"/>
  <c r="Y12" i="16"/>
  <c r="U12" i="16"/>
  <c r="X11" i="16"/>
  <c r="AD6" i="17"/>
  <c r="T4" i="17"/>
  <c r="AD4" i="15"/>
  <c r="AG7" i="15"/>
  <c r="AC7" i="15"/>
  <c r="AF6" i="15"/>
  <c r="AB6" i="15"/>
  <c r="AE5" i="15"/>
  <c r="AG21" i="15"/>
  <c r="U21" i="15"/>
  <c r="AF20" i="15"/>
  <c r="AB20" i="15"/>
  <c r="AE19" i="15"/>
  <c r="AD18" i="15"/>
  <c r="AG17" i="15"/>
  <c r="AC17" i="15"/>
  <c r="AF16" i="15"/>
  <c r="AB16" i="15"/>
  <c r="AE15" i="15"/>
  <c r="AD14" i="15"/>
  <c r="AG13" i="15"/>
  <c r="AC13" i="15"/>
  <c r="AF12" i="15"/>
  <c r="AB12" i="15"/>
  <c r="AE11" i="15"/>
  <c r="Y13" i="16"/>
  <c r="U13" i="16"/>
  <c r="AG5" i="16"/>
  <c r="AG15" i="16"/>
  <c r="AB14" i="16"/>
  <c r="AC11" i="16"/>
  <c r="T14" i="16"/>
  <c r="O10" i="17"/>
  <c r="AE6" i="17"/>
  <c r="AD9" i="17"/>
  <c r="AD5" i="17"/>
  <c r="E10" i="17"/>
  <c r="AF4" i="17"/>
  <c r="AC5" i="17"/>
  <c r="AG5" i="17"/>
  <c r="AB8" i="17"/>
  <c r="AF8" i="17"/>
  <c r="AC9" i="17"/>
  <c r="AG9" i="17"/>
  <c r="B10" i="17"/>
  <c r="F10" i="17"/>
  <c r="AC4" i="17"/>
  <c r="AG4" i="17"/>
  <c r="AB7" i="17"/>
  <c r="AF7" i="17"/>
  <c r="AC8" i="17"/>
  <c r="AG8" i="17"/>
  <c r="C10" i="17"/>
  <c r="G10" i="17"/>
  <c r="N10" i="17"/>
  <c r="AD4" i="17"/>
  <c r="AB6" i="17"/>
  <c r="AF6" i="17"/>
  <c r="AC7" i="17"/>
  <c r="AG7" i="17"/>
  <c r="AE9" i="17"/>
  <c r="K10" i="17"/>
  <c r="L10" i="17"/>
  <c r="P10" i="17"/>
  <c r="AE4" i="17"/>
  <c r="M10" i="17"/>
  <c r="Q10" i="17"/>
  <c r="C25" i="16"/>
  <c r="X7" i="16"/>
  <c r="X13" i="16"/>
  <c r="AC5" i="16"/>
  <c r="AG19" i="16"/>
  <c r="AB18" i="16"/>
  <c r="AC15" i="16"/>
  <c r="AG11" i="16"/>
  <c r="O9" i="16"/>
  <c r="U20" i="16"/>
  <c r="AG16" i="16"/>
  <c r="K9" i="16"/>
  <c r="M23" i="16"/>
  <c r="Q23" i="16"/>
  <c r="K22" i="16"/>
  <c r="O22" i="16"/>
  <c r="K25" i="16"/>
  <c r="W6" i="16"/>
  <c r="G25" i="16"/>
  <c r="E25" i="16"/>
  <c r="G23" i="16"/>
  <c r="W12" i="16"/>
  <c r="P22" i="16"/>
  <c r="K24" i="16"/>
  <c r="O24" i="16"/>
  <c r="L24" i="16"/>
  <c r="M25" i="16"/>
  <c r="Q25" i="16"/>
  <c r="W8" i="16"/>
  <c r="AG4" i="15"/>
  <c r="Y13" i="15"/>
  <c r="AE4" i="15"/>
  <c r="AF7" i="15"/>
  <c r="AB7" i="15"/>
  <c r="AE10" i="15"/>
  <c r="AG18" i="15"/>
  <c r="AC18" i="15"/>
  <c r="AD15" i="15"/>
  <c r="AE12" i="15"/>
  <c r="AD8" i="15"/>
  <c r="U7" i="15"/>
  <c r="C9" i="15"/>
  <c r="AC4" i="15"/>
  <c r="AF4" i="15"/>
  <c r="V7" i="15"/>
  <c r="AF5" i="15"/>
  <c r="AC10" i="15"/>
  <c r="Y10" i="15"/>
  <c r="AD21" i="15"/>
  <c r="AG20" i="15"/>
  <c r="AC20" i="15"/>
  <c r="AF15" i="15"/>
  <c r="T15" i="15"/>
  <c r="AD13" i="15"/>
  <c r="Y12" i="15"/>
  <c r="AC12" i="15"/>
  <c r="W7" i="15"/>
  <c r="AE7" i="15"/>
  <c r="Y19" i="15"/>
  <c r="AG19" i="15"/>
  <c r="AG15" i="15"/>
  <c r="Y15" i="15"/>
  <c r="AC15" i="15"/>
  <c r="U15" i="15"/>
  <c r="AE8" i="15"/>
  <c r="W8" i="15"/>
  <c r="AC6" i="15"/>
  <c r="U6" i="15"/>
  <c r="T5" i="15"/>
  <c r="AB5" i="15"/>
  <c r="X19" i="15"/>
  <c r="AF19" i="15"/>
  <c r="AE18" i="15"/>
  <c r="W18" i="15"/>
  <c r="AD17" i="15"/>
  <c r="V17" i="15"/>
  <c r="AC16" i="15"/>
  <c r="U16" i="15"/>
  <c r="X5" i="15"/>
  <c r="V13" i="15"/>
  <c r="V20" i="15"/>
  <c r="N23" i="15"/>
  <c r="K9" i="15"/>
  <c r="AG12" i="15"/>
  <c r="X15" i="15"/>
  <c r="AG10" i="15"/>
  <c r="AB15" i="15"/>
  <c r="B9" i="15"/>
  <c r="AD6" i="15"/>
  <c r="AG5" i="15"/>
  <c r="AC5" i="15"/>
  <c r="AB10" i="15"/>
  <c r="AF10" i="15"/>
  <c r="AE21" i="15"/>
  <c r="AF18" i="15"/>
  <c r="AB18" i="15"/>
  <c r="AE17" i="15"/>
  <c r="AF14" i="15"/>
  <c r="AB14" i="15"/>
  <c r="AG11" i="15"/>
  <c r="AC11" i="15"/>
  <c r="AD7" i="15"/>
  <c r="AE13" i="15"/>
  <c r="U19" i="15"/>
  <c r="AC19" i="15"/>
  <c r="AD12" i="15"/>
  <c r="V12" i="15"/>
  <c r="Y6" i="15"/>
  <c r="AG6" i="15"/>
  <c r="AB19" i="15"/>
  <c r="T19" i="15"/>
  <c r="AG16" i="15"/>
  <c r="Y16" i="15"/>
  <c r="W14" i="15"/>
  <c r="AE14" i="15"/>
  <c r="X11" i="15"/>
  <c r="AF11" i="15"/>
  <c r="AB11" i="15"/>
  <c r="T11" i="15"/>
  <c r="AD16" i="15"/>
  <c r="AD10" i="15"/>
  <c r="AC21" i="15"/>
  <c r="X6" i="15"/>
  <c r="T6" i="15"/>
  <c r="W5" i="15"/>
  <c r="D24" i="15"/>
  <c r="X20" i="15"/>
  <c r="T20" i="15"/>
  <c r="W19" i="15"/>
  <c r="Y17" i="15"/>
  <c r="X16" i="15"/>
  <c r="T16" i="15"/>
  <c r="W15" i="15"/>
  <c r="V14" i="15"/>
  <c r="U13" i="15"/>
  <c r="X12" i="15"/>
  <c r="T12" i="15"/>
  <c r="W11" i="15"/>
  <c r="W6" i="15"/>
  <c r="O24" i="15"/>
  <c r="K24" i="15"/>
  <c r="N24" i="15"/>
  <c r="V11" i="15"/>
  <c r="AD19" i="15"/>
  <c r="AE6" i="15"/>
  <c r="AD11" i="15"/>
  <c r="C23" i="16"/>
  <c r="U14" i="16"/>
  <c r="AG14" i="16"/>
  <c r="X17" i="16"/>
  <c r="X21" i="16"/>
  <c r="E24" i="16"/>
  <c r="E22" i="16"/>
  <c r="E9" i="16"/>
  <c r="AC7" i="16"/>
  <c r="AG7" i="16"/>
  <c r="U8" i="16"/>
  <c r="Y8" i="16"/>
  <c r="B22" i="16"/>
  <c r="F22" i="16"/>
  <c r="C22" i="16"/>
  <c r="G22" i="16"/>
  <c r="AC4" i="16"/>
  <c r="U5" i="16"/>
  <c r="V5" i="16"/>
  <c r="AF6" i="16"/>
  <c r="U6" i="16"/>
  <c r="Y6" i="16"/>
  <c r="U7" i="16"/>
  <c r="Y7" i="16"/>
  <c r="V7" i="16"/>
  <c r="AD8" i="16"/>
  <c r="V8" i="16"/>
  <c r="N9" i="16"/>
  <c r="D24" i="16"/>
  <c r="H24" i="16"/>
  <c r="N24" i="16"/>
  <c r="V10" i="16"/>
  <c r="U11" i="16"/>
  <c r="Y11" i="16"/>
  <c r="V11" i="16"/>
  <c r="AD12" i="16"/>
  <c r="V12" i="16"/>
  <c r="W13" i="16"/>
  <c r="Y14" i="16"/>
  <c r="AD14" i="16"/>
  <c r="V14" i="16"/>
  <c r="V15" i="16"/>
  <c r="Y16" i="16"/>
  <c r="AD16" i="16"/>
  <c r="V16" i="16"/>
  <c r="W17" i="16"/>
  <c r="Y18" i="16"/>
  <c r="AD18" i="16"/>
  <c r="V18" i="16"/>
  <c r="D25" i="16"/>
  <c r="H25" i="16"/>
  <c r="V19" i="16"/>
  <c r="Y20" i="16"/>
  <c r="AD20" i="16"/>
  <c r="V20" i="16"/>
  <c r="W21" i="16"/>
  <c r="H22" i="16"/>
  <c r="N22" i="16"/>
  <c r="V4" i="16"/>
  <c r="W5" i="16"/>
  <c r="AD6" i="16"/>
  <c r="V6" i="16"/>
  <c r="W7" i="16"/>
  <c r="D9" i="16"/>
  <c r="AB10" i="16"/>
  <c r="W11" i="16"/>
  <c r="AB13" i="16"/>
  <c r="AF13" i="16"/>
  <c r="AD13" i="16"/>
  <c r="AE14" i="16"/>
  <c r="W15" i="16"/>
  <c r="AB17" i="16"/>
  <c r="AF17" i="16"/>
  <c r="AD17" i="16"/>
  <c r="AE18" i="16"/>
  <c r="W19" i="16"/>
  <c r="AB21" i="16"/>
  <c r="AF21" i="16"/>
  <c r="AD21" i="16"/>
  <c r="AB5" i="16"/>
  <c r="AF5" i="16"/>
  <c r="Y5" i="16"/>
  <c r="AB7" i="16"/>
  <c r="AF7" i="16"/>
  <c r="X8" i="16"/>
  <c r="AB11" i="16"/>
  <c r="AF11" i="16"/>
  <c r="X12" i="16"/>
  <c r="X14" i="16"/>
  <c r="AB15" i="16"/>
  <c r="AF15" i="16"/>
  <c r="X16" i="16"/>
  <c r="AB19" i="16"/>
  <c r="AF19" i="16"/>
  <c r="X20" i="16"/>
  <c r="N25" i="16"/>
  <c r="N9" i="15"/>
  <c r="P9" i="15"/>
  <c r="G24" i="15"/>
  <c r="C24" i="15"/>
  <c r="B24" i="15"/>
  <c r="H24" i="15"/>
  <c r="H23" i="15"/>
  <c r="D23" i="15"/>
  <c r="G9" i="15"/>
  <c r="X8" i="15"/>
  <c r="T10" i="15"/>
  <c r="L9" i="15"/>
  <c r="U10" i="15"/>
  <c r="V21" i="15"/>
  <c r="M9" i="15"/>
  <c r="O23" i="15"/>
  <c r="W12" i="15"/>
  <c r="Y21" i="15"/>
  <c r="Y4" i="16"/>
  <c r="Q22" i="16"/>
  <c r="AF12" i="16"/>
  <c r="AD5" i="16"/>
  <c r="D23" i="16"/>
  <c r="U23" i="16" s="1"/>
  <c r="AC6" i="16"/>
  <c r="AF16" i="16"/>
  <c r="AF20" i="16"/>
  <c r="L22" i="16"/>
  <c r="T22" i="16" s="1"/>
  <c r="F24" i="16"/>
  <c r="D22" i="16"/>
  <c r="AF4" i="16"/>
  <c r="W4" i="16"/>
  <c r="AG4" i="16"/>
  <c r="AE5" i="16"/>
  <c r="AE6" i="16"/>
  <c r="AG6" i="16"/>
  <c r="B23" i="16"/>
  <c r="B9" i="16"/>
  <c r="F23" i="16"/>
  <c r="F9" i="16"/>
  <c r="W9" i="16" s="1"/>
  <c r="W10" i="16"/>
  <c r="L23" i="16"/>
  <c r="T23" i="16" s="1"/>
  <c r="L9" i="16"/>
  <c r="P23" i="16"/>
  <c r="X10" i="16"/>
  <c r="P9" i="16"/>
  <c r="AF10" i="16"/>
  <c r="AC13" i="16"/>
  <c r="AG13" i="16"/>
  <c r="AF14" i="16"/>
  <c r="AC17" i="16"/>
  <c r="AG17" i="16"/>
  <c r="B25" i="16"/>
  <c r="F25" i="16"/>
  <c r="L25" i="16"/>
  <c r="P25" i="16"/>
  <c r="X18" i="16"/>
  <c r="AF18" i="16"/>
  <c r="AC21" i="16"/>
  <c r="AG21" i="16"/>
  <c r="P24" i="16"/>
  <c r="U4" i="16"/>
  <c r="M22" i="16"/>
  <c r="AF8" i="16"/>
  <c r="X4" i="16"/>
  <c r="AB4" i="16"/>
  <c r="X6" i="16"/>
  <c r="AB6" i="16"/>
  <c r="AD7" i="16"/>
  <c r="AE8" i="16"/>
  <c r="AB8" i="16"/>
  <c r="AD11" i="16"/>
  <c r="AE12" i="16"/>
  <c r="AB12" i="16"/>
  <c r="AD15" i="16"/>
  <c r="AE16" i="16"/>
  <c r="AB16" i="16"/>
  <c r="AD19" i="16"/>
  <c r="AE20" i="16"/>
  <c r="AB20" i="16"/>
  <c r="N23" i="16"/>
  <c r="B24" i="16"/>
  <c r="AC8" i="16"/>
  <c r="AG8" i="16"/>
  <c r="AC10" i="16"/>
  <c r="AG10" i="16"/>
  <c r="AE11" i="16"/>
  <c r="AC12" i="16"/>
  <c r="AG12" i="16"/>
  <c r="AE13" i="16"/>
  <c r="W14" i="16"/>
  <c r="AC14" i="16"/>
  <c r="U15" i="16"/>
  <c r="Y15" i="16"/>
  <c r="AE15" i="16"/>
  <c r="W16" i="16"/>
  <c r="AC16" i="16"/>
  <c r="U17" i="16"/>
  <c r="Y17" i="16"/>
  <c r="AE17" i="16"/>
  <c r="W18" i="16"/>
  <c r="AC18" i="16"/>
  <c r="AG18" i="16"/>
  <c r="U19" i="16"/>
  <c r="Y19" i="16"/>
  <c r="AE19" i="16"/>
  <c r="W20" i="16"/>
  <c r="AC20" i="16"/>
  <c r="U21" i="16"/>
  <c r="Y21" i="16"/>
  <c r="AE21" i="16"/>
  <c r="E23" i="16"/>
  <c r="K23" i="16"/>
  <c r="O23" i="16"/>
  <c r="C24" i="16"/>
  <c r="G24" i="16"/>
  <c r="M24" i="16"/>
  <c r="Q24" i="16"/>
  <c r="O25" i="16"/>
  <c r="AE7" i="16"/>
  <c r="AD4" i="16"/>
  <c r="AD10" i="16"/>
  <c r="AE4" i="16"/>
  <c r="C9" i="16"/>
  <c r="G9" i="16"/>
  <c r="M9" i="16"/>
  <c r="Q9" i="16"/>
  <c r="U10" i="16"/>
  <c r="Y10" i="16"/>
  <c r="AE10" i="16"/>
  <c r="U18" i="16"/>
  <c r="P23" i="15"/>
  <c r="V19" i="15"/>
  <c r="T13" i="15"/>
  <c r="L23" i="15"/>
  <c r="V5" i="15"/>
  <c r="N22" i="15"/>
  <c r="W4" i="15"/>
  <c r="E24" i="15"/>
  <c r="B23" i="15"/>
  <c r="H9" i="15"/>
  <c r="E9" i="15"/>
  <c r="C23" i="15"/>
  <c r="B22" i="15"/>
  <c r="L22" i="15"/>
  <c r="Q9" i="15"/>
  <c r="U11" i="15"/>
  <c r="O22" i="15"/>
  <c r="W16" i="15"/>
  <c r="O9" i="15"/>
  <c r="K23" i="15"/>
  <c r="K22" i="15"/>
  <c r="X7" i="15"/>
  <c r="P22" i="15"/>
  <c r="X4" i="15"/>
  <c r="T4" i="15"/>
  <c r="C22" i="15"/>
  <c r="G23" i="15"/>
  <c r="X13" i="15"/>
  <c r="U14" i="15"/>
  <c r="Y14" i="15"/>
  <c r="W20" i="15"/>
  <c r="D9" i="15"/>
  <c r="T17" i="15"/>
  <c r="X17" i="15"/>
  <c r="U18" i="15"/>
  <c r="Y18" i="15"/>
  <c r="T21" i="15"/>
  <c r="X21" i="15"/>
  <c r="U20" i="15"/>
  <c r="Y20" i="15"/>
  <c r="F9" i="15"/>
  <c r="E23" i="15"/>
  <c r="E22" i="15"/>
  <c r="W10" i="15"/>
  <c r="Y7" i="15"/>
  <c r="G22" i="15"/>
  <c r="T7" i="15"/>
  <c r="H22" i="15"/>
  <c r="D22" i="15"/>
  <c r="U8" i="15"/>
  <c r="Y8" i="15"/>
  <c r="Y4" i="15"/>
  <c r="U4" i="15"/>
  <c r="V10" i="15"/>
  <c r="V15" i="15"/>
  <c r="F22" i="15"/>
  <c r="F23" i="15"/>
  <c r="F24" i="15"/>
  <c r="L24" i="15"/>
  <c r="P24" i="15"/>
  <c r="V4" i="15"/>
  <c r="M22" i="15"/>
  <c r="Q22" i="15"/>
  <c r="M23" i="15"/>
  <c r="Q23" i="15"/>
  <c r="M24" i="15"/>
  <c r="Q24" i="15"/>
  <c r="C2" i="14"/>
  <c r="V9" i="16" l="1"/>
  <c r="M23" i="18" a="1"/>
  <c r="I23" i="18" a="1"/>
  <c r="AB9" i="15"/>
  <c r="X24" i="15"/>
  <c r="T25" i="16"/>
  <c r="Y23" i="15"/>
  <c r="X10" i="17"/>
  <c r="T10" i="17"/>
  <c r="V10" i="17"/>
  <c r="AG10" i="17"/>
  <c r="Y10" i="17"/>
  <c r="T9" i="15"/>
  <c r="T24" i="16"/>
  <c r="W10" i="17"/>
  <c r="T9" i="16"/>
  <c r="AC10" i="17"/>
  <c r="U10" i="17"/>
  <c r="AE10" i="17"/>
  <c r="AF10" i="17"/>
  <c r="AB10" i="17"/>
  <c r="AD10" i="17"/>
  <c r="AD25" i="16"/>
  <c r="V25" i="16"/>
  <c r="AC25" i="16"/>
  <c r="Y23" i="16"/>
  <c r="W24" i="16"/>
  <c r="W22" i="16"/>
  <c r="X22" i="16"/>
  <c r="AD9" i="16"/>
  <c r="AG25" i="16"/>
  <c r="V22" i="16"/>
  <c r="AF22" i="15"/>
  <c r="AG9" i="15"/>
  <c r="V9" i="15"/>
  <c r="Y24" i="15"/>
  <c r="W24" i="15"/>
  <c r="AD22" i="15"/>
  <c r="AC9" i="15"/>
  <c r="Y9" i="15"/>
  <c r="V22" i="15"/>
  <c r="AE9" i="15"/>
  <c r="AB22" i="15"/>
  <c r="T22" i="15"/>
  <c r="AG22" i="15"/>
  <c r="T24" i="15"/>
  <c r="U9" i="15"/>
  <c r="AE22" i="15"/>
  <c r="X9" i="15"/>
  <c r="AF9" i="15"/>
  <c r="U24" i="15"/>
  <c r="AC22" i="15"/>
  <c r="V23" i="15"/>
  <c r="X23" i="15"/>
  <c r="V24" i="15"/>
  <c r="T23" i="15"/>
  <c r="AD9" i="15"/>
  <c r="U25" i="16"/>
  <c r="AG23" i="16"/>
  <c r="AE22" i="16"/>
  <c r="AC23" i="16"/>
  <c r="AD24" i="16"/>
  <c r="AD22" i="16"/>
  <c r="AF22" i="16"/>
  <c r="Y25" i="16"/>
  <c r="AE9" i="16"/>
  <c r="V24" i="16"/>
  <c r="AE24" i="16"/>
  <c r="W23" i="15"/>
  <c r="U23" i="15"/>
  <c r="U22" i="16"/>
  <c r="AC22" i="16"/>
  <c r="AG9" i="16"/>
  <c r="Y9" i="16"/>
  <c r="W25" i="16"/>
  <c r="AE25" i="16"/>
  <c r="X24" i="16"/>
  <c r="AF24" i="16"/>
  <c r="AF23" i="16"/>
  <c r="X23" i="16"/>
  <c r="AB22" i="16"/>
  <c r="AB24" i="16"/>
  <c r="AC9" i="16"/>
  <c r="U9" i="16"/>
  <c r="Y24" i="16"/>
  <c r="AG24" i="16"/>
  <c r="W23" i="16"/>
  <c r="AE23" i="16"/>
  <c r="V23" i="16"/>
  <c r="AD23" i="16"/>
  <c r="AB25" i="16"/>
  <c r="AB9" i="16"/>
  <c r="U24" i="16"/>
  <c r="AC24" i="16"/>
  <c r="AF9" i="16"/>
  <c r="X9" i="16"/>
  <c r="Y22" i="16"/>
  <c r="AG22" i="16"/>
  <c r="AF25" i="16"/>
  <c r="X25" i="16"/>
  <c r="AB23" i="16"/>
  <c r="X22" i="15"/>
  <c r="W22" i="15"/>
  <c r="U22" i="15"/>
  <c r="W9" i="15"/>
  <c r="Y22" i="15"/>
  <c r="D26" i="14"/>
  <c r="E26" i="14"/>
  <c r="F26" i="14"/>
  <c r="G26" i="14"/>
  <c r="H26" i="14"/>
  <c r="I26" i="14"/>
  <c r="J26" i="14"/>
  <c r="K26" i="14"/>
  <c r="L26" i="14"/>
  <c r="M26" i="14"/>
  <c r="N26" i="14"/>
  <c r="O26" i="14"/>
  <c r="P26" i="14"/>
  <c r="Q26" i="14"/>
  <c r="R26" i="14"/>
  <c r="S26" i="14"/>
  <c r="T26" i="14"/>
  <c r="U26" i="14"/>
  <c r="V26" i="14"/>
  <c r="W26" i="14"/>
  <c r="X26" i="14"/>
  <c r="Y26" i="14"/>
  <c r="Z26" i="14"/>
  <c r="AA26" i="14"/>
  <c r="AB26" i="14"/>
  <c r="AC26" i="14"/>
  <c r="AD26" i="14"/>
  <c r="AE26" i="14"/>
  <c r="AF26" i="14"/>
  <c r="AG26" i="14"/>
  <c r="AH26" i="14"/>
  <c r="AI26" i="14"/>
  <c r="AJ26" i="14"/>
  <c r="AK26" i="14"/>
  <c r="AL26" i="14"/>
  <c r="AM26" i="14"/>
  <c r="AN26" i="14"/>
  <c r="D27" i="14"/>
  <c r="E27" i="14"/>
  <c r="F27" i="14"/>
  <c r="G27" i="14"/>
  <c r="H27" i="14"/>
  <c r="I27" i="14"/>
  <c r="J27" i="14"/>
  <c r="K27" i="14"/>
  <c r="L27" i="14"/>
  <c r="M27" i="14"/>
  <c r="N27" i="14"/>
  <c r="O27" i="14"/>
  <c r="P27" i="14"/>
  <c r="Q27" i="14"/>
  <c r="R27" i="14"/>
  <c r="S27" i="14"/>
  <c r="T27" i="14"/>
  <c r="U27" i="14"/>
  <c r="V27" i="14"/>
  <c r="W27" i="14"/>
  <c r="X27" i="14"/>
  <c r="Y27" i="14"/>
  <c r="Z27" i="14"/>
  <c r="AA27" i="14"/>
  <c r="AB27" i="14"/>
  <c r="AC27" i="14"/>
  <c r="AD27" i="14"/>
  <c r="AE27" i="14"/>
  <c r="AF27" i="14"/>
  <c r="AG27" i="14"/>
  <c r="AH27" i="14"/>
  <c r="AI27" i="14"/>
  <c r="AJ27" i="14"/>
  <c r="AK27" i="14"/>
  <c r="AL27" i="14"/>
  <c r="AM27" i="14"/>
  <c r="AN27" i="14"/>
  <c r="D28" i="14"/>
  <c r="E28" i="14"/>
  <c r="F28" i="14"/>
  <c r="G28" i="14"/>
  <c r="H28" i="14"/>
  <c r="I28" i="14"/>
  <c r="J28" i="14"/>
  <c r="K28" i="14"/>
  <c r="L28" i="14"/>
  <c r="M28" i="14"/>
  <c r="N28" i="14"/>
  <c r="O28" i="14"/>
  <c r="P28" i="14"/>
  <c r="Q28" i="14"/>
  <c r="R28" i="14"/>
  <c r="S28" i="14"/>
  <c r="T28" i="14"/>
  <c r="U28" i="14"/>
  <c r="V28" i="14"/>
  <c r="W28" i="14"/>
  <c r="X28" i="14"/>
  <c r="Y28" i="14"/>
  <c r="Z28" i="14"/>
  <c r="AA28" i="14"/>
  <c r="AB28" i="14"/>
  <c r="AC28" i="14"/>
  <c r="AD28" i="14"/>
  <c r="AE28" i="14"/>
  <c r="AF28" i="14"/>
  <c r="AG28" i="14"/>
  <c r="AH28" i="14"/>
  <c r="AI28" i="14"/>
  <c r="AJ28" i="14"/>
  <c r="AK28" i="14"/>
  <c r="AL28" i="14"/>
  <c r="AM28" i="14"/>
  <c r="AN28" i="14"/>
  <c r="D29" i="14"/>
  <c r="E29" i="14"/>
  <c r="F29" i="14"/>
  <c r="G29" i="14"/>
  <c r="H29" i="14"/>
  <c r="I29" i="14"/>
  <c r="J29" i="14"/>
  <c r="K29" i="14"/>
  <c r="L29" i="14"/>
  <c r="M29" i="14"/>
  <c r="N29" i="14"/>
  <c r="O29" i="14"/>
  <c r="P29" i="14"/>
  <c r="Q29" i="14"/>
  <c r="R29" i="14"/>
  <c r="S29" i="14"/>
  <c r="T29" i="14"/>
  <c r="U29" i="14"/>
  <c r="V29" i="14"/>
  <c r="W29" i="14"/>
  <c r="X29" i="14"/>
  <c r="Y29" i="14"/>
  <c r="Z29" i="14"/>
  <c r="AA29" i="14"/>
  <c r="AB29" i="14"/>
  <c r="AC29" i="14"/>
  <c r="AD29" i="14"/>
  <c r="AE29" i="14"/>
  <c r="AF29" i="14"/>
  <c r="AG29" i="14"/>
  <c r="AH29" i="14"/>
  <c r="AI29" i="14"/>
  <c r="AJ29" i="14"/>
  <c r="AK29" i="14"/>
  <c r="AL29" i="14"/>
  <c r="AM29" i="14"/>
  <c r="AN29" i="14"/>
  <c r="D30" i="14"/>
  <c r="E30" i="14"/>
  <c r="F30" i="14"/>
  <c r="G30" i="14"/>
  <c r="H30" i="14"/>
  <c r="I30" i="14"/>
  <c r="J30" i="14"/>
  <c r="K30" i="14"/>
  <c r="L30" i="14"/>
  <c r="M30" i="14"/>
  <c r="N30" i="14"/>
  <c r="O30" i="14"/>
  <c r="P30" i="14"/>
  <c r="Q30" i="14"/>
  <c r="R30" i="14"/>
  <c r="S30" i="14"/>
  <c r="T30" i="14"/>
  <c r="U30" i="14"/>
  <c r="V30" i="14"/>
  <c r="W30" i="14"/>
  <c r="X30" i="14"/>
  <c r="Y30" i="14"/>
  <c r="Z30" i="14"/>
  <c r="AA30" i="14"/>
  <c r="AB30" i="14"/>
  <c r="AC30" i="14"/>
  <c r="AD30" i="14"/>
  <c r="AE30" i="14"/>
  <c r="AF30" i="14"/>
  <c r="AG30" i="14"/>
  <c r="AH30" i="14"/>
  <c r="AI30" i="14"/>
  <c r="AJ30" i="14"/>
  <c r="AK30" i="14"/>
  <c r="AL30" i="14"/>
  <c r="AM30" i="14"/>
  <c r="AN30" i="14"/>
  <c r="D32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S32" i="14"/>
  <c r="T32" i="14"/>
  <c r="U32" i="14"/>
  <c r="V32" i="14"/>
  <c r="W32" i="14"/>
  <c r="X32" i="14"/>
  <c r="Y32" i="14"/>
  <c r="Z32" i="14"/>
  <c r="AA32" i="14"/>
  <c r="AB32" i="14"/>
  <c r="AC32" i="14"/>
  <c r="AD32" i="14"/>
  <c r="AE32" i="14"/>
  <c r="AF32" i="14"/>
  <c r="AG32" i="14"/>
  <c r="AH32" i="14"/>
  <c r="AI32" i="14"/>
  <c r="AJ32" i="14"/>
  <c r="AK32" i="14"/>
  <c r="AL32" i="14"/>
  <c r="AM32" i="14"/>
  <c r="AN32" i="14"/>
  <c r="D33" i="14"/>
  <c r="E33" i="14"/>
  <c r="F33" i="14"/>
  <c r="G33" i="14"/>
  <c r="H33" i="14"/>
  <c r="I33" i="14"/>
  <c r="J33" i="14"/>
  <c r="K33" i="14"/>
  <c r="L33" i="14"/>
  <c r="M33" i="14"/>
  <c r="N33" i="14"/>
  <c r="O33" i="14"/>
  <c r="P33" i="14"/>
  <c r="Q33" i="14"/>
  <c r="R33" i="14"/>
  <c r="S33" i="14"/>
  <c r="T33" i="14"/>
  <c r="U33" i="14"/>
  <c r="V33" i="14"/>
  <c r="W33" i="14"/>
  <c r="X33" i="14"/>
  <c r="Y33" i="14"/>
  <c r="Z33" i="14"/>
  <c r="AA33" i="14"/>
  <c r="AB33" i="14"/>
  <c r="AC33" i="14"/>
  <c r="AD33" i="14"/>
  <c r="AE33" i="14"/>
  <c r="AF33" i="14"/>
  <c r="AG33" i="14"/>
  <c r="AH33" i="14"/>
  <c r="AI33" i="14"/>
  <c r="AJ33" i="14"/>
  <c r="AK33" i="14"/>
  <c r="AL33" i="14"/>
  <c r="AM33" i="14"/>
  <c r="AN33" i="14"/>
  <c r="D34" i="14"/>
  <c r="E34" i="14"/>
  <c r="F34" i="14"/>
  <c r="G34" i="14"/>
  <c r="H34" i="14"/>
  <c r="I34" i="14"/>
  <c r="J34" i="14"/>
  <c r="K34" i="14"/>
  <c r="L34" i="14"/>
  <c r="M34" i="14"/>
  <c r="N34" i="14"/>
  <c r="O34" i="14"/>
  <c r="P34" i="14"/>
  <c r="Q34" i="14"/>
  <c r="R34" i="14"/>
  <c r="S34" i="14"/>
  <c r="T34" i="14"/>
  <c r="U34" i="14"/>
  <c r="V34" i="14"/>
  <c r="W34" i="14"/>
  <c r="X34" i="14"/>
  <c r="Y34" i="14"/>
  <c r="Z34" i="14"/>
  <c r="AA34" i="14"/>
  <c r="AB34" i="14"/>
  <c r="AC34" i="14"/>
  <c r="AD34" i="14"/>
  <c r="AE34" i="14"/>
  <c r="AF34" i="14"/>
  <c r="AG34" i="14"/>
  <c r="AH34" i="14"/>
  <c r="AI34" i="14"/>
  <c r="AJ34" i="14"/>
  <c r="AK34" i="14"/>
  <c r="AL34" i="14"/>
  <c r="AM34" i="14"/>
  <c r="AN34" i="14"/>
  <c r="D35" i="14"/>
  <c r="E35" i="14"/>
  <c r="F35" i="14"/>
  <c r="G35" i="14"/>
  <c r="H35" i="14"/>
  <c r="I35" i="14"/>
  <c r="J35" i="14"/>
  <c r="K35" i="14"/>
  <c r="L35" i="14"/>
  <c r="M35" i="14"/>
  <c r="N35" i="14"/>
  <c r="O35" i="14"/>
  <c r="P35" i="14"/>
  <c r="Q35" i="14"/>
  <c r="R35" i="14"/>
  <c r="S35" i="14"/>
  <c r="T35" i="14"/>
  <c r="U35" i="14"/>
  <c r="V35" i="14"/>
  <c r="W35" i="14"/>
  <c r="X35" i="14"/>
  <c r="Y35" i="14"/>
  <c r="Z35" i="14"/>
  <c r="AA35" i="14"/>
  <c r="AB35" i="14"/>
  <c r="AC35" i="14"/>
  <c r="AD35" i="14"/>
  <c r="AE35" i="14"/>
  <c r="AF35" i="14"/>
  <c r="AG35" i="14"/>
  <c r="AH35" i="14"/>
  <c r="AI35" i="14"/>
  <c r="AJ35" i="14"/>
  <c r="AK35" i="14"/>
  <c r="AL35" i="14"/>
  <c r="AM35" i="14"/>
  <c r="AN35" i="14"/>
  <c r="D36" i="14"/>
  <c r="E36" i="14"/>
  <c r="F36" i="14"/>
  <c r="G36" i="14"/>
  <c r="H36" i="14"/>
  <c r="I36" i="14"/>
  <c r="J36" i="14"/>
  <c r="K36" i="14"/>
  <c r="L36" i="14"/>
  <c r="M36" i="14"/>
  <c r="N36" i="14"/>
  <c r="O36" i="14"/>
  <c r="P36" i="14"/>
  <c r="Q36" i="14"/>
  <c r="R36" i="14"/>
  <c r="S36" i="14"/>
  <c r="T36" i="14"/>
  <c r="U36" i="14"/>
  <c r="V36" i="14"/>
  <c r="W36" i="14"/>
  <c r="X36" i="14"/>
  <c r="Y36" i="14"/>
  <c r="Z36" i="14"/>
  <c r="AA36" i="14"/>
  <c r="AB36" i="14"/>
  <c r="AC36" i="14"/>
  <c r="AD36" i="14"/>
  <c r="AE36" i="14"/>
  <c r="AF36" i="14"/>
  <c r="AG36" i="14"/>
  <c r="AH36" i="14"/>
  <c r="AI36" i="14"/>
  <c r="AJ36" i="14"/>
  <c r="AK36" i="14"/>
  <c r="AL36" i="14"/>
  <c r="AM36" i="14"/>
  <c r="AN36" i="14"/>
  <c r="D37" i="14"/>
  <c r="E37" i="14"/>
  <c r="F37" i="14"/>
  <c r="G37" i="14"/>
  <c r="H37" i="14"/>
  <c r="I37" i="14"/>
  <c r="J37" i="14"/>
  <c r="K37" i="14"/>
  <c r="L37" i="14"/>
  <c r="M37" i="14"/>
  <c r="N37" i="14"/>
  <c r="O37" i="14"/>
  <c r="P37" i="14"/>
  <c r="Q37" i="14"/>
  <c r="R37" i="14"/>
  <c r="S37" i="14"/>
  <c r="T37" i="14"/>
  <c r="U37" i="14"/>
  <c r="V37" i="14"/>
  <c r="W37" i="14"/>
  <c r="X37" i="14"/>
  <c r="Y37" i="14"/>
  <c r="Z37" i="14"/>
  <c r="AA37" i="14"/>
  <c r="AB37" i="14"/>
  <c r="AC37" i="14"/>
  <c r="AD37" i="14"/>
  <c r="AE37" i="14"/>
  <c r="AF37" i="14"/>
  <c r="AG37" i="14"/>
  <c r="AH37" i="14"/>
  <c r="AI37" i="14"/>
  <c r="AJ37" i="14"/>
  <c r="AK37" i="14"/>
  <c r="AL37" i="14"/>
  <c r="AM37" i="14"/>
  <c r="AN37" i="14"/>
  <c r="D38" i="14"/>
  <c r="E38" i="14"/>
  <c r="F38" i="14"/>
  <c r="G38" i="14"/>
  <c r="H38" i="14"/>
  <c r="I38" i="14"/>
  <c r="J38" i="14"/>
  <c r="K38" i="14"/>
  <c r="L38" i="14"/>
  <c r="M38" i="14"/>
  <c r="N38" i="14"/>
  <c r="O38" i="14"/>
  <c r="P38" i="14"/>
  <c r="Q38" i="14"/>
  <c r="R38" i="14"/>
  <c r="S38" i="14"/>
  <c r="T38" i="14"/>
  <c r="U38" i="14"/>
  <c r="V38" i="14"/>
  <c r="W38" i="14"/>
  <c r="X38" i="14"/>
  <c r="Y38" i="14"/>
  <c r="Z38" i="14"/>
  <c r="AA38" i="14"/>
  <c r="AB38" i="14"/>
  <c r="AC38" i="14"/>
  <c r="AD38" i="14"/>
  <c r="AE38" i="14"/>
  <c r="AF38" i="14"/>
  <c r="AG38" i="14"/>
  <c r="AH38" i="14"/>
  <c r="AI38" i="14"/>
  <c r="AJ38" i="14"/>
  <c r="AK38" i="14"/>
  <c r="AL38" i="14"/>
  <c r="AM38" i="14"/>
  <c r="AN38" i="14"/>
  <c r="D39" i="14"/>
  <c r="D46" i="14" s="1"/>
  <c r="E39" i="14"/>
  <c r="E46" i="14" s="1"/>
  <c r="F39" i="14"/>
  <c r="F46" i="14" s="1"/>
  <c r="G39" i="14"/>
  <c r="G46" i="14" s="1"/>
  <c r="H39" i="14"/>
  <c r="I39" i="14"/>
  <c r="I46" i="14" s="1"/>
  <c r="J39" i="14"/>
  <c r="J46" i="14" s="1"/>
  <c r="K39" i="14"/>
  <c r="K46" i="14" s="1"/>
  <c r="L39" i="14"/>
  <c r="L46" i="14" s="1"/>
  <c r="M39" i="14"/>
  <c r="M46" i="14" s="1"/>
  <c r="N39" i="14"/>
  <c r="N46" i="14" s="1"/>
  <c r="O39" i="14"/>
  <c r="O46" i="14" s="1"/>
  <c r="P39" i="14"/>
  <c r="P46" i="14" s="1"/>
  <c r="Q39" i="14"/>
  <c r="Q46" i="14" s="1"/>
  <c r="R39" i="14"/>
  <c r="R46" i="14" s="1"/>
  <c r="S39" i="14"/>
  <c r="S46" i="14" s="1"/>
  <c r="T39" i="14"/>
  <c r="T46" i="14" s="1"/>
  <c r="U39" i="14"/>
  <c r="V39" i="14"/>
  <c r="V46" i="14" s="1"/>
  <c r="W39" i="14"/>
  <c r="W46" i="14" s="1"/>
  <c r="X39" i="14"/>
  <c r="X46" i="14" s="1"/>
  <c r="Y39" i="14"/>
  <c r="Y46" i="14" s="1"/>
  <c r="Z39" i="14"/>
  <c r="Z46" i="14" s="1"/>
  <c r="AA39" i="14"/>
  <c r="AA46" i="14" s="1"/>
  <c r="AB39" i="14"/>
  <c r="AB46" i="14" s="1"/>
  <c r="AC39" i="14"/>
  <c r="AC46" i="14" s="1"/>
  <c r="AD39" i="14"/>
  <c r="AD46" i="14" s="1"/>
  <c r="AE39" i="14"/>
  <c r="AF39" i="14"/>
  <c r="AF46" i="14" s="1"/>
  <c r="AG39" i="14"/>
  <c r="AG46" i="14" s="1"/>
  <c r="AH39" i="14"/>
  <c r="AH46" i="14" s="1"/>
  <c r="AI39" i="14"/>
  <c r="AI46" i="14" s="1"/>
  <c r="AJ39" i="14"/>
  <c r="AJ46" i="14" s="1"/>
  <c r="AK39" i="14"/>
  <c r="AK46" i="14" s="1"/>
  <c r="AL39" i="14"/>
  <c r="AL46" i="14" s="1"/>
  <c r="AM39" i="14"/>
  <c r="AM46" i="14" s="1"/>
  <c r="AN39" i="14"/>
  <c r="AN46" i="14" s="1"/>
  <c r="D40" i="14"/>
  <c r="E40" i="14"/>
  <c r="F40" i="14"/>
  <c r="G40" i="14"/>
  <c r="H40" i="14"/>
  <c r="I40" i="14"/>
  <c r="J40" i="14"/>
  <c r="K40" i="14"/>
  <c r="L40" i="14"/>
  <c r="M40" i="14"/>
  <c r="N40" i="14"/>
  <c r="O40" i="14"/>
  <c r="P40" i="14"/>
  <c r="Q40" i="14"/>
  <c r="R40" i="14"/>
  <c r="S40" i="14"/>
  <c r="T40" i="14"/>
  <c r="U40" i="14"/>
  <c r="V40" i="14"/>
  <c r="W40" i="14"/>
  <c r="X40" i="14"/>
  <c r="Y40" i="14"/>
  <c r="Z40" i="14"/>
  <c r="AA40" i="14"/>
  <c r="AB40" i="14"/>
  <c r="AC40" i="14"/>
  <c r="AD40" i="14"/>
  <c r="AE40" i="14"/>
  <c r="AF40" i="14"/>
  <c r="AG40" i="14"/>
  <c r="AH40" i="14"/>
  <c r="AI40" i="14"/>
  <c r="AJ40" i="14"/>
  <c r="AK40" i="14"/>
  <c r="AL40" i="14"/>
  <c r="AM40" i="14"/>
  <c r="AN40" i="14"/>
  <c r="D41" i="14"/>
  <c r="E41" i="14"/>
  <c r="F41" i="14"/>
  <c r="G41" i="14"/>
  <c r="H41" i="14"/>
  <c r="I41" i="14"/>
  <c r="J41" i="14"/>
  <c r="K41" i="14"/>
  <c r="L41" i="14"/>
  <c r="M41" i="14"/>
  <c r="N41" i="14"/>
  <c r="O41" i="14"/>
  <c r="P41" i="14"/>
  <c r="Q41" i="14"/>
  <c r="R41" i="14"/>
  <c r="S41" i="14"/>
  <c r="T41" i="14"/>
  <c r="U41" i="14"/>
  <c r="V41" i="14"/>
  <c r="W41" i="14"/>
  <c r="X41" i="14"/>
  <c r="Y41" i="14"/>
  <c r="Z41" i="14"/>
  <c r="AA41" i="14"/>
  <c r="AB41" i="14"/>
  <c r="AC41" i="14"/>
  <c r="AD41" i="14"/>
  <c r="AE41" i="14"/>
  <c r="AF41" i="14"/>
  <c r="AG41" i="14"/>
  <c r="AH41" i="14"/>
  <c r="AI41" i="14"/>
  <c r="AJ41" i="14"/>
  <c r="AK41" i="14"/>
  <c r="AL41" i="14"/>
  <c r="AM41" i="14"/>
  <c r="AN41" i="14"/>
  <c r="D42" i="14"/>
  <c r="E42" i="14"/>
  <c r="F42" i="14"/>
  <c r="G42" i="14"/>
  <c r="H42" i="14"/>
  <c r="I42" i="14"/>
  <c r="J42" i="14"/>
  <c r="K42" i="14"/>
  <c r="L42" i="14"/>
  <c r="M42" i="14"/>
  <c r="N42" i="14"/>
  <c r="O42" i="14"/>
  <c r="P42" i="14"/>
  <c r="Q42" i="14"/>
  <c r="R42" i="14"/>
  <c r="S42" i="14"/>
  <c r="T42" i="14"/>
  <c r="U42" i="14"/>
  <c r="V42" i="14"/>
  <c r="W42" i="14"/>
  <c r="X42" i="14"/>
  <c r="Y42" i="14"/>
  <c r="Z42" i="14"/>
  <c r="AA42" i="14"/>
  <c r="AB42" i="14"/>
  <c r="AC42" i="14"/>
  <c r="AD42" i="14"/>
  <c r="AE42" i="14"/>
  <c r="AF42" i="14"/>
  <c r="AG42" i="14"/>
  <c r="AH42" i="14"/>
  <c r="AI42" i="14"/>
  <c r="AJ42" i="14"/>
  <c r="AK42" i="14"/>
  <c r="AL42" i="14"/>
  <c r="AM42" i="14"/>
  <c r="AN42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AH43" i="14"/>
  <c r="AI43" i="14"/>
  <c r="AJ43" i="14"/>
  <c r="AK43" i="14"/>
  <c r="AL43" i="14"/>
  <c r="AM43" i="14"/>
  <c r="AN43" i="14"/>
  <c r="C28" i="14"/>
  <c r="C29" i="14"/>
  <c r="C30" i="14"/>
  <c r="C32" i="14"/>
  <c r="C33" i="14"/>
  <c r="C34" i="14"/>
  <c r="C35" i="14"/>
  <c r="C36" i="14"/>
  <c r="C37" i="14"/>
  <c r="C38" i="14"/>
  <c r="C39" i="14"/>
  <c r="C46" i="14" s="1"/>
  <c r="C40" i="14"/>
  <c r="C41" i="14"/>
  <c r="C42" i="14"/>
  <c r="C43" i="14"/>
  <c r="C27" i="14"/>
  <c r="C26" i="14"/>
  <c r="J2" i="14"/>
  <c r="K2" i="14"/>
  <c r="L2" i="14"/>
  <c r="M2" i="14"/>
  <c r="N2" i="14"/>
  <c r="O2" i="14"/>
  <c r="P2" i="14"/>
  <c r="Q2" i="14"/>
  <c r="R2" i="14"/>
  <c r="S2" i="14"/>
  <c r="T2" i="14"/>
  <c r="U2" i="14"/>
  <c r="V2" i="14"/>
  <c r="W2" i="14"/>
  <c r="X2" i="14"/>
  <c r="Y2" i="14"/>
  <c r="Z2" i="14"/>
  <c r="AA2" i="14"/>
  <c r="AB2" i="14"/>
  <c r="AC2" i="14"/>
  <c r="AD2" i="14"/>
  <c r="AE2" i="14"/>
  <c r="AF2" i="14"/>
  <c r="AG2" i="14"/>
  <c r="AH2" i="14"/>
  <c r="AI2" i="14"/>
  <c r="AJ2" i="14"/>
  <c r="AK2" i="14"/>
  <c r="AL2" i="14"/>
  <c r="AM2" i="14"/>
  <c r="AN2" i="14"/>
  <c r="J3" i="14"/>
  <c r="K3" i="14"/>
  <c r="L3" i="14"/>
  <c r="M3" i="14"/>
  <c r="N3" i="14"/>
  <c r="O3" i="14"/>
  <c r="P3" i="14"/>
  <c r="Q3" i="14"/>
  <c r="R3" i="14"/>
  <c r="S3" i="14"/>
  <c r="T3" i="14"/>
  <c r="U3" i="14"/>
  <c r="V3" i="14"/>
  <c r="W3" i="14"/>
  <c r="X3" i="14"/>
  <c r="Y3" i="14"/>
  <c r="Z3" i="14"/>
  <c r="AA3" i="14"/>
  <c r="AB3" i="14"/>
  <c r="AC3" i="14"/>
  <c r="AD3" i="14"/>
  <c r="AE3" i="14"/>
  <c r="AF3" i="14"/>
  <c r="AG3" i="14"/>
  <c r="AH3" i="14"/>
  <c r="AI3" i="14"/>
  <c r="AJ3" i="14"/>
  <c r="AK3" i="14"/>
  <c r="AL3" i="14"/>
  <c r="AM3" i="14"/>
  <c r="AN3" i="14"/>
  <c r="J4" i="14"/>
  <c r="K4" i="14"/>
  <c r="L4" i="14"/>
  <c r="M4" i="14"/>
  <c r="N4" i="14"/>
  <c r="O4" i="14"/>
  <c r="P4" i="14"/>
  <c r="Q4" i="14"/>
  <c r="R4" i="14"/>
  <c r="S4" i="14"/>
  <c r="T4" i="14"/>
  <c r="U4" i="14"/>
  <c r="V4" i="14"/>
  <c r="W4" i="14"/>
  <c r="X4" i="14"/>
  <c r="Y4" i="14"/>
  <c r="Z4" i="14"/>
  <c r="AA4" i="14"/>
  <c r="AB4" i="14"/>
  <c r="AC4" i="14"/>
  <c r="AD4" i="14"/>
  <c r="AE4" i="14"/>
  <c r="AF4" i="14"/>
  <c r="AG4" i="14"/>
  <c r="AH4" i="14"/>
  <c r="AI4" i="14"/>
  <c r="AJ4" i="14"/>
  <c r="AK4" i="14"/>
  <c r="AL4" i="14"/>
  <c r="AM4" i="14"/>
  <c r="AN4" i="14"/>
  <c r="J5" i="14"/>
  <c r="K5" i="14"/>
  <c r="L5" i="14"/>
  <c r="M5" i="14"/>
  <c r="N5" i="14"/>
  <c r="O5" i="14"/>
  <c r="P5" i="14"/>
  <c r="Q5" i="14"/>
  <c r="R5" i="14"/>
  <c r="S5" i="14"/>
  <c r="T5" i="14"/>
  <c r="U5" i="14"/>
  <c r="V5" i="14"/>
  <c r="W5" i="14"/>
  <c r="X5" i="14"/>
  <c r="Y5" i="14"/>
  <c r="Z5" i="14"/>
  <c r="AA5" i="14"/>
  <c r="AB5" i="14"/>
  <c r="AC5" i="14"/>
  <c r="AD5" i="14"/>
  <c r="AE5" i="14"/>
  <c r="AF5" i="14"/>
  <c r="AG5" i="14"/>
  <c r="AH5" i="14"/>
  <c r="AI5" i="14"/>
  <c r="AJ5" i="14"/>
  <c r="AK5" i="14"/>
  <c r="AL5" i="14"/>
  <c r="AM5" i="14"/>
  <c r="AN5" i="14"/>
  <c r="J6" i="14"/>
  <c r="K6" i="14"/>
  <c r="L6" i="14"/>
  <c r="M6" i="14"/>
  <c r="N6" i="14"/>
  <c r="O6" i="14"/>
  <c r="P6" i="14"/>
  <c r="Q6" i="14"/>
  <c r="R6" i="14"/>
  <c r="S6" i="14"/>
  <c r="T6" i="14"/>
  <c r="U6" i="14"/>
  <c r="V6" i="14"/>
  <c r="W6" i="14"/>
  <c r="X6" i="14"/>
  <c r="Y6" i="14"/>
  <c r="Z6" i="14"/>
  <c r="AA6" i="14"/>
  <c r="AB6" i="14"/>
  <c r="AC6" i="14"/>
  <c r="AD6" i="14"/>
  <c r="AE6" i="14"/>
  <c r="AF6" i="14"/>
  <c r="AG6" i="14"/>
  <c r="AH6" i="14"/>
  <c r="AI6" i="14"/>
  <c r="AJ6" i="14"/>
  <c r="AK6" i="14"/>
  <c r="AL6" i="14"/>
  <c r="AM6" i="14"/>
  <c r="AN6" i="14"/>
  <c r="J8" i="14"/>
  <c r="K8" i="14"/>
  <c r="L8" i="14"/>
  <c r="M8" i="14"/>
  <c r="N8" i="14"/>
  <c r="O8" i="14"/>
  <c r="P8" i="14"/>
  <c r="Q8" i="14"/>
  <c r="R8" i="14"/>
  <c r="S8" i="14"/>
  <c r="T8" i="14"/>
  <c r="U8" i="14"/>
  <c r="V8" i="14"/>
  <c r="W8" i="14"/>
  <c r="X8" i="14"/>
  <c r="Y8" i="14"/>
  <c r="Z8" i="14"/>
  <c r="AA8" i="14"/>
  <c r="AB8" i="14"/>
  <c r="AC8" i="14"/>
  <c r="AD8" i="14"/>
  <c r="AE8" i="14"/>
  <c r="AF8" i="14"/>
  <c r="AG8" i="14"/>
  <c r="AH8" i="14"/>
  <c r="AI8" i="14"/>
  <c r="AJ8" i="14"/>
  <c r="AK8" i="14"/>
  <c r="AL8" i="14"/>
  <c r="AM8" i="14"/>
  <c r="AN8" i="14"/>
  <c r="J9" i="14"/>
  <c r="K9" i="14"/>
  <c r="L9" i="14"/>
  <c r="M9" i="14"/>
  <c r="N9" i="14"/>
  <c r="O9" i="14"/>
  <c r="P9" i="14"/>
  <c r="Q9" i="14"/>
  <c r="R9" i="14"/>
  <c r="S9" i="14"/>
  <c r="T9" i="14"/>
  <c r="U9" i="14"/>
  <c r="V9" i="14"/>
  <c r="W9" i="14"/>
  <c r="X9" i="14"/>
  <c r="Y9" i="14"/>
  <c r="Z9" i="14"/>
  <c r="AA9" i="14"/>
  <c r="AB9" i="14"/>
  <c r="AC9" i="14"/>
  <c r="AD9" i="14"/>
  <c r="AE9" i="14"/>
  <c r="AF9" i="14"/>
  <c r="AG9" i="14"/>
  <c r="AH9" i="14"/>
  <c r="AI9" i="14"/>
  <c r="AJ9" i="14"/>
  <c r="AK9" i="14"/>
  <c r="AL9" i="14"/>
  <c r="AM9" i="14"/>
  <c r="AN9" i="14"/>
  <c r="J10" i="14"/>
  <c r="K10" i="14"/>
  <c r="L10" i="14"/>
  <c r="M10" i="14"/>
  <c r="N10" i="14"/>
  <c r="O10" i="14"/>
  <c r="P10" i="14"/>
  <c r="Q10" i="14"/>
  <c r="R10" i="14"/>
  <c r="S10" i="14"/>
  <c r="T10" i="14"/>
  <c r="U10" i="14"/>
  <c r="V10" i="14"/>
  <c r="W10" i="14"/>
  <c r="X10" i="14"/>
  <c r="Y10" i="14"/>
  <c r="Z10" i="14"/>
  <c r="AA10" i="14"/>
  <c r="AB10" i="14"/>
  <c r="AC10" i="14"/>
  <c r="AD10" i="14"/>
  <c r="AE10" i="14"/>
  <c r="AF10" i="14"/>
  <c r="AG10" i="14"/>
  <c r="AH10" i="14"/>
  <c r="AI10" i="14"/>
  <c r="AJ10" i="14"/>
  <c r="AK10" i="14"/>
  <c r="AL10" i="14"/>
  <c r="AM10" i="14"/>
  <c r="AN10" i="14"/>
  <c r="J11" i="14"/>
  <c r="K11" i="14"/>
  <c r="L11" i="14"/>
  <c r="M11" i="14"/>
  <c r="N11" i="14"/>
  <c r="O11" i="14"/>
  <c r="P11" i="14"/>
  <c r="Q11" i="14"/>
  <c r="R11" i="14"/>
  <c r="S11" i="14"/>
  <c r="T11" i="14"/>
  <c r="U11" i="14"/>
  <c r="V11" i="14"/>
  <c r="W11" i="14"/>
  <c r="X11" i="14"/>
  <c r="Y11" i="14"/>
  <c r="Z11" i="14"/>
  <c r="AA11" i="14"/>
  <c r="AB11" i="14"/>
  <c r="AC11" i="14"/>
  <c r="AD11" i="14"/>
  <c r="AE11" i="14"/>
  <c r="AF11" i="14"/>
  <c r="AG11" i="14"/>
  <c r="AH11" i="14"/>
  <c r="AI11" i="14"/>
  <c r="AJ11" i="14"/>
  <c r="AK11" i="14"/>
  <c r="AL11" i="14"/>
  <c r="AM11" i="14"/>
  <c r="AN11" i="14"/>
  <c r="J12" i="14"/>
  <c r="K12" i="14"/>
  <c r="L12" i="14"/>
  <c r="M12" i="14"/>
  <c r="N12" i="14"/>
  <c r="O12" i="14"/>
  <c r="P12" i="14"/>
  <c r="Q12" i="14"/>
  <c r="R12" i="14"/>
  <c r="S12" i="14"/>
  <c r="T12" i="14"/>
  <c r="U12" i="14"/>
  <c r="V12" i="14"/>
  <c r="W12" i="14"/>
  <c r="X12" i="14"/>
  <c r="Y12" i="14"/>
  <c r="Z12" i="14"/>
  <c r="AA12" i="14"/>
  <c r="AB12" i="14"/>
  <c r="AC12" i="14"/>
  <c r="AD12" i="14"/>
  <c r="AE12" i="14"/>
  <c r="AF12" i="14"/>
  <c r="AG12" i="14"/>
  <c r="AH12" i="14"/>
  <c r="AI12" i="14"/>
  <c r="AJ12" i="14"/>
  <c r="AK12" i="14"/>
  <c r="AL12" i="14"/>
  <c r="AM12" i="14"/>
  <c r="AN12" i="14"/>
  <c r="J13" i="14"/>
  <c r="K13" i="14"/>
  <c r="L13" i="14"/>
  <c r="M13" i="14"/>
  <c r="N13" i="14"/>
  <c r="O13" i="14"/>
  <c r="P13" i="14"/>
  <c r="Q13" i="14"/>
  <c r="R13" i="14"/>
  <c r="S13" i="14"/>
  <c r="T13" i="14"/>
  <c r="U13" i="14"/>
  <c r="V13" i="14"/>
  <c r="W13" i="14"/>
  <c r="X13" i="14"/>
  <c r="Y13" i="14"/>
  <c r="Z13" i="14"/>
  <c r="AA13" i="14"/>
  <c r="AB13" i="14"/>
  <c r="AC13" i="14"/>
  <c r="AD13" i="14"/>
  <c r="AE13" i="14"/>
  <c r="AF13" i="14"/>
  <c r="AG13" i="14"/>
  <c r="AH13" i="14"/>
  <c r="AI13" i="14"/>
  <c r="AJ13" i="14"/>
  <c r="AK13" i="14"/>
  <c r="AL13" i="14"/>
  <c r="AM13" i="14"/>
  <c r="AN13" i="14"/>
  <c r="J14" i="14"/>
  <c r="K14" i="14"/>
  <c r="L14" i="14"/>
  <c r="M14" i="14"/>
  <c r="N14" i="14"/>
  <c r="O14" i="14"/>
  <c r="P14" i="14"/>
  <c r="Q14" i="14"/>
  <c r="R14" i="14"/>
  <c r="S14" i="14"/>
  <c r="T14" i="14"/>
  <c r="U14" i="14"/>
  <c r="V14" i="14"/>
  <c r="W14" i="14"/>
  <c r="X14" i="14"/>
  <c r="Y14" i="14"/>
  <c r="Z14" i="14"/>
  <c r="AA14" i="14"/>
  <c r="AB14" i="14"/>
  <c r="AC14" i="14"/>
  <c r="AD14" i="14"/>
  <c r="AE14" i="14"/>
  <c r="AF14" i="14"/>
  <c r="AG14" i="14"/>
  <c r="AH14" i="14"/>
  <c r="AI14" i="14"/>
  <c r="AJ14" i="14"/>
  <c r="AK14" i="14"/>
  <c r="AL14" i="14"/>
  <c r="AM14" i="14"/>
  <c r="AN14" i="14"/>
  <c r="J15" i="14"/>
  <c r="J22" i="14" s="1"/>
  <c r="K15" i="14"/>
  <c r="K22" i="14" s="1"/>
  <c r="L15" i="14"/>
  <c r="L22" i="14" s="1"/>
  <c r="M15" i="14"/>
  <c r="M22" i="14" s="1"/>
  <c r="N15" i="14"/>
  <c r="N22" i="14" s="1"/>
  <c r="O15" i="14"/>
  <c r="O22" i="14" s="1"/>
  <c r="P15" i="14"/>
  <c r="P22" i="14" s="1"/>
  <c r="Q15" i="14"/>
  <c r="Q22" i="14" s="1"/>
  <c r="R15" i="14"/>
  <c r="R22" i="14" s="1"/>
  <c r="S15" i="14"/>
  <c r="S22" i="14" s="1"/>
  <c r="T15" i="14"/>
  <c r="T22" i="14" s="1"/>
  <c r="U15" i="14"/>
  <c r="V15" i="14"/>
  <c r="V22" i="14" s="1"/>
  <c r="W15" i="14"/>
  <c r="W22" i="14" s="1"/>
  <c r="X15" i="14"/>
  <c r="X22" i="14" s="1"/>
  <c r="Y15" i="14"/>
  <c r="Y22" i="14" s="1"/>
  <c r="Z15" i="14"/>
  <c r="Z22" i="14" s="1"/>
  <c r="AA15" i="14"/>
  <c r="AA22" i="14" s="1"/>
  <c r="AB15" i="14"/>
  <c r="AB22" i="14" s="1"/>
  <c r="AC15" i="14"/>
  <c r="AC22" i="14" s="1"/>
  <c r="AD15" i="14"/>
  <c r="AD22" i="14" s="1"/>
  <c r="AE15" i="14"/>
  <c r="AF15" i="14"/>
  <c r="AF22" i="14" s="1"/>
  <c r="AG15" i="14"/>
  <c r="AG22" i="14" s="1"/>
  <c r="AH15" i="14"/>
  <c r="AH22" i="14" s="1"/>
  <c r="AI15" i="14"/>
  <c r="AI22" i="14" s="1"/>
  <c r="AJ15" i="14"/>
  <c r="AJ22" i="14" s="1"/>
  <c r="AK15" i="14"/>
  <c r="AK22" i="14" s="1"/>
  <c r="AL15" i="14"/>
  <c r="AL22" i="14" s="1"/>
  <c r="AM15" i="14"/>
  <c r="AM22" i="14" s="1"/>
  <c r="AN15" i="14"/>
  <c r="AN22" i="14" s="1"/>
  <c r="J16" i="14"/>
  <c r="K16" i="14"/>
  <c r="L16" i="14"/>
  <c r="M16" i="14"/>
  <c r="N16" i="14"/>
  <c r="O16" i="14"/>
  <c r="P16" i="14"/>
  <c r="Q16" i="14"/>
  <c r="R16" i="14"/>
  <c r="S16" i="14"/>
  <c r="T16" i="14"/>
  <c r="U16" i="14"/>
  <c r="V16" i="14"/>
  <c r="W16" i="14"/>
  <c r="X16" i="14"/>
  <c r="Y16" i="14"/>
  <c r="Z16" i="14"/>
  <c r="AA16" i="14"/>
  <c r="AB16" i="14"/>
  <c r="AC16" i="14"/>
  <c r="AD16" i="14"/>
  <c r="AE16" i="14"/>
  <c r="AF16" i="14"/>
  <c r="AG16" i="14"/>
  <c r="AH16" i="14"/>
  <c r="AI16" i="14"/>
  <c r="AJ16" i="14"/>
  <c r="AK16" i="14"/>
  <c r="AL16" i="14"/>
  <c r="AM16" i="14"/>
  <c r="AN16" i="14"/>
  <c r="J17" i="14"/>
  <c r="K17" i="14"/>
  <c r="L17" i="14"/>
  <c r="M17" i="14"/>
  <c r="N17" i="14"/>
  <c r="O17" i="14"/>
  <c r="P17" i="14"/>
  <c r="Q17" i="14"/>
  <c r="R17" i="14"/>
  <c r="S17" i="14"/>
  <c r="T17" i="14"/>
  <c r="U17" i="14"/>
  <c r="V17" i="14"/>
  <c r="W17" i="14"/>
  <c r="X17" i="14"/>
  <c r="Y17" i="14"/>
  <c r="Z17" i="14"/>
  <c r="AA17" i="14"/>
  <c r="AB17" i="14"/>
  <c r="AC17" i="14"/>
  <c r="AD17" i="14"/>
  <c r="AE17" i="14"/>
  <c r="AF17" i="14"/>
  <c r="AG17" i="14"/>
  <c r="AH17" i="14"/>
  <c r="AI17" i="14"/>
  <c r="AJ17" i="14"/>
  <c r="AK17" i="14"/>
  <c r="AL17" i="14"/>
  <c r="AM17" i="14"/>
  <c r="AN17" i="14"/>
  <c r="J18" i="14"/>
  <c r="K18" i="14"/>
  <c r="L18" i="14"/>
  <c r="M18" i="14"/>
  <c r="N18" i="14"/>
  <c r="O18" i="14"/>
  <c r="P18" i="14"/>
  <c r="Q18" i="14"/>
  <c r="R18" i="14"/>
  <c r="S18" i="14"/>
  <c r="T18" i="14"/>
  <c r="U18" i="14"/>
  <c r="V18" i="14"/>
  <c r="W18" i="14"/>
  <c r="X18" i="14"/>
  <c r="Y18" i="14"/>
  <c r="Z18" i="14"/>
  <c r="AA18" i="14"/>
  <c r="AB18" i="14"/>
  <c r="AC18" i="14"/>
  <c r="AD18" i="14"/>
  <c r="AE18" i="14"/>
  <c r="AF18" i="14"/>
  <c r="AG18" i="14"/>
  <c r="AH18" i="14"/>
  <c r="AI18" i="14"/>
  <c r="AJ18" i="14"/>
  <c r="AK18" i="14"/>
  <c r="AL18" i="14"/>
  <c r="AM18" i="14"/>
  <c r="AN18" i="14"/>
  <c r="J19" i="14"/>
  <c r="K19" i="14"/>
  <c r="L19" i="14"/>
  <c r="M19" i="14"/>
  <c r="N19" i="14"/>
  <c r="O19" i="14"/>
  <c r="P19" i="14"/>
  <c r="Q19" i="14"/>
  <c r="R19" i="14"/>
  <c r="S19" i="14"/>
  <c r="T19" i="14"/>
  <c r="U19" i="14"/>
  <c r="V19" i="14"/>
  <c r="W19" i="14"/>
  <c r="X19" i="14"/>
  <c r="Y19" i="14"/>
  <c r="Z19" i="14"/>
  <c r="AA19" i="14"/>
  <c r="AB19" i="14"/>
  <c r="AC19" i="14"/>
  <c r="AD19" i="14"/>
  <c r="AE19" i="14"/>
  <c r="AF19" i="14"/>
  <c r="AG19" i="14"/>
  <c r="AH19" i="14"/>
  <c r="AI19" i="14"/>
  <c r="AJ19" i="14"/>
  <c r="AK19" i="14"/>
  <c r="AL19" i="14"/>
  <c r="AM19" i="14"/>
  <c r="AN19" i="14"/>
  <c r="D2" i="14"/>
  <c r="E2" i="14"/>
  <c r="F2" i="14"/>
  <c r="G2" i="14"/>
  <c r="H2" i="14"/>
  <c r="I2" i="14"/>
  <c r="D3" i="14"/>
  <c r="E3" i="14"/>
  <c r="F3" i="14"/>
  <c r="G3" i="14"/>
  <c r="H3" i="14"/>
  <c r="I3" i="14"/>
  <c r="D4" i="14"/>
  <c r="E4" i="14"/>
  <c r="F4" i="14"/>
  <c r="G4" i="14"/>
  <c r="H4" i="14"/>
  <c r="I4" i="14"/>
  <c r="D5" i="14"/>
  <c r="E5" i="14"/>
  <c r="F5" i="14"/>
  <c r="G5" i="14"/>
  <c r="H5" i="14"/>
  <c r="I5" i="14"/>
  <c r="D6" i="14"/>
  <c r="E6" i="14"/>
  <c r="F6" i="14"/>
  <c r="G6" i="14"/>
  <c r="H6" i="14"/>
  <c r="I6" i="14"/>
  <c r="D8" i="14"/>
  <c r="E8" i="14"/>
  <c r="F8" i="14"/>
  <c r="G8" i="14"/>
  <c r="H8" i="14"/>
  <c r="I8" i="14"/>
  <c r="D9" i="14"/>
  <c r="E9" i="14"/>
  <c r="F9" i="14"/>
  <c r="G9" i="14"/>
  <c r="H9" i="14"/>
  <c r="I9" i="14"/>
  <c r="D10" i="14"/>
  <c r="E10" i="14"/>
  <c r="F10" i="14"/>
  <c r="G10" i="14"/>
  <c r="H10" i="14"/>
  <c r="I10" i="14"/>
  <c r="D11" i="14"/>
  <c r="E11" i="14"/>
  <c r="F11" i="14"/>
  <c r="G11" i="14"/>
  <c r="H11" i="14"/>
  <c r="I11" i="14"/>
  <c r="D12" i="14"/>
  <c r="E12" i="14"/>
  <c r="F12" i="14"/>
  <c r="G12" i="14"/>
  <c r="H12" i="14"/>
  <c r="I12" i="14"/>
  <c r="D13" i="14"/>
  <c r="E13" i="14"/>
  <c r="F13" i="14"/>
  <c r="G13" i="14"/>
  <c r="H13" i="14"/>
  <c r="I13" i="14"/>
  <c r="D14" i="14"/>
  <c r="E14" i="14"/>
  <c r="F14" i="14"/>
  <c r="G14" i="14"/>
  <c r="H14" i="14"/>
  <c r="I14" i="14"/>
  <c r="D15" i="14"/>
  <c r="D22" i="14" s="1"/>
  <c r="E15" i="14"/>
  <c r="E22" i="14" s="1"/>
  <c r="F15" i="14"/>
  <c r="F22" i="14" s="1"/>
  <c r="G15" i="14"/>
  <c r="G22" i="14" s="1"/>
  <c r="H15" i="14"/>
  <c r="I15" i="14"/>
  <c r="I22" i="14" s="1"/>
  <c r="D16" i="14"/>
  <c r="E16" i="14"/>
  <c r="F16" i="14"/>
  <c r="G16" i="14"/>
  <c r="H16" i="14"/>
  <c r="I16" i="14"/>
  <c r="D17" i="14"/>
  <c r="E17" i="14"/>
  <c r="F17" i="14"/>
  <c r="G17" i="14"/>
  <c r="H17" i="14"/>
  <c r="I17" i="14"/>
  <c r="D18" i="14"/>
  <c r="E18" i="14"/>
  <c r="F18" i="14"/>
  <c r="G18" i="14"/>
  <c r="H18" i="14"/>
  <c r="I18" i="14"/>
  <c r="D19" i="14"/>
  <c r="E19" i="14"/>
  <c r="F19" i="14"/>
  <c r="G19" i="14"/>
  <c r="H19" i="14"/>
  <c r="I19" i="14"/>
  <c r="C9" i="14"/>
  <c r="C10" i="14"/>
  <c r="C11" i="14"/>
  <c r="C12" i="14"/>
  <c r="C13" i="14"/>
  <c r="C14" i="14"/>
  <c r="C15" i="14"/>
  <c r="C22" i="14" s="1"/>
  <c r="C16" i="14"/>
  <c r="C17" i="14"/>
  <c r="C18" i="14"/>
  <c r="C19" i="14"/>
  <c r="C8" i="14"/>
  <c r="C3" i="14"/>
  <c r="C4" i="14"/>
  <c r="C5" i="14"/>
  <c r="C6" i="14"/>
  <c r="I24" i="18" l="1"/>
  <c r="I25" i="18"/>
  <c r="I23" i="18"/>
  <c r="I26" i="18"/>
  <c r="J26" i="18" s="1"/>
  <c r="M25" i="18"/>
  <c r="M26" i="18"/>
  <c r="M23" i="18"/>
  <c r="M24" i="18"/>
  <c r="B46" i="16"/>
  <c r="B44" i="16"/>
  <c r="B42" i="16"/>
  <c r="B40" i="16"/>
  <c r="B38" i="16"/>
  <c r="B36" i="16"/>
  <c r="B33" i="16"/>
  <c r="B31" i="16"/>
  <c r="D47" i="16"/>
  <c r="C45" i="16"/>
  <c r="D43" i="16"/>
  <c r="C41" i="16"/>
  <c r="D39" i="16"/>
  <c r="C37" i="16"/>
  <c r="D34" i="16"/>
  <c r="C32" i="16"/>
  <c r="D30" i="16"/>
  <c r="M47" i="16"/>
  <c r="K46" i="16"/>
  <c r="L45" i="16"/>
  <c r="M43" i="16"/>
  <c r="K42" i="16"/>
  <c r="L41" i="16"/>
  <c r="M39" i="16"/>
  <c r="K38" i="16"/>
  <c r="L37" i="16"/>
  <c r="M34" i="16"/>
  <c r="V34" i="16" s="1"/>
  <c r="K33" i="16"/>
  <c r="L32" i="16"/>
  <c r="M30" i="16"/>
  <c r="C46" i="16"/>
  <c r="D44" i="16"/>
  <c r="C42" i="16"/>
  <c r="D40" i="16"/>
  <c r="C38" i="16"/>
  <c r="D36" i="16"/>
  <c r="C33" i="16"/>
  <c r="D31" i="16"/>
  <c r="M46" i="16"/>
  <c r="K45" i="16"/>
  <c r="L44" i="16"/>
  <c r="M42" i="16"/>
  <c r="K41" i="16"/>
  <c r="L40" i="16"/>
  <c r="M38" i="16"/>
  <c r="K37" i="16"/>
  <c r="L36" i="16"/>
  <c r="M33" i="16"/>
  <c r="K32" i="16"/>
  <c r="L31" i="16"/>
  <c r="B47" i="16"/>
  <c r="B45" i="16"/>
  <c r="B43" i="16"/>
  <c r="B41" i="16"/>
  <c r="B39" i="16"/>
  <c r="B37" i="16"/>
  <c r="B34" i="16"/>
  <c r="B32" i="16"/>
  <c r="B30" i="16"/>
  <c r="C47" i="16"/>
  <c r="D45" i="16"/>
  <c r="C43" i="16"/>
  <c r="D41" i="16"/>
  <c r="C39" i="16"/>
  <c r="D37" i="16"/>
  <c r="C34" i="16"/>
  <c r="D32" i="16"/>
  <c r="C30" i="16"/>
  <c r="L47" i="16"/>
  <c r="M45" i="16"/>
  <c r="K44" i="16"/>
  <c r="L43" i="16"/>
  <c r="M41" i="16"/>
  <c r="K40" i="16"/>
  <c r="L39" i="16"/>
  <c r="M37" i="16"/>
  <c r="K36" i="16"/>
  <c r="L34" i="16"/>
  <c r="M32" i="16"/>
  <c r="K31" i="16"/>
  <c r="L30" i="16"/>
  <c r="D46" i="16"/>
  <c r="C44" i="16"/>
  <c r="D42" i="16"/>
  <c r="C40" i="16"/>
  <c r="D38" i="16"/>
  <c r="C36" i="16"/>
  <c r="D33" i="16"/>
  <c r="C31" i="16"/>
  <c r="K47" i="16"/>
  <c r="L46" i="16"/>
  <c r="AC46" i="16" s="1"/>
  <c r="M44" i="16"/>
  <c r="H46" i="14"/>
  <c r="K50" i="16" s="1"/>
  <c r="K43" i="16"/>
  <c r="L42" i="16"/>
  <c r="M40" i="16"/>
  <c r="K39" i="16"/>
  <c r="L38" i="16"/>
  <c r="M36" i="16"/>
  <c r="K34" i="16"/>
  <c r="L33" i="16"/>
  <c r="AC33" i="16" s="1"/>
  <c r="M31" i="16"/>
  <c r="K30" i="16"/>
  <c r="G23" i="14"/>
  <c r="AN23" i="14"/>
  <c r="AJ23" i="14"/>
  <c r="AF23" i="14"/>
  <c r="AB23" i="14"/>
  <c r="X23" i="14"/>
  <c r="T23" i="14"/>
  <c r="P23" i="14"/>
  <c r="L23" i="14"/>
  <c r="AI47" i="14"/>
  <c r="AL47" i="14"/>
  <c r="AH47" i="14"/>
  <c r="AD47" i="14"/>
  <c r="Z47" i="14"/>
  <c r="V47" i="14"/>
  <c r="R47" i="14"/>
  <c r="N47" i="14"/>
  <c r="J47" i="14"/>
  <c r="F47" i="14"/>
  <c r="AI45" i="14"/>
  <c r="S45" i="14"/>
  <c r="H23" i="14"/>
  <c r="H21" i="14"/>
  <c r="Q21" i="14"/>
  <c r="AJ21" i="14"/>
  <c r="X21" i="14"/>
  <c r="L21" i="14"/>
  <c r="X45" i="14"/>
  <c r="AG31" i="14"/>
  <c r="AG44" i="14" s="1"/>
  <c r="Q31" i="14"/>
  <c r="Q44" i="14" s="1"/>
  <c r="AM23" i="14"/>
  <c r="W23" i="14"/>
  <c r="AA21" i="14"/>
  <c r="K21" i="14"/>
  <c r="Y47" i="14"/>
  <c r="I47" i="14"/>
  <c r="AC45" i="14"/>
  <c r="M45" i="14"/>
  <c r="D23" i="14"/>
  <c r="D21" i="14"/>
  <c r="AE22" i="14"/>
  <c r="D50" i="16" s="1"/>
  <c r="AF21" i="14"/>
  <c r="T21" i="14"/>
  <c r="F23" i="14"/>
  <c r="F7" i="14"/>
  <c r="F20" i="14" s="1"/>
  <c r="F21" i="14"/>
  <c r="AL23" i="14"/>
  <c r="AH23" i="14"/>
  <c r="Z23" i="14"/>
  <c r="V23" i="14"/>
  <c r="R23" i="14"/>
  <c r="AL21" i="14"/>
  <c r="V21" i="14"/>
  <c r="AN45" i="14"/>
  <c r="AN21" i="14"/>
  <c r="AB21" i="14"/>
  <c r="P21" i="14"/>
  <c r="AE46" i="14"/>
  <c r="M50" i="16" s="1"/>
  <c r="H22" i="14"/>
  <c r="B50" i="16" s="1"/>
  <c r="AD23" i="14"/>
  <c r="AG23" i="14"/>
  <c r="Q23" i="14"/>
  <c r="AG21" i="14"/>
  <c r="C45" i="14"/>
  <c r="S47" i="14"/>
  <c r="AL45" i="14"/>
  <c r="AL31" i="14"/>
  <c r="AL44" i="14" s="1"/>
  <c r="AH45" i="14"/>
  <c r="AH31" i="14"/>
  <c r="AH44" i="14" s="1"/>
  <c r="AD45" i="14"/>
  <c r="AD31" i="14"/>
  <c r="AD44" i="14" s="1"/>
  <c r="Z45" i="14"/>
  <c r="Z31" i="14"/>
  <c r="Z44" i="14" s="1"/>
  <c r="V45" i="14"/>
  <c r="V31" i="14"/>
  <c r="V44" i="14" s="1"/>
  <c r="R45" i="14"/>
  <c r="R31" i="14"/>
  <c r="R44" i="14" s="1"/>
  <c r="N45" i="14"/>
  <c r="N31" i="14"/>
  <c r="N44" i="14" s="1"/>
  <c r="J45" i="14"/>
  <c r="J31" i="14"/>
  <c r="J44" i="14" s="1"/>
  <c r="F45" i="14"/>
  <c r="F31" i="14"/>
  <c r="F44" i="14" s="1"/>
  <c r="C7" i="14"/>
  <c r="C20" i="14" s="1"/>
  <c r="C21" i="14"/>
  <c r="C23" i="14"/>
  <c r="G21" i="14"/>
  <c r="AI23" i="14"/>
  <c r="AE23" i="14"/>
  <c r="AA23" i="14"/>
  <c r="S23" i="14"/>
  <c r="O23" i="14"/>
  <c r="K23" i="14"/>
  <c r="AM21" i="14"/>
  <c r="AI21" i="14"/>
  <c r="AE21" i="14"/>
  <c r="W21" i="14"/>
  <c r="S21" i="14"/>
  <c r="O21" i="14"/>
  <c r="AK47" i="14"/>
  <c r="AG47" i="14"/>
  <c r="AC47" i="14"/>
  <c r="U47" i="14"/>
  <c r="Q47" i="14"/>
  <c r="M47" i="14"/>
  <c r="E47" i="14"/>
  <c r="AK45" i="14"/>
  <c r="AG45" i="14"/>
  <c r="Y45" i="14"/>
  <c r="U45" i="14"/>
  <c r="Q45" i="14"/>
  <c r="I45" i="14"/>
  <c r="E45" i="14"/>
  <c r="AC31" i="14"/>
  <c r="AC44" i="14" s="1"/>
  <c r="M31" i="14"/>
  <c r="M44" i="14" s="1"/>
  <c r="J23" i="14"/>
  <c r="AN47" i="14"/>
  <c r="AJ47" i="14"/>
  <c r="AF47" i="14"/>
  <c r="AB47" i="14"/>
  <c r="X47" i="14"/>
  <c r="T47" i="14"/>
  <c r="P47" i="14"/>
  <c r="L47" i="14"/>
  <c r="H47" i="14"/>
  <c r="D47" i="14"/>
  <c r="U46" i="14"/>
  <c r="L50" i="16" s="1"/>
  <c r="AN31" i="14"/>
  <c r="AN44" i="14" s="1"/>
  <c r="AJ45" i="14"/>
  <c r="AJ31" i="14"/>
  <c r="AJ44" i="14" s="1"/>
  <c r="AF45" i="14"/>
  <c r="AF31" i="14"/>
  <c r="AF44" i="14" s="1"/>
  <c r="AB45" i="14"/>
  <c r="AB31" i="14"/>
  <c r="AB44" i="14" s="1"/>
  <c r="X31" i="14"/>
  <c r="X44" i="14" s="1"/>
  <c r="T45" i="14"/>
  <c r="T31" i="14"/>
  <c r="T44" i="14" s="1"/>
  <c r="P45" i="14"/>
  <c r="P31" i="14"/>
  <c r="P44" i="14" s="1"/>
  <c r="L45" i="14"/>
  <c r="L31" i="14"/>
  <c r="L44" i="14" s="1"/>
  <c r="H31" i="14"/>
  <c r="D45" i="14"/>
  <c r="D31" i="14"/>
  <c r="D44" i="14" s="1"/>
  <c r="C31" i="14"/>
  <c r="C44" i="14" s="1"/>
  <c r="Y31" i="14"/>
  <c r="Y44" i="14" s="1"/>
  <c r="I31" i="14"/>
  <c r="I44" i="14" s="1"/>
  <c r="N23" i="14"/>
  <c r="U22" i="14"/>
  <c r="C50" i="16" s="1"/>
  <c r="AH21" i="14"/>
  <c r="AD21" i="14"/>
  <c r="Z21" i="14"/>
  <c r="R21" i="14"/>
  <c r="N21" i="14"/>
  <c r="J21" i="14"/>
  <c r="I23" i="14"/>
  <c r="E23" i="14"/>
  <c r="I21" i="14"/>
  <c r="E21" i="14"/>
  <c r="AK23" i="14"/>
  <c r="AC23" i="14"/>
  <c r="Y23" i="14"/>
  <c r="U23" i="14"/>
  <c r="M23" i="14"/>
  <c r="AK21" i="14"/>
  <c r="AC21" i="14"/>
  <c r="Y21" i="14"/>
  <c r="U21" i="14"/>
  <c r="M21" i="14"/>
  <c r="C47" i="14"/>
  <c r="AM47" i="14"/>
  <c r="AE47" i="14"/>
  <c r="AA47" i="14"/>
  <c r="W47" i="14"/>
  <c r="O47" i="14"/>
  <c r="K47" i="14"/>
  <c r="G47" i="14"/>
  <c r="AM31" i="14"/>
  <c r="AM44" i="14" s="1"/>
  <c r="AM45" i="14"/>
  <c r="AI31" i="14"/>
  <c r="AI44" i="14" s="1"/>
  <c r="AE45" i="14"/>
  <c r="AE31" i="14"/>
  <c r="AA45" i="14"/>
  <c r="AA31" i="14"/>
  <c r="AA44" i="14" s="1"/>
  <c r="W31" i="14"/>
  <c r="W44" i="14" s="1"/>
  <c r="W45" i="14"/>
  <c r="S31" i="14"/>
  <c r="S44" i="14" s="1"/>
  <c r="O45" i="14"/>
  <c r="O31" i="14"/>
  <c r="O44" i="14" s="1"/>
  <c r="K45" i="14"/>
  <c r="K31" i="14"/>
  <c r="K44" i="14" s="1"/>
  <c r="G31" i="14"/>
  <c r="G44" i="14" s="1"/>
  <c r="G45" i="14"/>
  <c r="AK31" i="14"/>
  <c r="AK44" i="14" s="1"/>
  <c r="U31" i="14"/>
  <c r="E31" i="14"/>
  <c r="E44" i="14" s="1"/>
  <c r="H45" i="14"/>
  <c r="G7" i="14"/>
  <c r="G20" i="14" s="1"/>
  <c r="AE7" i="14"/>
  <c r="S7" i="14"/>
  <c r="S20" i="14" s="1"/>
  <c r="AI7" i="14"/>
  <c r="AI20" i="14" s="1"/>
  <c r="W7" i="14"/>
  <c r="W20" i="14" s="1"/>
  <c r="K7" i="14"/>
  <c r="K20" i="14" s="1"/>
  <c r="I7" i="14"/>
  <c r="I20" i="14" s="1"/>
  <c r="E7" i="14"/>
  <c r="E20" i="14" s="1"/>
  <c r="AL7" i="14"/>
  <c r="AL20" i="14" s="1"/>
  <c r="AH7" i="14"/>
  <c r="AH20" i="14" s="1"/>
  <c r="AD7" i="14"/>
  <c r="AD20" i="14" s="1"/>
  <c r="Z7" i="14"/>
  <c r="Z20" i="14" s="1"/>
  <c r="V7" i="14"/>
  <c r="V20" i="14" s="1"/>
  <c r="R7" i="14"/>
  <c r="R20" i="14" s="1"/>
  <c r="N7" i="14"/>
  <c r="N20" i="14" s="1"/>
  <c r="J7" i="14"/>
  <c r="J20" i="14" s="1"/>
  <c r="AK7" i="14"/>
  <c r="AK20" i="14" s="1"/>
  <c r="AG7" i="14"/>
  <c r="AG20" i="14" s="1"/>
  <c r="AC7" i="14"/>
  <c r="AC20" i="14" s="1"/>
  <c r="Y7" i="14"/>
  <c r="Y20" i="14" s="1"/>
  <c r="U7" i="14"/>
  <c r="Q7" i="14"/>
  <c r="Q20" i="14" s="1"/>
  <c r="M7" i="14"/>
  <c r="M20" i="14" s="1"/>
  <c r="AM7" i="14"/>
  <c r="AM20" i="14" s="1"/>
  <c r="AA7" i="14"/>
  <c r="AA20" i="14" s="1"/>
  <c r="O7" i="14"/>
  <c r="O20" i="14" s="1"/>
  <c r="H7" i="14"/>
  <c r="D7" i="14"/>
  <c r="D20" i="14" s="1"/>
  <c r="AN7" i="14"/>
  <c r="AN20" i="14" s="1"/>
  <c r="AJ7" i="14"/>
  <c r="AJ20" i="14" s="1"/>
  <c r="AF7" i="14"/>
  <c r="AF20" i="14" s="1"/>
  <c r="AB7" i="14"/>
  <c r="AB20" i="14" s="1"/>
  <c r="X7" i="14"/>
  <c r="X20" i="14" s="1"/>
  <c r="T7" i="14"/>
  <c r="T20" i="14" s="1"/>
  <c r="P7" i="14"/>
  <c r="P20" i="14" s="1"/>
  <c r="L7" i="14"/>
  <c r="L20" i="14" s="1"/>
  <c r="T24" i="18" l="1"/>
  <c r="T25" i="18"/>
  <c r="N26" i="18"/>
  <c r="T26" i="18"/>
  <c r="T23" i="18"/>
  <c r="N24" i="18"/>
  <c r="J24" i="18"/>
  <c r="J23" i="18"/>
  <c r="N23" i="18"/>
  <c r="N25" i="18"/>
  <c r="J25" i="18"/>
  <c r="R26" i="18"/>
  <c r="R24" i="18"/>
  <c r="AC37" i="16"/>
  <c r="R23" i="18"/>
  <c r="R25" i="18"/>
  <c r="AB40" i="16"/>
  <c r="T32" i="16"/>
  <c r="V30" i="16"/>
  <c r="AD46" i="16"/>
  <c r="T41" i="16"/>
  <c r="K49" i="16"/>
  <c r="AB33" i="16"/>
  <c r="M49" i="16"/>
  <c r="L35" i="16"/>
  <c r="C51" i="16"/>
  <c r="AD42" i="16"/>
  <c r="V39" i="16"/>
  <c r="V50" i="16"/>
  <c r="AB44" i="16"/>
  <c r="AD43" i="16"/>
  <c r="AE20" i="14"/>
  <c r="D48" i="16" s="1"/>
  <c r="D35" i="16"/>
  <c r="U50" i="16"/>
  <c r="AC50" i="16"/>
  <c r="L51" i="16"/>
  <c r="B49" i="16"/>
  <c r="T34" i="16"/>
  <c r="AB34" i="16"/>
  <c r="AD40" i="16"/>
  <c r="V40" i="16"/>
  <c r="V44" i="16"/>
  <c r="AD44" i="16"/>
  <c r="AB31" i="16"/>
  <c r="T31" i="16"/>
  <c r="AD37" i="16"/>
  <c r="V37" i="16"/>
  <c r="U43" i="16"/>
  <c r="AC43" i="16"/>
  <c r="AD33" i="16"/>
  <c r="V33" i="16"/>
  <c r="U40" i="16"/>
  <c r="AC40" i="16"/>
  <c r="T45" i="16"/>
  <c r="AB45" i="16"/>
  <c r="U45" i="16"/>
  <c r="AC45" i="16"/>
  <c r="T40" i="16"/>
  <c r="U20" i="14"/>
  <c r="C48" i="16" s="1"/>
  <c r="C35" i="16"/>
  <c r="AE44" i="14"/>
  <c r="M48" i="16" s="1"/>
  <c r="M35" i="16"/>
  <c r="K35" i="16"/>
  <c r="L49" i="16"/>
  <c r="B51" i="16"/>
  <c r="AB30" i="16"/>
  <c r="T30" i="16"/>
  <c r="V36" i="16"/>
  <c r="AD36" i="16"/>
  <c r="U42" i="16"/>
  <c r="AC42" i="16"/>
  <c r="AD32" i="16"/>
  <c r="V32" i="16"/>
  <c r="U39" i="16"/>
  <c r="AC39" i="16"/>
  <c r="U36" i="16"/>
  <c r="AC36" i="16"/>
  <c r="AB41" i="16"/>
  <c r="V46" i="16"/>
  <c r="U46" i="16"/>
  <c r="U41" i="16"/>
  <c r="AC41" i="16"/>
  <c r="T46" i="16"/>
  <c r="AB46" i="16"/>
  <c r="AD34" i="16"/>
  <c r="T33" i="16"/>
  <c r="K51" i="16"/>
  <c r="D51" i="16"/>
  <c r="AD50" i="16"/>
  <c r="AD31" i="16"/>
  <c r="V31" i="16"/>
  <c r="U38" i="16"/>
  <c r="AC38" i="16"/>
  <c r="T43" i="16"/>
  <c r="AB43" i="16"/>
  <c r="T47" i="16"/>
  <c r="AB47" i="16"/>
  <c r="U34" i="16"/>
  <c r="AC34" i="16"/>
  <c r="AD45" i="16"/>
  <c r="V45" i="16"/>
  <c r="AC31" i="16"/>
  <c r="U31" i="16"/>
  <c r="T37" i="16"/>
  <c r="AB37" i="16"/>
  <c r="V42" i="16"/>
  <c r="T42" i="16"/>
  <c r="AB42" i="16"/>
  <c r="AD47" i="16"/>
  <c r="V47" i="16"/>
  <c r="U37" i="16"/>
  <c r="T44" i="16"/>
  <c r="H20" i="14"/>
  <c r="B48" i="16" s="1"/>
  <c r="B35" i="16"/>
  <c r="M51" i="16"/>
  <c r="C49" i="16"/>
  <c r="D49" i="16"/>
  <c r="AB39" i="16"/>
  <c r="T39" i="16"/>
  <c r="T50" i="16"/>
  <c r="AB50" i="16"/>
  <c r="U30" i="16"/>
  <c r="AC30" i="16"/>
  <c r="T36" i="16"/>
  <c r="AB36" i="16"/>
  <c r="AD41" i="16"/>
  <c r="V41" i="16"/>
  <c r="AC47" i="16"/>
  <c r="U47" i="16"/>
  <c r="AB32" i="16"/>
  <c r="AD38" i="16"/>
  <c r="V38" i="16"/>
  <c r="U44" i="16"/>
  <c r="AC44" i="16"/>
  <c r="U33" i="16"/>
  <c r="U32" i="16"/>
  <c r="AC32" i="16"/>
  <c r="T38" i="16"/>
  <c r="AB38" i="16"/>
  <c r="V43" i="16"/>
  <c r="AD30" i="16"/>
  <c r="AD39" i="16"/>
  <c r="U44" i="14"/>
  <c r="L48" i="16" s="1"/>
  <c r="H44" i="14"/>
  <c r="K48" i="16" s="1"/>
  <c r="AB49" i="16" l="1"/>
  <c r="V35" i="16"/>
  <c r="AB48" i="16"/>
  <c r="T49" i="16"/>
  <c r="U35" i="16"/>
  <c r="V49" i="16"/>
  <c r="AD51" i="16"/>
  <c r="AD49" i="16"/>
  <c r="AD48" i="16"/>
  <c r="V48" i="16"/>
  <c r="AC35" i="16"/>
  <c r="T48" i="16"/>
  <c r="U49" i="16"/>
  <c r="AC49" i="16"/>
  <c r="AC51" i="16"/>
  <c r="U51" i="16"/>
  <c r="U48" i="16"/>
  <c r="AC48" i="16"/>
  <c r="T35" i="16"/>
  <c r="AB35" i="16"/>
  <c r="AD35" i="16"/>
  <c r="V51" i="16"/>
  <c r="T51" i="16"/>
  <c r="AB51" i="16"/>
  <c r="S15" i="11"/>
  <c r="C15" i="11" l="1"/>
  <c r="N24" i="11" l="1"/>
  <c r="O24" i="11"/>
  <c r="P24" i="11"/>
  <c r="Q24" i="11"/>
  <c r="R24" i="11"/>
  <c r="S24" i="11"/>
  <c r="N25" i="11"/>
  <c r="O25" i="11"/>
  <c r="P25" i="11"/>
  <c r="Q25" i="11"/>
  <c r="R25" i="11"/>
  <c r="S25" i="11"/>
  <c r="N26" i="11"/>
  <c r="O26" i="11"/>
  <c r="P26" i="11"/>
  <c r="Q26" i="11"/>
  <c r="R26" i="11"/>
  <c r="S26" i="11"/>
  <c r="N27" i="11"/>
  <c r="O27" i="11"/>
  <c r="P27" i="11"/>
  <c r="Q27" i="11"/>
  <c r="R27" i="11"/>
  <c r="S27" i="11"/>
  <c r="N28" i="11"/>
  <c r="O28" i="11"/>
  <c r="P28" i="11"/>
  <c r="Q28" i="11"/>
  <c r="R28" i="11"/>
  <c r="S28" i="11"/>
  <c r="N29" i="11"/>
  <c r="O29" i="11"/>
  <c r="P29" i="11"/>
  <c r="Q29" i="11"/>
  <c r="R29" i="11"/>
  <c r="S29" i="11"/>
  <c r="N30" i="11"/>
  <c r="O30" i="11"/>
  <c r="P30" i="11"/>
  <c r="Q30" i="11"/>
  <c r="R30" i="11"/>
  <c r="S30" i="11"/>
  <c r="M25" i="11"/>
  <c r="M26" i="11"/>
  <c r="M27" i="11"/>
  <c r="M28" i="11"/>
  <c r="M29" i="11"/>
  <c r="M30" i="11"/>
  <c r="M24" i="11"/>
  <c r="D24" i="11"/>
  <c r="E24" i="11"/>
  <c r="F24" i="11"/>
  <c r="G24" i="11"/>
  <c r="H24" i="11"/>
  <c r="I24" i="11"/>
  <c r="D25" i="11"/>
  <c r="E25" i="11"/>
  <c r="F25" i="11"/>
  <c r="G25" i="11"/>
  <c r="H25" i="11"/>
  <c r="I25" i="11"/>
  <c r="D26" i="11"/>
  <c r="E26" i="11"/>
  <c r="F26" i="11"/>
  <c r="G26" i="11"/>
  <c r="H26" i="11"/>
  <c r="I26" i="11"/>
  <c r="D27" i="11"/>
  <c r="E27" i="11"/>
  <c r="F27" i="11"/>
  <c r="G27" i="11"/>
  <c r="H27" i="11"/>
  <c r="I27" i="11"/>
  <c r="D28" i="11"/>
  <c r="E28" i="11"/>
  <c r="F28" i="11"/>
  <c r="G28" i="11"/>
  <c r="H28" i="11"/>
  <c r="I28" i="11"/>
  <c r="D29" i="11"/>
  <c r="E29" i="11"/>
  <c r="F29" i="11"/>
  <c r="G29" i="11"/>
  <c r="H29" i="11"/>
  <c r="I29" i="11"/>
  <c r="D30" i="11"/>
  <c r="E30" i="11"/>
  <c r="F30" i="11"/>
  <c r="G30" i="11"/>
  <c r="H30" i="11"/>
  <c r="I30" i="11"/>
  <c r="C25" i="11"/>
  <c r="C26" i="11"/>
  <c r="C27" i="11"/>
  <c r="C28" i="11"/>
  <c r="C29" i="11"/>
  <c r="C30" i="11"/>
  <c r="C24" i="11"/>
  <c r="N15" i="11"/>
  <c r="O15" i="11"/>
  <c r="P15" i="11"/>
  <c r="Q15" i="11"/>
  <c r="R15" i="11"/>
  <c r="N16" i="11"/>
  <c r="O16" i="11"/>
  <c r="P16" i="11"/>
  <c r="Q16" i="11"/>
  <c r="R16" i="11"/>
  <c r="S16" i="11"/>
  <c r="N17" i="11"/>
  <c r="O17" i="11"/>
  <c r="P17" i="11"/>
  <c r="Q17" i="11"/>
  <c r="R17" i="11"/>
  <c r="S17" i="11"/>
  <c r="N18" i="11"/>
  <c r="O18" i="11"/>
  <c r="P18" i="11"/>
  <c r="Q18" i="11"/>
  <c r="R18" i="11"/>
  <c r="S18" i="11"/>
  <c r="N19" i="11"/>
  <c r="O19" i="11"/>
  <c r="P19" i="11"/>
  <c r="Q19" i="11"/>
  <c r="R19" i="11"/>
  <c r="S19" i="11"/>
  <c r="M16" i="11"/>
  <c r="M17" i="11"/>
  <c r="M18" i="11"/>
  <c r="M19" i="11"/>
  <c r="M15" i="11"/>
  <c r="D15" i="11"/>
  <c r="E15" i="11"/>
  <c r="F15" i="11"/>
  <c r="G15" i="11"/>
  <c r="H15" i="11"/>
  <c r="I15" i="11"/>
  <c r="AA15" i="11" s="1"/>
  <c r="D16" i="11"/>
  <c r="E16" i="11"/>
  <c r="F16" i="11"/>
  <c r="G16" i="11"/>
  <c r="H16" i="11"/>
  <c r="I16" i="11"/>
  <c r="D17" i="11"/>
  <c r="E17" i="11"/>
  <c r="F17" i="11"/>
  <c r="G17" i="11"/>
  <c r="H17" i="11"/>
  <c r="I17" i="11"/>
  <c r="D18" i="11"/>
  <c r="E18" i="11"/>
  <c r="F18" i="11"/>
  <c r="G18" i="11"/>
  <c r="H18" i="11"/>
  <c r="I18" i="11"/>
  <c r="D19" i="11"/>
  <c r="E19" i="11"/>
  <c r="F19" i="11"/>
  <c r="G19" i="11"/>
  <c r="H19" i="11"/>
  <c r="I19" i="11"/>
  <c r="C16" i="11"/>
  <c r="C17" i="11"/>
  <c r="C18" i="11"/>
  <c r="C19" i="11"/>
  <c r="N4" i="11"/>
  <c r="O4" i="11"/>
  <c r="P4" i="11"/>
  <c r="Q4" i="11"/>
  <c r="R4" i="11"/>
  <c r="S4" i="11"/>
  <c r="N5" i="11"/>
  <c r="O5" i="11"/>
  <c r="P5" i="11"/>
  <c r="Q5" i="11"/>
  <c r="R5" i="11"/>
  <c r="S5" i="11"/>
  <c r="N6" i="11"/>
  <c r="O6" i="11"/>
  <c r="P6" i="11"/>
  <c r="Q6" i="11"/>
  <c r="R6" i="11"/>
  <c r="S6" i="11"/>
  <c r="N7" i="11"/>
  <c r="O7" i="11"/>
  <c r="P7" i="11"/>
  <c r="Q7" i="11"/>
  <c r="R7" i="11"/>
  <c r="S7" i="11"/>
  <c r="N8" i="11"/>
  <c r="O8" i="11"/>
  <c r="P8" i="11"/>
  <c r="Q8" i="11"/>
  <c r="R8" i="11"/>
  <c r="S8" i="11"/>
  <c r="N9" i="11"/>
  <c r="O9" i="11"/>
  <c r="P9" i="11"/>
  <c r="Q9" i="11"/>
  <c r="R9" i="11"/>
  <c r="S9" i="11"/>
  <c r="N10" i="11"/>
  <c r="O10" i="11"/>
  <c r="P10" i="11"/>
  <c r="Q10" i="11"/>
  <c r="R10" i="11"/>
  <c r="S10" i="11"/>
  <c r="M5" i="11"/>
  <c r="M6" i="11"/>
  <c r="M7" i="11"/>
  <c r="M8" i="11"/>
  <c r="M9" i="11"/>
  <c r="M10" i="11"/>
  <c r="M4" i="11"/>
  <c r="D4" i="11"/>
  <c r="E4" i="11"/>
  <c r="F4" i="11"/>
  <c r="G4" i="11"/>
  <c r="H4" i="11"/>
  <c r="I4" i="11"/>
  <c r="D5" i="11"/>
  <c r="E5" i="11"/>
  <c r="F5" i="11"/>
  <c r="G5" i="11"/>
  <c r="H5" i="11"/>
  <c r="I5" i="11"/>
  <c r="D6" i="11"/>
  <c r="E6" i="11"/>
  <c r="F6" i="11"/>
  <c r="G6" i="11"/>
  <c r="H6" i="11"/>
  <c r="I6" i="11"/>
  <c r="D7" i="11"/>
  <c r="E7" i="11"/>
  <c r="F7" i="11"/>
  <c r="G7" i="11"/>
  <c r="H7" i="11"/>
  <c r="I7" i="11"/>
  <c r="D8" i="11"/>
  <c r="E8" i="11"/>
  <c r="F8" i="11"/>
  <c r="G8" i="11"/>
  <c r="H8" i="11"/>
  <c r="I8" i="11"/>
  <c r="D9" i="11"/>
  <c r="E9" i="11"/>
  <c r="F9" i="11"/>
  <c r="G9" i="11"/>
  <c r="H9" i="11"/>
  <c r="I9" i="11"/>
  <c r="D10" i="11"/>
  <c r="E10" i="11"/>
  <c r="F10" i="11"/>
  <c r="G10" i="11"/>
  <c r="H10" i="11"/>
  <c r="I10" i="11"/>
  <c r="C5" i="11"/>
  <c r="C6" i="11"/>
  <c r="C7" i="11"/>
  <c r="C8" i="11"/>
  <c r="C9" i="11"/>
  <c r="C10" i="11"/>
  <c r="C4" i="11"/>
  <c r="V18" i="11" l="1"/>
  <c r="Z18" i="11"/>
  <c r="Z16" i="11"/>
  <c r="W15" i="11"/>
  <c r="AA19" i="11"/>
  <c r="W19" i="11"/>
  <c r="AA17" i="11"/>
  <c r="W17" i="11"/>
  <c r="Y16" i="11"/>
  <c r="Z15" i="11"/>
  <c r="V15" i="11"/>
  <c r="AA18" i="11"/>
  <c r="W18" i="11"/>
  <c r="Z19" i="11"/>
  <c r="V19" i="11"/>
  <c r="X18" i="11"/>
  <c r="Z17" i="11"/>
  <c r="V17" i="11"/>
  <c r="Y18" i="11"/>
  <c r="Y26" i="11"/>
  <c r="Z29" i="11"/>
  <c r="V29" i="11"/>
  <c r="Z25" i="11"/>
  <c r="V25" i="11"/>
  <c r="AA28" i="11"/>
  <c r="W28" i="11"/>
  <c r="AA24" i="11"/>
  <c r="W24" i="11"/>
  <c r="X30" i="11"/>
  <c r="X26" i="11"/>
  <c r="AA30" i="11"/>
  <c r="W30" i="11"/>
  <c r="Y29" i="11"/>
  <c r="AA26" i="11"/>
  <c r="W26" i="11"/>
  <c r="Y25" i="11"/>
  <c r="X16" i="11"/>
  <c r="X15" i="11"/>
  <c r="AA29" i="11"/>
  <c r="W29" i="11"/>
  <c r="Y28" i="11"/>
  <c r="AA25" i="11"/>
  <c r="W25" i="11"/>
  <c r="Y24" i="11"/>
  <c r="Z30" i="11"/>
  <c r="V30" i="11"/>
  <c r="X29" i="11"/>
  <c r="Z28" i="11"/>
  <c r="V28" i="11"/>
  <c r="Z26" i="11"/>
  <c r="V26" i="11"/>
  <c r="X25" i="11"/>
  <c r="Z24" i="11"/>
  <c r="V24" i="11"/>
  <c r="Y30" i="11"/>
  <c r="X27" i="11"/>
  <c r="Y17" i="11"/>
  <c r="AA16" i="11"/>
  <c r="W16" i="11"/>
  <c r="Y15" i="11"/>
  <c r="X19" i="11"/>
  <c r="X17" i="11"/>
  <c r="V16" i="11"/>
  <c r="AA27" i="11"/>
  <c r="W27" i="11"/>
  <c r="V27" i="11"/>
  <c r="Z27" i="11"/>
  <c r="X28" i="11"/>
  <c r="Y27" i="11"/>
  <c r="X24" i="11"/>
  <c r="Y19" i="11"/>
  <c r="W9" i="11"/>
  <c r="AA9" i="11"/>
  <c r="Y10" i="11"/>
  <c r="V9" i="11"/>
  <c r="X9" i="11"/>
  <c r="Y9" i="11"/>
  <c r="Z9" i="11"/>
  <c r="V10" i="11"/>
  <c r="W10" i="11"/>
  <c r="X10" i="11"/>
  <c r="Z10" i="11"/>
  <c r="AA10" i="11"/>
  <c r="V8" i="11"/>
  <c r="Z8" i="11"/>
  <c r="X8" i="11"/>
  <c r="R11" i="11"/>
  <c r="Y8" i="11" l="1"/>
  <c r="S11" i="11"/>
  <c r="AA8" i="11"/>
  <c r="W8" i="11"/>
  <c r="N11" i="11"/>
  <c r="P11" i="11"/>
  <c r="E11" i="11"/>
  <c r="I11" i="11"/>
  <c r="X5" i="11"/>
  <c r="X6" i="11"/>
  <c r="V7" i="11"/>
  <c r="Z7" i="11"/>
  <c r="W5" i="11"/>
  <c r="AA5" i="11"/>
  <c r="Y6" i="11"/>
  <c r="C11" i="11"/>
  <c r="X7" i="11"/>
  <c r="G11" i="11"/>
  <c r="D11" i="11"/>
  <c r="O11" i="11"/>
  <c r="X4" i="11"/>
  <c r="Y5" i="11"/>
  <c r="V6" i="11"/>
  <c r="Z6" i="11"/>
  <c r="W7" i="11"/>
  <c r="AA7" i="11"/>
  <c r="H11" i="11"/>
  <c r="F11" i="11"/>
  <c r="M11" i="11"/>
  <c r="Y4" i="11"/>
  <c r="V5" i="11"/>
  <c r="Z5" i="11"/>
  <c r="W6" i="11"/>
  <c r="AA6" i="11"/>
  <c r="Y7" i="11"/>
  <c r="Q11" i="11"/>
  <c r="V4" i="11"/>
  <c r="Z4" i="11"/>
  <c r="W4" i="11"/>
  <c r="AA4" i="11"/>
  <c r="Y11" i="11" l="1"/>
  <c r="W11" i="11"/>
  <c r="Z11" i="11"/>
  <c r="V11" i="11"/>
  <c r="X11" i="11"/>
  <c r="AA11" i="11"/>
  <c r="F20" i="11" l="1"/>
  <c r="M20" i="11"/>
  <c r="Q20" i="11"/>
  <c r="E20" i="11"/>
  <c r="I20" i="11"/>
  <c r="P20" i="11"/>
  <c r="N20" i="11"/>
  <c r="R20" i="11"/>
  <c r="C20" i="11"/>
  <c r="H20" i="11"/>
  <c r="O20" i="11"/>
  <c r="S20" i="11"/>
  <c r="D20" i="11"/>
  <c r="G20" i="11"/>
  <c r="AA20" i="11" l="1"/>
  <c r="Z20" i="11"/>
  <c r="Y20" i="11"/>
  <c r="V20" i="11"/>
  <c r="X20" i="11"/>
  <c r="W20" i="11"/>
  <c r="N31" i="11" l="1"/>
  <c r="Q31" i="11"/>
  <c r="P31" i="11"/>
  <c r="R31" i="11"/>
  <c r="M31" i="11"/>
  <c r="S31" i="11"/>
  <c r="O31" i="11"/>
  <c r="C31" i="11" l="1"/>
  <c r="F31" i="11"/>
  <c r="G31" i="11"/>
  <c r="Y31" i="11" s="1"/>
  <c r="D31" i="11"/>
  <c r="V31" i="11" s="1"/>
  <c r="I31" i="11"/>
  <c r="E31" i="11"/>
  <c r="H31" i="11"/>
  <c r="Z31" i="11" s="1"/>
  <c r="D4" i="7"/>
  <c r="E4" i="7"/>
  <c r="F4" i="7"/>
  <c r="G4" i="7"/>
  <c r="H4" i="7"/>
  <c r="D5" i="7"/>
  <c r="E5" i="7"/>
  <c r="F5" i="7"/>
  <c r="G5" i="7"/>
  <c r="H5" i="7"/>
  <c r="D6" i="7"/>
  <c r="E6" i="7"/>
  <c r="F6" i="7"/>
  <c r="G6" i="7"/>
  <c r="H6" i="7"/>
  <c r="D7" i="7"/>
  <c r="E7" i="7"/>
  <c r="F7" i="7"/>
  <c r="G7" i="7"/>
  <c r="H7" i="7"/>
  <c r="D8" i="7"/>
  <c r="E8" i="7"/>
  <c r="F8" i="7"/>
  <c r="G8" i="7"/>
  <c r="H8" i="7"/>
  <c r="D9" i="7"/>
  <c r="E9" i="7"/>
  <c r="F9" i="7"/>
  <c r="G9" i="7"/>
  <c r="H9" i="7"/>
  <c r="D10" i="7"/>
  <c r="E10" i="7"/>
  <c r="F10" i="7"/>
  <c r="G10" i="7"/>
  <c r="H10" i="7"/>
  <c r="D11" i="7"/>
  <c r="E11" i="7"/>
  <c r="F11" i="7"/>
  <c r="G11" i="7"/>
  <c r="H11" i="7"/>
  <c r="D12" i="7"/>
  <c r="E12" i="7"/>
  <c r="F12" i="7"/>
  <c r="G12" i="7"/>
  <c r="H12" i="7"/>
  <c r="D13" i="7"/>
  <c r="E13" i="7"/>
  <c r="F13" i="7"/>
  <c r="G13" i="7"/>
  <c r="H13" i="7"/>
  <c r="D14" i="7"/>
  <c r="E14" i="7"/>
  <c r="F14" i="7"/>
  <c r="G14" i="7"/>
  <c r="H14" i="7"/>
  <c r="D15" i="7"/>
  <c r="E15" i="7"/>
  <c r="F15" i="7"/>
  <c r="G15" i="7"/>
  <c r="H15" i="7"/>
  <c r="C5" i="7"/>
  <c r="C6" i="7"/>
  <c r="C7" i="7"/>
  <c r="C8" i="7"/>
  <c r="C9" i="7"/>
  <c r="C10" i="7"/>
  <c r="C11" i="7"/>
  <c r="C12" i="7"/>
  <c r="C13" i="7"/>
  <c r="C14" i="7"/>
  <c r="C15" i="7"/>
  <c r="C4" i="7"/>
  <c r="X31" i="11" l="1"/>
  <c r="W31" i="11"/>
  <c r="AA31" i="11"/>
  <c r="M8" i="4" l="1"/>
  <c r="D12" i="4" l="1"/>
  <c r="L22" i="4" l="1"/>
  <c r="L23" i="4"/>
  <c r="L24" i="4"/>
  <c r="L25" i="4"/>
  <c r="L26" i="4"/>
  <c r="L27" i="4"/>
  <c r="L28" i="4"/>
  <c r="L29" i="4"/>
  <c r="L30" i="4"/>
  <c r="L31" i="4"/>
  <c r="L32" i="4"/>
  <c r="L33" i="4"/>
  <c r="V34" i="4"/>
  <c r="L34" i="4" l="1"/>
  <c r="X34" i="4"/>
  <c r="D17" i="4"/>
  <c r="C17" i="4"/>
  <c r="D23" i="4"/>
  <c r="D24" i="4"/>
  <c r="D25" i="4"/>
  <c r="D26" i="4"/>
  <c r="D27" i="4"/>
  <c r="D28" i="4"/>
  <c r="D29" i="4"/>
  <c r="D30" i="4"/>
  <c r="D31" i="4"/>
  <c r="D32" i="4"/>
  <c r="D33" i="4"/>
  <c r="D22" i="4"/>
  <c r="M7" i="4"/>
  <c r="D3" i="4"/>
  <c r="D4" i="4"/>
  <c r="D5" i="4"/>
  <c r="D6" i="4"/>
  <c r="D7" i="4"/>
  <c r="D8" i="4"/>
  <c r="D9" i="4"/>
  <c r="D10" i="4"/>
  <c r="D11" i="4"/>
  <c r="D13" i="4"/>
  <c r="D14" i="4"/>
  <c r="M11" i="4"/>
  <c r="M13" i="4"/>
  <c r="M14" i="4"/>
  <c r="M12" i="4"/>
  <c r="M23" i="4"/>
  <c r="M24" i="4"/>
  <c r="M25" i="4"/>
  <c r="M26" i="4"/>
  <c r="M27" i="4"/>
  <c r="M28" i="4"/>
  <c r="M29" i="4"/>
  <c r="M30" i="4"/>
  <c r="M31" i="4"/>
  <c r="M32" i="4"/>
  <c r="M33" i="4"/>
  <c r="M22" i="4"/>
  <c r="N22" i="4"/>
  <c r="W34" i="4"/>
  <c r="M15" i="4" l="1"/>
  <c r="M34" i="4"/>
  <c r="D34" i="4"/>
  <c r="D15" i="4"/>
  <c r="D18" i="4" s="1"/>
  <c r="O22" i="4" l="1"/>
  <c r="P22" i="4"/>
  <c r="Q22" i="4"/>
  <c r="R22" i="4"/>
  <c r="O23" i="4"/>
  <c r="P23" i="4"/>
  <c r="Q23" i="4"/>
  <c r="R23" i="4"/>
  <c r="O24" i="4"/>
  <c r="P24" i="4"/>
  <c r="Q24" i="4"/>
  <c r="R24" i="4"/>
  <c r="O25" i="4"/>
  <c r="P25" i="4"/>
  <c r="Q25" i="4"/>
  <c r="R25" i="4"/>
  <c r="O26" i="4"/>
  <c r="P26" i="4"/>
  <c r="Q26" i="4"/>
  <c r="R26" i="4"/>
  <c r="O27" i="4"/>
  <c r="P27" i="4"/>
  <c r="Q27" i="4"/>
  <c r="R27" i="4"/>
  <c r="O28" i="4"/>
  <c r="P28" i="4"/>
  <c r="Q28" i="4"/>
  <c r="R28" i="4"/>
  <c r="O29" i="4"/>
  <c r="P29" i="4"/>
  <c r="Q29" i="4"/>
  <c r="R29" i="4"/>
  <c r="O30" i="4"/>
  <c r="P30" i="4"/>
  <c r="Q30" i="4"/>
  <c r="R30" i="4"/>
  <c r="O31" i="4"/>
  <c r="P31" i="4"/>
  <c r="Q31" i="4"/>
  <c r="R31" i="4"/>
  <c r="O32" i="4"/>
  <c r="P32" i="4"/>
  <c r="Q32" i="4"/>
  <c r="R32" i="4"/>
  <c r="O33" i="4"/>
  <c r="P33" i="4"/>
  <c r="Q33" i="4"/>
  <c r="R33" i="4"/>
  <c r="N23" i="4"/>
  <c r="N24" i="4"/>
  <c r="N25" i="4"/>
  <c r="N26" i="4"/>
  <c r="N27" i="4"/>
  <c r="N28" i="4"/>
  <c r="N29" i="4"/>
  <c r="N30" i="4"/>
  <c r="N31" i="4"/>
  <c r="N32" i="4"/>
  <c r="N33" i="4"/>
  <c r="C22" i="4"/>
  <c r="O34" i="4" l="1"/>
  <c r="P34" i="4"/>
  <c r="N34" i="4"/>
  <c r="E22" i="4"/>
  <c r="F22" i="4"/>
  <c r="G22" i="4"/>
  <c r="H22" i="4"/>
  <c r="I22" i="4"/>
  <c r="E23" i="4"/>
  <c r="F23" i="4"/>
  <c r="G23" i="4"/>
  <c r="H23" i="4"/>
  <c r="I23" i="4"/>
  <c r="E24" i="4"/>
  <c r="F24" i="4"/>
  <c r="G24" i="4"/>
  <c r="H24" i="4"/>
  <c r="I24" i="4"/>
  <c r="E25" i="4"/>
  <c r="F25" i="4"/>
  <c r="G25" i="4"/>
  <c r="H25" i="4"/>
  <c r="I25" i="4"/>
  <c r="E26" i="4"/>
  <c r="F26" i="4"/>
  <c r="G26" i="4"/>
  <c r="H26" i="4"/>
  <c r="I26" i="4"/>
  <c r="E27" i="4"/>
  <c r="F27" i="4"/>
  <c r="G27" i="4"/>
  <c r="H27" i="4"/>
  <c r="I27" i="4"/>
  <c r="E28" i="4"/>
  <c r="F28" i="4"/>
  <c r="G28" i="4"/>
  <c r="H28" i="4"/>
  <c r="I28" i="4"/>
  <c r="E29" i="4"/>
  <c r="F29" i="4"/>
  <c r="G29" i="4"/>
  <c r="H29" i="4"/>
  <c r="I29" i="4"/>
  <c r="E30" i="4"/>
  <c r="F30" i="4"/>
  <c r="G30" i="4"/>
  <c r="H30" i="4"/>
  <c r="I30" i="4"/>
  <c r="E31" i="4"/>
  <c r="F31" i="4"/>
  <c r="G31" i="4"/>
  <c r="H31" i="4"/>
  <c r="I31" i="4"/>
  <c r="E32" i="4"/>
  <c r="F32" i="4"/>
  <c r="G32" i="4"/>
  <c r="H32" i="4"/>
  <c r="I32" i="4"/>
  <c r="E33" i="4"/>
  <c r="F33" i="4"/>
  <c r="G33" i="4"/>
  <c r="H33" i="4"/>
  <c r="I33" i="4"/>
  <c r="C23" i="4"/>
  <c r="C24" i="4"/>
  <c r="C25" i="4"/>
  <c r="C26" i="4"/>
  <c r="C27" i="4"/>
  <c r="C28" i="4"/>
  <c r="C29" i="4"/>
  <c r="C30" i="4"/>
  <c r="C31" i="4"/>
  <c r="C32" i="4"/>
  <c r="C33" i="4"/>
  <c r="Q34" i="4"/>
  <c r="R34" i="4"/>
  <c r="Y34" i="4"/>
  <c r="Z34" i="4"/>
  <c r="AA34" i="4"/>
  <c r="AB34" i="4"/>
  <c r="O7" i="4"/>
  <c r="P7" i="4"/>
  <c r="Q7" i="4"/>
  <c r="R7" i="4"/>
  <c r="O11" i="4"/>
  <c r="P11" i="4"/>
  <c r="Q11" i="4"/>
  <c r="R11" i="4"/>
  <c r="O12" i="4"/>
  <c r="P12" i="4"/>
  <c r="P15" i="4" s="1"/>
  <c r="Q12" i="4"/>
  <c r="R12" i="4"/>
  <c r="O13" i="4"/>
  <c r="P13" i="4"/>
  <c r="Q13" i="4"/>
  <c r="R13" i="4"/>
  <c r="O14" i="4"/>
  <c r="P14" i="4"/>
  <c r="Q14" i="4"/>
  <c r="R14" i="4"/>
  <c r="O15" i="4"/>
  <c r="Q15" i="4"/>
  <c r="R15" i="4"/>
  <c r="N14" i="4"/>
  <c r="N13" i="4"/>
  <c r="N12" i="4"/>
  <c r="N11" i="4"/>
  <c r="N7" i="4"/>
  <c r="W9" i="4"/>
  <c r="X9" i="4"/>
  <c r="Y9" i="4"/>
  <c r="Z9" i="4"/>
  <c r="V9" i="4"/>
  <c r="S15" i="4" l="1"/>
  <c r="C34" i="4"/>
  <c r="H34" i="4"/>
  <c r="G34" i="4"/>
  <c r="F34" i="4"/>
  <c r="I34" i="4"/>
  <c r="E34" i="4"/>
  <c r="N15" i="4"/>
  <c r="C13" i="2" l="1"/>
  <c r="D13" i="2"/>
  <c r="E13" i="2"/>
  <c r="F13" i="2"/>
  <c r="G13" i="2"/>
  <c r="E17" i="4"/>
  <c r="F17" i="4"/>
  <c r="G17" i="4"/>
  <c r="H17" i="4"/>
  <c r="I17" i="4"/>
  <c r="E3" i="4" l="1"/>
  <c r="F3" i="4"/>
  <c r="G3" i="4"/>
  <c r="H3" i="4"/>
  <c r="I3" i="4"/>
  <c r="E4" i="4"/>
  <c r="F4" i="4"/>
  <c r="G4" i="4"/>
  <c r="H4" i="4"/>
  <c r="I4" i="4"/>
  <c r="E5" i="4"/>
  <c r="F5" i="4"/>
  <c r="G5" i="4"/>
  <c r="H5" i="4"/>
  <c r="I5" i="4"/>
  <c r="E6" i="4"/>
  <c r="F6" i="4"/>
  <c r="G6" i="4"/>
  <c r="H6" i="4"/>
  <c r="I6" i="4"/>
  <c r="E7" i="4"/>
  <c r="F7" i="4"/>
  <c r="G7" i="4"/>
  <c r="H7" i="4"/>
  <c r="I7" i="4"/>
  <c r="E8" i="4"/>
  <c r="F8" i="4"/>
  <c r="G8" i="4"/>
  <c r="H8" i="4"/>
  <c r="I8" i="4"/>
  <c r="E9" i="4"/>
  <c r="F9" i="4"/>
  <c r="G9" i="4"/>
  <c r="H9" i="4"/>
  <c r="I9" i="4"/>
  <c r="E10" i="4"/>
  <c r="F10" i="4"/>
  <c r="G10" i="4"/>
  <c r="H10" i="4"/>
  <c r="I10" i="4"/>
  <c r="E11" i="4"/>
  <c r="F11" i="4"/>
  <c r="G11" i="4"/>
  <c r="H11" i="4"/>
  <c r="I11" i="4"/>
  <c r="E12" i="4"/>
  <c r="F12" i="4"/>
  <c r="G12" i="4"/>
  <c r="H12" i="4"/>
  <c r="I12" i="4"/>
  <c r="E13" i="4"/>
  <c r="F13" i="4"/>
  <c r="G13" i="4"/>
  <c r="H13" i="4"/>
  <c r="I13" i="4"/>
  <c r="E14" i="4"/>
  <c r="F14" i="4"/>
  <c r="G14" i="4"/>
  <c r="H14" i="4"/>
  <c r="I14" i="4"/>
  <c r="C4" i="4"/>
  <c r="C5" i="4"/>
  <c r="C6" i="4"/>
  <c r="C7" i="4"/>
  <c r="C8" i="4"/>
  <c r="C9" i="4"/>
  <c r="C10" i="4"/>
  <c r="C11" i="4"/>
  <c r="C12" i="4"/>
  <c r="C13" i="4"/>
  <c r="C14" i="4"/>
  <c r="C3" i="4"/>
  <c r="I15" i="4" l="1"/>
  <c r="I18" i="4" s="1"/>
  <c r="C15" i="4"/>
  <c r="C18" i="4" s="1"/>
  <c r="H15" i="4"/>
  <c r="H18" i="4" s="1"/>
  <c r="F15" i="4"/>
  <c r="F18" i="4" s="1"/>
  <c r="G15" i="4"/>
  <c r="G18" i="4" s="1"/>
  <c r="E15" i="4"/>
  <c r="E18" i="4" s="1"/>
  <c r="B32" i="2" l="1"/>
  <c r="B41" i="2"/>
  <c r="B23" i="2"/>
  <c r="F4" i="2" l="1"/>
  <c r="G4" i="2"/>
  <c r="F5" i="2"/>
  <c r="G5" i="2"/>
  <c r="F6" i="2"/>
  <c r="G6" i="2"/>
  <c r="F7" i="2"/>
  <c r="G7" i="2"/>
  <c r="D4" i="2"/>
  <c r="E4" i="2"/>
  <c r="D5" i="2"/>
  <c r="E5" i="2"/>
  <c r="D6" i="2"/>
  <c r="E6" i="2"/>
  <c r="D7" i="2"/>
  <c r="E7" i="2"/>
  <c r="F3" i="2"/>
  <c r="D3" i="2"/>
  <c r="E3" i="2"/>
  <c r="C3" i="2"/>
  <c r="C4" i="2"/>
  <c r="C5" i="2"/>
  <c r="C6" i="2"/>
  <c r="C7" i="2"/>
  <c r="B4" i="2"/>
  <c r="B5" i="2"/>
  <c r="B6" i="2"/>
  <c r="B7" i="2"/>
  <c r="B8" i="2" l="1"/>
  <c r="F8" i="2"/>
  <c r="G8" i="2"/>
  <c r="E8" i="2"/>
  <c r="D8" i="2"/>
  <c r="C8" i="2"/>
</calcChain>
</file>

<file path=xl/sharedStrings.xml><?xml version="1.0" encoding="utf-8"?>
<sst xmlns="http://schemas.openxmlformats.org/spreadsheetml/2006/main" count="1365" uniqueCount="477">
  <si>
    <t>100*(GDP_2/GDP_0-1)</t>
  </si>
  <si>
    <t>100*(VA_18_2/VA_18_0-1)</t>
  </si>
  <si>
    <t>100*(CH_2/CH_0-1)</t>
  </si>
  <si>
    <t>100*(IA_2/IA_0-1)</t>
  </si>
  <si>
    <t>100*((IA_2-IA_19_2)/(IA_0-IA_19_0)-1)</t>
  </si>
  <si>
    <t>100*(X_2/X_0-1)</t>
  </si>
  <si>
    <t>100*(M_2/M_0-1)</t>
  </si>
  <si>
    <t>100*(PCH_2/PCH_0-1)</t>
  </si>
  <si>
    <t>100*(PY_2/PY_0-1)</t>
  </si>
  <si>
    <t>100*((W_2/PCH_2)/(W_0/PCH_0)-1)</t>
  </si>
  <si>
    <t>100*((CL_2/PVA_2)/(CL_0/PVA_0)-1)</t>
  </si>
  <si>
    <t>L_2-L_0</t>
  </si>
  <si>
    <t>100*(UNR_TOT_2-UNR_TOT_0)</t>
  </si>
  <si>
    <t>100*((PX_2*X_2-PM_2*M_2)/(PGDP_2*GDP_2)-(PX_0*X_0-PM_0*M_0)/(PGDP_0*GDP_0))</t>
  </si>
  <si>
    <t>100*(EMS_TOT_2/EMS_TOT_0-1)</t>
  </si>
  <si>
    <t>EN_AGR_20_0</t>
  </si>
  <si>
    <t>EN_IND_20_0</t>
  </si>
  <si>
    <t>EN_TRANSP_20_0</t>
  </si>
  <si>
    <t>EN_SER_20_0</t>
  </si>
  <si>
    <t>EN_AGR_21_0</t>
  </si>
  <si>
    <t>EN_IND_21_0</t>
  </si>
  <si>
    <t>EN_TRANSP_21_0</t>
  </si>
  <si>
    <t>EN_SER_21_0</t>
  </si>
  <si>
    <t>EN_AGR_22_0</t>
  </si>
  <si>
    <t>EN_IND_22_0</t>
  </si>
  <si>
    <t>EN_TRANSP_22_0</t>
  </si>
  <si>
    <t>EN_SER_22_0</t>
  </si>
  <si>
    <t>EN_GWH_AGR_0</t>
  </si>
  <si>
    <t>EN_GWH_IND_0</t>
  </si>
  <si>
    <t>EN_GWH_TRANSP_0</t>
  </si>
  <si>
    <t>EN_GWH_SER_0</t>
  </si>
  <si>
    <t>EN_AGR_20_2</t>
  </si>
  <si>
    <t>EN_IND_20_2</t>
  </si>
  <si>
    <t>EN_TRANSP_20_2</t>
  </si>
  <si>
    <t>EN_SER_20_2</t>
  </si>
  <si>
    <t>EN_AGR_21_2</t>
  </si>
  <si>
    <t>EN_IND_21_2</t>
  </si>
  <si>
    <t>EN_TRANSP_21_2</t>
  </si>
  <si>
    <t>EN_SER_21_2</t>
  </si>
  <si>
    <t>EN_AGR_22_2</t>
  </si>
  <si>
    <t>EN_IND_22_2</t>
  </si>
  <si>
    <t>EN_TRANSP_22_2</t>
  </si>
  <si>
    <t>EN_SER_22_2</t>
  </si>
  <si>
    <t>EN_GWH_AGR_2</t>
  </si>
  <si>
    <t>EN_GWH_IND_2</t>
  </si>
  <si>
    <t>EN_GWH_TRANSP_2</t>
  </si>
  <si>
    <t>EN_GWH_SER_2</t>
  </si>
  <si>
    <t>EN_CONFIN_TOT_0</t>
  </si>
  <si>
    <t>EN_CONFIN_TOT_2</t>
  </si>
  <si>
    <t>EN_GWH_CONFIN_0</t>
  </si>
  <si>
    <t>EN_GWH_CONFIN_2</t>
  </si>
  <si>
    <t>Agriculture</t>
  </si>
  <si>
    <t>Industries</t>
  </si>
  <si>
    <t xml:space="preserve">Transport 
</t>
  </si>
  <si>
    <t>Services</t>
  </si>
  <si>
    <t>household</t>
  </si>
  <si>
    <t xml:space="preserve">Final consumption </t>
  </si>
  <si>
    <t>EN_HH_20_0</t>
  </si>
  <si>
    <t>EN_HH_21_0</t>
  </si>
  <si>
    <t>EN_HH_22_0</t>
  </si>
  <si>
    <t>EN_HH_20_2</t>
  </si>
  <si>
    <t>EN_HH_21_2</t>
  </si>
  <si>
    <t>EN_HH_22_2</t>
  </si>
  <si>
    <t>EN_AGR_</t>
  </si>
  <si>
    <t>EN_IND_</t>
  </si>
  <si>
    <t>EN_TRANSP_</t>
  </si>
  <si>
    <t>EN_SER_</t>
  </si>
  <si>
    <t>EN_HH_</t>
  </si>
  <si>
    <t>total</t>
  </si>
  <si>
    <t>EN_AGR_0</t>
  </si>
  <si>
    <t>EN_IND_0</t>
  </si>
  <si>
    <t>EN_TRANSP_0</t>
  </si>
  <si>
    <t>EN_SER_0</t>
  </si>
  <si>
    <t>EN_HH_0</t>
  </si>
  <si>
    <t>EN_AGR_2</t>
  </si>
  <si>
    <t>EN_IND_2</t>
  </si>
  <si>
    <t>EN_TRANSP_2</t>
  </si>
  <si>
    <t>EN_SER_2</t>
  </si>
  <si>
    <t xml:space="preserve">Total </t>
  </si>
  <si>
    <t>Final energy consumption by sector (baseline ENERDATA)</t>
  </si>
  <si>
    <t>EMS_AGR_0</t>
  </si>
  <si>
    <t>EMS_IND_0</t>
  </si>
  <si>
    <t>EMS_TRANSP_0</t>
  </si>
  <si>
    <t>EMS_SER_0</t>
  </si>
  <si>
    <t>EMS_TRANSFOR_2</t>
  </si>
  <si>
    <t>EMS_GENER_2</t>
  </si>
  <si>
    <t>EMS_AGR_2</t>
  </si>
  <si>
    <t>EMS_IND_2</t>
  </si>
  <si>
    <t>EMS_TRANSP_2</t>
  </si>
  <si>
    <t>EMS_SER_2</t>
  </si>
  <si>
    <t>EN_SEC_22_0</t>
  </si>
  <si>
    <t>EN_SEC_23_0</t>
  </si>
  <si>
    <t>EN_SEC_24_0</t>
  </si>
  <si>
    <t>EN_SEC_25_0</t>
  </si>
  <si>
    <t>EN_SEC_26_0</t>
  </si>
  <si>
    <t>EN_SEC_27_0</t>
  </si>
  <si>
    <t>EN_SEC_28_0</t>
  </si>
  <si>
    <t>EN_SEC_29_0</t>
  </si>
  <si>
    <t>EN_SEC_30_0</t>
  </si>
  <si>
    <t>EN_SEC_31_0</t>
  </si>
  <si>
    <t>EN_SEC_32_0</t>
  </si>
  <si>
    <t>EN_SEC_33_0</t>
  </si>
  <si>
    <t>EMS_SEC_22_0</t>
  </si>
  <si>
    <t>EMS_SEC_23_0</t>
  </si>
  <si>
    <t>EMS_SEC_24_0</t>
  </si>
  <si>
    <t>EMS_SEC_25_0</t>
  </si>
  <si>
    <t>EMS_SEC_26_0</t>
  </si>
  <si>
    <t>EMS_SEC_27_0</t>
  </si>
  <si>
    <t>EMS_SEC_28_0</t>
  </si>
  <si>
    <t>EMS_SEC_29_0</t>
  </si>
  <si>
    <t>EMS_SEC_30_0</t>
  </si>
  <si>
    <t>EMS_SEC_31_0</t>
  </si>
  <si>
    <t>EMS_SEC_32_0</t>
  </si>
  <si>
    <t>EMS_SEC_33_0</t>
  </si>
  <si>
    <t>Hydro</t>
  </si>
  <si>
    <t>Wind</t>
  </si>
  <si>
    <t>Geothermal</t>
  </si>
  <si>
    <t>Solar</t>
  </si>
  <si>
    <t>Cogeneration</t>
  </si>
  <si>
    <t>Bioenergy</t>
  </si>
  <si>
    <t>other clean energy</t>
  </si>
  <si>
    <t>Nuclear</t>
  </si>
  <si>
    <t>Cabon-based</t>
  </si>
  <si>
    <t>Combined Cycle</t>
  </si>
  <si>
    <t>Internal Combustion</t>
  </si>
  <si>
    <t>Thermoelectric</t>
  </si>
  <si>
    <t>EMS_GENER_0</t>
  </si>
  <si>
    <t>Main</t>
  </si>
  <si>
    <t>EMS_TRANSFOR_0</t>
  </si>
  <si>
    <t xml:space="preserve">Final consumption of electricity </t>
  </si>
  <si>
    <t>GDP_0</t>
  </si>
  <si>
    <t>GDP_2</t>
  </si>
  <si>
    <t>EN_GWH_HH_22_H01_0</t>
  </si>
  <si>
    <t>EN_GWH_HH_22_H01_2</t>
  </si>
  <si>
    <t>Emission of generation CO2 CAP</t>
  </si>
  <si>
    <t>Reduction emisiones generation %</t>
  </si>
  <si>
    <t>Suma de Value</t>
  </si>
  <si>
    <t>Year</t>
  </si>
  <si>
    <t>caseName</t>
  </si>
  <si>
    <t>Fuel2</t>
  </si>
  <si>
    <t>2020</t>
  </si>
  <si>
    <t>2025</t>
  </si>
  <si>
    <t>2030</t>
  </si>
  <si>
    <t>2040</t>
  </si>
  <si>
    <t>2050</t>
  </si>
  <si>
    <t>Total général</t>
  </si>
  <si>
    <t>2 Main</t>
  </si>
  <si>
    <t>Carboelectric</t>
  </si>
  <si>
    <t>combined cycle and turbogas</t>
  </si>
  <si>
    <t>Internal combustion</t>
  </si>
  <si>
    <t>Termoelectric</t>
  </si>
  <si>
    <t xml:space="preserve">Wind </t>
  </si>
  <si>
    <t xml:space="preserve">Geothermal </t>
  </si>
  <si>
    <t xml:space="preserve">Solar </t>
  </si>
  <si>
    <t>Other clean energy</t>
  </si>
  <si>
    <t xml:space="preserve">Nuclear  </t>
  </si>
  <si>
    <t>Combined cycle and turbogas</t>
  </si>
  <si>
    <t>EN_CONFIN_22_22_0</t>
  </si>
  <si>
    <t>EN_CONFIN_22_23_0</t>
  </si>
  <si>
    <t>EN_CONFIN_22_24_0</t>
  </si>
  <si>
    <t>EN_CONFIN_22_25_0</t>
  </si>
  <si>
    <t>EN_CONFIN_22_26_0</t>
  </si>
  <si>
    <t>EN_CONFIN_22_27_0</t>
  </si>
  <si>
    <t>EN_CONFIN_22_28_0</t>
  </si>
  <si>
    <t>EN_CONFIN_22_29_0</t>
  </si>
  <si>
    <t>EN_CONFIN_22_30_0</t>
  </si>
  <si>
    <t>EN_CONFIN_22_31_0</t>
  </si>
  <si>
    <t>EN_CONFIN_22_32_0</t>
  </si>
  <si>
    <t>EN_CONFIN_22_33_0</t>
  </si>
  <si>
    <t>Consumo Bruto Balmorel</t>
  </si>
  <si>
    <t>EN_CONFIN_22_22_2</t>
  </si>
  <si>
    <t>EN_CONFIN_22_23_2</t>
  </si>
  <si>
    <t>EN_CONFIN_22_24_2</t>
  </si>
  <si>
    <t>EN_CONFIN_22_25_2</t>
  </si>
  <si>
    <t>EN_CONFIN_22_26_2</t>
  </si>
  <si>
    <t>EN_CONFIN_22_27_2</t>
  </si>
  <si>
    <t>EN_CONFIN_22_28_2</t>
  </si>
  <si>
    <t>EN_CONFIN_22_29_2</t>
  </si>
  <si>
    <t>EN_CONFIN_22_30_2</t>
  </si>
  <si>
    <t>EN_CONFIN_22_31_2</t>
  </si>
  <si>
    <t>EN_CONFIN_22_32_2</t>
  </si>
  <si>
    <t>EN_CONFIN_22_33_2</t>
  </si>
  <si>
    <t xml:space="preserve">PRODESEN </t>
  </si>
  <si>
    <t>2017 (PRODESEN)</t>
  </si>
  <si>
    <t>Demanda Final</t>
  </si>
  <si>
    <t>PRODESEN</t>
  </si>
  <si>
    <t>2013 (PRODESEN)</t>
  </si>
  <si>
    <t>Exportaciones</t>
  </si>
  <si>
    <t>Empleo</t>
  </si>
  <si>
    <t>CH_2</t>
  </si>
  <si>
    <t>I_2</t>
  </si>
  <si>
    <t>X_2</t>
  </si>
  <si>
    <t>M_2</t>
  </si>
  <si>
    <t>CH_0</t>
  </si>
  <si>
    <t>I_0</t>
  </si>
  <si>
    <t>X_0</t>
  </si>
  <si>
    <t>M_0</t>
  </si>
  <si>
    <t>G_2</t>
  </si>
  <si>
    <t>G_0</t>
  </si>
  <si>
    <t>DS_2</t>
  </si>
  <si>
    <t>DS_0</t>
  </si>
  <si>
    <t>VERIF GDP_2</t>
  </si>
  <si>
    <t>VERIF GDP_0</t>
  </si>
  <si>
    <t xml:space="preserve">Verif GDP </t>
  </si>
  <si>
    <t>Import</t>
  </si>
  <si>
    <t>Balanza comercial</t>
  </si>
  <si>
    <t xml:space="preserve">Inversion </t>
  </si>
  <si>
    <t>Consumo</t>
  </si>
  <si>
    <t xml:space="preserve">PIB </t>
  </si>
  <si>
    <t xml:space="preserve">PIB Por Componente </t>
  </si>
  <si>
    <t>Contribuciones del PIB</t>
  </si>
  <si>
    <t>Emisiones de CO2</t>
  </si>
  <si>
    <t xml:space="preserve">Inversiones </t>
  </si>
  <si>
    <t>100*(DEBT_G_VAL_2/(PGDP_2*GDP_2)-DEBT_G_VAL_0/(PGDP_0*GDP_0))</t>
  </si>
  <si>
    <t>100*(DP_G_VAL_2-DP_G_VAL_0)</t>
  </si>
  <si>
    <t>Escenario de referencia: Escenario Main</t>
  </si>
  <si>
    <t>Escenario alternativo: Escenario CO2 CAP</t>
  </si>
  <si>
    <t>Desviación al escenario de referencia</t>
  </si>
  <si>
    <t>Industria</t>
  </si>
  <si>
    <t>Agricultura</t>
  </si>
  <si>
    <t xml:space="preserve">Transporte 
</t>
  </si>
  <si>
    <t>Servicios</t>
  </si>
  <si>
    <t>Petróleo y Gas</t>
  </si>
  <si>
    <t>Hogares</t>
  </si>
  <si>
    <t xml:space="preserve">Generación de electricidad </t>
  </si>
  <si>
    <t>Total</t>
  </si>
  <si>
    <t>Convencionales</t>
  </si>
  <si>
    <t>Electricidad Final (Gwh)</t>
  </si>
  <si>
    <t>Electricidad Final</t>
  </si>
  <si>
    <t>Energia (PJ)</t>
  </si>
  <si>
    <t>Energia</t>
  </si>
  <si>
    <t>EN_TRANSFOR_0</t>
  </si>
  <si>
    <t>EN_GENER_0</t>
  </si>
  <si>
    <t>EN_TRANSFOR_2</t>
  </si>
  <si>
    <t>EN_GENER_2</t>
  </si>
  <si>
    <t>EMS_HH_0</t>
  </si>
  <si>
    <t>EMS_HH_2</t>
  </si>
  <si>
    <t>Emisiones de CO2 (Mt CO2e)</t>
  </si>
  <si>
    <t>EN_HH_2</t>
  </si>
  <si>
    <t>L_01_0</t>
  </si>
  <si>
    <t>L_02_0</t>
  </si>
  <si>
    <t>L_03_0</t>
  </si>
  <si>
    <t>L_04_0</t>
  </si>
  <si>
    <t>L_05_0</t>
  </si>
  <si>
    <t>L_06_0</t>
  </si>
  <si>
    <t>L_07_0</t>
  </si>
  <si>
    <t>L_08_0</t>
  </si>
  <si>
    <t>L_09_0</t>
  </si>
  <si>
    <t>L_10_0</t>
  </si>
  <si>
    <t>L_11_0</t>
  </si>
  <si>
    <t>L_12_0</t>
  </si>
  <si>
    <t>L_13_0</t>
  </si>
  <si>
    <t>L_14_0</t>
  </si>
  <si>
    <t>L_15_0</t>
  </si>
  <si>
    <t>L_16_0</t>
  </si>
  <si>
    <t>L_17_0</t>
  </si>
  <si>
    <t>L_18_0</t>
  </si>
  <si>
    <t>L_19_0</t>
  </si>
  <si>
    <t>L_20_0</t>
  </si>
  <si>
    <t>L_21_0</t>
  </si>
  <si>
    <t>L_22_0</t>
  </si>
  <si>
    <t>L_23_0</t>
  </si>
  <si>
    <t>L_24_0</t>
  </si>
  <si>
    <t>L_25_0</t>
  </si>
  <si>
    <t>L_26_0</t>
  </si>
  <si>
    <t>L_27_0</t>
  </si>
  <si>
    <t>L_28_0</t>
  </si>
  <si>
    <t>L_29_0</t>
  </si>
  <si>
    <t>L_30_0</t>
  </si>
  <si>
    <t>L_31_0</t>
  </si>
  <si>
    <t>L_32_0</t>
  </si>
  <si>
    <t>L_33_0</t>
  </si>
  <si>
    <t>L_01_2</t>
  </si>
  <si>
    <t>L_02_2</t>
  </si>
  <si>
    <t>L_03_2</t>
  </si>
  <si>
    <t>L_04_2</t>
  </si>
  <si>
    <t>L_05_2</t>
  </si>
  <si>
    <t>L_06_2</t>
  </si>
  <si>
    <t>L_07_2</t>
  </si>
  <si>
    <t>L_08_2</t>
  </si>
  <si>
    <t>L_09_2</t>
  </si>
  <si>
    <t>L_10_2</t>
  </si>
  <si>
    <t>L_11_2</t>
  </si>
  <si>
    <t>L_12_2</t>
  </si>
  <si>
    <t>L_13_2</t>
  </si>
  <si>
    <t>L_14_2</t>
  </si>
  <si>
    <t>L_15_2</t>
  </si>
  <si>
    <t>L_16_2</t>
  </si>
  <si>
    <t>L_17_2</t>
  </si>
  <si>
    <t>L_18_2</t>
  </si>
  <si>
    <t>L_19_2</t>
  </si>
  <si>
    <t>L_20_2</t>
  </si>
  <si>
    <t>L_21_2</t>
  </si>
  <si>
    <t>L_22_2</t>
  </si>
  <si>
    <t>L_23_2</t>
  </si>
  <si>
    <t>L_24_2</t>
  </si>
  <si>
    <t>L_25_2</t>
  </si>
  <si>
    <t>L_26_2</t>
  </si>
  <si>
    <t>L_27_2</t>
  </si>
  <si>
    <t>L_28_2</t>
  </si>
  <si>
    <t>L_29_2</t>
  </si>
  <si>
    <t>L_30_2</t>
  </si>
  <si>
    <t>L_31_2</t>
  </si>
  <si>
    <t>L_32_2</t>
  </si>
  <si>
    <t>L_33_2</t>
  </si>
  <si>
    <t>IA_01_0</t>
  </si>
  <si>
    <t>IA_02_0</t>
  </si>
  <si>
    <t>IA_03_0</t>
  </si>
  <si>
    <t>IA_04_0</t>
  </si>
  <si>
    <t>IA_05_0</t>
  </si>
  <si>
    <t>IA_06_0</t>
  </si>
  <si>
    <t>IA_07_0</t>
  </si>
  <si>
    <t>IA_08_0</t>
  </si>
  <si>
    <t>IA_09_0</t>
  </si>
  <si>
    <t>IA_10_0</t>
  </si>
  <si>
    <t>IA_11_0</t>
  </si>
  <si>
    <t>IA_12_0</t>
  </si>
  <si>
    <t>IA_13_0</t>
  </si>
  <si>
    <t>IA_14_0</t>
  </si>
  <si>
    <t>IA_15_0</t>
  </si>
  <si>
    <t>IA_16_0</t>
  </si>
  <si>
    <t>IA_17_0</t>
  </si>
  <si>
    <t>IA_18_0</t>
  </si>
  <si>
    <t>IA_19_0</t>
  </si>
  <si>
    <t>IA_20_0</t>
  </si>
  <si>
    <t>IA_21_0</t>
  </si>
  <si>
    <t>IA_22_0</t>
  </si>
  <si>
    <t>IA_23_0</t>
  </si>
  <si>
    <t>IA_24_0</t>
  </si>
  <si>
    <t>IA_25_0</t>
  </si>
  <si>
    <t>IA_26_0</t>
  </si>
  <si>
    <t>IA_27_0</t>
  </si>
  <si>
    <t>IA_28_0</t>
  </si>
  <si>
    <t>IA_29_0</t>
  </si>
  <si>
    <t>IA_30_0</t>
  </si>
  <si>
    <t>IA_31_0</t>
  </si>
  <si>
    <t>IA_32_0</t>
  </si>
  <si>
    <t>IA_33_0</t>
  </si>
  <si>
    <t>IA_01_2</t>
  </si>
  <si>
    <t>IA_02_2</t>
  </si>
  <si>
    <t>IA_03_2</t>
  </si>
  <si>
    <t>IA_04_2</t>
  </si>
  <si>
    <t>IA_05_2</t>
  </si>
  <si>
    <t>IA_06_2</t>
  </si>
  <si>
    <t>IA_07_2</t>
  </si>
  <si>
    <t>IA_08_2</t>
  </si>
  <si>
    <t>IA_09_2</t>
  </si>
  <si>
    <t>IA_10_2</t>
  </si>
  <si>
    <t>IA_11_2</t>
  </si>
  <si>
    <t>IA_12_2</t>
  </si>
  <si>
    <t>IA_13_2</t>
  </si>
  <si>
    <t>IA_14_2</t>
  </si>
  <si>
    <t>IA_15_2</t>
  </si>
  <si>
    <t>IA_16_2</t>
  </si>
  <si>
    <t>IA_17_2</t>
  </si>
  <si>
    <t>IA_18_2</t>
  </si>
  <si>
    <t>IA_19_2</t>
  </si>
  <si>
    <t>IA_20_2</t>
  </si>
  <si>
    <t>IA_21_2</t>
  </si>
  <si>
    <t>IA_22_2</t>
  </si>
  <si>
    <t>IA_23_2</t>
  </si>
  <si>
    <t>IA_24_2</t>
  </si>
  <si>
    <t>IA_25_2</t>
  </si>
  <si>
    <t>IA_26_2</t>
  </si>
  <si>
    <t>IA_27_2</t>
  </si>
  <si>
    <t>IA_28_2</t>
  </si>
  <si>
    <t>IA_29_2</t>
  </si>
  <si>
    <t>IA_30_2</t>
  </si>
  <si>
    <t>IA_31_2</t>
  </si>
  <si>
    <t>IA_32_2</t>
  </si>
  <si>
    <t>IA_33_2</t>
  </si>
  <si>
    <t>CH_01_0</t>
  </si>
  <si>
    <t>CH_02_0</t>
  </si>
  <si>
    <t>CH_03_0</t>
  </si>
  <si>
    <t>CH_04_0</t>
  </si>
  <si>
    <t>CH_05_0</t>
  </si>
  <si>
    <t>CH_06_0</t>
  </si>
  <si>
    <t>CH_08_0</t>
  </si>
  <si>
    <t>CH_11_0</t>
  </si>
  <si>
    <t>CH_12_0</t>
  </si>
  <si>
    <t>CH_13_0</t>
  </si>
  <si>
    <t>CH_14_0</t>
  </si>
  <si>
    <t>CH_15_0</t>
  </si>
  <si>
    <t>CH_16_0</t>
  </si>
  <si>
    <t>CH_17_0</t>
  </si>
  <si>
    <t>CH_18_0</t>
  </si>
  <si>
    <t>CH_19_0</t>
  </si>
  <si>
    <t>CH_20_0</t>
  </si>
  <si>
    <t>CH_21_0</t>
  </si>
  <si>
    <t>CH_22_0</t>
  </si>
  <si>
    <t>CH_01_2</t>
  </si>
  <si>
    <t>CH_02_2</t>
  </si>
  <si>
    <t>CH_03_2</t>
  </si>
  <si>
    <t>CH_04_2</t>
  </si>
  <si>
    <t>CH_05_2</t>
  </si>
  <si>
    <t>CH_06_2</t>
  </si>
  <si>
    <t>CH_08_2</t>
  </si>
  <si>
    <t>CH_11_2</t>
  </si>
  <si>
    <t>CH_12_2</t>
  </si>
  <si>
    <t>CH_13_2</t>
  </si>
  <si>
    <t>CH_14_2</t>
  </si>
  <si>
    <t>CH_15_2</t>
  </si>
  <si>
    <t>CH_16_2</t>
  </si>
  <si>
    <t>CH_17_2</t>
  </si>
  <si>
    <t>CH_18_2</t>
  </si>
  <si>
    <t>CH_19_2</t>
  </si>
  <si>
    <t>CH_20_2</t>
  </si>
  <si>
    <t>CH_21_2</t>
  </si>
  <si>
    <t>CH_22_2</t>
  </si>
  <si>
    <t>Electricidad</t>
  </si>
  <si>
    <t>Combustible fosiles</t>
  </si>
  <si>
    <t>Resultados Macroeconómicos</t>
  </si>
  <si>
    <t>Consumo privado por producto</t>
  </si>
  <si>
    <r>
      <t xml:space="preserve">Deficit Público </t>
    </r>
    <r>
      <rPr>
        <sz val="9"/>
        <color theme="1"/>
        <rFont val="Calibri"/>
        <family val="2"/>
        <scheme val="minor"/>
      </rPr>
      <t xml:space="preserve"> (Desviación en  al BAU en % de PIB)</t>
    </r>
  </si>
  <si>
    <r>
      <rPr>
        <b/>
        <sz val="9"/>
        <color theme="1"/>
        <rFont val="Calibri"/>
        <family val="2"/>
        <scheme val="minor"/>
      </rPr>
      <t>PIB Real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</si>
  <si>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Consumo privado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</si>
  <si>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Inversiones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</si>
  <si>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Exportaciones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</si>
  <si>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Importaciones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</si>
  <si>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Tasa de desempleo</t>
    </r>
    <r>
      <rPr>
        <sz val="9"/>
        <color theme="1"/>
        <rFont val="Calibri"/>
        <family val="2"/>
        <scheme val="minor"/>
      </rPr>
      <t xml:space="preserve"> (Desviación al BAU)</t>
    </r>
  </si>
  <si>
    <r>
      <rPr>
        <b/>
        <sz val="9"/>
        <color theme="1"/>
        <rFont val="Calibri"/>
        <family val="2"/>
        <scheme val="minor"/>
      </rPr>
      <t>Empleos</t>
    </r>
    <r>
      <rPr>
        <sz val="9"/>
        <color theme="1"/>
        <rFont val="Calibri"/>
        <family val="2"/>
        <scheme val="minor"/>
      </rPr>
      <t xml:space="preserve"> (en numero de empleos)</t>
    </r>
  </si>
  <si>
    <r>
      <rPr>
        <b/>
        <sz val="9"/>
        <color theme="1"/>
        <rFont val="Calibri"/>
        <family val="2"/>
        <scheme val="minor"/>
      </rPr>
      <t>Salarios reales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</si>
  <si>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Precios al consumidor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</si>
  <si>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Deuda</t>
    </r>
    <r>
      <rPr>
        <sz val="9"/>
        <color theme="1"/>
        <rFont val="Calibri"/>
        <family val="2"/>
        <scheme val="minor"/>
      </rPr>
      <t xml:space="preserve"> (Desviación en  al BAU en % de PIB)</t>
    </r>
  </si>
  <si>
    <r>
      <t>Emisiones de CO</t>
    </r>
    <r>
      <rPr>
        <b/>
        <vertAlign val="sub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(Desviación en % al BAU)</t>
    </r>
  </si>
  <si>
    <t>Hidroeléctrica</t>
  </si>
  <si>
    <t>Eólica</t>
  </si>
  <si>
    <t>Geotérmica</t>
  </si>
  <si>
    <t>Cogeneración Eficiente</t>
  </si>
  <si>
    <t>Bioenergía</t>
  </si>
  <si>
    <t xml:space="preserve">Otras energías limpias </t>
  </si>
  <si>
    <t>Nucleoeléctrica</t>
  </si>
  <si>
    <t>Combustión Interna</t>
  </si>
  <si>
    <t>Termoeléctrica</t>
  </si>
  <si>
    <t>Carboeléctrica</t>
  </si>
  <si>
    <t>Ciclo combinado</t>
  </si>
  <si>
    <t xml:space="preserve"> Limpias</t>
  </si>
  <si>
    <t>2018-2030</t>
  </si>
  <si>
    <t>Renovables</t>
  </si>
  <si>
    <t>de las cuales Renovables</t>
  </si>
  <si>
    <t>Inversion Escenario Main</t>
  </si>
  <si>
    <t>Inversion Escenario CO2 CAP</t>
  </si>
  <si>
    <t>2041-2050</t>
  </si>
  <si>
    <t>TOTAL</t>
  </si>
  <si>
    <t>Inversiones promedio por año</t>
  </si>
  <si>
    <t>2031-2040</t>
  </si>
  <si>
    <t>Desviación al escenario de referencia en %</t>
  </si>
  <si>
    <t>Total annual system costs (M$)</t>
  </si>
  <si>
    <t>Main (million $)</t>
  </si>
  <si>
    <t>CO2 cap</t>
  </si>
  <si>
    <t>Difference</t>
  </si>
  <si>
    <t>Generation Balmorel (Twh)</t>
  </si>
  <si>
    <t>Main ($/Mwh)</t>
  </si>
  <si>
    <t>CO2 cap ($/Mwh)</t>
  </si>
  <si>
    <t xml:space="preserve">Balmorel </t>
  </si>
  <si>
    <t>ThreeME</t>
  </si>
  <si>
    <t>Balmorel</t>
  </si>
  <si>
    <t>Difference(%)</t>
  </si>
  <si>
    <t>in % GDP</t>
  </si>
  <si>
    <t xml:space="preserve">Main - Investment </t>
  </si>
  <si>
    <t>Étiquettes de lignes</t>
  </si>
  <si>
    <t>Household</t>
  </si>
  <si>
    <t>EE</t>
  </si>
  <si>
    <t>Final Consumption Oil&amp;Coal</t>
  </si>
  <si>
    <t>Final Consumption Gas</t>
  </si>
  <si>
    <t>Auxiliary information</t>
  </si>
  <si>
    <t>MAIN Scenario - Baseline</t>
  </si>
  <si>
    <t>Baseline</t>
  </si>
  <si>
    <t>EE Scenario - Baseline</t>
  </si>
  <si>
    <t>ThreeME Oil&amp;Coal</t>
  </si>
  <si>
    <t>ThreeME Gas</t>
  </si>
  <si>
    <t>Final Consumption Elec&amp;Solar</t>
  </si>
  <si>
    <t>ThreeME Elec&amp;Solar</t>
  </si>
  <si>
    <t>Final Consumption Biomass</t>
  </si>
  <si>
    <t>Final energy consumption by sector (EE ENERDATA)</t>
  </si>
  <si>
    <t>baseline</t>
  </si>
  <si>
    <t xml:space="preserve">Reduction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</si>
</sst>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-* #,##0.00\ _€_-;\-* #,##0.00\ _€_-;_-* &quot;-&quot;??\ _€_-;_-@_-"/>
    <numFmt numFmtId="164" formatCode="_-* #,##0\ _€_-;\-* #,##0\ _€_-;_-* &quot;-&quot;??\ _€_-;_-@_-"/>
    <numFmt numFmtId="165" formatCode="#,##0;\-#,##0;&quot;-&quot;;@"/>
    <numFmt numFmtId="166" formatCode="#,##0.0"/>
    <numFmt numFmtId="167" formatCode="#,##0.00;\-#,##0.00;&quot;-&quot;;@"/>
    <numFmt numFmtId="168" formatCode="0.0"/>
    <numFmt numFmtId="169" formatCode="0.000000"/>
    <numFmt numFmtId="170" formatCode="0.0%"/>
    <numFmt numFmtId="171" formatCode="#,##0.000"/>
  </numFmts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bscript"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3" fillId="0" borderId="0"/>
    <xf numFmtId="9" fontId="6" fillId="0" borderId="0" applyFont="0" applyFill="0" applyBorder="0" applyAlignment="0" applyProtection="0"/>
  </cellStyleXfs>
  <cellXfs count="143">
    <xf numFmtId="0" fontId="0" fillId="0" borderId="0" xfId="0"/>
    <xf numFmtId="0" fontId="2" fillId="0" borderId="0" xfId="0" applyFont="1"/>
    <xf numFmtId="0" fontId="4" fillId="0" borderId="0" xfId="2" applyFont="1" applyFill="1" applyAlignment="1">
      <alignment horizontal="center" vertical="center"/>
    </xf>
    <xf numFmtId="164" fontId="4" fillId="0" borderId="0" xfId="1" applyNumberFormat="1" applyFont="1" applyFill="1" applyBorder="1" applyAlignment="1">
      <alignment vertical="center"/>
    </xf>
    <xf numFmtId="0" fontId="0" fillId="2" borderId="0" xfId="0" applyFill="1"/>
    <xf numFmtId="164" fontId="4" fillId="2" borderId="0" xfId="1" applyNumberFormat="1" applyFont="1" applyFill="1" applyBorder="1" applyAlignment="1">
      <alignment vertical="center"/>
    </xf>
    <xf numFmtId="0" fontId="5" fillId="0" borderId="0" xfId="2" applyFont="1" applyFill="1" applyAlignment="1">
      <alignment horizontal="center" vertical="center"/>
    </xf>
    <xf numFmtId="0" fontId="1" fillId="0" borderId="0" xfId="0" applyFont="1"/>
    <xf numFmtId="11" fontId="0" fillId="0" borderId="0" xfId="0" applyNumberFormat="1"/>
    <xf numFmtId="0" fontId="0" fillId="0" borderId="0" xfId="0" applyFill="1" applyBorder="1"/>
    <xf numFmtId="0" fontId="0" fillId="0" borderId="0" xfId="0" applyFill="1"/>
    <xf numFmtId="0" fontId="7" fillId="2" borderId="0" xfId="0" applyFont="1" applyFill="1"/>
    <xf numFmtId="0" fontId="2" fillId="5" borderId="2" xfId="0" applyFont="1" applyFill="1" applyBorder="1" applyAlignment="1">
      <alignment horizontal="center"/>
    </xf>
    <xf numFmtId="0" fontId="0" fillId="3" borderId="0" xfId="0" applyFill="1"/>
    <xf numFmtId="2" fontId="1" fillId="0" borderId="0" xfId="0" applyNumberFormat="1" applyFont="1"/>
    <xf numFmtId="169" fontId="0" fillId="0" borderId="0" xfId="0" applyNumberFormat="1"/>
    <xf numFmtId="169" fontId="1" fillId="0" borderId="0" xfId="0" applyNumberFormat="1" applyFont="1"/>
    <xf numFmtId="0" fontId="7" fillId="0" borderId="0" xfId="0" applyFont="1" applyFill="1" applyBorder="1"/>
    <xf numFmtId="0" fontId="7" fillId="0" borderId="0" xfId="0" applyFont="1"/>
    <xf numFmtId="164" fontId="4" fillId="2" borderId="0" xfId="1" applyNumberFormat="1" applyFont="1" applyFill="1" applyBorder="1" applyAlignment="1">
      <alignment vertical="center" wrapText="1"/>
    </xf>
    <xf numFmtId="0" fontId="2" fillId="2" borderId="0" xfId="0" applyFont="1" applyFill="1"/>
    <xf numFmtId="0" fontId="2" fillId="0" borderId="2" xfId="0" applyFont="1" applyFill="1" applyBorder="1" applyAlignment="1">
      <alignment horizontal="center"/>
    </xf>
    <xf numFmtId="0" fontId="8" fillId="6" borderId="0" xfId="0" applyFont="1" applyFill="1" applyBorder="1"/>
    <xf numFmtId="0" fontId="9" fillId="6" borderId="0" xfId="0" applyFont="1" applyFill="1" applyBorder="1"/>
    <xf numFmtId="0" fontId="9" fillId="5" borderId="2" xfId="0" applyFont="1" applyFill="1" applyBorder="1" applyAlignment="1">
      <alignment horizontal="center" vertical="center"/>
    </xf>
    <xf numFmtId="2" fontId="8" fillId="2" borderId="0" xfId="0" applyNumberFormat="1" applyFont="1" applyFill="1" applyBorder="1"/>
    <xf numFmtId="3" fontId="8" fillId="2" borderId="0" xfId="0" applyNumberFormat="1" applyFont="1" applyFill="1" applyBorder="1"/>
    <xf numFmtId="164" fontId="3" fillId="2" borderId="0" xfId="1" applyNumberFormat="1" applyFont="1" applyFill="1" applyBorder="1" applyAlignment="1">
      <alignment horizontal="left" vertical="center" indent="2"/>
    </xf>
    <xf numFmtId="0" fontId="7" fillId="0" borderId="0" xfId="0" applyFont="1" applyFill="1"/>
    <xf numFmtId="3" fontId="0" fillId="0" borderId="0" xfId="0" applyNumberFormat="1" applyFill="1"/>
    <xf numFmtId="164" fontId="4" fillId="0" borderId="0" xfId="1" applyNumberFormat="1" applyFont="1" applyFill="1" applyBorder="1" applyAlignment="1">
      <alignment vertical="center" wrapText="1"/>
    </xf>
    <xf numFmtId="164" fontId="3" fillId="0" borderId="0" xfId="1" applyNumberFormat="1" applyFont="1" applyFill="1" applyBorder="1" applyAlignment="1">
      <alignment horizontal="left" vertical="center" indent="2"/>
    </xf>
    <xf numFmtId="0" fontId="2" fillId="0" borderId="0" xfId="0" applyFont="1" applyFill="1"/>
    <xf numFmtId="0" fontId="0" fillId="0" borderId="0" xfId="0" applyFont="1"/>
    <xf numFmtId="0" fontId="0" fillId="2" borderId="0" xfId="0" applyFont="1" applyFill="1"/>
    <xf numFmtId="3" fontId="0" fillId="2" borderId="0" xfId="0" applyNumberFormat="1" applyFont="1" applyFill="1"/>
    <xf numFmtId="164" fontId="11" fillId="2" borderId="0" xfId="1" applyNumberFormat="1" applyFont="1" applyFill="1" applyBorder="1" applyAlignment="1">
      <alignment vertical="center"/>
    </xf>
    <xf numFmtId="164" fontId="11" fillId="2" borderId="0" xfId="1" applyNumberFormat="1" applyFont="1" applyFill="1" applyBorder="1" applyAlignment="1">
      <alignment vertical="center" wrapText="1"/>
    </xf>
    <xf numFmtId="164" fontId="12" fillId="2" borderId="0" xfId="1" applyNumberFormat="1" applyFont="1" applyFill="1" applyBorder="1" applyAlignment="1">
      <alignment horizontal="left" vertical="center" indent="2"/>
    </xf>
    <xf numFmtId="3" fontId="13" fillId="2" borderId="0" xfId="0" applyNumberFormat="1" applyFont="1" applyFill="1"/>
    <xf numFmtId="0" fontId="14" fillId="2" borderId="0" xfId="0" applyFont="1" applyFill="1"/>
    <xf numFmtId="0" fontId="13" fillId="2" borderId="0" xfId="0" applyFont="1" applyFill="1"/>
    <xf numFmtId="0" fontId="13" fillId="0" borderId="0" xfId="0" applyFont="1"/>
    <xf numFmtId="3" fontId="13" fillId="2" borderId="0" xfId="3" applyNumberFormat="1" applyFont="1" applyFill="1"/>
    <xf numFmtId="170" fontId="13" fillId="2" borderId="0" xfId="3" applyNumberFormat="1" applyFont="1" applyFill="1"/>
    <xf numFmtId="0" fontId="13" fillId="7" borderId="2" xfId="0" applyFont="1" applyFill="1" applyBorder="1"/>
    <xf numFmtId="0" fontId="14" fillId="7" borderId="2" xfId="0" applyFont="1" applyFill="1" applyBorder="1" applyAlignment="1">
      <alignment horizontal="center" vertical="center"/>
    </xf>
    <xf numFmtId="0" fontId="0" fillId="0" borderId="0" xfId="0" applyFont="1" applyFill="1"/>
    <xf numFmtId="0" fontId="13" fillId="0" borderId="0" xfId="0" applyFont="1" applyFill="1"/>
    <xf numFmtId="0" fontId="14" fillId="2" borderId="0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left" indent="2"/>
    </xf>
    <xf numFmtId="164" fontId="12" fillId="2" borderId="0" xfId="1" applyNumberFormat="1" applyFont="1" applyFill="1" applyBorder="1" applyAlignment="1">
      <alignment horizontal="left" vertical="center" indent="4"/>
    </xf>
    <xf numFmtId="170" fontId="14" fillId="2" borderId="0" xfId="3" applyNumberFormat="1" applyFont="1" applyFill="1"/>
    <xf numFmtId="10" fontId="14" fillId="2" borderId="0" xfId="3" applyNumberFormat="1" applyFont="1" applyFill="1"/>
    <xf numFmtId="0" fontId="14" fillId="0" borderId="0" xfId="0" applyFont="1"/>
    <xf numFmtId="1" fontId="13" fillId="0" borderId="0" xfId="0" applyNumberFormat="1" applyFont="1"/>
    <xf numFmtId="1" fontId="13" fillId="2" borderId="0" xfId="0" applyNumberFormat="1" applyFont="1" applyFill="1"/>
    <xf numFmtId="3" fontId="14" fillId="0" borderId="0" xfId="0" applyNumberFormat="1" applyFont="1"/>
    <xf numFmtId="3" fontId="14" fillId="2" borderId="0" xfId="0" applyNumberFormat="1" applyFont="1" applyFill="1"/>
    <xf numFmtId="3" fontId="13" fillId="0" borderId="0" xfId="0" applyNumberFormat="1" applyFont="1"/>
    <xf numFmtId="0" fontId="14" fillId="0" borderId="0" xfId="0" applyFont="1" applyAlignment="1">
      <alignment horizontal="center"/>
    </xf>
    <xf numFmtId="1" fontId="14" fillId="0" borderId="0" xfId="0" applyNumberFormat="1" applyFont="1"/>
    <xf numFmtId="2" fontId="13" fillId="0" borderId="0" xfId="0" applyNumberFormat="1" applyFont="1"/>
    <xf numFmtId="0" fontId="14" fillId="0" borderId="0" xfId="0" applyFont="1" applyFill="1" applyBorder="1" applyAlignment="1">
      <alignment horizontal="center" wrapText="1"/>
    </xf>
    <xf numFmtId="0" fontId="13" fillId="0" borderId="0" xfId="0" applyFont="1" applyBorder="1"/>
    <xf numFmtId="0" fontId="14" fillId="4" borderId="1" xfId="0" applyFont="1" applyFill="1" applyBorder="1"/>
    <xf numFmtId="0" fontId="14" fillId="4" borderId="1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/>
    <xf numFmtId="0" fontId="14" fillId="0" borderId="1" xfId="0" applyFont="1" applyBorder="1"/>
    <xf numFmtId="0" fontId="14" fillId="0" borderId="0" xfId="0" applyFont="1" applyBorder="1"/>
    <xf numFmtId="165" fontId="13" fillId="0" borderId="0" xfId="0" applyNumberFormat="1" applyFont="1"/>
    <xf numFmtId="165" fontId="13" fillId="0" borderId="0" xfId="0" applyNumberFormat="1" applyFont="1" applyFill="1"/>
    <xf numFmtId="165" fontId="14" fillId="0" borderId="0" xfId="0" applyNumberFormat="1" applyFont="1"/>
    <xf numFmtId="10" fontId="14" fillId="0" borderId="0" xfId="3" applyNumberFormat="1" applyFont="1" applyFill="1"/>
    <xf numFmtId="0" fontId="13" fillId="0" borderId="0" xfId="0" applyFont="1" applyFill="1" applyBorder="1"/>
    <xf numFmtId="3" fontId="14" fillId="0" borderId="0" xfId="0" applyNumberFormat="1" applyFont="1" applyFill="1" applyBorder="1"/>
    <xf numFmtId="10" fontId="13" fillId="0" borderId="0" xfId="3" applyNumberFormat="1" applyFont="1"/>
    <xf numFmtId="0" fontId="14" fillId="4" borderId="1" xfId="0" applyFont="1" applyFill="1" applyBorder="1" applyAlignment="1">
      <alignment horizontal="center" wrapText="1"/>
    </xf>
    <xf numFmtId="166" fontId="13" fillId="0" borderId="0" xfId="0" applyNumberFormat="1" applyFont="1"/>
    <xf numFmtId="168" fontId="13" fillId="0" borderId="0" xfId="0" applyNumberFormat="1" applyFont="1"/>
    <xf numFmtId="168" fontId="13" fillId="0" borderId="0" xfId="0" applyNumberFormat="1" applyFont="1" applyFill="1"/>
    <xf numFmtId="167" fontId="13" fillId="0" borderId="0" xfId="0" applyNumberFormat="1" applyFont="1"/>
    <xf numFmtId="3" fontId="13" fillId="2" borderId="0" xfId="0" applyNumberFormat="1" applyFont="1" applyFill="1" applyBorder="1"/>
    <xf numFmtId="171" fontId="13" fillId="2" borderId="0" xfId="0" applyNumberFormat="1" applyFont="1" applyFill="1"/>
    <xf numFmtId="3" fontId="0" fillId="0" borderId="0" xfId="0" applyNumberFormat="1"/>
    <xf numFmtId="168" fontId="0" fillId="0" borderId="0" xfId="0" applyNumberFormat="1"/>
    <xf numFmtId="0" fontId="2" fillId="0" borderId="0" xfId="0" applyFont="1" applyAlignment="1">
      <alignment wrapText="1"/>
    </xf>
    <xf numFmtId="9" fontId="0" fillId="0" borderId="0" xfId="3" applyFont="1"/>
    <xf numFmtId="9" fontId="0" fillId="0" borderId="0" xfId="3" applyNumberFormat="1" applyFont="1"/>
    <xf numFmtId="0" fontId="2" fillId="0" borderId="0" xfId="0" applyFont="1" applyAlignment="1"/>
    <xf numFmtId="170" fontId="0" fillId="0" borderId="0" xfId="3" applyNumberFormat="1" applyFont="1"/>
    <xf numFmtId="0" fontId="2" fillId="8" borderId="0" xfId="0" applyFont="1" applyFill="1"/>
    <xf numFmtId="0" fontId="2" fillId="8" borderId="0" xfId="0" applyFont="1" applyFill="1" applyAlignment="1">
      <alignment wrapText="1"/>
    </xf>
    <xf numFmtId="0" fontId="16" fillId="0" borderId="0" xfId="0" applyFont="1"/>
    <xf numFmtId="0" fontId="14" fillId="0" borderId="0" xfId="0" applyFont="1" applyAlignment="1">
      <alignment horizontal="center"/>
    </xf>
    <xf numFmtId="3" fontId="0" fillId="0" borderId="0" xfId="0" applyNumberFormat="1" applyFont="1" applyFill="1" applyBorder="1" applyAlignment="1">
      <alignment wrapText="1"/>
    </xf>
    <xf numFmtId="3" fontId="0" fillId="0" borderId="3" xfId="0" applyNumberFormat="1" applyFont="1" applyFill="1" applyBorder="1" applyAlignment="1">
      <alignment wrapText="1"/>
    </xf>
    <xf numFmtId="3" fontId="2" fillId="0" borderId="0" xfId="0" applyNumberFormat="1" applyFont="1" applyBorder="1"/>
    <xf numFmtId="3" fontId="2" fillId="0" borderId="3" xfId="0" applyNumberFormat="1" applyFont="1" applyBorder="1"/>
    <xf numFmtId="3" fontId="0" fillId="0" borderId="4" xfId="0" applyNumberFormat="1" applyBorder="1"/>
    <xf numFmtId="3" fontId="0" fillId="0" borderId="3" xfId="0" applyNumberFormat="1" applyBorder="1"/>
    <xf numFmtId="3" fontId="2" fillId="0" borderId="4" xfId="0" applyNumberFormat="1" applyFont="1" applyBorder="1"/>
    <xf numFmtId="3" fontId="2" fillId="0" borderId="0" xfId="0" applyNumberFormat="1" applyFont="1"/>
    <xf numFmtId="0" fontId="0" fillId="9" borderId="0" xfId="0" applyFill="1"/>
    <xf numFmtId="0" fontId="0" fillId="9" borderId="0" xfId="0" applyFill="1" applyAlignment="1">
      <alignment horizontal="left"/>
    </xf>
    <xf numFmtId="0" fontId="2" fillId="9" borderId="0" xfId="0" applyFont="1" applyFill="1" applyAlignment="1">
      <alignment horizontal="left"/>
    </xf>
    <xf numFmtId="1" fontId="13" fillId="0" borderId="0" xfId="0" applyNumberFormat="1" applyFont="1" applyFill="1"/>
    <xf numFmtId="164" fontId="4" fillId="0" borderId="0" xfId="1" applyNumberFormat="1" applyFont="1" applyFill="1" applyBorder="1" applyAlignment="1">
      <alignment horizontal="center" vertical="center"/>
    </xf>
    <xf numFmtId="1" fontId="14" fillId="0" borderId="0" xfId="0" applyNumberFormat="1" applyFont="1" applyFill="1"/>
    <xf numFmtId="3" fontId="14" fillId="0" borderId="0" xfId="0" applyNumberFormat="1" applyFont="1" applyFill="1"/>
    <xf numFmtId="0" fontId="14" fillId="0" borderId="0" xfId="0" applyFont="1" applyFill="1"/>
    <xf numFmtId="0" fontId="17" fillId="0" borderId="0" xfId="0" applyFont="1" applyFill="1"/>
    <xf numFmtId="0" fontId="18" fillId="0" borderId="0" xfId="0" applyFont="1" applyFill="1"/>
    <xf numFmtId="3" fontId="0" fillId="0" borderId="0" xfId="0" applyNumberFormat="1" applyFont="1" applyBorder="1"/>
    <xf numFmtId="3" fontId="15" fillId="0" borderId="0" xfId="0" applyNumberFormat="1" applyFont="1" applyFill="1"/>
    <xf numFmtId="1" fontId="15" fillId="0" borderId="0" xfId="0" applyNumberFormat="1" applyFont="1" applyFill="1"/>
    <xf numFmtId="0" fontId="15" fillId="0" borderId="0" xfId="0" applyFont="1" applyFill="1"/>
    <xf numFmtId="1" fontId="0" fillId="0" borderId="0" xfId="0" applyNumberFormat="1"/>
    <xf numFmtId="0" fontId="14" fillId="0" borderId="0" xfId="0" applyFont="1" applyFill="1" applyAlignment="1">
      <alignment horizontal="center" vertical="center"/>
    </xf>
    <xf numFmtId="1" fontId="4" fillId="0" borderId="0" xfId="2" applyNumberFormat="1" applyFont="1" applyFill="1" applyAlignment="1">
      <alignment horizontal="center" vertical="center"/>
    </xf>
    <xf numFmtId="0" fontId="13" fillId="0" borderId="5" xfId="0" applyFont="1" applyBorder="1"/>
    <xf numFmtId="0" fontId="13" fillId="0" borderId="6" xfId="0" applyFont="1" applyBorder="1"/>
    <xf numFmtId="0" fontId="13" fillId="0" borderId="7" xfId="0" applyFont="1" applyBorder="1"/>
    <xf numFmtId="0" fontId="13" fillId="0" borderId="4" xfId="0" applyFont="1" applyBorder="1"/>
    <xf numFmtId="0" fontId="13" fillId="0" borderId="3" xfId="0" applyFont="1" applyBorder="1"/>
    <xf numFmtId="0" fontId="13" fillId="0" borderId="8" xfId="0" applyFont="1" applyBorder="1"/>
    <xf numFmtId="0" fontId="13" fillId="0" borderId="9" xfId="0" applyFont="1" applyBorder="1"/>
    <xf numFmtId="0" fontId="13" fillId="0" borderId="10" xfId="0" applyFont="1" applyBorder="1"/>
    <xf numFmtId="164" fontId="4" fillId="10" borderId="0" xfId="1" applyNumberFormat="1" applyFont="1" applyFill="1" applyBorder="1" applyAlignment="1">
      <alignment vertical="center"/>
    </xf>
    <xf numFmtId="0" fontId="0" fillId="11" borderId="0" xfId="0" applyFill="1"/>
    <xf numFmtId="0" fontId="0" fillId="11" borderId="0" xfId="0" applyFill="1" applyAlignment="1">
      <alignment horizontal="left"/>
    </xf>
    <xf numFmtId="0" fontId="2" fillId="11" borderId="0" xfId="0" applyFont="1" applyFill="1" applyAlignment="1">
      <alignment horizontal="left"/>
    </xf>
    <xf numFmtId="166" fontId="0" fillId="0" borderId="0" xfId="0" applyNumberFormat="1" applyFont="1" applyBorder="1"/>
    <xf numFmtId="9" fontId="14" fillId="0" borderId="0" xfId="3" applyFont="1"/>
    <xf numFmtId="9" fontId="13" fillId="0" borderId="0" xfId="3" applyFont="1"/>
    <xf numFmtId="9" fontId="14" fillId="0" borderId="0" xfId="3" applyFont="1" applyFill="1"/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14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4">
    <cellStyle name="Milliers 3" xfId="1"/>
    <cellStyle name="Normal" xfId="0" builtinId="0"/>
    <cellStyle name="Normal 2" xfId="2"/>
    <cellStyle name="Pourcentag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4.xml"/><Relationship Id="rId10" Type="http://schemas.openxmlformats.org/officeDocument/2006/relationships/worksheet" Target="worksheets/sheet9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Resultados Macro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PIB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DATA!$B$2:$AM$2</c15:sqref>
                  </c15:fullRef>
                </c:ext>
              </c:extLst>
              <c:f>DATA!$G$2:$AM$2</c:f>
              <c:numCache>
                <c:formatCode>0.00E+00</c:formatCode>
                <c:ptCount val="33"/>
                <c:pt idx="0" formatCode="General">
                  <c:v>0.174111068131344</c:v>
                </c:pt>
                <c:pt idx="1" formatCode="General">
                  <c:v>0.25419511056152799</c:v>
                </c:pt>
                <c:pt idx="2" formatCode="General">
                  <c:v>0.37189706164613101</c:v>
                </c:pt>
                <c:pt idx="3" formatCode="General">
                  <c:v>0.49831237343031998</c:v>
                </c:pt>
                <c:pt idx="4" formatCode="General">
                  <c:v>0.60798504145584897</c:v>
                </c:pt>
                <c:pt idx="5" formatCode="General">
                  <c:v>0.68904029167669001</c:v>
                </c:pt>
                <c:pt idx="6" formatCode="General">
                  <c:v>0.74301180552382995</c:v>
                </c:pt>
                <c:pt idx="7" formatCode="General">
                  <c:v>0.77050561712974597</c:v>
                </c:pt>
                <c:pt idx="8" formatCode="General">
                  <c:v>0.76312555371209601</c:v>
                </c:pt>
                <c:pt idx="9" formatCode="General">
                  <c:v>0.74024788531454799</c:v>
                </c:pt>
                <c:pt idx="10" formatCode="General">
                  <c:v>0.70478535430733502</c:v>
                </c:pt>
                <c:pt idx="11" formatCode="General">
                  <c:v>0.66164946387121604</c:v>
                </c:pt>
                <c:pt idx="12" formatCode="General">
                  <c:v>0.61430124540176001</c:v>
                </c:pt>
                <c:pt idx="13" formatCode="General">
                  <c:v>0.55464673862295399</c:v>
                </c:pt>
                <c:pt idx="14" formatCode="General">
                  <c:v>0.48749977271478301</c:v>
                </c:pt>
                <c:pt idx="15" formatCode="General">
                  <c:v>0.41308276336518002</c:v>
                </c:pt>
                <c:pt idx="16" formatCode="General">
                  <c:v>0.335533253080533</c:v>
                </c:pt>
                <c:pt idx="17" formatCode="General">
                  <c:v>0.25819711724266398</c:v>
                </c:pt>
                <c:pt idx="18" formatCode="General">
                  <c:v>0.18336190660246299</c:v>
                </c:pt>
                <c:pt idx="19" formatCode="General">
                  <c:v>0.112631117959893</c:v>
                </c:pt>
                <c:pt idx="20" formatCode="General">
                  <c:v>4.7064886273329103E-2</c:v>
                </c:pt>
                <c:pt idx="21" formatCode="General">
                  <c:v>-1.28060296704868E-2</c:v>
                </c:pt>
                <c:pt idx="22" formatCode="General">
                  <c:v>-6.6735282234409096E-2</c:v>
                </c:pt>
                <c:pt idx="23" formatCode="General">
                  <c:v>-0.123135297538712</c:v>
                </c:pt>
                <c:pt idx="24" formatCode="General">
                  <c:v>-0.17661899874471501</c:v>
                </c:pt>
                <c:pt idx="25" formatCode="General">
                  <c:v>-0.228765125476349</c:v>
                </c:pt>
                <c:pt idx="26" formatCode="General">
                  <c:v>-0.28166464709136202</c:v>
                </c:pt>
                <c:pt idx="27" formatCode="General">
                  <c:v>-0.33519116418232398</c:v>
                </c:pt>
                <c:pt idx="28" formatCode="General">
                  <c:v>-0.38869949297252099</c:v>
                </c:pt>
                <c:pt idx="29" formatCode="General">
                  <c:v>-0.44206109511748498</c:v>
                </c:pt>
                <c:pt idx="30" formatCode="General">
                  <c:v>-0.49518743415953798</c:v>
                </c:pt>
                <c:pt idx="31" formatCode="General">
                  <c:v>-0.54809720195449996</c:v>
                </c:pt>
                <c:pt idx="32" formatCode="General">
                  <c:v>-0.59871719341131302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21-8C47-92C3-A8F248136D82}"/>
            </c:ext>
          </c:extLst>
        </c:ser>
        <c:ser>
          <c:idx val="2"/>
          <c:order val="1"/>
          <c:tx>
            <c:v>Consumo privado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DATA!$B$4:$AM$4</c15:sqref>
                  </c15:fullRef>
                </c:ext>
              </c:extLst>
              <c:f>DATA!$G$4:$AM$4</c:f>
              <c:numCache>
                <c:formatCode>0.00E+00</c:formatCode>
                <c:ptCount val="33"/>
                <c:pt idx="0">
                  <c:v>0.16520631564296201</c:v>
                </c:pt>
                <c:pt idx="1" formatCode="General">
                  <c:v>0.28238915631131301</c:v>
                </c:pt>
                <c:pt idx="2" formatCode="General">
                  <c:v>0.46079453141132298</c:v>
                </c:pt>
                <c:pt idx="3" formatCode="General">
                  <c:v>0.67817198907922305</c:v>
                </c:pt>
                <c:pt idx="4" formatCode="General">
                  <c:v>0.89886506167247104</c:v>
                </c:pt>
                <c:pt idx="5">
                  <c:v>1.09741738539057</c:v>
                </c:pt>
                <c:pt idx="6" formatCode="General">
                  <c:v>1.2669064089527</c:v>
                </c:pt>
                <c:pt idx="7">
                  <c:v>1.40731188979346</c:v>
                </c:pt>
                <c:pt idx="8" formatCode="General">
                  <c:v>1.4986295813364401</c:v>
                </c:pt>
                <c:pt idx="9" formatCode="General">
                  <c:v>1.5590363000062599</c:v>
                </c:pt>
                <c:pt idx="10" formatCode="General">
                  <c:v>1.6005137960006099</c:v>
                </c:pt>
                <c:pt idx="11" formatCode="General">
                  <c:v>1.6309864438085599</c:v>
                </c:pt>
                <c:pt idx="12" formatCode="General">
                  <c:v>1.6556001015219901</c:v>
                </c:pt>
                <c:pt idx="13" formatCode="General">
                  <c:v>1.6652863949208001</c:v>
                </c:pt>
                <c:pt idx="14" formatCode="General">
                  <c:v>1.6600553699206599</c:v>
                </c:pt>
                <c:pt idx="15" formatCode="General">
                  <c:v>1.6414689488229099</c:v>
                </c:pt>
                <c:pt idx="16" formatCode="General">
                  <c:v>1.61571280659906</c:v>
                </c:pt>
                <c:pt idx="17" formatCode="General">
                  <c:v>1.5878136511390399</c:v>
                </c:pt>
                <c:pt idx="18" formatCode="General">
                  <c:v>1.5611118618376001</c:v>
                </c:pt>
                <c:pt idx="19" formatCode="General">
                  <c:v>1.5378003817119801</c:v>
                </c:pt>
                <c:pt idx="20" formatCode="General">
                  <c:v>1.51922247161167</c:v>
                </c:pt>
                <c:pt idx="21" formatCode="General">
                  <c:v>1.50595910447255</c:v>
                </c:pt>
                <c:pt idx="22" formatCode="General">
                  <c:v>1.49817713594748</c:v>
                </c:pt>
                <c:pt idx="23" formatCode="General">
                  <c:v>1.47759882748896</c:v>
                </c:pt>
                <c:pt idx="24" formatCode="General">
                  <c:v>1.44913543210651</c:v>
                </c:pt>
                <c:pt idx="25" formatCode="General">
                  <c:v>1.4163765974634701</c:v>
                </c:pt>
                <c:pt idx="26" formatCode="General">
                  <c:v>1.3780078528470301</c:v>
                </c:pt>
                <c:pt idx="27" formatCode="General">
                  <c:v>1.33443909012058</c:v>
                </c:pt>
                <c:pt idx="28" formatCode="General">
                  <c:v>1.28693219949367</c:v>
                </c:pt>
                <c:pt idx="29" formatCode="General">
                  <c:v>1.23624619683893</c:v>
                </c:pt>
                <c:pt idx="30" formatCode="General">
                  <c:v>1.18266477126554</c:v>
                </c:pt>
                <c:pt idx="31" formatCode="General">
                  <c:v>1.12640816222129</c:v>
                </c:pt>
                <c:pt idx="32" formatCode="General">
                  <c:v>1.06993439848344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21-8C47-92C3-A8F248136D82}"/>
            </c:ext>
          </c:extLst>
        </c:ser>
        <c:ser>
          <c:idx val="3"/>
          <c:order val="2"/>
          <c:tx>
            <c:v>Inversiones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DATA!$B$5:$AM$5</c15:sqref>
                  </c15:fullRef>
                </c:ext>
              </c:extLst>
              <c:f>DATA!$G$5:$AM$5</c:f>
              <c:numCache>
                <c:formatCode>0.00E+00</c:formatCode>
                <c:ptCount val="33"/>
                <c:pt idx="0" formatCode="General">
                  <c:v>1.2122355486243699E-2</c:v>
                </c:pt>
                <c:pt idx="1" formatCode="General">
                  <c:v>5.5872910590815103E-2</c:v>
                </c:pt>
                <c:pt idx="2" formatCode="General">
                  <c:v>0.120745216051454</c:v>
                </c:pt>
                <c:pt idx="3">
                  <c:v>0.199703174178367</c:v>
                </c:pt>
                <c:pt idx="4" formatCode="General">
                  <c:v>0.29102076916560599</c:v>
                </c:pt>
                <c:pt idx="5">
                  <c:v>0.38196189332548802</c:v>
                </c:pt>
                <c:pt idx="6" formatCode="General">
                  <c:v>0.46248873792378298</c:v>
                </c:pt>
                <c:pt idx="7" formatCode="General">
                  <c:v>0.53212533917974503</c:v>
                </c:pt>
                <c:pt idx="8" formatCode="General">
                  <c:v>0.59372191586233303</c:v>
                </c:pt>
                <c:pt idx="9" formatCode="General">
                  <c:v>0.63438672023852205</c:v>
                </c:pt>
                <c:pt idx="10" formatCode="General">
                  <c:v>0.6589561506253</c:v>
                </c:pt>
                <c:pt idx="11" formatCode="General">
                  <c:v>0.671269049639033</c:v>
                </c:pt>
                <c:pt idx="12" formatCode="General">
                  <c:v>0.67461360596223696</c:v>
                </c:pt>
                <c:pt idx="13" formatCode="General">
                  <c:v>0.67534082309006405</c:v>
                </c:pt>
                <c:pt idx="14" formatCode="General">
                  <c:v>0.66757983373193497</c:v>
                </c:pt>
                <c:pt idx="15" formatCode="General">
                  <c:v>0.65554800450549</c:v>
                </c:pt>
                <c:pt idx="16" formatCode="General">
                  <c:v>0.637311317642419</c:v>
                </c:pt>
                <c:pt idx="17" formatCode="General">
                  <c:v>0.61395428278971897</c:v>
                </c:pt>
                <c:pt idx="18" formatCode="General">
                  <c:v>0.58783141921094895</c:v>
                </c:pt>
                <c:pt idx="19" formatCode="General">
                  <c:v>0.56079147523344597</c:v>
                </c:pt>
                <c:pt idx="20" formatCode="General">
                  <c:v>0.53375442935754702</c:v>
                </c:pt>
                <c:pt idx="21" formatCode="General">
                  <c:v>0.508223119445672</c:v>
                </c:pt>
                <c:pt idx="22" formatCode="General">
                  <c:v>0.48509555094569101</c:v>
                </c:pt>
                <c:pt idx="23" formatCode="General">
                  <c:v>0.46718580072173599</c:v>
                </c:pt>
                <c:pt idx="24" formatCode="General">
                  <c:v>0.44699059759172299</c:v>
                </c:pt>
                <c:pt idx="25" formatCode="General">
                  <c:v>0.42193712293068197</c:v>
                </c:pt>
                <c:pt idx="26" formatCode="General">
                  <c:v>0.39602502615088098</c:v>
                </c:pt>
                <c:pt idx="27" formatCode="General">
                  <c:v>0.36948948506450002</c:v>
                </c:pt>
                <c:pt idx="28" formatCode="General">
                  <c:v>0.342065085501852</c:v>
                </c:pt>
                <c:pt idx="29" formatCode="General">
                  <c:v>0.31376742883666398</c:v>
                </c:pt>
                <c:pt idx="30" formatCode="General">
                  <c:v>0.28472832637698098</c:v>
                </c:pt>
                <c:pt idx="31" formatCode="General">
                  <c:v>0.255119696102723</c:v>
                </c:pt>
                <c:pt idx="32" formatCode="General">
                  <c:v>0.22418842643814299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21-8C47-92C3-A8F248136D82}"/>
            </c:ext>
          </c:extLst>
        </c:ser>
        <c:ser>
          <c:idx val="12"/>
          <c:order val="7"/>
          <c:tx>
            <c:v>tasa de desempleo</c:v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DATA!$B$14:$AM$14</c15:sqref>
                  </c15:fullRef>
                </c:ext>
              </c:extLst>
              <c:f>DATA!$G$14:$AM$14</c:f>
              <c:numCache>
                <c:formatCode>0.00E+00</c:formatCode>
                <c:ptCount val="33"/>
                <c:pt idx="0" formatCode="General">
                  <c:v>-0.21024579999999901</c:v>
                </c:pt>
                <c:pt idx="1" formatCode="General">
                  <c:v>-0.27472915999999997</c:v>
                </c:pt>
                <c:pt idx="2" formatCode="General">
                  <c:v>-0.35505326999999898</c:v>
                </c:pt>
                <c:pt idx="3" formatCode="General">
                  <c:v>-0.44468960000000002</c:v>
                </c:pt>
                <c:pt idx="4" formatCode="General">
                  <c:v>-0.53505228999999899</c:v>
                </c:pt>
                <c:pt idx="5" formatCode="General">
                  <c:v>-0.61610615999999896</c:v>
                </c:pt>
                <c:pt idx="6" formatCode="General">
                  <c:v>-0.68133233000000004</c:v>
                </c:pt>
                <c:pt idx="7" formatCode="General">
                  <c:v>-0.72905446999999901</c:v>
                </c:pt>
                <c:pt idx="8" formatCode="General">
                  <c:v>-0.75897840999999999</c:v>
                </c:pt>
                <c:pt idx="9" formatCode="General">
                  <c:v>-0.77225379999999999</c:v>
                </c:pt>
                <c:pt idx="10" formatCode="General">
                  <c:v>-0.77281765999999996</c:v>
                </c:pt>
                <c:pt idx="11" formatCode="General">
                  <c:v>-0.76427208999999996</c:v>
                </c:pt>
                <c:pt idx="12" formatCode="General">
                  <c:v>-0.74948537000000004</c:v>
                </c:pt>
                <c:pt idx="13" formatCode="General">
                  <c:v>-0.71889303999999998</c:v>
                </c:pt>
                <c:pt idx="14" formatCode="General">
                  <c:v>-0.67901984999999998</c:v>
                </c:pt>
                <c:pt idx="15" formatCode="General">
                  <c:v>-0.63411911999999904</c:v>
                </c:pt>
                <c:pt idx="16" formatCode="General">
                  <c:v>-0.58634687999999902</c:v>
                </c:pt>
                <c:pt idx="17" formatCode="General">
                  <c:v>-0.53752918999999999</c:v>
                </c:pt>
                <c:pt idx="18" formatCode="General">
                  <c:v>-0.48929328999999999</c:v>
                </c:pt>
                <c:pt idx="19" formatCode="General">
                  <c:v>-0.44286834000000003</c:v>
                </c:pt>
                <c:pt idx="20" formatCode="General">
                  <c:v>-0.399014169999999</c:v>
                </c:pt>
                <c:pt idx="21" formatCode="General">
                  <c:v>-0.35831500999999999</c:v>
                </c:pt>
                <c:pt idx="22" formatCode="General">
                  <c:v>-0.32109404999999902</c:v>
                </c:pt>
                <c:pt idx="23" formatCode="General">
                  <c:v>-0.28541675999999999</c:v>
                </c:pt>
                <c:pt idx="24" formatCode="General">
                  <c:v>-0.24978773000000001</c:v>
                </c:pt>
                <c:pt idx="25" formatCode="General">
                  <c:v>-0.213760535999999</c:v>
                </c:pt>
                <c:pt idx="26" formatCode="General">
                  <c:v>-0.177672952</c:v>
                </c:pt>
                <c:pt idx="27">
                  <c:v>-0.14153834000000001</c:v>
                </c:pt>
                <c:pt idx="28" formatCode="General">
                  <c:v>-0.10534201</c:v>
                </c:pt>
                <c:pt idx="29" formatCode="General">
                  <c:v>-6.9145765799999995E-2</c:v>
                </c:pt>
                <c:pt idx="30" formatCode="General">
                  <c:v>-3.2869582000000001E-2</c:v>
                </c:pt>
                <c:pt idx="31" formatCode="General">
                  <c:v>3.5530670000000499E-3</c:v>
                </c:pt>
                <c:pt idx="32" formatCode="General">
                  <c:v>4.0059492999999897E-2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21-8C47-92C3-A8F248136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569088"/>
        <c:axId val="144570624"/>
        <c:extLst>
          <c:ext xmlns:c15="http://schemas.microsoft.com/office/drawing/2012/chart" uri="{02D57815-91ED-43cb-92C2-25804820EDAC}">
            <c15:filteredLineSeries>
              <c15:ser>
                <c:idx val="4"/>
                <c:order val="3"/>
                <c:tx>
                  <c:strRef>
                    <c:extLst>
                      <c:ext uri="{02D57815-91ED-43cb-92C2-25804820EDAC}">
                        <c15:formulaRef>
                          <c15:sqref>DATA!$A$6</c15:sqref>
                        </c15:formulaRef>
                      </c:ext>
                    </c:extLst>
                    <c:strCache>
                      <c:ptCount val="1"/>
                      <c:pt idx="0">
                        <c:v>100*((IA_2-IA_19_2)/(IA_0-IA_19_0)-1)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DATA!$B$6:$AM$6</c15:sqref>
                        </c15:fullRef>
                        <c15:formulaRef>
                          <c15:sqref>DATA!$G$6:$AM$6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1.3106682830388201E-2</c:v>
                      </c:pt>
                      <c:pt idx="1" formatCode="General">
                        <c:v>6.1311905769612103E-2</c:v>
                      </c:pt>
                      <c:pt idx="2" formatCode="General">
                        <c:v>0.13250117646135201</c:v>
                      </c:pt>
                      <c:pt idx="3" formatCode="General">
                        <c:v>0.218407641164963</c:v>
                      </c:pt>
                      <c:pt idx="4" formatCode="General">
                        <c:v>0.31742126570641899</c:v>
                      </c:pt>
                      <c:pt idx="5" formatCode="General">
                        <c:v>0.41560561038149701</c:v>
                      </c:pt>
                      <c:pt idx="6" formatCode="General">
                        <c:v>0.50200471841661498</c:v>
                      </c:pt>
                      <c:pt idx="7" formatCode="General">
                        <c:v>0.57623838407407901</c:v>
                      </c:pt>
                      <c:pt idx="8" formatCode="General">
                        <c:v>0.64166418127904401</c:v>
                      </c:pt>
                      <c:pt idx="9" formatCode="General">
                        <c:v>0.68385819953251603</c:v>
                      </c:pt>
                      <c:pt idx="10" formatCode="General">
                        <c:v>0.70814449663971701</c:v>
                      </c:pt>
                      <c:pt idx="11" formatCode="General">
                        <c:v>0.71875578167765997</c:v>
                      </c:pt>
                      <c:pt idx="12" formatCode="General">
                        <c:v>0.71932171743305195</c:v>
                      </c:pt>
                      <c:pt idx="13" formatCode="General">
                        <c:v>0.71700339878286701</c:v>
                      </c:pt>
                      <c:pt idx="14" formatCode="General">
                        <c:v>0.70526124698866399</c:v>
                      </c:pt>
                      <c:pt idx="15" formatCode="General">
                        <c:v>0.68883814675004795</c:v>
                      </c:pt>
                      <c:pt idx="16" formatCode="General">
                        <c:v>0.66557593876799204</c:v>
                      </c:pt>
                      <c:pt idx="17" formatCode="General">
                        <c:v>0.636703571291796</c:v>
                      </c:pt>
                      <c:pt idx="18" formatCode="General">
                        <c:v>0.60486074746974805</c:v>
                      </c:pt>
                      <c:pt idx="19" formatCode="General">
                        <c:v>0.57211727190129502</c:v>
                      </c:pt>
                      <c:pt idx="20" formatCode="General">
                        <c:v>0.539502043418571</c:v>
                      </c:pt>
                      <c:pt idx="21" formatCode="General">
                        <c:v>0.50869076351003295</c:v>
                      </c:pt>
                      <c:pt idx="22" formatCode="General">
                        <c:v>0.48068304102568599</c:v>
                      </c:pt>
                      <c:pt idx="23" formatCode="General">
                        <c:v>0.45871227147631299</c:v>
                      </c:pt>
                      <c:pt idx="24" formatCode="General">
                        <c:v>0.43434194470619503</c:v>
                      </c:pt>
                      <c:pt idx="25" formatCode="General">
                        <c:v>0.40465851556752402</c:v>
                      </c:pt>
                      <c:pt idx="26" formatCode="General">
                        <c:v>0.37410068009877601</c:v>
                      </c:pt>
                      <c:pt idx="27" formatCode="General">
                        <c:v>0.342911415032154</c:v>
                      </c:pt>
                      <c:pt idx="28" formatCode="General">
                        <c:v>0.310777585505706</c:v>
                      </c:pt>
                      <c:pt idx="29" formatCode="General">
                        <c:v>0.27770132937154901</c:v>
                      </c:pt>
                      <c:pt idx="30" formatCode="General">
                        <c:v>0.243823654509323</c:v>
                      </c:pt>
                      <c:pt idx="31" formatCode="General">
                        <c:v>0.20933236182856199</c:v>
                      </c:pt>
                      <c:pt idx="32" formatCode="General">
                        <c:v>0.17338059347933299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B921-8C47-92C3-A8F248136D82}"/>
                  </c:ext>
                </c:extLst>
              </c15:ser>
            </c15:filteredLineSeries>
            <c15:filteredLineSeries>
              <c15:ser>
                <c:idx val="7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DATA!$A$9</c15:sqref>
                        </c15:formulaRef>
                      </c:ext>
                    </c:extLst>
                    <c:strCache>
                      <c:ptCount val="1"/>
                      <c:pt idx="0">
                        <c:v>100*(PCH_2/PCH_0-1)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DATA!$B$9:$AM$9</c15:sqref>
                        </c15:fullRef>
                        <c15:formulaRef>
                          <c15:sqref>DATA!$G$9:$AM$9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0.25843560813383298</c:v>
                      </c:pt>
                      <c:pt idx="1">
                        <c:v>0.45620970623829699</c:v>
                      </c:pt>
                      <c:pt idx="2">
                        <c:v>0.74506717298532499</c:v>
                      </c:pt>
                      <c:pt idx="3" formatCode="General">
                        <c:v>1.0761081649323101</c:v>
                      </c:pt>
                      <c:pt idx="4">
                        <c:v>1.44667179596822</c:v>
                      </c:pt>
                      <c:pt idx="5" formatCode="General">
                        <c:v>1.8247111390053901</c:v>
                      </c:pt>
                      <c:pt idx="6" formatCode="General">
                        <c:v>2.1854915825598198</c:v>
                      </c:pt>
                      <c:pt idx="7" formatCode="General">
                        <c:v>2.5336054491186899</c:v>
                      </c:pt>
                      <c:pt idx="8" formatCode="General">
                        <c:v>2.91863064806692</c:v>
                      </c:pt>
                      <c:pt idx="9" formatCode="General">
                        <c:v>3.3108958312961101</c:v>
                      </c:pt>
                      <c:pt idx="10" formatCode="General">
                        <c:v>3.7151280758056</c:v>
                      </c:pt>
                      <c:pt idx="11" formatCode="General">
                        <c:v>4.1311558387550704</c:v>
                      </c:pt>
                      <c:pt idx="12" formatCode="General">
                        <c:v>4.5587827962490604</c:v>
                      </c:pt>
                      <c:pt idx="13" formatCode="General">
                        <c:v>4.9402610505966598</c:v>
                      </c:pt>
                      <c:pt idx="14" formatCode="General">
                        <c:v>5.3099722788425696</c:v>
                      </c:pt>
                      <c:pt idx="15" formatCode="General">
                        <c:v>5.6741662516226397</c:v>
                      </c:pt>
                      <c:pt idx="16" formatCode="General">
                        <c:v>6.0278537963039902</c:v>
                      </c:pt>
                      <c:pt idx="17" formatCode="General">
                        <c:v>6.3690462023209902</c:v>
                      </c:pt>
                      <c:pt idx="18" formatCode="General">
                        <c:v>6.6972670314224603</c:v>
                      </c:pt>
                      <c:pt idx="19" formatCode="General">
                        <c:v>7.0120023087774097</c:v>
                      </c:pt>
                      <c:pt idx="20" formatCode="General">
                        <c:v>7.3126963737890804</c:v>
                      </c:pt>
                      <c:pt idx="21" formatCode="General">
                        <c:v>7.5994569888458701</c:v>
                      </c:pt>
                      <c:pt idx="22" formatCode="General">
                        <c:v>7.8723195781733102</c:v>
                      </c:pt>
                      <c:pt idx="23" formatCode="General">
                        <c:v>8.15834612041537</c:v>
                      </c:pt>
                      <c:pt idx="24" formatCode="General">
                        <c:v>8.4358973038551195</c:v>
                      </c:pt>
                      <c:pt idx="25" formatCode="General">
                        <c:v>8.7025357805028598</c:v>
                      </c:pt>
                      <c:pt idx="26" formatCode="General">
                        <c:v>8.9634515702889903</c:v>
                      </c:pt>
                      <c:pt idx="27" formatCode="General">
                        <c:v>9.2170135246123195</c:v>
                      </c:pt>
                      <c:pt idx="28" formatCode="General">
                        <c:v>9.4619055452105503</c:v>
                      </c:pt>
                      <c:pt idx="29" formatCode="General">
                        <c:v>9.6978835569106501</c:v>
                      </c:pt>
                      <c:pt idx="30" formatCode="General">
                        <c:v>9.9249733897360102</c:v>
                      </c:pt>
                      <c:pt idx="31" formatCode="General">
                        <c:v>10.143158445291</c:v>
                      </c:pt>
                      <c:pt idx="32" formatCode="General">
                        <c:v>10.348453221694101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921-8C47-92C3-A8F248136D82}"/>
                  </c:ext>
                </c:extLst>
              </c15:ser>
            </c15:filteredLineSeries>
            <c15:filteredLine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DATA!$A$10</c15:sqref>
                        </c15:formulaRef>
                      </c:ext>
                    </c:extLst>
                    <c:strCache>
                      <c:ptCount val="1"/>
                      <c:pt idx="0">
                        <c:v>100*(PY_2/PY_0-1)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DATA!$B$10:$AM$10</c15:sqref>
                        </c15:fullRef>
                        <c15:formulaRef>
                          <c15:sqref>DATA!$G$10:$AM$10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>
                        <c:v>7.6965901517800306E-2</c:v>
                      </c:pt>
                      <c:pt idx="1" formatCode="General">
                        <c:v>0.17620495669063899</c:v>
                      </c:pt>
                      <c:pt idx="2" formatCode="General">
                        <c:v>0.32377247056916098</c:v>
                      </c:pt>
                      <c:pt idx="3">
                        <c:v>0.52352304811418204</c:v>
                      </c:pt>
                      <c:pt idx="4" formatCode="General">
                        <c:v>0.78036812158042101</c:v>
                      </c:pt>
                      <c:pt idx="5" formatCode="General">
                        <c:v>1.0720406681220001</c:v>
                      </c:pt>
                      <c:pt idx="6" formatCode="General">
                        <c:v>1.37856130102271</c:v>
                      </c:pt>
                      <c:pt idx="7" formatCode="General">
                        <c:v>1.6960735412307499</c:v>
                      </c:pt>
                      <c:pt idx="8" formatCode="General">
                        <c:v>2.04789198531665</c:v>
                      </c:pt>
                      <c:pt idx="9" formatCode="General">
                        <c:v>2.4023830740676599</c:v>
                      </c:pt>
                      <c:pt idx="10" formatCode="General">
                        <c:v>2.7628061250993801</c:v>
                      </c:pt>
                      <c:pt idx="11" formatCode="General">
                        <c:v>3.1277648118076899</c:v>
                      </c:pt>
                      <c:pt idx="12" formatCode="General">
                        <c:v>3.4961248977210801</c:v>
                      </c:pt>
                      <c:pt idx="13" formatCode="General">
                        <c:v>3.8803919520246701</c:v>
                      </c:pt>
                      <c:pt idx="14" formatCode="General">
                        <c:v>4.2523705699565904</c:v>
                      </c:pt>
                      <c:pt idx="15" formatCode="General">
                        <c:v>4.6196647686007397</c:v>
                      </c:pt>
                      <c:pt idx="16" formatCode="General">
                        <c:v>4.9753482442129302</c:v>
                      </c:pt>
                      <c:pt idx="17" formatCode="General">
                        <c:v>5.3173578686739704</c:v>
                      </c:pt>
                      <c:pt idx="18" formatCode="General">
                        <c:v>5.6456555754885702</c:v>
                      </c:pt>
                      <c:pt idx="19" formatCode="General">
                        <c:v>5.9598648801991203</c:v>
                      </c:pt>
                      <c:pt idx="20" formatCode="General">
                        <c:v>6.2591543778146299</c:v>
                      </c:pt>
                      <c:pt idx="21" formatCode="General">
                        <c:v>6.5440341839628102</c:v>
                      </c:pt>
                      <c:pt idx="22" formatCode="General">
                        <c:v>6.8146282110571601</c:v>
                      </c:pt>
                      <c:pt idx="23" formatCode="General">
                        <c:v>7.0834029518574502</c:v>
                      </c:pt>
                      <c:pt idx="24" formatCode="General">
                        <c:v>7.34329030553344</c:v>
                      </c:pt>
                      <c:pt idx="25" formatCode="General">
                        <c:v>7.5909731085347598</c:v>
                      </c:pt>
                      <c:pt idx="26" formatCode="General">
                        <c:v>7.8316395048320997</c:v>
                      </c:pt>
                      <c:pt idx="27" formatCode="General">
                        <c:v>8.0636441421683092</c:v>
                      </c:pt>
                      <c:pt idx="28" formatCode="General">
                        <c:v>8.28577191649015</c:v>
                      </c:pt>
                      <c:pt idx="29" formatCode="General">
                        <c:v>8.49845724006998</c:v>
                      </c:pt>
                      <c:pt idx="30" formatCode="General">
                        <c:v>8.7019252170071901</c:v>
                      </c:pt>
                      <c:pt idx="31" formatCode="General">
                        <c:v>8.8964898603926397</c:v>
                      </c:pt>
                      <c:pt idx="32" formatCode="General">
                        <c:v>9.0791612673251691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921-8C47-92C3-A8F248136D82}"/>
                  </c:ext>
                </c:extLst>
              </c15:ser>
            </c15:filteredLineSeries>
            <c15:filteredLineSeries>
              <c15:ser>
                <c:idx val="9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DATA!$A$11</c15:sqref>
                        </c15:formulaRef>
                      </c:ext>
                    </c:extLst>
                    <c:strCache>
                      <c:ptCount val="1"/>
                      <c:pt idx="0">
                        <c:v>100*((W_2/PCH_2)/(W_0/PCH_0)-1)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DATA!$B$11:$AM$11</c15:sqref>
                        </c15:fullRef>
                        <c15:formulaRef>
                          <c15:sqref>DATA!$G$11:$AM$11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-5.9011486989535199E-2</c:v>
                      </c:pt>
                      <c:pt idx="1" formatCode="General">
                        <c:v>-0.146150619374185</c:v>
                      </c:pt>
                      <c:pt idx="2">
                        <c:v>-0.26560524556793402</c:v>
                      </c:pt>
                      <c:pt idx="3">
                        <c:v>-0.34657111744645902</c:v>
                      </c:pt>
                      <c:pt idx="4" formatCode="General">
                        <c:v>-0.386755726542242</c:v>
                      </c:pt>
                      <c:pt idx="5" formatCode="General">
                        <c:v>-0.36307064385946403</c:v>
                      </c:pt>
                      <c:pt idx="6" formatCode="General">
                        <c:v>-0.27018704780800101</c:v>
                      </c:pt>
                      <c:pt idx="7" formatCode="General">
                        <c:v>-0.13677604147337399</c:v>
                      </c:pt>
                      <c:pt idx="8" formatCode="General">
                        <c:v>-2.9675906632986498E-2</c:v>
                      </c:pt>
                      <c:pt idx="9" formatCode="General">
                        <c:v>7.9875614209812207E-2</c:v>
                      </c:pt>
                      <c:pt idx="10" formatCode="General">
                        <c:v>0.18349306438913901</c:v>
                      </c:pt>
                      <c:pt idx="11" formatCode="General">
                        <c:v>0.27937940698750102</c:v>
                      </c:pt>
                      <c:pt idx="12" formatCode="General">
                        <c:v>0.36696938622298098</c:v>
                      </c:pt>
                      <c:pt idx="13" formatCode="General">
                        <c:v>0.49938082636484799</c:v>
                      </c:pt>
                      <c:pt idx="14" formatCode="General">
                        <c:v>0.62646797879557503</c:v>
                      </c:pt>
                      <c:pt idx="15" formatCode="General">
                        <c:v>0.736581713642525</c:v>
                      </c:pt>
                      <c:pt idx="16" formatCode="General">
                        <c:v>0.834411965167558</c:v>
                      </c:pt>
                      <c:pt idx="17" formatCode="General">
                        <c:v>0.92211546813414302</c:v>
                      </c:pt>
                      <c:pt idx="18" formatCode="General">
                        <c:v>1.0003771020491801</c:v>
                      </c:pt>
                      <c:pt idx="19" formatCode="General">
                        <c:v>1.0701381309893501</c:v>
                      </c:pt>
                      <c:pt idx="20" formatCode="General">
                        <c:v>1.13250179139443</c:v>
                      </c:pt>
                      <c:pt idx="21" formatCode="General">
                        <c:v>1.1880087250214699</c:v>
                      </c:pt>
                      <c:pt idx="22" formatCode="General">
                        <c:v>1.23741041862315</c:v>
                      </c:pt>
                      <c:pt idx="23" formatCode="General">
                        <c:v>1.25598836047156</c:v>
                      </c:pt>
                      <c:pt idx="24" formatCode="General">
                        <c:v>1.2711550053987599</c:v>
                      </c:pt>
                      <c:pt idx="25" formatCode="General">
                        <c:v>1.2863019035174099</c:v>
                      </c:pt>
                      <c:pt idx="26" formatCode="General">
                        <c:v>1.29576069289034</c:v>
                      </c:pt>
                      <c:pt idx="27" formatCode="General">
                        <c:v>1.30130012792568</c:v>
                      </c:pt>
                      <c:pt idx="28" formatCode="General">
                        <c:v>1.30413421215547</c:v>
                      </c:pt>
                      <c:pt idx="29" formatCode="General">
                        <c:v>1.30412432662108</c:v>
                      </c:pt>
                      <c:pt idx="30" formatCode="General">
                        <c:v>1.3008331132583</c:v>
                      </c:pt>
                      <c:pt idx="31" formatCode="General">
                        <c:v>1.29395393682911</c:v>
                      </c:pt>
                      <c:pt idx="32" formatCode="General">
                        <c:v>1.2869031859986799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921-8C47-92C3-A8F248136D82}"/>
                  </c:ext>
                </c:extLst>
              </c15:ser>
            </c15:filteredLineSeries>
          </c:ext>
        </c:extLst>
      </c:lineChart>
      <c:catAx>
        <c:axId val="14456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570624"/>
        <c:crosses val="autoZero"/>
        <c:auto val="1"/>
        <c:lblAlgn val="ctr"/>
        <c:lblOffset val="100"/>
        <c:noMultiLvlLbl val="0"/>
      </c:catAx>
      <c:valAx>
        <c:axId val="14457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56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 sz="1400"/>
            </a:pPr>
            <a:r>
              <a:rPr lang="fr-FR" sz="1400" b="0" i="0" baseline="0">
                <a:effectLst/>
              </a:rPr>
              <a:t>PIB por componente </a:t>
            </a:r>
            <a:endParaRPr lang="es-MX" sz="1400">
              <a:effectLst/>
            </a:endParaRPr>
          </a:p>
        </c:rich>
      </c:tx>
      <c:layout>
        <c:manualLayout>
          <c:xMode val="edge"/>
          <c:yMode val="edge"/>
          <c:x val="0.40088384660547266"/>
          <c:y val="2.510698888620356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3797502059678574E-2"/>
          <c:y val="8.8594274188196112E-2"/>
          <c:w val="0.90729645100793321"/>
          <c:h val="0.8506457393357616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'DATA PIB por componente'!$U$2</c:f>
              <c:strCache>
                <c:ptCount val="1"/>
                <c:pt idx="0">
                  <c:v>Consumo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</c:spPr>
          <c:invertIfNegative val="0"/>
          <c:dPt>
            <c:idx val="1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effectLst>
                <a:outerShdw blurRad="50800" dist="50800" dir="5400000" algn="ctr" rotWithShape="0">
                  <a:srgbClr val="92D050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C3C-4A8B-A82B-D93B351C0908}"/>
              </c:ext>
            </c:extLst>
          </c:dPt>
          <c:val>
            <c:numRef>
              <c:f>'DATA PIB por componente'!$U$8:$U$40</c:f>
              <c:numCache>
                <c:formatCode>General</c:formatCode>
                <c:ptCount val="33"/>
                <c:pt idx="0">
                  <c:v>0.11112382438230645</c:v>
                </c:pt>
                <c:pt idx="1">
                  <c:v>0.1897513045839645</c:v>
                </c:pt>
                <c:pt idx="2">
                  <c:v>0.3090833909544452</c:v>
                </c:pt>
                <c:pt idx="3">
                  <c:v>0.45391876226972472</c:v>
                </c:pt>
                <c:pt idx="4">
                  <c:v>0.60012327420253497</c:v>
                </c:pt>
                <c:pt idx="5">
                  <c:v>0.73056514328073086</c:v>
                </c:pt>
                <c:pt idx="6">
                  <c:v>0.84071859708946317</c:v>
                </c:pt>
                <c:pt idx="7">
                  <c:v>0.93080224385527321</c:v>
                </c:pt>
                <c:pt idx="8">
                  <c:v>0.9886207220510258</c:v>
                </c:pt>
                <c:pt idx="9">
                  <c:v>1.0264198569903726</c:v>
                </c:pt>
                <c:pt idx="10">
                  <c:v>1.0522144169224839</c:v>
                </c:pt>
                <c:pt idx="11">
                  <c:v>1.0712095434143534</c:v>
                </c:pt>
                <c:pt idx="12">
                  <c:v>1.0867237938400933</c:v>
                </c:pt>
                <c:pt idx="13">
                  <c:v>1.0931767543698652</c:v>
                </c:pt>
                <c:pt idx="14">
                  <c:v>1.0902265084659957</c:v>
                </c:pt>
                <c:pt idx="15">
                  <c:v>1.0787580874759883</c:v>
                </c:pt>
                <c:pt idx="16">
                  <c:v>1.0626713556785765</c:v>
                </c:pt>
                <c:pt idx="17">
                  <c:v>1.0451944325892739</c:v>
                </c:pt>
                <c:pt idx="18">
                  <c:v>1.0284995726955637</c:v>
                </c:pt>
                <c:pt idx="19">
                  <c:v>1.0140302843566629</c:v>
                </c:pt>
                <c:pt idx="20">
                  <c:v>1.002681163889209</c:v>
                </c:pt>
                <c:pt idx="21">
                  <c:v>0.99484662232516829</c:v>
                </c:pt>
                <c:pt idx="22">
                  <c:v>0.99064698155271469</c:v>
                </c:pt>
                <c:pt idx="23">
                  <c:v>0.97837643370962346</c:v>
                </c:pt>
                <c:pt idx="24">
                  <c:v>0.961179056215409</c:v>
                </c:pt>
                <c:pt idx="25">
                  <c:v>0.9413534612962946</c:v>
                </c:pt>
                <c:pt idx="26">
                  <c:v>0.91790800199162081</c:v>
                </c:pt>
                <c:pt idx="27">
                  <c:v>0.89098832624179636</c:v>
                </c:pt>
                <c:pt idx="28">
                  <c:v>0.86132936843878116</c:v>
                </c:pt>
                <c:pt idx="29">
                  <c:v>0.82933210720075956</c:v>
                </c:pt>
                <c:pt idx="30">
                  <c:v>0.79518856371944813</c:v>
                </c:pt>
                <c:pt idx="31">
                  <c:v>0.7590174247485677</c:v>
                </c:pt>
                <c:pt idx="32">
                  <c:v>0.72246123384969863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3C-4A8B-A82B-D93B351C0908}"/>
            </c:ext>
          </c:extLst>
        </c:ser>
        <c:ser>
          <c:idx val="2"/>
          <c:order val="2"/>
          <c:tx>
            <c:strRef>
              <c:f>'DATA PIB por componente'!$V$2</c:f>
              <c:strCache>
                <c:ptCount val="1"/>
                <c:pt idx="0">
                  <c:v>Inversion 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</c:spPr>
          <c:invertIfNegative val="0"/>
          <c:val>
            <c:numRef>
              <c:f>'DATA PIB por componente'!$V$8:$V$40</c:f>
              <c:numCache>
                <c:formatCode>General</c:formatCode>
                <c:ptCount val="33"/>
                <c:pt idx="0">
                  <c:v>2.5719621285520099E-3</c:v>
                </c:pt>
                <c:pt idx="1">
                  <c:v>1.1859238420565901E-2</c:v>
                </c:pt>
                <c:pt idx="2">
                  <c:v>2.564292949774993E-2</c:v>
                </c:pt>
                <c:pt idx="3">
                  <c:v>4.2420359619225828E-2</c:v>
                </c:pt>
                <c:pt idx="4">
                  <c:v>6.182124494928596E-2</c:v>
                </c:pt>
                <c:pt idx="5">
                  <c:v>8.1153194073350254E-2</c:v>
                </c:pt>
                <c:pt idx="6">
                  <c:v>9.8299303637541927E-2</c:v>
                </c:pt>
                <c:pt idx="7">
                  <c:v>0.11317764544583452</c:v>
                </c:pt>
                <c:pt idx="8">
                  <c:v>0.12627520535470205</c:v>
                </c:pt>
                <c:pt idx="9">
                  <c:v>0.13494262489241776</c:v>
                </c:pt>
                <c:pt idx="10">
                  <c:v>0.1401836425074573</c:v>
                </c:pt>
                <c:pt idx="11">
                  <c:v>0.14280281227137445</c:v>
                </c:pt>
                <c:pt idx="12">
                  <c:v>0.14349891757615418</c:v>
                </c:pt>
                <c:pt idx="13">
                  <c:v>0.14360269736513723</c:v>
                </c:pt>
                <c:pt idx="14">
                  <c:v>0.14188015143931548</c:v>
                </c:pt>
                <c:pt idx="15">
                  <c:v>0.13923467390273339</c:v>
                </c:pt>
                <c:pt idx="16">
                  <c:v>0.13527360295995725</c:v>
                </c:pt>
                <c:pt idx="17">
                  <c:v>0.13023336065526991</c:v>
                </c:pt>
                <c:pt idx="18">
                  <c:v>0.1246173111011898</c:v>
                </c:pt>
                <c:pt idx="19">
                  <c:v>0.11881910885472066</c:v>
                </c:pt>
                <c:pt idx="20">
                  <c:v>0.11303407508134546</c:v>
                </c:pt>
                <c:pt idx="21">
                  <c:v>0.10758010211991695</c:v>
                </c:pt>
                <c:pt idx="22">
                  <c:v>0.10264639191986127</c:v>
                </c:pt>
                <c:pt idx="23">
                  <c:v>9.875797960580382E-2</c:v>
                </c:pt>
                <c:pt idx="24">
                  <c:v>9.4389693703339189E-2</c:v>
                </c:pt>
                <c:pt idx="25">
                  <c:v>8.8999729143752079E-2</c:v>
                </c:pt>
                <c:pt idx="26">
                  <c:v>8.3430660028831399E-2</c:v>
                </c:pt>
                <c:pt idx="27">
                  <c:v>7.7735701002053431E-2</c:v>
                </c:pt>
                <c:pt idx="28">
                  <c:v>7.1863290218213097E-2</c:v>
                </c:pt>
                <c:pt idx="29">
                  <c:v>6.5819965440486669E-2</c:v>
                </c:pt>
                <c:pt idx="30">
                  <c:v>5.963773818250119E-2</c:v>
                </c:pt>
                <c:pt idx="31">
                  <c:v>5.3354148673008972E-2</c:v>
                </c:pt>
                <c:pt idx="32">
                  <c:v>4.6813507049377714E-2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3C-4A8B-A82B-D93B351C0908}"/>
            </c:ext>
          </c:extLst>
        </c:ser>
        <c:ser>
          <c:idx val="3"/>
          <c:order val="3"/>
          <c:tx>
            <c:strRef>
              <c:f>'DATA PIB por componente'!$W$2</c:f>
              <c:strCache>
                <c:ptCount val="1"/>
                <c:pt idx="0">
                  <c:v>Balanza comercial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</c:spPr>
          <c:invertIfNegative val="0"/>
          <c:val>
            <c:numRef>
              <c:f>'DATA PIB por componente'!$W$8:$W$40</c:f>
              <c:numCache>
                <c:formatCode>General</c:formatCode>
                <c:ptCount val="33"/>
                <c:pt idx="0">
                  <c:v>6.0415286958015735E-2</c:v>
                </c:pt>
                <c:pt idx="1">
                  <c:v>5.2584562363757956E-2</c:v>
                </c:pt>
                <c:pt idx="2">
                  <c:v>3.7170741193931621E-2</c:v>
                </c:pt>
                <c:pt idx="3">
                  <c:v>1.9732417067476042E-3</c:v>
                </c:pt>
                <c:pt idx="4">
                  <c:v>-5.3959501621281498E-2</c:v>
                </c:pt>
                <c:pt idx="5">
                  <c:v>-0.12267802239586124</c:v>
                </c:pt>
                <c:pt idx="6">
                  <c:v>-0.19600612238823564</c:v>
                </c:pt>
                <c:pt idx="7">
                  <c:v>-0.27347431184877663</c:v>
                </c:pt>
                <c:pt idx="8">
                  <c:v>-0.3517703393788108</c:v>
                </c:pt>
                <c:pt idx="9">
                  <c:v>-0.42111456318231011</c:v>
                </c:pt>
                <c:pt idx="10">
                  <c:v>-0.48761269294206527</c:v>
                </c:pt>
                <c:pt idx="11">
                  <c:v>-0.55236288391423416</c:v>
                </c:pt>
                <c:pt idx="12">
                  <c:v>-0.6159214890729835</c:v>
                </c:pt>
                <c:pt idx="13">
                  <c:v>-0.68213274302375582</c:v>
                </c:pt>
                <c:pt idx="14">
                  <c:v>-0.74460684353697393</c:v>
                </c:pt>
                <c:pt idx="15">
                  <c:v>-0.80491001217179547</c:v>
                </c:pt>
                <c:pt idx="16">
                  <c:v>-0.86241167800419583</c:v>
                </c:pt>
                <c:pt idx="17">
                  <c:v>-0.91723068940885177</c:v>
                </c:pt>
                <c:pt idx="18">
                  <c:v>-0.96975496414595974</c:v>
                </c:pt>
                <c:pt idx="19">
                  <c:v>-1.0202182752514897</c:v>
                </c:pt>
                <c:pt idx="20">
                  <c:v>-1.0686503279690827</c:v>
                </c:pt>
                <c:pt idx="21">
                  <c:v>-1.1152327631441168</c:v>
                </c:pt>
                <c:pt idx="22">
                  <c:v>-1.1600286293315365</c:v>
                </c:pt>
                <c:pt idx="23">
                  <c:v>-1.200269739396028</c:v>
                </c:pt>
                <c:pt idx="24">
                  <c:v>-1.2321877403227999</c:v>
                </c:pt>
                <c:pt idx="25">
                  <c:v>-1.259118340293601</c:v>
                </c:pt>
                <c:pt idx="26">
                  <c:v>-1.2830033275854806</c:v>
                </c:pt>
                <c:pt idx="27">
                  <c:v>-1.3039151477081359</c:v>
                </c:pt>
                <c:pt idx="28">
                  <c:v>-1.3218921340868628</c:v>
                </c:pt>
                <c:pt idx="29">
                  <c:v>-1.3372131848539164</c:v>
                </c:pt>
                <c:pt idx="30">
                  <c:v>-1.3500137336816629</c:v>
                </c:pt>
                <c:pt idx="31">
                  <c:v>-1.3604688171156989</c:v>
                </c:pt>
                <c:pt idx="32">
                  <c:v>-1.3679919388286204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C3C-4A8B-A82B-D93B351C0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4777216"/>
        <c:axId val="144778752"/>
      </c:barChart>
      <c:lineChart>
        <c:grouping val="stacked"/>
        <c:varyColors val="0"/>
        <c:ser>
          <c:idx val="0"/>
          <c:order val="0"/>
          <c:tx>
            <c:strRef>
              <c:f>'DATA PIB por componente'!$T$2</c:f>
              <c:strCache>
                <c:ptCount val="1"/>
                <c:pt idx="0">
                  <c:v>PIB </c:v>
                </c:pt>
              </c:strCache>
            </c:strRef>
          </c:tx>
          <c:marker>
            <c:symbol val="none"/>
          </c:marker>
          <c:cat>
            <c:numRef>
              <c:f>'DATA PIB por componente'!$A$8:$A$40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f>'DATA PIB por componente'!$T$8:$T$40</c:f>
              <c:numCache>
                <c:formatCode>0.000000</c:formatCode>
                <c:ptCount val="33"/>
                <c:pt idx="0">
                  <c:v>0.17411106813134403</c:v>
                </c:pt>
                <c:pt idx="1">
                  <c:v>0.2541951105615281</c:v>
                </c:pt>
                <c:pt idx="2">
                  <c:v>0.37189706164613145</c:v>
                </c:pt>
                <c:pt idx="3">
                  <c:v>0.49831237343032075</c:v>
                </c:pt>
                <c:pt idx="4">
                  <c:v>0.60798504145584964</c:v>
                </c:pt>
                <c:pt idx="5">
                  <c:v>0.68904029167669023</c:v>
                </c:pt>
                <c:pt idx="6">
                  <c:v>0.74301180552382995</c:v>
                </c:pt>
                <c:pt idx="7">
                  <c:v>0.77050561712974641</c:v>
                </c:pt>
                <c:pt idx="8">
                  <c:v>0.76312555371209623</c:v>
                </c:pt>
                <c:pt idx="9">
                  <c:v>0.74024788531454888</c:v>
                </c:pt>
                <c:pt idx="10">
                  <c:v>0.70478535430733569</c:v>
                </c:pt>
                <c:pt idx="11">
                  <c:v>0.6616494638712167</c:v>
                </c:pt>
                <c:pt idx="12">
                  <c:v>0.61430124540176045</c:v>
                </c:pt>
                <c:pt idx="13">
                  <c:v>0.55464673862295477</c:v>
                </c:pt>
                <c:pt idx="14">
                  <c:v>0.4874997727147834</c:v>
                </c:pt>
                <c:pt idx="15">
                  <c:v>0.41308276336518013</c:v>
                </c:pt>
                <c:pt idx="16">
                  <c:v>0.33553325308053328</c:v>
                </c:pt>
                <c:pt idx="17">
                  <c:v>0.25819711724266448</c:v>
                </c:pt>
                <c:pt idx="18">
                  <c:v>0.18336190660246388</c:v>
                </c:pt>
                <c:pt idx="19">
                  <c:v>0.11263111795989378</c:v>
                </c:pt>
                <c:pt idx="20">
                  <c:v>4.7064886273329165E-2</c:v>
                </c:pt>
                <c:pt idx="21">
                  <c:v>-1.2806029670486829E-2</c:v>
                </c:pt>
                <c:pt idx="22">
                  <c:v>-6.6735282234409166E-2</c:v>
                </c:pt>
                <c:pt idx="23">
                  <c:v>-0.12313529753871233</c:v>
                </c:pt>
                <c:pt idx="24">
                  <c:v>-0.17661899874471532</c:v>
                </c:pt>
                <c:pt idx="25">
                  <c:v>-0.22876512547634897</c:v>
                </c:pt>
                <c:pt idx="26">
                  <c:v>-0.28166464709136196</c:v>
                </c:pt>
                <c:pt idx="27">
                  <c:v>-0.33519116418232464</c:v>
                </c:pt>
                <c:pt idx="28">
                  <c:v>-0.38869949297252182</c:v>
                </c:pt>
                <c:pt idx="29">
                  <c:v>-0.44206109511748526</c:v>
                </c:pt>
                <c:pt idx="30">
                  <c:v>-0.49518743415953859</c:v>
                </c:pt>
                <c:pt idx="31">
                  <c:v>-0.54809720195450051</c:v>
                </c:pt>
                <c:pt idx="32">
                  <c:v>-0.59871719341131335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3C-4A8B-A82B-D93B351C0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777216"/>
        <c:axId val="144778752"/>
      </c:lineChart>
      <c:catAx>
        <c:axId val="144777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fr-FR"/>
          </a:p>
        </c:txPr>
        <c:crossAx val="144778752"/>
        <c:crosses val="autoZero"/>
        <c:auto val="1"/>
        <c:lblAlgn val="ctr"/>
        <c:lblOffset val="100"/>
        <c:noMultiLvlLbl val="0"/>
      </c:catAx>
      <c:valAx>
        <c:axId val="144778752"/>
        <c:scaling>
          <c:orientation val="minMax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fr-FR" sz="1000" b="0" i="0" baseline="0">
                    <a:effectLst/>
                  </a:rPr>
                  <a:t>Porcentaje de desviacion con respecto al PIB del BAU (%)</a:t>
                </a:r>
                <a:endParaRPr lang="es-MX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8.2025805317922848E-3"/>
              <c:y val="0.2492792135683568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44777216"/>
        <c:crosses val="autoZero"/>
        <c:crossBetween val="between"/>
      </c:valAx>
      <c:spPr>
        <a:ln>
          <a:noFill/>
        </a:ln>
      </c:spPr>
    </c:plotArea>
    <c:legend>
      <c:legendPos val="r"/>
      <c:layout>
        <c:manualLayout>
          <c:xMode val="edge"/>
          <c:yMode val="edge"/>
          <c:x val="0.11795255743736732"/>
          <c:y val="0.61305588908905473"/>
          <c:w val="0.19312239966404202"/>
          <c:h val="0.18213823449168512"/>
        </c:manualLayout>
      </c:layout>
      <c:overlay val="0"/>
      <c:txPr>
        <a:bodyPr/>
        <a:lstStyle/>
        <a:p>
          <a:pPr>
            <a:defRPr sz="1200"/>
          </a:pPr>
          <a:endParaRPr lang="fr-FR"/>
        </a:p>
      </c:txPr>
    </c:legend>
    <c:plotVisOnly val="1"/>
    <c:dispBlanksAs val="gap"/>
    <c:showDLblsOverMax val="0"/>
  </c:chart>
  <c:spPr>
    <a:noFill/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 de energía por sectores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Sectores'!$W$4:$AA$4</c15:sqref>
                  </c15:fullRef>
                </c:ext>
              </c:extLst>
              <c:f>('Energia-emisiones por Sectores'!$W$4,'Energia-emisiones por Sectores'!$Y$4:$AA$4)</c:f>
              <c:numCache>
                <c:formatCode>0.0%</c:formatCode>
                <c:ptCount val="4"/>
                <c:pt idx="0">
                  <c:v>-4.077518150325421E-3</c:v>
                </c:pt>
                <c:pt idx="1">
                  <c:v>-4.9981684135029902E-2</c:v>
                </c:pt>
                <c:pt idx="2">
                  <c:v>-7.3433071546574191E-2</c:v>
                </c:pt>
                <c:pt idx="3">
                  <c:v>-0.10220587983340612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46-45C3-9BFA-9250F6A712F4}"/>
            </c:ext>
          </c:extLst>
        </c:ser>
        <c:ser>
          <c:idx val="1"/>
          <c:order val="1"/>
          <c:tx>
            <c:strRef>
              <c:f>'Energia-emisiones por Sectores'!$U$5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Sectores'!$W$5:$AA$5</c15:sqref>
                  </c15:fullRef>
                </c:ext>
              </c:extLst>
              <c:f>('Energia-emisiones por Sectores'!$W$5,'Energia-emisiones por Sectores'!$Y$5:$AA$5)</c:f>
              <c:numCache>
                <c:formatCode>0.0%</c:formatCode>
                <c:ptCount val="4"/>
                <c:pt idx="0">
                  <c:v>-1.4309840081162983E-2</c:v>
                </c:pt>
                <c:pt idx="1">
                  <c:v>-5.2109720467369947E-2</c:v>
                </c:pt>
                <c:pt idx="2">
                  <c:v>-7.5730120762061537E-2</c:v>
                </c:pt>
                <c:pt idx="3">
                  <c:v>-0.1008251825516141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46-45C3-9BFA-9250F6A712F4}"/>
            </c:ext>
          </c:extLst>
        </c:ser>
        <c:ser>
          <c:idx val="2"/>
          <c:order val="2"/>
          <c:tx>
            <c:strRef>
              <c:f>'Energia-emisiones por Sectores'!$U$6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Sectores'!$W$6:$AA$6</c15:sqref>
                  </c15:fullRef>
                </c:ext>
              </c:extLst>
              <c:f>('Energia-emisiones por Sectores'!$W$6,'Energia-emisiones por Sectores'!$Y$6:$AA$6)</c:f>
              <c:numCache>
                <c:formatCode>0.0%</c:formatCode>
                <c:ptCount val="4"/>
                <c:pt idx="0">
                  <c:v>-3.0714751103646409E-2</c:v>
                </c:pt>
                <c:pt idx="1">
                  <c:v>-0.10706369006061001</c:v>
                </c:pt>
                <c:pt idx="2">
                  <c:v>-0.15563660651976607</c:v>
                </c:pt>
                <c:pt idx="3">
                  <c:v>-0.22601477454269658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46-45C3-9BFA-9250F6A712F4}"/>
            </c:ext>
          </c:extLst>
        </c:ser>
        <c:ser>
          <c:idx val="3"/>
          <c:order val="3"/>
          <c:tx>
            <c:strRef>
              <c:f>'Energia-emisiones por Sectores'!$U$7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Sectores'!$W$7:$AA$7</c15:sqref>
                  </c15:fullRef>
                </c:ext>
              </c:extLst>
              <c:f>('Energia-emisiones por Sectores'!$W$7,'Energia-emisiones por Sectores'!$Y$7:$AA$7)</c:f>
              <c:numCache>
                <c:formatCode>0.0%</c:formatCode>
                <c:ptCount val="4"/>
                <c:pt idx="0">
                  <c:v>-8.3608805604132863E-3</c:v>
                </c:pt>
                <c:pt idx="1">
                  <c:v>-7.0356735494278233E-2</c:v>
                </c:pt>
                <c:pt idx="2">
                  <c:v>-2.7289799052049202E-2</c:v>
                </c:pt>
                <c:pt idx="3">
                  <c:v>-2.3799831512944847E-2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46-45C3-9BFA-9250F6A712F4}"/>
            </c:ext>
          </c:extLst>
        </c:ser>
        <c:ser>
          <c:idx val="4"/>
          <c:order val="4"/>
          <c:tx>
            <c:strRef>
              <c:f>'Energia-emisiones por Sectores'!$U$8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Sectores'!$W$8:$AA$8</c15:sqref>
                  </c15:fullRef>
                </c:ext>
              </c:extLst>
              <c:f>('Energia-emisiones por Sectores'!$W$8,'Energia-emisiones por Sectores'!$Y$8:$AA$8)</c:f>
              <c:numCache>
                <c:formatCode>0.0%</c:formatCode>
                <c:ptCount val="4"/>
                <c:pt idx="0">
                  <c:v>-7.9783637582903078E-2</c:v>
                </c:pt>
                <c:pt idx="1">
                  <c:v>-0.16977639942354961</c:v>
                </c:pt>
                <c:pt idx="2">
                  <c:v>-0.19075981710875956</c:v>
                </c:pt>
                <c:pt idx="3">
                  <c:v>-0.21441456561441219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46-45C3-9BFA-9250F6A712F4}"/>
            </c:ext>
          </c:extLst>
        </c:ser>
        <c:ser>
          <c:idx val="5"/>
          <c:order val="5"/>
          <c:tx>
            <c:strRef>
              <c:f>'Energia-emisiones por Sectores'!$U$9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Sectores'!$W$9:$AA$9</c15:sqref>
                  </c15:fullRef>
                </c:ext>
              </c:extLst>
              <c:f>('Energia-emisiones por Sectores'!$W$9,'Energia-emisiones por Sectores'!$Y$9:$AA$9)</c:f>
              <c:numCache>
                <c:formatCode>0.0%</c:formatCode>
                <c:ptCount val="4"/>
                <c:pt idx="0">
                  <c:v>-3.5907232415597456E-2</c:v>
                </c:pt>
                <c:pt idx="1">
                  <c:v>-0.13425638600501566</c:v>
                </c:pt>
                <c:pt idx="2">
                  <c:v>-0.15709192163680707</c:v>
                </c:pt>
                <c:pt idx="3">
                  <c:v>-0.1904306972068045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46-45C3-9BFA-9250F6A712F4}"/>
            </c:ext>
          </c:extLst>
        </c:ser>
        <c:ser>
          <c:idx val="6"/>
          <c:order val="6"/>
          <c:tx>
            <c:strRef>
              <c:f>'Energia-emisiones por Sectores'!$U$10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Sectores'!$W$10:$AA$10</c15:sqref>
                  </c15:fullRef>
                </c:ext>
              </c:extLst>
              <c:f>('Energia-emisiones por Sectores'!$W$10,'Energia-emisiones por Sectores'!$Y$10:$AA$10)</c:f>
              <c:numCache>
                <c:formatCode>0.0%</c:formatCode>
                <c:ptCount val="4"/>
                <c:pt idx="0">
                  <c:v>-0.24413949711633376</c:v>
                </c:pt>
                <c:pt idx="1">
                  <c:v>-0.41376800961946913</c:v>
                </c:pt>
                <c:pt idx="2">
                  <c:v>-0.48300308649596535</c:v>
                </c:pt>
                <c:pt idx="3">
                  <c:v>-0.54529471871804458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46-45C3-9BFA-9250F6A71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895360"/>
        <c:axId val="145175680"/>
      </c:barChart>
      <c:catAx>
        <c:axId val="14489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175680"/>
        <c:crosses val="autoZero"/>
        <c:auto val="1"/>
        <c:lblAlgn val="ctr"/>
        <c:lblOffset val="100"/>
        <c:noMultiLvlLbl val="0"/>
      </c:catAx>
      <c:valAx>
        <c:axId val="14517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89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07427180918683"/>
          <c:y val="0.12767842183796069"/>
          <c:w val="0.23275066235213324"/>
          <c:h val="0.811809793609014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</a:t>
            </a:r>
            <a:r>
              <a:rPr lang="fr-FR" baseline="0"/>
              <a:t> de electricidad por sectores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Sectores'!$U$15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Sectores'!$W$15:$AA$15</c15:sqref>
                  </c15:fullRef>
                </c:ext>
              </c:extLst>
              <c:f>('Energia-emisiones por Sectores'!$W$15,'Energia-emisiones por Sectores'!$Y$15:$AA$15)</c:f>
              <c:numCache>
                <c:formatCode>0.0%</c:formatCode>
                <c:ptCount val="4"/>
                <c:pt idx="0">
                  <c:v>2.058678258837543E-2</c:v>
                </c:pt>
                <c:pt idx="1">
                  <c:v>-1.6493241947201476E-2</c:v>
                </c:pt>
                <c:pt idx="2">
                  <c:v>-3.8877201396257943E-3</c:v>
                </c:pt>
                <c:pt idx="3">
                  <c:v>3.9355223799873551E-2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2E-4FC1-B336-D22B1672DC66}"/>
            </c:ext>
          </c:extLst>
        </c:ser>
        <c:ser>
          <c:idx val="1"/>
          <c:order val="1"/>
          <c:tx>
            <c:strRef>
              <c:f>'Energia-emisiones por Sectores'!$U$16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Sectores'!$W$16:$AA$16</c15:sqref>
                  </c15:fullRef>
                </c:ext>
              </c:extLst>
              <c:f>('Energia-emisiones por Sectores'!$W$16,'Energia-emisiones por Sectores'!$Y$16:$AA$16)</c:f>
              <c:numCache>
                <c:formatCode>0.0%</c:formatCode>
                <c:ptCount val="4"/>
                <c:pt idx="0">
                  <c:v>-1.2221707921979852E-2</c:v>
                </c:pt>
                <c:pt idx="1">
                  <c:v>-8.4897644017432605E-2</c:v>
                </c:pt>
                <c:pt idx="2">
                  <c:v>-0.10480681948948789</c:v>
                </c:pt>
                <c:pt idx="3">
                  <c:v>-0.11842776797237808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2E-4FC1-B336-D22B1672DC66}"/>
            </c:ext>
          </c:extLst>
        </c:ser>
        <c:ser>
          <c:idx val="2"/>
          <c:order val="2"/>
          <c:tx>
            <c:strRef>
              <c:f>'Energia-emisiones por Sectores'!$U$17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Sectores'!$W$17:$AA$17</c15:sqref>
                  </c15:fullRef>
                </c:ext>
              </c:extLst>
              <c:f>('Energia-emisiones por Sectores'!$W$17,'Energia-emisiones por Sectores'!$Y$17:$AA$17)</c:f>
              <c:numCache>
                <c:formatCode>0.0%</c:formatCode>
                <c:ptCount val="4"/>
                <c:pt idx="0">
                  <c:v>5.4126655124158152E-3</c:v>
                </c:pt>
                <c:pt idx="1">
                  <c:v>-4.1586988372881106E-2</c:v>
                </c:pt>
                <c:pt idx="2">
                  <c:v>-4.4916508502883534E-2</c:v>
                </c:pt>
                <c:pt idx="3">
                  <c:v>-2.4154545550386763E-2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2E-4FC1-B336-D22B1672DC66}"/>
            </c:ext>
          </c:extLst>
        </c:ser>
        <c:ser>
          <c:idx val="3"/>
          <c:order val="3"/>
          <c:tx>
            <c:strRef>
              <c:f>'Energia-emisiones por Sectores'!$U$18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Sectores'!$W$18:$AA$18</c15:sqref>
                  </c15:fullRef>
                </c:ext>
              </c:extLst>
              <c:f>('Energia-emisiones por Sectores'!$W$18,'Energia-emisiones por Sectores'!$Y$18:$AA$18)</c:f>
              <c:numCache>
                <c:formatCode>0.0%</c:formatCode>
                <c:ptCount val="4"/>
                <c:pt idx="0">
                  <c:v>-1.5699911257659793E-2</c:v>
                </c:pt>
                <c:pt idx="1">
                  <c:v>-9.5286896526629916E-2</c:v>
                </c:pt>
                <c:pt idx="2">
                  <c:v>-5.6410719458711123E-2</c:v>
                </c:pt>
                <c:pt idx="3">
                  <c:v>-4.8097684010549036E-2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2E-4FC1-B336-D22B1672DC66}"/>
            </c:ext>
          </c:extLst>
        </c:ser>
        <c:ser>
          <c:idx val="4"/>
          <c:order val="4"/>
          <c:tx>
            <c:strRef>
              <c:f>'Energia-emisiones por Sectores'!$U$19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Sectores'!$W$19:$AA$19</c15:sqref>
                  </c15:fullRef>
                </c:ext>
              </c:extLst>
              <c:f>('Energia-emisiones por Sectores'!$W$19,'Energia-emisiones por Sectores'!$Y$19:$AA$19)</c:f>
              <c:numCache>
                <c:formatCode>0.0%</c:formatCode>
                <c:ptCount val="4"/>
                <c:pt idx="0">
                  <c:v>-2.1559386141723147E-2</c:v>
                </c:pt>
                <c:pt idx="1">
                  <c:v>-6.4933595766731633E-2</c:v>
                </c:pt>
                <c:pt idx="2">
                  <c:v>-7.0159180099286789E-2</c:v>
                </c:pt>
                <c:pt idx="3">
                  <c:v>-7.9045207905806603E-2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2E-4FC1-B336-D22B1672D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296000"/>
        <c:axId val="145301888"/>
        <c:extLst/>
      </c:barChart>
      <c:catAx>
        <c:axId val="14529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301888"/>
        <c:crosses val="autoZero"/>
        <c:auto val="1"/>
        <c:lblAlgn val="ctr"/>
        <c:lblOffset val="100"/>
        <c:noMultiLvlLbl val="0"/>
      </c:catAx>
      <c:valAx>
        <c:axId val="14530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29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059111361079863"/>
          <c:y val="0.25585417844868841"/>
          <c:w val="0.15512317210348706"/>
          <c:h val="0.651017241629326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Emisiones de CO2 por consumo de energia por sectores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Sectores'!$U$24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Sectores'!$W$24:$AA$24</c15:sqref>
                  </c15:fullRef>
                </c:ext>
              </c:extLst>
              <c:f>('Energia-emisiones por Sectores'!$W$24,'Energia-emisiones por Sectores'!$Y$24:$AA$24)</c:f>
              <c:numCache>
                <c:formatCode>0.0%</c:formatCode>
                <c:ptCount val="4"/>
                <c:pt idx="0">
                  <c:v>-1.12635964240696E-2</c:v>
                </c:pt>
                <c:pt idx="1">
                  <c:v>-5.9074431150667794E-2</c:v>
                </c:pt>
                <c:pt idx="2">
                  <c:v>-9.1335519036841895E-2</c:v>
                </c:pt>
                <c:pt idx="3">
                  <c:v>-0.13722454984249943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E4-4BA9-A761-00F99E182166}"/>
            </c:ext>
          </c:extLst>
        </c:ser>
        <c:ser>
          <c:idx val="1"/>
          <c:order val="1"/>
          <c:tx>
            <c:strRef>
              <c:f>'Energia-emisiones por Sectores'!$U$25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Sectores'!$W$25:$AA$25</c15:sqref>
                  </c15:fullRef>
                </c:ext>
              </c:extLst>
              <c:f>('Energia-emisiones por Sectores'!$W$25,'Energia-emisiones por Sectores'!$Y$25:$AA$25)</c:f>
              <c:numCache>
                <c:formatCode>0.0%</c:formatCode>
                <c:ptCount val="4"/>
                <c:pt idx="0">
                  <c:v>-2.2984475387211156E-2</c:v>
                </c:pt>
                <c:pt idx="1">
                  <c:v>-3.9746527899828576E-2</c:v>
                </c:pt>
                <c:pt idx="2">
                  <c:v>-6.8411278302395573E-2</c:v>
                </c:pt>
                <c:pt idx="3">
                  <c:v>-0.11174149983525483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E4-4BA9-A761-00F99E182166}"/>
            </c:ext>
          </c:extLst>
        </c:ser>
        <c:ser>
          <c:idx val="2"/>
          <c:order val="2"/>
          <c:tx>
            <c:strRef>
              <c:f>'Energia-emisiones por Sectores'!$U$26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Sectores'!$W$26:$AA$26</c15:sqref>
                  </c15:fullRef>
                </c:ext>
              </c:extLst>
              <c:f>('Energia-emisiones por Sectores'!$W$26,'Energia-emisiones por Sectores'!$Y$26:$AA$26)</c:f>
              <c:numCache>
                <c:formatCode>0.0%</c:formatCode>
                <c:ptCount val="4"/>
                <c:pt idx="0">
                  <c:v>-3.0880780644722328E-2</c:v>
                </c:pt>
                <c:pt idx="1">
                  <c:v>-0.10760426484590047</c:v>
                </c:pt>
                <c:pt idx="2">
                  <c:v>-0.15679474171496166</c:v>
                </c:pt>
                <c:pt idx="3">
                  <c:v>-0.22834900520955559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E4-4BA9-A761-00F99E182166}"/>
            </c:ext>
          </c:extLst>
        </c:ser>
        <c:ser>
          <c:idx val="3"/>
          <c:order val="3"/>
          <c:tx>
            <c:strRef>
              <c:f>'Energia-emisiones por Sectores'!$U$27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Sectores'!$W$27:$AA$27</c15:sqref>
                  </c15:fullRef>
                </c:ext>
              </c:extLst>
              <c:f>('Energia-emisiones por Sectores'!$W$27,'Energia-emisiones por Sectores'!$Y$27:$AA$27)</c:f>
              <c:numCache>
                <c:formatCode>0.0%</c:formatCode>
                <c:ptCount val="4"/>
                <c:pt idx="0">
                  <c:v>8.5124730435337526E-4</c:v>
                </c:pt>
                <c:pt idx="1">
                  <c:v>-2.8941368076326079E-2</c:v>
                </c:pt>
                <c:pt idx="2">
                  <c:v>1.9614557919038766E-2</c:v>
                </c:pt>
                <c:pt idx="3">
                  <c:v>2.0283948643423644E-2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E4-4BA9-A761-00F99E182166}"/>
            </c:ext>
          </c:extLst>
        </c:ser>
        <c:ser>
          <c:idx val="4"/>
          <c:order val="4"/>
          <c:tx>
            <c:strRef>
              <c:f>'Energia-emisiones por Sectores'!$U$28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Sectores'!$W$28:$AA$28</c15:sqref>
                  </c15:fullRef>
                </c:ext>
              </c:extLst>
              <c:f>('Energia-emisiones por Sectores'!$W$28,'Energia-emisiones por Sectores'!$Y$28:$AA$28)</c:f>
              <c:numCache>
                <c:formatCode>0.0%</c:formatCode>
                <c:ptCount val="4"/>
                <c:pt idx="0">
                  <c:v>-8.1233184479333032E-2</c:v>
                </c:pt>
                <c:pt idx="1">
                  <c:v>-0.17237024514002053</c:v>
                </c:pt>
                <c:pt idx="2">
                  <c:v>-0.19393146942043993</c:v>
                </c:pt>
                <c:pt idx="3">
                  <c:v>-0.21829197005392897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E4-4BA9-A761-00F99E182166}"/>
            </c:ext>
          </c:extLst>
        </c:ser>
        <c:ser>
          <c:idx val="5"/>
          <c:order val="5"/>
          <c:tx>
            <c:strRef>
              <c:f>'Energia-emisiones por Sectores'!$U$29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Sectores'!$W$29:$AA$29</c15:sqref>
                  </c15:fullRef>
                </c:ext>
              </c:extLst>
              <c:f>('Energia-emisiones por Sectores'!$W$29,'Energia-emisiones por Sectores'!$Y$29:$AA$29)</c:f>
              <c:numCache>
                <c:formatCode>0.0%</c:formatCode>
                <c:ptCount val="4"/>
                <c:pt idx="0">
                  <c:v>-4.874275554139007E-2</c:v>
                </c:pt>
                <c:pt idx="1">
                  <c:v>-0.14542542757783361</c:v>
                </c:pt>
                <c:pt idx="2">
                  <c:v>-0.17132466747967157</c:v>
                </c:pt>
                <c:pt idx="3">
                  <c:v>-0.1930902928424848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AE4-4BA9-A761-00F99E182166}"/>
            </c:ext>
          </c:extLst>
        </c:ser>
        <c:ser>
          <c:idx val="6"/>
          <c:order val="6"/>
          <c:tx>
            <c:strRef>
              <c:f>'Energia-emisiones por Sectores'!$U$30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Sectores'!$W$30:$AA$30</c15:sqref>
                  </c15:fullRef>
                </c:ext>
              </c:extLst>
              <c:f>('Energia-emisiones por Sectores'!$W$30,'Energia-emisiones por Sectores'!$Y$30:$AA$30)</c:f>
              <c:numCache>
                <c:formatCode>0.0%</c:formatCode>
                <c:ptCount val="4"/>
                <c:pt idx="0">
                  <c:v>-0.28068743979943833</c:v>
                </c:pt>
                <c:pt idx="1">
                  <c:v>-0.47364081064920438</c:v>
                </c:pt>
                <c:pt idx="2">
                  <c:v>-0.56712295692550396</c:v>
                </c:pt>
                <c:pt idx="3">
                  <c:v>-0.65412388246100028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AE4-4BA9-A761-00F99E182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389056"/>
        <c:axId val="145390592"/>
        <c:extLst/>
      </c:barChart>
      <c:catAx>
        <c:axId val="14538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390592"/>
        <c:crosses val="autoZero"/>
        <c:auto val="1"/>
        <c:lblAlgn val="ctr"/>
        <c:lblOffset val="100"/>
        <c:noMultiLvlLbl val="0"/>
      </c:catAx>
      <c:valAx>
        <c:axId val="14539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38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05185858987852"/>
          <c:y val="0.2128527963855264"/>
          <c:w val="0.26728749159062704"/>
          <c:h val="0.763950849427403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 privado</a:t>
            </a:r>
            <a:r>
              <a:rPr lang="fr-FR" baseline="0"/>
              <a:t> por producto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5423072512721826E-2"/>
          <c:y val="0.185378233034797"/>
          <c:w val="0.66350541565318555"/>
          <c:h val="0.730588116450789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'Consumo por sectores'!$AA$4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sectores'!$AB$4:$AG$4</c15:sqref>
                  </c15:fullRef>
                </c:ext>
              </c:extLst>
              <c:f>('Consumo por sectores'!$AC$4,'Consumo por sectores'!$AE$4:$AG$4)</c:f>
              <c:numCache>
                <c:formatCode>0.0%</c:formatCode>
                <c:ptCount val="4"/>
                <c:pt idx="0">
                  <c:v>1.3222064693774849E-2</c:v>
                </c:pt>
                <c:pt idx="1">
                  <c:v>1.8816409494924802E-2</c:v>
                </c:pt>
                <c:pt idx="2">
                  <c:v>1.0593701948524936E-2</c:v>
                </c:pt>
                <c:pt idx="3">
                  <c:v>3.8347379830567796E-3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B8-425E-9073-E9C72BE97210}"/>
            </c:ext>
          </c:extLst>
        </c:ser>
        <c:ser>
          <c:idx val="1"/>
          <c:order val="1"/>
          <c:tx>
            <c:strRef>
              <c:f>'Consumo por sectores'!$AA$5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sectores'!$AB$5:$AG$5</c15:sqref>
                  </c15:fullRef>
                </c:ext>
              </c:extLst>
              <c:f>('Consumo por sectores'!$AC$5,'Consumo por sectores'!$AE$5:$AG$5)</c:f>
              <c:numCache>
                <c:formatCode>0.0%</c:formatCode>
                <c:ptCount val="4"/>
                <c:pt idx="0">
                  <c:v>1.6727392987103018E-2</c:v>
                </c:pt>
                <c:pt idx="1">
                  <c:v>4.2015883694915823E-2</c:v>
                </c:pt>
                <c:pt idx="2">
                  <c:v>4.060435333014345E-2</c:v>
                </c:pt>
                <c:pt idx="3">
                  <c:v>3.5098500477811934E-2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B8-425E-9073-E9C72BE97210}"/>
            </c:ext>
          </c:extLst>
        </c:ser>
        <c:ser>
          <c:idx val="2"/>
          <c:order val="2"/>
          <c:tx>
            <c:strRef>
              <c:f>'Consumo por sectores'!$AA$6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sectores'!$AB$6:$AG$6</c15:sqref>
                  </c15:fullRef>
                </c:ext>
              </c:extLst>
              <c:f>('Consumo por sectores'!$AC$6,'Consumo por sectores'!$AE$6:$AG$6)</c:f>
              <c:numCache>
                <c:formatCode>0.0%</c:formatCode>
                <c:ptCount val="4"/>
                <c:pt idx="0">
                  <c:v>1.410929532247196E-2</c:v>
                </c:pt>
                <c:pt idx="1">
                  <c:v>3.3012812790508494E-2</c:v>
                </c:pt>
                <c:pt idx="2">
                  <c:v>3.2487892582770961E-2</c:v>
                </c:pt>
                <c:pt idx="3">
                  <c:v>2.1827028830097017E-2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B8-425E-9073-E9C72BE97210}"/>
            </c:ext>
          </c:extLst>
        </c:ser>
        <c:ser>
          <c:idx val="3"/>
          <c:order val="3"/>
          <c:tx>
            <c:strRef>
              <c:f>'Consumo por sectores'!$AA$7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sectores'!$AB$7:$AG$7</c15:sqref>
                  </c15:fullRef>
                </c:ext>
              </c:extLst>
              <c:f>('Consumo por sectores'!$AC$7,'Consumo por sectores'!$AE$7:$AG$7)</c:f>
              <c:numCache>
                <c:formatCode>0.0%</c:formatCode>
                <c:ptCount val="4"/>
                <c:pt idx="0">
                  <c:v>1.7820738507012823E-2</c:v>
                </c:pt>
                <c:pt idx="1">
                  <c:v>4.1693418115312575E-2</c:v>
                </c:pt>
                <c:pt idx="2">
                  <c:v>3.5806463362960672E-2</c:v>
                </c:pt>
                <c:pt idx="3">
                  <c:v>2.8221379064020002E-2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BB8-425E-9073-E9C72BE97210}"/>
            </c:ext>
          </c:extLst>
        </c:ser>
        <c:ser>
          <c:idx val="4"/>
          <c:order val="4"/>
          <c:tx>
            <c:strRef>
              <c:f>'Consumo por sectores'!$AA$8</c:f>
              <c:strCache>
                <c:ptCount val="1"/>
                <c:pt idx="0">
                  <c:v>Combustible fosiles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sectores'!$AB$8:$AG$8</c15:sqref>
                  </c15:fullRef>
                </c:ext>
              </c:extLst>
              <c:f>('Consumo por sectores'!$AC$8,'Consumo por sectores'!$AE$8:$AG$8)</c:f>
              <c:numCache>
                <c:formatCode>0.0%</c:formatCode>
                <c:ptCount val="4"/>
                <c:pt idx="0">
                  <c:v>-0.28020912560514721</c:v>
                </c:pt>
                <c:pt idx="1">
                  <c:v>-0.47290712259160006</c:v>
                </c:pt>
                <c:pt idx="2">
                  <c:v>-0.56622174740755837</c:v>
                </c:pt>
                <c:pt idx="3">
                  <c:v>-0.65305171666985384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BB8-425E-9073-E9C72BE97210}"/>
            </c:ext>
          </c:extLst>
        </c:ser>
        <c:ser>
          <c:idx val="5"/>
          <c:order val="5"/>
          <c:tx>
            <c:strRef>
              <c:f>'Consumo por sectores'!$AA$9</c:f>
              <c:strCache>
                <c:ptCount val="1"/>
                <c:pt idx="0">
                  <c:v>Electricidad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sectores'!$AB$9:$AG$9</c15:sqref>
                  </c15:fullRef>
                </c:ext>
              </c:extLst>
              <c:f>('Consumo por sectores'!$AC$9,'Consumo por sectores'!$AE$9:$AG$9)</c:f>
              <c:numCache>
                <c:formatCode>0.0%</c:formatCode>
                <c:ptCount val="4"/>
                <c:pt idx="0">
                  <c:v>-2.1559391930028537E-2</c:v>
                </c:pt>
                <c:pt idx="1">
                  <c:v>-6.4933601919151762E-2</c:v>
                </c:pt>
                <c:pt idx="2">
                  <c:v>-7.0159186199510448E-2</c:v>
                </c:pt>
                <c:pt idx="3">
                  <c:v>-7.9045214525348295E-2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BB8-425E-9073-E9C72BE97210}"/>
            </c:ext>
          </c:extLst>
        </c:ser>
        <c:ser>
          <c:idx val="6"/>
          <c:order val="6"/>
          <c:tx>
            <c:strRef>
              <c:f>'Consumo por sectores'!$AA$10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sectores'!$AB$10:$AG$10</c15:sqref>
                  </c15:fullRef>
                </c:ext>
              </c:extLst>
              <c:f>('Consumo por sectores'!$AC$10,'Consumo por sectores'!$AE$10:$AG$10)</c:f>
              <c:numCache>
                <c:formatCode>0.00%</c:formatCode>
                <c:ptCount val="4"/>
                <c:pt idx="0">
                  <c:v>4.6079450561506974E-3</c:v>
                </c:pt>
                <c:pt idx="1">
                  <c:v>1.6556001270372933E-2</c:v>
                </c:pt>
                <c:pt idx="2">
                  <c:v>1.4981771094026541E-2</c:v>
                </c:pt>
                <c:pt idx="3">
                  <c:v>1.0699343992846444E-2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BB8-425E-9073-E9C72BE97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475072"/>
        <c:axId val="145476608"/>
        <c:extLst/>
      </c:barChart>
      <c:catAx>
        <c:axId val="14547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476608"/>
        <c:crosses val="autoZero"/>
        <c:auto val="1"/>
        <c:lblAlgn val="ctr"/>
        <c:lblOffset val="100"/>
        <c:noMultiLvlLbl val="0"/>
      </c:catAx>
      <c:valAx>
        <c:axId val="14547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47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379265091863514"/>
          <c:y val="0.20080685133481821"/>
          <c:w val="0.19107870562232351"/>
          <c:h val="0.62749443172193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</a:t>
            </a:r>
            <a:r>
              <a:rPr lang="fr-FR" baseline="0"/>
              <a:t> por sectores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'Inversiones por sectores'!$S$4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sectores'!$T$4:$Y$4</c15:sqref>
                  </c15:fullRef>
                </c:ext>
              </c:extLst>
              <c:f>'Inversiones por sectores'!$W$4:$Y$4</c:f>
              <c:numCache>
                <c:formatCode>#,##0</c:formatCode>
                <c:ptCount val="3"/>
                <c:pt idx="0">
                  <c:v>1413.8776959200914</c:v>
                </c:pt>
                <c:pt idx="1">
                  <c:v>758.4834408100869</c:v>
                </c:pt>
                <c:pt idx="2">
                  <c:v>-268.39089593000244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60-471A-90AF-F910B4764681}"/>
            </c:ext>
          </c:extLst>
        </c:ser>
        <c:ser>
          <c:idx val="1"/>
          <c:order val="1"/>
          <c:tx>
            <c:strRef>
              <c:f>'Inversiones por sectores'!$S$5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sectores'!$T$5:$Y$5</c15:sqref>
                  </c15:fullRef>
                </c:ext>
              </c:extLst>
              <c:f>'Inversiones por sectores'!$W$5:$Y$5</c:f>
              <c:numCache>
                <c:formatCode>#,##0</c:formatCode>
                <c:ptCount val="3"/>
                <c:pt idx="0">
                  <c:v>17546.29690000019</c:v>
                </c:pt>
                <c:pt idx="1">
                  <c:v>14393.455240000039</c:v>
                </c:pt>
                <c:pt idx="2">
                  <c:v>7091.8989800000563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60-471A-90AF-F910B4764681}"/>
            </c:ext>
          </c:extLst>
        </c:ser>
        <c:ser>
          <c:idx val="2"/>
          <c:order val="2"/>
          <c:tx>
            <c:strRef>
              <c:f>'Inversiones por sectores'!$S$6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sectores'!$T$6:$Y$6</c15:sqref>
                  </c15:fullRef>
                </c:ext>
              </c:extLst>
              <c:f>'Inversiones por sectores'!$W$6:$Y$6</c:f>
              <c:numCache>
                <c:formatCode>#,##0</c:formatCode>
                <c:ptCount val="3"/>
                <c:pt idx="0">
                  <c:v>35651.834359399974</c:v>
                </c:pt>
                <c:pt idx="1">
                  <c:v>69393.508942700049</c:v>
                </c:pt>
                <c:pt idx="2">
                  <c:v>104702.2672508001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60-471A-90AF-F910B4764681}"/>
            </c:ext>
          </c:extLst>
        </c:ser>
        <c:ser>
          <c:idx val="3"/>
          <c:order val="3"/>
          <c:tx>
            <c:strRef>
              <c:f>'Inversiones por sectores'!$S$7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sectores'!$T$7:$Y$7</c15:sqref>
                  </c15:fullRef>
                </c:ext>
              </c:extLst>
              <c:f>'Inversiones por sectores'!$W$7:$Y$7</c:f>
              <c:numCache>
                <c:formatCode>#,##0</c:formatCode>
                <c:ptCount val="3"/>
                <c:pt idx="0">
                  <c:v>72849.530799999833</c:v>
                </c:pt>
                <c:pt idx="1">
                  <c:v>92980.70490000071</c:v>
                </c:pt>
                <c:pt idx="2">
                  <c:v>91263.575099999085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60-471A-90AF-F910B4764681}"/>
            </c:ext>
          </c:extLst>
        </c:ser>
        <c:ser>
          <c:idx val="4"/>
          <c:order val="4"/>
          <c:tx>
            <c:strRef>
              <c:f>'Inversiones por sectores'!$S$8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sectores'!$T$8:$Y$8</c15:sqref>
                  </c15:fullRef>
                </c:ext>
              </c:extLst>
              <c:f>'Inversiones por sectores'!$W$8:$Y$8</c:f>
              <c:numCache>
                <c:formatCode>#,##0</c:formatCode>
                <c:ptCount val="3"/>
                <c:pt idx="0">
                  <c:v>-82312.902860000031</c:v>
                </c:pt>
                <c:pt idx="1">
                  <c:v>-127212.20288</c:v>
                </c:pt>
                <c:pt idx="2">
                  <c:v>-161769.19501000002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60-471A-90AF-F910B4764681}"/>
            </c:ext>
          </c:extLst>
        </c:ser>
        <c:ser>
          <c:idx val="5"/>
          <c:order val="5"/>
          <c:tx>
            <c:strRef>
              <c:f>'Inversiones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sectores'!$T$9:$Y$9</c15:sqref>
                  </c15:fullRef>
                </c:ext>
              </c:extLst>
              <c:f>'Inversiones por sectores'!$W$9:$Y$9</c:f>
              <c:numCache>
                <c:formatCode>#,##0</c:formatCode>
                <c:ptCount val="3"/>
                <c:pt idx="0">
                  <c:v>-7809.1032250760181</c:v>
                </c:pt>
                <c:pt idx="1">
                  <c:v>-15288.27599661157</c:v>
                </c:pt>
                <c:pt idx="2">
                  <c:v>-20298.136793983344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60-471A-90AF-F910B4764681}"/>
            </c:ext>
          </c:extLst>
        </c:ser>
        <c:ser>
          <c:idx val="18"/>
          <c:order val="18"/>
          <c:tx>
            <c:strRef>
              <c:f>'Inversiones por sectores'!$S$22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sectores'!$T$22:$Y$22</c15:sqref>
                  </c15:fullRef>
                </c:ext>
              </c:extLst>
              <c:f>'Inversiones por sectores'!$W$22:$Y$22</c:f>
              <c:numCache>
                <c:formatCode>#,##0</c:formatCode>
                <c:ptCount val="3"/>
                <c:pt idx="0">
                  <c:v>37339.533670244738</c:v>
                </c:pt>
                <c:pt idx="1">
                  <c:v>35025.673646898009</c:v>
                </c:pt>
                <c:pt idx="2">
                  <c:v>20722.01863088645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960-471A-90AF-F910B4764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801984"/>
        <c:axId val="145803520"/>
        <c:extLst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'Inversiones por sectores'!$S$10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'Inversiones por sectores'!$T$10:$Y$10</c15:sqref>
                        </c15:fullRef>
                        <c15:formulaRef>
                          <c15:sqref>'Inversiones por sectores'!$W$10:$Y$10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-2339.7266999999993</c:v>
                      </c:pt>
                      <c:pt idx="1">
                        <c:v>-3407.2286700000004</c:v>
                      </c:pt>
                      <c:pt idx="2">
                        <c:v>-4310.3408100000015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1960-471A-90AF-F910B4764681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sectores'!$S$11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sectores'!$T$11:$Y$11</c15:sqref>
                        </c15:fullRef>
                        <c15:formulaRef>
                          <c15:sqref>'Inversiones por sectores'!$W$11:$Y$11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-1771.2634099999996</c:v>
                      </c:pt>
                      <c:pt idx="1">
                        <c:v>-4030.1847500000003</c:v>
                      </c:pt>
                      <c:pt idx="2">
                        <c:v>-5829.7794199999989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960-471A-90AF-F910B4764681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sectores'!$S$12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sectores'!$T$12:$Y$12</c15:sqref>
                        </c15:fullRef>
                        <c15:formulaRef>
                          <c15:sqref>'Inversiones por sectores'!$W$12:$Y$12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-271.00217600000042</c:v>
                      </c:pt>
                      <c:pt idx="1">
                        <c:v>-389.69147199999998</c:v>
                      </c:pt>
                      <c:pt idx="2">
                        <c:v>-451.33328200000005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960-471A-90AF-F910B4764681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sectores'!$S$13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sectores'!$T$13:$Y$13</c15:sqref>
                        </c15:fullRef>
                        <c15:formulaRef>
                          <c15:sqref>'Inversiones por sectores'!$W$13:$Y$13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-1661.6559200000011</c:v>
                      </c:pt>
                      <c:pt idx="1">
                        <c:v>-6882.5080599999928</c:v>
                      </c:pt>
                      <c:pt idx="2">
                        <c:v>-10724.946899999995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960-471A-90AF-F910B4764681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sectores'!$S$14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sectores'!$T$14:$Y$14</c15:sqref>
                        </c15:fullRef>
                        <c15:formulaRef>
                          <c15:sqref>'Inversiones por sectores'!$W$14:$Y$14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-384.61364599999979</c:v>
                      </c:pt>
                      <c:pt idx="1">
                        <c:v>-494.01519800000005</c:v>
                      </c:pt>
                      <c:pt idx="2">
                        <c:v>-0.13917850000000009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960-471A-90AF-F910B4764681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sectores'!$S$15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sectores'!$T$15:$Y$15</c15:sqref>
                        </c15:fullRef>
                        <c15:formulaRef>
                          <c15:sqref>'Inversiones por sectores'!$W$15:$Y$15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-142.95336800000018</c:v>
                      </c:pt>
                      <c:pt idx="1">
                        <c:v>-66.630993600000011</c:v>
                      </c:pt>
                      <c:pt idx="2">
                        <c:v>-5.7661357699999982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960-471A-90AF-F910B4764681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sectores'!$S$16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sectores'!$T$16:$Y$16</c15:sqref>
                        </c15:fullRef>
                        <c15:formulaRef>
                          <c15:sqref>'Inversiones por sectores'!$W$16:$Y$16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-396.62419699999964</c:v>
                      </c:pt>
                      <c:pt idx="1">
                        <c:v>-173.1658359999999</c:v>
                      </c:pt>
                      <c:pt idx="2">
                        <c:v>-86.297873999999979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960-471A-90AF-F910B4764681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sectores'!$S$17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sectores'!$T$17:$Y$17</c15:sqref>
                        </c15:fullRef>
                        <c15:formulaRef>
                          <c15:sqref>'Inversiones por sectores'!$W$17:$Y$17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-346.18108100000018</c:v>
                      </c:pt>
                      <c:pt idx="1">
                        <c:v>-465.91421499999979</c:v>
                      </c:pt>
                      <c:pt idx="2">
                        <c:v>-583.63281599999982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960-471A-90AF-F910B4764681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sectores'!$S$18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sectores'!$T$18:$Y$18</c15:sqref>
                        </c15:fullRef>
                        <c15:formulaRef>
                          <c15:sqref>'Inversiones por sectores'!$W$18:$Y$18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348.22094200000038</c:v>
                      </c:pt>
                      <c:pt idx="1">
                        <c:v>778.27049799999986</c:v>
                      </c:pt>
                      <c:pt idx="2">
                        <c:v>29.359575700000001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960-471A-90AF-F910B4764681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sectores'!$S$19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sectores'!$T$19:$Y$19</c15:sqref>
                        </c15:fullRef>
                        <c15:formulaRef>
                          <c15:sqref>'Inversiones por sectores'!$W$19:$Y$19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-843.44309000000067</c:v>
                      </c:pt>
                      <c:pt idx="1">
                        <c:v>-157.45712000000276</c:v>
                      </c:pt>
                      <c:pt idx="2">
                        <c:v>1663.6987699999954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960-471A-90AF-F910B4764681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sectores'!$S$20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sectores'!$T$20:$Y$20</c15:sqref>
                        </c15:fullRef>
                        <c15:formulaRef>
                          <c15:sqref>'Inversiones por sectores'!$W$20:$Y$20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4.1189606999999739E-2</c:v>
                      </c:pt>
                      <c:pt idx="1">
                        <c:v>0.23565436699999953</c:v>
                      </c:pt>
                      <c:pt idx="2">
                        <c:v>1.0391555499999985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1960-471A-90AF-F910B4764681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sectores'!$S$21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sectores'!$T$21:$Y$21</c15:sqref>
                        </c15:fullRef>
                        <c15:formulaRef>
                          <c15:sqref>'Inversiones por sectores'!$W$21:$Y$21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9.8231316999999985E-2</c:v>
                      </c:pt>
                      <c:pt idx="1">
                        <c:v>1.4165621400000022E-2</c:v>
                      </c:pt>
                      <c:pt idx="2">
                        <c:v>2.1210365999999991E-3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960-471A-90AF-F910B4764681}"/>
                  </c:ext>
                </c:extLst>
              </c15:ser>
            </c15:filteredBarSeries>
          </c:ext>
        </c:extLst>
      </c:barChart>
      <c:catAx>
        <c:axId val="14580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803520"/>
        <c:crosses val="autoZero"/>
        <c:auto val="1"/>
        <c:lblAlgn val="ctr"/>
        <c:lblOffset val="100"/>
        <c:noMultiLvlLbl val="0"/>
      </c:catAx>
      <c:valAx>
        <c:axId val="14580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80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0519022959968"/>
          <c:y val="0.14908456008216361"/>
          <c:w val="0.27781450119453199"/>
          <c:h val="0.583337416156313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Inversión</a:t>
            </a:r>
            <a:r>
              <a:rPr lang="fr-FR" baseline="0"/>
              <a:t> por tecnología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629230805608758"/>
          <c:y val="0.16834567901234571"/>
          <c:w val="0.61270587122555631"/>
          <c:h val="0.76251851851851848"/>
        </c:manualLayout>
      </c:layout>
      <c:barChart>
        <c:barDir val="col"/>
        <c:grouping val="clustered"/>
        <c:varyColors val="0"/>
        <c:ser>
          <c:idx val="5"/>
          <c:order val="5"/>
          <c:tx>
            <c:strRef>
              <c:f>'Inversiones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sectores'!$T$9:$Y$9</c15:sqref>
                  </c15:fullRef>
                </c:ext>
              </c:extLst>
              <c:f>('Inversiones por sectores'!$U$9,'Inversiones por sectores'!$W$9:$Y$9)</c:f>
              <c:numCache>
                <c:formatCode>#,##0</c:formatCode>
                <c:ptCount val="4"/>
                <c:pt idx="0">
                  <c:v>-169.23240369999257</c:v>
                </c:pt>
                <c:pt idx="1">
                  <c:v>-7809.1032250760181</c:v>
                </c:pt>
                <c:pt idx="2">
                  <c:v>-15288.27599661157</c:v>
                </c:pt>
                <c:pt idx="3">
                  <c:v>-20298.136793983344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D6-42BB-AFC2-6E62C669AE56}"/>
            </c:ext>
          </c:extLst>
        </c:ser>
        <c:ser>
          <c:idx val="6"/>
          <c:order val="6"/>
          <c:tx>
            <c:strRef>
              <c:f>'Inversiones por sectores'!$S$10</c:f>
              <c:strCache>
                <c:ptCount val="1"/>
                <c:pt idx="0">
                  <c:v>Hidroeléctrica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sectores'!$T$10:$Y$10</c15:sqref>
                  </c15:fullRef>
                </c:ext>
              </c:extLst>
              <c:f>('Inversiones por sectores'!$U$10,'Inversiones por sectores'!$W$10:$Y$10)</c:f>
              <c:numCache>
                <c:formatCode>#,##0</c:formatCode>
                <c:ptCount val="4"/>
                <c:pt idx="0">
                  <c:v>-173.10221000000092</c:v>
                </c:pt>
                <c:pt idx="1">
                  <c:v>-2339.7266999999993</c:v>
                </c:pt>
                <c:pt idx="2">
                  <c:v>-3407.2286700000004</c:v>
                </c:pt>
                <c:pt idx="3">
                  <c:v>-4310.3408100000015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ED6-42BB-AFC2-6E62C669AE56}"/>
            </c:ext>
          </c:extLst>
        </c:ser>
        <c:ser>
          <c:idx val="7"/>
          <c:order val="7"/>
          <c:tx>
            <c:strRef>
              <c:f>'Inversiones por sectores'!$S$11</c:f>
              <c:strCache>
                <c:ptCount val="1"/>
                <c:pt idx="0">
                  <c:v>Eólica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sectores'!$T$11:$Y$11</c15:sqref>
                  </c15:fullRef>
                </c:ext>
              </c:extLst>
              <c:f>('Inversiones por sectores'!$U$11,'Inversiones por sectores'!$W$11:$Y$11)</c:f>
              <c:numCache>
                <c:formatCode>#,##0</c:formatCode>
                <c:ptCount val="4"/>
                <c:pt idx="0">
                  <c:v>-55.585863000000245</c:v>
                </c:pt>
                <c:pt idx="1">
                  <c:v>-1771.2634099999996</c:v>
                </c:pt>
                <c:pt idx="2">
                  <c:v>-4030.1847500000003</c:v>
                </c:pt>
                <c:pt idx="3">
                  <c:v>-5829.7794199999989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ED6-42BB-AFC2-6E62C669AE56}"/>
            </c:ext>
          </c:extLst>
        </c:ser>
        <c:ser>
          <c:idx val="8"/>
          <c:order val="8"/>
          <c:tx>
            <c:strRef>
              <c:f>'Inversiones por sectores'!$S$12</c:f>
              <c:strCache>
                <c:ptCount val="1"/>
                <c:pt idx="0">
                  <c:v>Geotérmica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sectores'!$T$12:$Y$12</c15:sqref>
                  </c15:fullRef>
                </c:ext>
              </c:extLst>
              <c:f>('Inversiones por sectores'!$U$12,'Inversiones por sectores'!$W$12:$Y$12)</c:f>
              <c:numCache>
                <c:formatCode>#,##0</c:formatCode>
                <c:ptCount val="4"/>
                <c:pt idx="0">
                  <c:v>-11.296992000000046</c:v>
                </c:pt>
                <c:pt idx="1">
                  <c:v>-271.00217600000042</c:v>
                </c:pt>
                <c:pt idx="2">
                  <c:v>-389.69147199999998</c:v>
                </c:pt>
                <c:pt idx="3">
                  <c:v>-451.33328200000005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ED6-42BB-AFC2-6E62C669AE56}"/>
            </c:ext>
          </c:extLst>
        </c:ser>
        <c:ser>
          <c:idx val="9"/>
          <c:order val="9"/>
          <c:tx>
            <c:strRef>
              <c:f>'Inversiones por sectores'!$S$13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sectores'!$T$13:$Y$13</c15:sqref>
                  </c15:fullRef>
                </c:ext>
              </c:extLst>
              <c:f>('Inversiones por sectores'!$U$13,'Inversiones por sectores'!$W$13:$Y$13)</c:f>
              <c:numCache>
                <c:formatCode>#,##0</c:formatCode>
                <c:ptCount val="4"/>
                <c:pt idx="0">
                  <c:v>-8.7446181999999908</c:v>
                </c:pt>
                <c:pt idx="1">
                  <c:v>-1661.6559200000011</c:v>
                </c:pt>
                <c:pt idx="2">
                  <c:v>-6882.5080599999928</c:v>
                </c:pt>
                <c:pt idx="3">
                  <c:v>-10724.946899999995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ED6-42BB-AFC2-6E62C669AE56}"/>
            </c:ext>
          </c:extLst>
        </c:ser>
        <c:ser>
          <c:idx val="10"/>
          <c:order val="10"/>
          <c:tx>
            <c:strRef>
              <c:f>'Inversiones por sectores'!$S$14</c:f>
              <c:strCache>
                <c:ptCount val="1"/>
                <c:pt idx="0">
                  <c:v>Cogeneración Eficiente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sectores'!$T$14:$Y$14</c15:sqref>
                  </c15:fullRef>
                </c:ext>
              </c:extLst>
              <c:f>('Inversiones por sectores'!$U$14,'Inversiones por sectores'!$W$14:$Y$14)</c:f>
              <c:numCache>
                <c:formatCode>#,##0</c:formatCode>
                <c:ptCount val="4"/>
                <c:pt idx="0">
                  <c:v>-17.128257000000076</c:v>
                </c:pt>
                <c:pt idx="1">
                  <c:v>-384.61364599999979</c:v>
                </c:pt>
                <c:pt idx="2">
                  <c:v>-494.01519800000005</c:v>
                </c:pt>
                <c:pt idx="3">
                  <c:v>-0.13917850000000009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ED6-42BB-AFC2-6E62C669AE56}"/>
            </c:ext>
          </c:extLst>
        </c:ser>
        <c:ser>
          <c:idx val="11"/>
          <c:order val="11"/>
          <c:tx>
            <c:strRef>
              <c:f>'Inversiones por sectores'!$S$15</c:f>
              <c:strCache>
                <c:ptCount val="1"/>
                <c:pt idx="0">
                  <c:v>Bioenergía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sectores'!$T$15:$Y$15</c15:sqref>
                  </c15:fullRef>
                </c:ext>
              </c:extLst>
              <c:f>('Inversiones por sectores'!$U$15,'Inversiones por sectores'!$W$15:$Y$15)</c:f>
              <c:numCache>
                <c:formatCode>#,##0</c:formatCode>
                <c:ptCount val="4"/>
                <c:pt idx="0">
                  <c:v>-11.091235999999981</c:v>
                </c:pt>
                <c:pt idx="1">
                  <c:v>-142.95336800000018</c:v>
                </c:pt>
                <c:pt idx="2">
                  <c:v>-66.630993600000011</c:v>
                </c:pt>
                <c:pt idx="3">
                  <c:v>-5.7661357699999982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ED6-42BB-AFC2-6E62C669AE56}"/>
            </c:ext>
          </c:extLst>
        </c:ser>
        <c:ser>
          <c:idx val="12"/>
          <c:order val="12"/>
          <c:tx>
            <c:strRef>
              <c:f>'Inversiones por sectores'!$S$16</c:f>
              <c:strCache>
                <c:ptCount val="1"/>
                <c:pt idx="0">
                  <c:v>Otras energías limpias 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sectores'!$T$16:$Y$16</c15:sqref>
                  </c15:fullRef>
                </c:ext>
              </c:extLst>
              <c:f>('Inversiones por sectores'!$U$16,'Inversiones por sectores'!$W$16:$Y$16)</c:f>
              <c:numCache>
                <c:formatCode>#,##0</c:formatCode>
                <c:ptCount val="4"/>
                <c:pt idx="0">
                  <c:v>-13.966469999999845</c:v>
                </c:pt>
                <c:pt idx="1">
                  <c:v>-396.62419699999964</c:v>
                </c:pt>
                <c:pt idx="2">
                  <c:v>-173.1658359999999</c:v>
                </c:pt>
                <c:pt idx="3">
                  <c:v>-86.297873999999979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ED6-42BB-AFC2-6E62C669AE56}"/>
            </c:ext>
          </c:extLst>
        </c:ser>
        <c:ser>
          <c:idx val="13"/>
          <c:order val="13"/>
          <c:tx>
            <c:strRef>
              <c:f>'Inversiones por sectores'!$S$17</c:f>
              <c:strCache>
                <c:ptCount val="1"/>
                <c:pt idx="0">
                  <c:v>Nucleoeléctrica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sectores'!$T$17:$Y$17</c15:sqref>
                  </c15:fullRef>
                </c:ext>
              </c:extLst>
              <c:f>('Inversiones por sectores'!$U$17,'Inversiones por sectores'!$W$17:$Y$17)</c:f>
              <c:numCache>
                <c:formatCode>#,##0</c:formatCode>
                <c:ptCount val="4"/>
                <c:pt idx="0">
                  <c:v>-31.991679000000204</c:v>
                </c:pt>
                <c:pt idx="1">
                  <c:v>-346.18108100000018</c:v>
                </c:pt>
                <c:pt idx="2">
                  <c:v>-465.91421499999979</c:v>
                </c:pt>
                <c:pt idx="3">
                  <c:v>-583.63281599999982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ED6-42BB-AFC2-6E62C669AE56}"/>
            </c:ext>
          </c:extLst>
        </c:ser>
        <c:ser>
          <c:idx val="14"/>
          <c:order val="14"/>
          <c:tx>
            <c:strRef>
              <c:f>'Inversiones por sectores'!$S$18</c:f>
              <c:strCache>
                <c:ptCount val="1"/>
                <c:pt idx="0">
                  <c:v>Carboeléctrica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sectores'!$T$18:$Y$18</c15:sqref>
                  </c15:fullRef>
                </c:ext>
              </c:extLst>
              <c:f>('Inversiones por sectores'!$U$18,'Inversiones por sectores'!$W$18:$Y$18)</c:f>
              <c:numCache>
                <c:formatCode>#,##0</c:formatCode>
                <c:ptCount val="4"/>
                <c:pt idx="0">
                  <c:v>109.14412300000004</c:v>
                </c:pt>
                <c:pt idx="1">
                  <c:v>348.22094200000038</c:v>
                </c:pt>
                <c:pt idx="2">
                  <c:v>778.27049799999986</c:v>
                </c:pt>
                <c:pt idx="3">
                  <c:v>29.359575700000001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ED6-42BB-AFC2-6E62C669AE56}"/>
            </c:ext>
          </c:extLst>
        </c:ser>
        <c:ser>
          <c:idx val="15"/>
          <c:order val="15"/>
          <c:tx>
            <c:strRef>
              <c:f>'Inversiones por sectores'!$S$19</c:f>
              <c:strCache>
                <c:ptCount val="1"/>
                <c:pt idx="0">
                  <c:v>Ciclo combinado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sectores'!$T$19:$Y$19</c15:sqref>
                  </c15:fullRef>
                </c:ext>
              </c:extLst>
              <c:f>('Inversiones por sectores'!$U$19,'Inversiones por sectores'!$W$19:$Y$19)</c:f>
              <c:numCache>
                <c:formatCode>#,##0</c:formatCode>
                <c:ptCount val="4"/>
                <c:pt idx="0">
                  <c:v>7.4998599999998987</c:v>
                </c:pt>
                <c:pt idx="1">
                  <c:v>-843.44309000000067</c:v>
                </c:pt>
                <c:pt idx="2">
                  <c:v>-157.45712000000276</c:v>
                </c:pt>
                <c:pt idx="3">
                  <c:v>1663.6987699999954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ED6-42BB-AFC2-6E62C669AE56}"/>
            </c:ext>
          </c:extLst>
        </c:ser>
        <c:ser>
          <c:idx val="16"/>
          <c:order val="16"/>
          <c:tx>
            <c:strRef>
              <c:f>'Inversiones por sectores'!$S$20</c:f>
              <c:strCache>
                <c:ptCount val="1"/>
                <c:pt idx="0">
                  <c:v>Combustión Interna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sectores'!$T$20:$Y$20</c15:sqref>
                  </c15:fullRef>
                </c:ext>
              </c:extLst>
              <c:f>('Inversiones por sectores'!$U$20,'Inversiones por sectores'!$W$20:$Y$20)</c:f>
              <c:numCache>
                <c:formatCode>#,##0</c:formatCode>
                <c:ptCount val="4"/>
                <c:pt idx="0">
                  <c:v>7.8931208999999853</c:v>
                </c:pt>
                <c:pt idx="1">
                  <c:v>4.1189606999999739E-2</c:v>
                </c:pt>
                <c:pt idx="2">
                  <c:v>0.23565436699999953</c:v>
                </c:pt>
                <c:pt idx="3">
                  <c:v>1.0391555499999985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ED6-42BB-AFC2-6E62C669AE56}"/>
            </c:ext>
          </c:extLst>
        </c:ser>
        <c:ser>
          <c:idx val="17"/>
          <c:order val="17"/>
          <c:tx>
            <c:strRef>
              <c:f>'Inversiones por sectores'!$S$21</c:f>
              <c:strCache>
                <c:ptCount val="1"/>
                <c:pt idx="0">
                  <c:v>Termoeléctrica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sectores'!$T$21:$Y$21</c15:sqref>
                  </c15:fullRef>
                </c:ext>
              </c:extLst>
              <c:f>('Inversiones por sectores'!$U$21,'Inversiones por sectores'!$W$21:$Y$21)</c:f>
              <c:numCache>
                <c:formatCode>#,##0</c:formatCode>
                <c:ptCount val="4"/>
                <c:pt idx="0">
                  <c:v>29.137817599999948</c:v>
                </c:pt>
                <c:pt idx="1">
                  <c:v>9.8231316999999985E-2</c:v>
                </c:pt>
                <c:pt idx="2">
                  <c:v>1.4165621400000022E-2</c:v>
                </c:pt>
                <c:pt idx="3">
                  <c:v>2.1210365999999991E-3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ED6-42BB-AFC2-6E62C669AE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149760"/>
        <c:axId val="14615129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'Inversiones por sectores'!$S$4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'Inversiones por sectores'!$T$4:$Y$4</c15:sqref>
                        </c15:fullRef>
                        <c15:formulaRef>
                          <c15:sqref>('Inversiones por sectores'!$U$4,'Inversiones por sectores'!$W$4:$Y$4)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639.19983592999779</c:v>
                      </c:pt>
                      <c:pt idx="1">
                        <c:v>1413.8776959200914</c:v>
                      </c:pt>
                      <c:pt idx="2">
                        <c:v>758.4834408100869</c:v>
                      </c:pt>
                      <c:pt idx="3">
                        <c:v>-268.39089593000244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ED6-42BB-AFC2-6E62C669AE56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sectores'!$S$5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sectores'!$T$5:$Y$5</c15:sqref>
                        </c15:fullRef>
                        <c15:formulaRef>
                          <c15:sqref>('Inversiones por sectores'!$U$5,'Inversiones por sectores'!$W$5:$Y$5)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4544.9285559999989</c:v>
                      </c:pt>
                      <c:pt idx="1">
                        <c:v>17546.29690000019</c:v>
                      </c:pt>
                      <c:pt idx="2">
                        <c:v>14393.455240000039</c:v>
                      </c:pt>
                      <c:pt idx="3">
                        <c:v>7091.8989800000563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ED6-42BB-AFC2-6E62C669AE56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sectores'!$S$6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sectores'!$T$6:$Y$6</c15:sqref>
                        </c15:fullRef>
                        <c15:formulaRef>
                          <c15:sqref>('Inversiones por sectores'!$U$6,'Inversiones por sectores'!$W$6:$Y$6)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5300.1567376000166</c:v>
                      </c:pt>
                      <c:pt idx="1">
                        <c:v>35651.834359399974</c:v>
                      </c:pt>
                      <c:pt idx="2">
                        <c:v>69393.508942700049</c:v>
                      </c:pt>
                      <c:pt idx="3">
                        <c:v>104702.2672508001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ED6-42BB-AFC2-6E62C669AE56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sectores'!$S$7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sectores'!$T$7:$Y$7</c15:sqref>
                        </c15:fullRef>
                        <c15:formulaRef>
                          <c15:sqref>('Inversiones por sectores'!$U$7,'Inversiones por sectores'!$W$7:$Y$7)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17706.974100000225</c:v>
                      </c:pt>
                      <c:pt idx="1">
                        <c:v>72849.530799999833</c:v>
                      </c:pt>
                      <c:pt idx="2">
                        <c:v>92980.70490000071</c:v>
                      </c:pt>
                      <c:pt idx="3">
                        <c:v>91263.575099999085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ED6-42BB-AFC2-6E62C669AE56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sectores'!$S$8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sectores'!$T$8:$Y$8</c15:sqref>
                        </c15:fullRef>
                        <c15:formulaRef>
                          <c15:sqref>('Inversiones por sectores'!$U$8,'Inversiones por sectores'!$W$8:$Y$8)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-22947.517500000016</c:v>
                      </c:pt>
                      <c:pt idx="1">
                        <c:v>-82312.902860000031</c:v>
                      </c:pt>
                      <c:pt idx="2">
                        <c:v>-127212.20288</c:v>
                      </c:pt>
                      <c:pt idx="3">
                        <c:v>-161769.19501000002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ED6-42BB-AFC2-6E62C669AE56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sectores'!$S$22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sectores'!$T$22:$Y$22</c15:sqref>
                        </c15:fullRef>
                        <c15:formulaRef>
                          <c15:sqref>('Inversiones por sectores'!$U$22,'Inversiones por sectores'!$W$22:$Y$22)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5074.5093258311972</c:v>
                      </c:pt>
                      <c:pt idx="1">
                        <c:v>37339.533670244738</c:v>
                      </c:pt>
                      <c:pt idx="2">
                        <c:v>35025.673646898009</c:v>
                      </c:pt>
                      <c:pt idx="3">
                        <c:v>20722.01863088645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7ED6-42BB-AFC2-6E62C669AE56}"/>
                  </c:ext>
                </c:extLst>
              </c15:ser>
            </c15:filteredBarSeries>
          </c:ext>
        </c:extLst>
      </c:barChart>
      <c:catAx>
        <c:axId val="14614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151296"/>
        <c:crosses val="autoZero"/>
        <c:auto val="1"/>
        <c:lblAlgn val="ctr"/>
        <c:lblOffset val="100"/>
        <c:noMultiLvlLbl val="0"/>
      </c:catAx>
      <c:valAx>
        <c:axId val="14615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14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546631671041129"/>
          <c:y val="5.0533835444482485E-2"/>
          <c:w val="0.27453368328958883"/>
          <c:h val="0.926697057604641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18"/>
          <c:order val="18"/>
          <c:tx>
            <c:strRef>
              <c:f>'Inversiones por sectores'!$S$48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'Inversiones por sectores'!$T$29:$V$29</c:f>
              <c:strCache>
                <c:ptCount val="3"/>
                <c:pt idx="0">
                  <c:v>2018-2030</c:v>
                </c:pt>
                <c:pt idx="1">
                  <c:v>2031-2040</c:v>
                </c:pt>
                <c:pt idx="2">
                  <c:v>2041-2050</c:v>
                </c:pt>
              </c:strCache>
            </c:strRef>
          </c:cat>
          <c:val>
            <c:numRef>
              <c:f>'Inversiones por sectores'!$T$48:$V$48</c:f>
              <c:numCache>
                <c:formatCode>#,##0</c:formatCode>
                <c:ptCount val="3"/>
                <c:pt idx="0">
                  <c:v>20305.715220876038</c:v>
                </c:pt>
                <c:pt idx="1">
                  <c:v>37784.019403768703</c:v>
                </c:pt>
                <c:pt idx="2">
                  <c:v>28766.856491982937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0E4-4E68-AB66-579B1242A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184064"/>
        <c:axId val="14618560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'Inversiones por sectores'!$S$30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'Inversiones por sectores'!$T$30:$V$30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1053.5782764184551</c:v>
                      </c:pt>
                      <c:pt idx="1">
                        <c:v>1101.3452657160087</c:v>
                      </c:pt>
                      <c:pt idx="2">
                        <c:v>224.72773880299064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0E4-4E68-AB66-579B1242A095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sectores'!$S$31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sectores'!$T$31:$V$31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10645.724689923227</c:v>
                      </c:pt>
                      <c:pt idx="1">
                        <c:v>16579.586067999946</c:v>
                      </c:pt>
                      <c:pt idx="2">
                        <c:v>10459.963874000357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0E4-4E68-AB66-579B1242A095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sectores'!$S$32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sectores'!$T$32:$V$32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16920.708457207656</c:v>
                      </c:pt>
                      <c:pt idx="1">
                        <c:v>53982.104119369993</c:v>
                      </c:pt>
                      <c:pt idx="2">
                        <c:v>89022.849880050111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0E4-4E68-AB66-579B1242A095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sectores'!$S$33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sectores'!$T$33:$V$33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41508.724261538126</c:v>
                      </c:pt>
                      <c:pt idx="1">
                        <c:v>85702.844219999854</c:v>
                      </c:pt>
                      <c:pt idx="2">
                        <c:v>94234.143870000727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0E4-4E68-AB66-579B1242A095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sectores'!$S$34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sectores'!$T$34:$V$34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-46427.167467692227</c:v>
                      </c:pt>
                      <c:pt idx="1">
                        <c:v>-107866.09044799989</c:v>
                      </c:pt>
                      <c:pt idx="2">
                        <c:v>-146975.67654500005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0E4-4E68-AB66-579B1242A095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sectores'!$S$35</c15:sqref>
                        </c15:formulaRef>
                      </c:ext>
                    </c:extLst>
                    <c:strCache>
                      <c:ptCount val="1"/>
                      <c:pt idx="0">
                        <c:v>Generación de electricidad 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sectores'!$T$35:$V$35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-3395.8529965186899</c:v>
                      </c:pt>
                      <c:pt idx="1">
                        <c:v>-11715.769821319001</c:v>
                      </c:pt>
                      <c:pt idx="2">
                        <c:v>-18199.152325869683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0E4-4E68-AB66-579B1242A095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sectores'!$S$36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sectores'!$T$36:$V$36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-1114.880530769231</c:v>
                      </c:pt>
                      <c:pt idx="1">
                        <c:v>-3034.121022000003</c:v>
                      </c:pt>
                      <c:pt idx="2">
                        <c:v>-3955.2650859999994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0E4-4E68-AB66-579B1242A095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sectores'!$S$37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sectores'!$T$37:$V$37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-664.72652030769132</c:v>
                      </c:pt>
                      <c:pt idx="1">
                        <c:v>-2989.662897000002</c:v>
                      </c:pt>
                      <c:pt idx="2">
                        <c:v>-5042.0502030000061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0E4-4E68-AB66-579B1242A095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sectores'!$S$38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sectores'!$T$38:$V$38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-123.17764689230717</c:v>
                      </c:pt>
                      <c:pt idx="1">
                        <c:v>-351.38251700000001</c:v>
                      </c:pt>
                      <c:pt idx="2">
                        <c:v>-430.80688410000039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0E4-4E68-AB66-579B1242A095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sectores'!$S$39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sectores'!$T$39:$V$39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-648.83467846153872</c:v>
                      </c:pt>
                      <c:pt idx="1">
                        <c:v>-4076.1428689999957</c:v>
                      </c:pt>
                      <c:pt idx="2">
                        <c:v>-8997.0744220000051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0E4-4E68-AB66-579B1242A095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sectores'!$S$40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sectores'!$T$40:$V$40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-177.90156353846123</c:v>
                      </c:pt>
                      <c:pt idx="1">
                        <c:v>-469.90002700000059</c:v>
                      </c:pt>
                      <c:pt idx="2">
                        <c:v>-59.070084735500018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40E4-4E68-AB66-579B1242A095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sectores'!$S$41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sectores'!$T$41:$V$41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-72.916221446154168</c:v>
                      </c:pt>
                      <c:pt idx="1">
                        <c:v>-105.78979733999961</c:v>
                      </c:pt>
                      <c:pt idx="2">
                        <c:v>-24.337858653000012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0E4-4E68-AB66-579B1242A095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sectores'!$S$42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sectores'!$T$42:$V$42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-188.74254359999986</c:v>
                      </c:pt>
                      <c:pt idx="1">
                        <c:v>-285.46954850000111</c:v>
                      </c:pt>
                      <c:pt idx="2">
                        <c:v>-120.37129069999992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40E4-4E68-AB66-579B1242A095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sectores'!$S$43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sectores'!$T$43:$V$43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-182.30625553846039</c:v>
                      </c:pt>
                      <c:pt idx="1">
                        <c:v>-424.79648619999989</c:v>
                      </c:pt>
                      <c:pt idx="2">
                        <c:v>-535.98370220000015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40E4-4E68-AB66-579B1242A095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sectores'!$S$44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sectores'!$T$44:$V$44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192.95967600000085</c:v>
                      </c:pt>
                      <c:pt idx="1">
                        <c:v>584.01327339999989</c:v>
                      </c:pt>
                      <c:pt idx="2">
                        <c:v>247.63083464800002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40E4-4E68-AB66-579B1242A095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sectores'!$S$45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sectores'!$T$45:$V$45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-430.99127846154079</c:v>
                      </c:pt>
                      <c:pt idx="1">
                        <c:v>-562.6781579999988</c:v>
                      </c:pt>
                      <c:pt idx="2">
                        <c:v>717.58500200000708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40E4-4E68-AB66-579B1242A095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sectores'!$S$46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sectores'!$T$46:$V$46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2.6957080720769682</c:v>
                      </c:pt>
                      <c:pt idx="1">
                        <c:v>0.1209556742000002</c:v>
                      </c:pt>
                      <c:pt idx="2">
                        <c:v>0.58555747879999842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40E4-4E68-AB66-579B1242A095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sectores'!$S$47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sectores'!$T$47:$V$47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12.968858424615462</c:v>
                      </c:pt>
                      <c:pt idx="1">
                        <c:v>3.9271646780000169E-2</c:v>
                      </c:pt>
                      <c:pt idx="2">
                        <c:v>5.811392030000001E-3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0E4-4E68-AB66-579B1242A095}"/>
                  </c:ext>
                </c:extLst>
              </c15:ser>
            </c15:filteredBarSeries>
          </c:ext>
        </c:extLst>
      </c:barChart>
      <c:catAx>
        <c:axId val="146184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185600"/>
        <c:crosses val="autoZero"/>
        <c:auto val="1"/>
        <c:lblAlgn val="ctr"/>
        <c:lblOffset val="100"/>
        <c:noMultiLvlLbl val="0"/>
      </c:catAx>
      <c:valAx>
        <c:axId val="14618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184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 por sector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8606410386546985E-2"/>
          <c:y val="0.13100226368552068"/>
          <c:w val="0.89779851295433577"/>
          <c:h val="0.7062662277705963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'Inversiones por sectores'!$T$29</c:f>
              <c:strCache>
                <c:ptCount val="1"/>
                <c:pt idx="0">
                  <c:v>2018-2030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sectores'!$T$30:$T$48</c15:sqref>
                  </c15:fullRef>
                </c:ext>
              </c:extLst>
              <c:f>('Inversiones por sectores'!$T$30:$T$35,'Inversiones por sectores'!$T$48)</c:f>
              <c:numCache>
                <c:formatCode>#,##0</c:formatCode>
                <c:ptCount val="7"/>
                <c:pt idx="0">
                  <c:v>1053.5782764184551</c:v>
                </c:pt>
                <c:pt idx="1">
                  <c:v>10645.724689923227</c:v>
                </c:pt>
                <c:pt idx="2">
                  <c:v>16920.708457207656</c:v>
                </c:pt>
                <c:pt idx="3">
                  <c:v>41508.724261538126</c:v>
                </c:pt>
                <c:pt idx="4">
                  <c:v>-46427.167467692227</c:v>
                </c:pt>
                <c:pt idx="5">
                  <c:v>-3395.8529965186899</c:v>
                </c:pt>
                <c:pt idx="6">
                  <c:v>20305.715220876038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C5-447B-B261-6F318882EFFF}"/>
            </c:ext>
          </c:extLst>
        </c:ser>
        <c:ser>
          <c:idx val="1"/>
          <c:order val="1"/>
          <c:tx>
            <c:strRef>
              <c:f>'Inversiones por sectores'!$U$29</c:f>
              <c:strCache>
                <c:ptCount val="1"/>
                <c:pt idx="0">
                  <c:v>2031-2040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sectores'!$U$30:$U$48</c15:sqref>
                  </c15:fullRef>
                </c:ext>
              </c:extLst>
              <c:f>('Inversiones por sectores'!$U$30:$U$35,'Inversiones por sectores'!$U$48)</c:f>
              <c:numCache>
                <c:formatCode>#,##0</c:formatCode>
                <c:ptCount val="7"/>
                <c:pt idx="0">
                  <c:v>1101.3452657160087</c:v>
                </c:pt>
                <c:pt idx="1">
                  <c:v>16579.586067999946</c:v>
                </c:pt>
                <c:pt idx="2">
                  <c:v>53982.104119369993</c:v>
                </c:pt>
                <c:pt idx="3">
                  <c:v>85702.844219999854</c:v>
                </c:pt>
                <c:pt idx="4">
                  <c:v>-107866.09044799989</c:v>
                </c:pt>
                <c:pt idx="5">
                  <c:v>-11715.769821319001</c:v>
                </c:pt>
                <c:pt idx="6">
                  <c:v>37784.019403768703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C5-447B-B261-6F318882EFFF}"/>
            </c:ext>
          </c:extLst>
        </c:ser>
        <c:ser>
          <c:idx val="2"/>
          <c:order val="2"/>
          <c:tx>
            <c:strRef>
              <c:f>'Inversiones por sectores'!$V$29</c:f>
              <c:strCache>
                <c:ptCount val="1"/>
                <c:pt idx="0">
                  <c:v>2041-2050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sectores'!$V$30:$V$48</c15:sqref>
                  </c15:fullRef>
                </c:ext>
              </c:extLst>
              <c:f>('Inversiones por sectores'!$V$30:$V$35,'Inversiones por sectores'!$V$48)</c:f>
              <c:numCache>
                <c:formatCode>#,##0</c:formatCode>
                <c:ptCount val="7"/>
                <c:pt idx="0">
                  <c:v>224.72773880299064</c:v>
                </c:pt>
                <c:pt idx="1">
                  <c:v>10459.963874000357</c:v>
                </c:pt>
                <c:pt idx="2">
                  <c:v>89022.849880050111</c:v>
                </c:pt>
                <c:pt idx="3">
                  <c:v>94234.143870000727</c:v>
                </c:pt>
                <c:pt idx="4">
                  <c:v>-146975.67654500005</c:v>
                </c:pt>
                <c:pt idx="5">
                  <c:v>-18199.152325869683</c:v>
                </c:pt>
                <c:pt idx="6">
                  <c:v>28766.856491982937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C5-447B-B261-6F318882E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6248832"/>
        <c:axId val="146250368"/>
      </c:barChart>
      <c:catAx>
        <c:axId val="1462488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250368"/>
        <c:crosses val="autoZero"/>
        <c:auto val="1"/>
        <c:lblAlgn val="ctr"/>
        <c:lblOffset val="100"/>
        <c:noMultiLvlLbl val="0"/>
      </c:catAx>
      <c:valAx>
        <c:axId val="146250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24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 por tipo de tecnología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'Inversiones por sectores'!$T$29</c:f>
              <c:strCache>
                <c:ptCount val="1"/>
                <c:pt idx="0">
                  <c:v>2018-2030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sectores'!$T$49:$T$51</c:f>
              <c:numCache>
                <c:formatCode>#,##0</c:formatCode>
                <c:ptCount val="3"/>
                <c:pt idx="0">
                  <c:v>-2991.1797050153837</c:v>
                </c:pt>
                <c:pt idx="1">
                  <c:v>-182.30625553846039</c:v>
                </c:pt>
                <c:pt idx="2">
                  <c:v>-222.36703596484585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92-4312-A68E-8DFF9A5BBFBC}"/>
            </c:ext>
          </c:extLst>
        </c:ser>
        <c:ser>
          <c:idx val="1"/>
          <c:order val="1"/>
          <c:tx>
            <c:strRef>
              <c:f>'Inversiones por sectores'!$U$29</c:f>
              <c:strCache>
                <c:ptCount val="1"/>
                <c:pt idx="0">
                  <c:v>2031-2040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sectores'!$U$49:$U$51</c:f>
              <c:numCache>
                <c:formatCode>#,##0</c:formatCode>
                <c:ptCount val="3"/>
                <c:pt idx="0">
                  <c:v>-11312.468677840006</c:v>
                </c:pt>
                <c:pt idx="1">
                  <c:v>-424.79648619999989</c:v>
                </c:pt>
                <c:pt idx="2">
                  <c:v>21.495342720972985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92-4312-A68E-8DFF9A5BBFBC}"/>
            </c:ext>
          </c:extLst>
        </c:ser>
        <c:ser>
          <c:idx val="2"/>
          <c:order val="2"/>
          <c:tx>
            <c:strRef>
              <c:f>'Inversiones por sectores'!$V$29</c:f>
              <c:strCache>
                <c:ptCount val="1"/>
                <c:pt idx="0">
                  <c:v>2041-2050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sectores'!$V$49:$V$51</c:f>
              <c:numCache>
                <c:formatCode>#,##0</c:formatCode>
                <c:ptCount val="3"/>
                <c:pt idx="0">
                  <c:v>-18628.975829188508</c:v>
                </c:pt>
                <c:pt idx="1">
                  <c:v>-535.98370220000015</c:v>
                </c:pt>
                <c:pt idx="2">
                  <c:v>965.80720551883132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92-4312-A68E-8DFF9A5BB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355712"/>
        <c:axId val="146357248"/>
      </c:barChart>
      <c:catAx>
        <c:axId val="1463557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357248"/>
        <c:crosses val="autoZero"/>
        <c:auto val="1"/>
        <c:lblAlgn val="ctr"/>
        <c:lblOffset val="100"/>
        <c:noMultiLvlLbl val="0"/>
      </c:catAx>
      <c:valAx>
        <c:axId val="14635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35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/>
              <a:t>Empleo</a:t>
            </a:r>
            <a:r>
              <a:rPr lang="fr-FR" sz="1200" baseline="0"/>
              <a:t> por sectores</a:t>
            </a:r>
            <a:endParaRPr lang="fr-FR" sz="12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703175798538222"/>
          <c:y val="0.16839292185046503"/>
          <c:w val="0.61058683816538584"/>
          <c:h val="0.610276891936682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'Empleo por sectores'!$S$4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sectores'!$T$4:$Y$4</c15:sqref>
                  </c15:fullRef>
                </c:ext>
              </c:extLst>
              <c:f>'Empleo por sectores'!$W$4:$Y$4</c:f>
              <c:numCache>
                <c:formatCode>#,##0</c:formatCode>
                <c:ptCount val="3"/>
                <c:pt idx="0">
                  <c:v>98772.895800000057</c:v>
                </c:pt>
                <c:pt idx="1">
                  <c:v>-22081.570100001991</c:v>
                </c:pt>
                <c:pt idx="2">
                  <c:v>-111973.31840000115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8351-45DB-88A7-41CBCE31C5F7}"/>
            </c:ext>
          </c:extLst>
        </c:ser>
        <c:ser>
          <c:idx val="1"/>
          <c:order val="1"/>
          <c:tx>
            <c:strRef>
              <c:f>'Empleo por sectores'!$S$5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sectores'!$T$5:$Y$5</c15:sqref>
                  </c15:fullRef>
                </c:ext>
              </c:extLst>
              <c:f>'Empleo por sectores'!$W$5:$Y$5</c:f>
              <c:numCache>
                <c:formatCode>#,##0</c:formatCode>
                <c:ptCount val="3"/>
                <c:pt idx="0">
                  <c:v>113713.81522000208</c:v>
                </c:pt>
                <c:pt idx="1">
                  <c:v>-50795.520770002156</c:v>
                </c:pt>
                <c:pt idx="2">
                  <c:v>-200760.53395999968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351-45DB-88A7-41CBCE31C5F7}"/>
            </c:ext>
          </c:extLst>
        </c:ser>
        <c:ser>
          <c:idx val="2"/>
          <c:order val="2"/>
          <c:tx>
            <c:strRef>
              <c:f>'Empleo por sectores'!$S$6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sectores'!$T$6:$Y$6</c15:sqref>
                  </c15:fullRef>
                </c:ext>
              </c:extLst>
              <c:f>'Empleo por sectores'!$W$6:$Y$6</c:f>
              <c:numCache>
                <c:formatCode>#,##0</c:formatCode>
                <c:ptCount val="3"/>
                <c:pt idx="0">
                  <c:v>179249.0491200001</c:v>
                </c:pt>
                <c:pt idx="1">
                  <c:v>220115.63939000014</c:v>
                </c:pt>
                <c:pt idx="2">
                  <c:v>235344.25399999972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51-45DB-88A7-41CBCE31C5F7}"/>
            </c:ext>
          </c:extLst>
        </c:ser>
        <c:ser>
          <c:idx val="3"/>
          <c:order val="3"/>
          <c:tx>
            <c:strRef>
              <c:f>'Empleo por sectores'!$S$7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sectores'!$T$7:$Y$7</c15:sqref>
                  </c15:fullRef>
                </c:ext>
              </c:extLst>
              <c:f>'Empleo por sectores'!$W$7:$Y$7</c:f>
              <c:numCache>
                <c:formatCode>#,##0</c:formatCode>
                <c:ptCount val="3"/>
                <c:pt idx="0">
                  <c:v>624021.08500000089</c:v>
                </c:pt>
                <c:pt idx="1">
                  <c:v>369319.89899999648</c:v>
                </c:pt>
                <c:pt idx="2">
                  <c:v>100302.16600000113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51-45DB-88A7-41CBCE31C5F7}"/>
            </c:ext>
          </c:extLst>
        </c:ser>
        <c:ser>
          <c:idx val="4"/>
          <c:order val="4"/>
          <c:tx>
            <c:strRef>
              <c:f>'Empleo por sectores'!$S$8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sectores'!$T$8:$Y$8</c15:sqref>
                  </c15:fullRef>
                </c:ext>
              </c:extLst>
              <c:f>'Empleo por sectores'!$W$8:$Y$8</c:f>
              <c:numCache>
                <c:formatCode>#,##0</c:formatCode>
                <c:ptCount val="3"/>
                <c:pt idx="0">
                  <c:v>-3289.4028399999952</c:v>
                </c:pt>
                <c:pt idx="1">
                  <c:v>-11675.222240000017</c:v>
                </c:pt>
                <c:pt idx="2">
                  <c:v>-21552.13764999999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351-45DB-88A7-41CBCE31C5F7}"/>
            </c:ext>
          </c:extLst>
        </c:ser>
        <c:ser>
          <c:idx val="5"/>
          <c:order val="5"/>
          <c:tx>
            <c:strRef>
              <c:f>'Empleo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sectores'!$T$9:$Y$9</c15:sqref>
                  </c15:fullRef>
                </c:ext>
              </c:extLst>
              <c:f>'Empleo por sectores'!$W$9:$Y$9</c:f>
              <c:numCache>
                <c:formatCode>#,##0</c:formatCode>
                <c:ptCount val="3"/>
                <c:pt idx="0">
                  <c:v>-28581.992475779902</c:v>
                </c:pt>
                <c:pt idx="1">
                  <c:v>-45659.238893610076</c:v>
                </c:pt>
                <c:pt idx="2">
                  <c:v>-50561.177912484796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351-45DB-88A7-41CBCE31C5F7}"/>
            </c:ext>
          </c:extLst>
        </c:ser>
        <c:ser>
          <c:idx val="18"/>
          <c:order val="18"/>
          <c:tx>
            <c:strRef>
              <c:f>'Empleo por sectores'!$S$22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sectores'!$T$22:$Y$22</c15:sqref>
                  </c15:fullRef>
                </c:ext>
              </c:extLst>
              <c:f>'Empleo por sectores'!$W$22:$Y$22</c:f>
              <c:numCache>
                <c:formatCode>#,##0</c:formatCode>
                <c:ptCount val="3"/>
                <c:pt idx="0">
                  <c:v>983885.44982421398</c:v>
                </c:pt>
                <c:pt idx="1">
                  <c:v>459223.98638640344</c:v>
                </c:pt>
                <c:pt idx="2">
                  <c:v>-49200.747922480106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351-45DB-88A7-41CBCE31C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895616"/>
        <c:axId val="146897152"/>
        <c:extLst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'Empleo por sectores'!$S$10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'Empleo por sectores'!$T$10:$Y$10</c15:sqref>
                        </c15:fullRef>
                        <c15:formulaRef>
                          <c15:sqref>'Empleo por sectores'!$W$10:$Y$10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-2970.9062299999969</c:v>
                      </c:pt>
                      <c:pt idx="1">
                        <c:v>-2712.268759999999</c:v>
                      </c:pt>
                      <c:pt idx="2">
                        <c:v>-2520.4961999999978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8351-45DB-88A7-41CBCE31C5F7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sectores'!$S$11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sectores'!$T$11:$Y$11</c15:sqref>
                        </c15:fullRef>
                        <c15:formulaRef>
                          <c15:sqref>'Empleo por sectores'!$W$11:$Y$11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-2588.816060000001</c:v>
                      </c:pt>
                      <c:pt idx="1">
                        <c:v>-3831.8076900000015</c:v>
                      </c:pt>
                      <c:pt idx="2">
                        <c:v>-4080.5951399999976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351-45DB-88A7-41CBCE31C5F7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sectores'!$S$12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sectores'!$T$12:$Y$12</c15:sqref>
                        </c15:fullRef>
                        <c15:formulaRef>
                          <c15:sqref>'Empleo por sectores'!$W$12:$Y$12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-652.8739829999995</c:v>
                      </c:pt>
                      <c:pt idx="1">
                        <c:v>-564.40058700000009</c:v>
                      </c:pt>
                      <c:pt idx="2">
                        <c:v>-515.50461300000006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351-45DB-88A7-41CBCE31C5F7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sectores'!$S$13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sectores'!$T$13:$Y$13</c15:sqref>
                        </c15:fullRef>
                        <c15:formulaRef>
                          <c15:sqref>'Empleo por sectores'!$W$13:$Y$13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-14144.166700000002</c:v>
                      </c:pt>
                      <c:pt idx="1">
                        <c:v>-32125.023300000001</c:v>
                      </c:pt>
                      <c:pt idx="2">
                        <c:v>-37329.251699999964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351-45DB-88A7-41CBCE31C5F7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sectores'!$S$14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sectores'!$T$14:$Y$14</c15:sqref>
                        </c15:fullRef>
                        <c15:formulaRef>
                          <c15:sqref>'Empleo por sectores'!$W$14:$Y$14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-230.11610599999995</c:v>
                      </c:pt>
                      <c:pt idx="1">
                        <c:v>-194.72154499999988</c:v>
                      </c:pt>
                      <c:pt idx="2">
                        <c:v>-0.17665879499999981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8351-45DB-88A7-41CBCE31C5F7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sectores'!$S$15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sectores'!$T$15:$Y$15</c15:sqref>
                        </c15:fullRef>
                        <c15:formulaRef>
                          <c15:sqref>'Empleo por sectores'!$W$15:$Y$15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-697.20916699999998</c:v>
                      </c:pt>
                      <c:pt idx="1">
                        <c:v>-249.29162099999985</c:v>
                      </c:pt>
                      <c:pt idx="2">
                        <c:v>-32.022249699999975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8351-45DB-88A7-41CBCE31C5F7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sectores'!$S$16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sectores'!$T$16:$Y$16</c15:sqref>
                        </c15:fullRef>
                        <c15:formulaRef>
                          <c15:sqref>'Empleo por sectores'!$W$16:$Y$16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-153.04309600000011</c:v>
                      </c:pt>
                      <c:pt idx="1">
                        <c:v>-57.110207999999943</c:v>
                      </c:pt>
                      <c:pt idx="2">
                        <c:v>-35.953310700000031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8351-45DB-88A7-41CBCE31C5F7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sectores'!$S$17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sectores'!$T$17:$Y$17</c15:sqref>
                        </c15:fullRef>
                        <c15:formulaRef>
                          <c15:sqref>'Empleo por sectores'!$W$17:$Y$17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-340.20065399999976</c:v>
                      </c:pt>
                      <c:pt idx="1">
                        <c:v>-306.16875700000037</c:v>
                      </c:pt>
                      <c:pt idx="2">
                        <c:v>-285.96507599999995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8351-45DB-88A7-41CBCE31C5F7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sectores'!$S$18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sectores'!$T$18:$Y$18</c15:sqref>
                        </c15:fullRef>
                        <c15:formulaRef>
                          <c15:sqref>'Empleo por sectores'!$W$18:$Y$18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-959.32347000000118</c:v>
                      </c:pt>
                      <c:pt idx="1">
                        <c:v>-626.80975100000069</c:v>
                      </c:pt>
                      <c:pt idx="2">
                        <c:v>-20.950757600000003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8351-45DB-88A7-41CBCE31C5F7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sectores'!$S$19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sectores'!$T$19:$Y$19</c15:sqref>
                        </c15:fullRef>
                        <c15:formulaRef>
                          <c15:sqref>'Empleo por sectores'!$W$19:$Y$19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-5843.5176900000006</c:v>
                      </c:pt>
                      <c:pt idx="1">
                        <c:v>-4987.7403800000029</c:v>
                      </c:pt>
                      <c:pt idx="2">
                        <c:v>-5732.9893799999991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351-45DB-88A7-41CBCE31C5F7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sectores'!$S$20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sectores'!$T$20:$Y$20</c15:sqref>
                        </c15:fullRef>
                        <c15:formulaRef>
                          <c15:sqref>'Empleo por sectores'!$W$20:$Y$20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-1.0808566099999997</c:v>
                      </c:pt>
                      <c:pt idx="1">
                        <c:v>-3.0232876799999993</c:v>
                      </c:pt>
                      <c:pt idx="2">
                        <c:v>-6.3394593100000023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8351-45DB-88A7-41CBCE31C5F7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sectores'!$S$21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sectores'!$T$21:$Y$21</c15:sqref>
                        </c15:fullRef>
                        <c15:formulaRef>
                          <c15:sqref>'Empleo por sectores'!$W$21:$Y$21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-0.73846316999999928</c:v>
                      </c:pt>
                      <c:pt idx="1">
                        <c:v>-0.87300693000000074</c:v>
                      </c:pt>
                      <c:pt idx="2">
                        <c:v>-0.93336737999999997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8351-45DB-88A7-41CBCE31C5F7}"/>
                  </c:ext>
                </c:extLst>
              </c15:ser>
            </c15:filteredBarSeries>
          </c:ext>
        </c:extLst>
      </c:barChart>
      <c:catAx>
        <c:axId val="14689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897152"/>
        <c:crosses val="autoZero"/>
        <c:auto val="1"/>
        <c:lblAlgn val="ctr"/>
        <c:lblOffset val="100"/>
        <c:noMultiLvlLbl val="0"/>
      </c:catAx>
      <c:valAx>
        <c:axId val="14689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89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45857266644144"/>
          <c:y val="0.13525289538956789"/>
          <c:w val="0.24123198818567046"/>
          <c:h val="0.647717536945536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100"/>
              <a:t>Empleos</a:t>
            </a:r>
            <a:r>
              <a:rPr lang="fr-FR" sz="1100" baseline="0"/>
              <a:t> por de la generación de electricidad por tecnología </a:t>
            </a:r>
            <a:endParaRPr lang="fr-FR" sz="1100"/>
          </a:p>
        </c:rich>
      </c:tx>
      <c:layout>
        <c:manualLayout>
          <c:xMode val="edge"/>
          <c:yMode val="edge"/>
          <c:x val="0.10828239690377686"/>
          <c:y val="4.45930724135315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703175798538222"/>
          <c:y val="0.16839292185046503"/>
          <c:w val="0.61058683816538584"/>
          <c:h val="0.61027689193668289"/>
        </c:manualLayout>
      </c:layout>
      <c:barChart>
        <c:barDir val="col"/>
        <c:grouping val="clustered"/>
        <c:varyColors val="0"/>
        <c:ser>
          <c:idx val="5"/>
          <c:order val="5"/>
          <c:tx>
            <c:strRef>
              <c:f>'Empleo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sectores'!$T$9:$Y$9</c15:sqref>
                  </c15:fullRef>
                </c:ext>
              </c:extLst>
              <c:f>'Empleo por sectores'!$W$9:$Y$9</c:f>
              <c:numCache>
                <c:formatCode>#,##0</c:formatCode>
                <c:ptCount val="3"/>
                <c:pt idx="0">
                  <c:v>-28581.992475779902</c:v>
                </c:pt>
                <c:pt idx="1">
                  <c:v>-45659.238893610076</c:v>
                </c:pt>
                <c:pt idx="2">
                  <c:v>-50561.177912484796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CEC-4DDA-A8C3-71B53597A08D}"/>
            </c:ext>
          </c:extLst>
        </c:ser>
        <c:ser>
          <c:idx val="6"/>
          <c:order val="6"/>
          <c:tx>
            <c:strRef>
              <c:f>'Empleo por sectores'!$S$10</c:f>
              <c:strCache>
                <c:ptCount val="1"/>
                <c:pt idx="0">
                  <c:v>Hidroeléctrica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sectores'!$T$10:$Y$10</c15:sqref>
                  </c15:fullRef>
                </c:ext>
              </c:extLst>
              <c:f>'Empleo por sectores'!$W$10:$Y$10</c:f>
              <c:numCache>
                <c:formatCode>#,##0</c:formatCode>
                <c:ptCount val="3"/>
                <c:pt idx="0">
                  <c:v>-2970.9062299999969</c:v>
                </c:pt>
                <c:pt idx="1">
                  <c:v>-2712.268759999999</c:v>
                </c:pt>
                <c:pt idx="2">
                  <c:v>-2520.4961999999978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6CEC-4DDA-A8C3-71B53597A08D}"/>
            </c:ext>
          </c:extLst>
        </c:ser>
        <c:ser>
          <c:idx val="7"/>
          <c:order val="7"/>
          <c:tx>
            <c:strRef>
              <c:f>'Empleo por sectores'!$S$11</c:f>
              <c:strCache>
                <c:ptCount val="1"/>
                <c:pt idx="0">
                  <c:v>Eólica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sectores'!$T$11:$Y$11</c15:sqref>
                  </c15:fullRef>
                </c:ext>
              </c:extLst>
              <c:f>'Empleo por sectores'!$W$11:$Y$11</c:f>
              <c:numCache>
                <c:formatCode>#,##0</c:formatCode>
                <c:ptCount val="3"/>
                <c:pt idx="0">
                  <c:v>-2588.816060000001</c:v>
                </c:pt>
                <c:pt idx="1">
                  <c:v>-3831.8076900000015</c:v>
                </c:pt>
                <c:pt idx="2">
                  <c:v>-4080.5951399999976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CEC-4DDA-A8C3-71B53597A08D}"/>
            </c:ext>
          </c:extLst>
        </c:ser>
        <c:ser>
          <c:idx val="8"/>
          <c:order val="8"/>
          <c:tx>
            <c:strRef>
              <c:f>'Empleo por sectores'!$S$12</c:f>
              <c:strCache>
                <c:ptCount val="1"/>
                <c:pt idx="0">
                  <c:v>Geotérmica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sectores'!$T$12:$Y$12</c15:sqref>
                  </c15:fullRef>
                </c:ext>
              </c:extLst>
              <c:f>'Empleo por sectores'!$W$12:$Y$12</c:f>
              <c:numCache>
                <c:formatCode>#,##0</c:formatCode>
                <c:ptCount val="3"/>
                <c:pt idx="0">
                  <c:v>-652.8739829999995</c:v>
                </c:pt>
                <c:pt idx="1">
                  <c:v>-564.40058700000009</c:v>
                </c:pt>
                <c:pt idx="2">
                  <c:v>-515.50461300000006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CEC-4DDA-A8C3-71B53597A08D}"/>
            </c:ext>
          </c:extLst>
        </c:ser>
        <c:ser>
          <c:idx val="9"/>
          <c:order val="9"/>
          <c:tx>
            <c:strRef>
              <c:f>'Empleo por sectores'!$S$13</c:f>
              <c:strCache>
                <c:ptCount val="1"/>
                <c:pt idx="0">
                  <c:v>Solar</c:v>
                </c:pt>
              </c:strCache>
              <c:extLst xmlns:c15="http://schemas.microsoft.com/office/drawing/2012/chart"/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sectores'!$T$13:$Y$13</c15:sqref>
                  </c15:fullRef>
                </c:ext>
              </c:extLst>
              <c:f>'Empleo por sectores'!$W$13:$Y$13</c:f>
              <c:numCache>
                <c:formatCode>#,##0</c:formatCode>
                <c:ptCount val="3"/>
                <c:pt idx="0">
                  <c:v>-14144.166700000002</c:v>
                </c:pt>
                <c:pt idx="1">
                  <c:v>-32125.023300000001</c:v>
                </c:pt>
                <c:pt idx="2">
                  <c:v>-37329.251699999964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CEC-4DDA-A8C3-71B53597A08D}"/>
            </c:ext>
          </c:extLst>
        </c:ser>
        <c:ser>
          <c:idx val="10"/>
          <c:order val="10"/>
          <c:tx>
            <c:strRef>
              <c:f>'Empleo por sectores'!$S$14</c:f>
              <c:strCache>
                <c:ptCount val="1"/>
                <c:pt idx="0">
                  <c:v>Cogeneración Eficiente</c:v>
                </c:pt>
              </c:strCache>
              <c:extLst xmlns:c15="http://schemas.microsoft.com/office/drawing/2012/chart"/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sectores'!$T$14:$Y$14</c15:sqref>
                  </c15:fullRef>
                </c:ext>
              </c:extLst>
              <c:f>'Empleo por sectores'!$W$14:$Y$14</c:f>
              <c:numCache>
                <c:formatCode>#,##0</c:formatCode>
                <c:ptCount val="3"/>
                <c:pt idx="0">
                  <c:v>-230.11610599999995</c:v>
                </c:pt>
                <c:pt idx="1">
                  <c:v>-194.72154499999988</c:v>
                </c:pt>
                <c:pt idx="2">
                  <c:v>-0.17665879499999981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CEC-4DDA-A8C3-71B53597A08D}"/>
            </c:ext>
          </c:extLst>
        </c:ser>
        <c:ser>
          <c:idx val="11"/>
          <c:order val="11"/>
          <c:tx>
            <c:strRef>
              <c:f>'Empleo por sectores'!$S$15</c:f>
              <c:strCache>
                <c:ptCount val="1"/>
                <c:pt idx="0">
                  <c:v>Bioenergía</c:v>
                </c:pt>
              </c:strCache>
              <c:extLst xmlns:c15="http://schemas.microsoft.com/office/drawing/2012/chart"/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sectores'!$T$15:$Y$15</c15:sqref>
                  </c15:fullRef>
                </c:ext>
              </c:extLst>
              <c:f>'Empleo por sectores'!$W$15:$Y$15</c:f>
              <c:numCache>
                <c:formatCode>#,##0</c:formatCode>
                <c:ptCount val="3"/>
                <c:pt idx="0">
                  <c:v>-697.20916699999998</c:v>
                </c:pt>
                <c:pt idx="1">
                  <c:v>-249.29162099999985</c:v>
                </c:pt>
                <c:pt idx="2">
                  <c:v>-32.022249699999975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CEC-4DDA-A8C3-71B53597A08D}"/>
            </c:ext>
          </c:extLst>
        </c:ser>
        <c:ser>
          <c:idx val="12"/>
          <c:order val="12"/>
          <c:tx>
            <c:strRef>
              <c:f>'Empleo por sectores'!$S$16</c:f>
              <c:strCache>
                <c:ptCount val="1"/>
                <c:pt idx="0">
                  <c:v>Otras energías limpias 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sectores'!$T$16:$Y$16</c15:sqref>
                  </c15:fullRef>
                </c:ext>
              </c:extLst>
              <c:f>'Empleo por sectores'!$W$16:$Y$16</c:f>
              <c:numCache>
                <c:formatCode>#,##0</c:formatCode>
                <c:ptCount val="3"/>
                <c:pt idx="0">
                  <c:v>-153.04309600000011</c:v>
                </c:pt>
                <c:pt idx="1">
                  <c:v>-57.110207999999943</c:v>
                </c:pt>
                <c:pt idx="2">
                  <c:v>-35.953310700000031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CEC-4DDA-A8C3-71B53597A08D}"/>
            </c:ext>
          </c:extLst>
        </c:ser>
        <c:ser>
          <c:idx val="13"/>
          <c:order val="13"/>
          <c:tx>
            <c:strRef>
              <c:f>'Empleo por sectores'!$S$17</c:f>
              <c:strCache>
                <c:ptCount val="1"/>
                <c:pt idx="0">
                  <c:v>Nucleoeléctrica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sectores'!$T$17:$Y$17</c15:sqref>
                  </c15:fullRef>
                </c:ext>
              </c:extLst>
              <c:f>'Empleo por sectores'!$W$17:$Y$17</c:f>
              <c:numCache>
                <c:formatCode>#,##0</c:formatCode>
                <c:ptCount val="3"/>
                <c:pt idx="0">
                  <c:v>-340.20065399999976</c:v>
                </c:pt>
                <c:pt idx="1">
                  <c:v>-306.16875700000037</c:v>
                </c:pt>
                <c:pt idx="2">
                  <c:v>-285.96507599999995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CEC-4DDA-A8C3-71B53597A08D}"/>
            </c:ext>
          </c:extLst>
        </c:ser>
        <c:ser>
          <c:idx val="14"/>
          <c:order val="14"/>
          <c:tx>
            <c:strRef>
              <c:f>'Empleo por sectores'!$S$18</c:f>
              <c:strCache>
                <c:ptCount val="1"/>
                <c:pt idx="0">
                  <c:v>Carboeléctrica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sectores'!$T$18:$Y$18</c15:sqref>
                  </c15:fullRef>
                </c:ext>
              </c:extLst>
              <c:f>'Empleo por sectores'!$W$18:$Y$18</c:f>
              <c:numCache>
                <c:formatCode>#,##0</c:formatCode>
                <c:ptCount val="3"/>
                <c:pt idx="0">
                  <c:v>-959.32347000000118</c:v>
                </c:pt>
                <c:pt idx="1">
                  <c:v>-626.80975100000069</c:v>
                </c:pt>
                <c:pt idx="2">
                  <c:v>-20.950757600000003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CEC-4DDA-A8C3-71B53597A08D}"/>
            </c:ext>
          </c:extLst>
        </c:ser>
        <c:ser>
          <c:idx val="15"/>
          <c:order val="15"/>
          <c:tx>
            <c:strRef>
              <c:f>'Empleo por sectores'!$S$19</c:f>
              <c:strCache>
                <c:ptCount val="1"/>
                <c:pt idx="0">
                  <c:v>Ciclo combinado</c:v>
                </c:pt>
              </c:strCache>
              <c:extLst xmlns:c15="http://schemas.microsoft.com/office/drawing/2012/chart"/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sectores'!$T$19:$Y$19</c15:sqref>
                  </c15:fullRef>
                </c:ext>
              </c:extLst>
              <c:f>'Empleo por sectores'!$W$19:$Y$19</c:f>
              <c:numCache>
                <c:formatCode>#,##0</c:formatCode>
                <c:ptCount val="3"/>
                <c:pt idx="0">
                  <c:v>-5843.5176900000006</c:v>
                </c:pt>
                <c:pt idx="1">
                  <c:v>-4987.7403800000029</c:v>
                </c:pt>
                <c:pt idx="2">
                  <c:v>-5732.9893799999991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CEC-4DDA-A8C3-71B53597A08D}"/>
            </c:ext>
          </c:extLst>
        </c:ser>
        <c:ser>
          <c:idx val="16"/>
          <c:order val="16"/>
          <c:tx>
            <c:strRef>
              <c:f>'Empleo por sectores'!$S$20</c:f>
              <c:strCache>
                <c:ptCount val="1"/>
                <c:pt idx="0">
                  <c:v>Combustión Interna</c:v>
                </c:pt>
              </c:strCache>
              <c:extLst xmlns:c15="http://schemas.microsoft.com/office/drawing/2012/chart"/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sectores'!$T$20:$Y$20</c15:sqref>
                  </c15:fullRef>
                </c:ext>
              </c:extLst>
              <c:f>'Empleo por sectores'!$W$20:$Y$20</c:f>
              <c:numCache>
                <c:formatCode>#,##0</c:formatCode>
                <c:ptCount val="3"/>
                <c:pt idx="0">
                  <c:v>-1.0808566099999997</c:v>
                </c:pt>
                <c:pt idx="1">
                  <c:v>-3.0232876799999993</c:v>
                </c:pt>
                <c:pt idx="2">
                  <c:v>-6.3394593100000023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CEC-4DDA-A8C3-71B53597A08D}"/>
            </c:ext>
          </c:extLst>
        </c:ser>
        <c:ser>
          <c:idx val="17"/>
          <c:order val="17"/>
          <c:tx>
            <c:strRef>
              <c:f>'Empleo por sectores'!$S$21</c:f>
              <c:strCache>
                <c:ptCount val="1"/>
                <c:pt idx="0">
                  <c:v>Termoeléctrica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sectores'!$T$21:$Y$21</c15:sqref>
                  </c15:fullRef>
                </c:ext>
              </c:extLst>
              <c:f>'Empleo por sectores'!$W$21:$Y$21</c:f>
              <c:numCache>
                <c:formatCode>#,##0</c:formatCode>
                <c:ptCount val="3"/>
                <c:pt idx="0">
                  <c:v>-0.73846316999999928</c:v>
                </c:pt>
                <c:pt idx="1">
                  <c:v>-0.87300693000000074</c:v>
                </c:pt>
                <c:pt idx="2">
                  <c:v>-0.93336737999999997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CEC-4DDA-A8C3-71B53597A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7210624"/>
        <c:axId val="14721216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'Empleo por sectores'!$S$4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'Empleo por sectores'!$T$4:$Y$4</c15:sqref>
                        </c15:fullRef>
                        <c15:formulaRef>
                          <c15:sqref>'Empleo por sectores'!$W$4:$Y$4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98772.895800000057</c:v>
                      </c:pt>
                      <c:pt idx="1">
                        <c:v>-22081.570100001991</c:v>
                      </c:pt>
                      <c:pt idx="2">
                        <c:v>-111973.31840000115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CEC-4DDA-A8C3-71B53597A08D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sectores'!$S$5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sectores'!$T$5:$Y$5</c15:sqref>
                        </c15:fullRef>
                        <c15:formulaRef>
                          <c15:sqref>'Empleo por sectores'!$W$5:$Y$5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113713.81522000208</c:v>
                      </c:pt>
                      <c:pt idx="1">
                        <c:v>-50795.520770002156</c:v>
                      </c:pt>
                      <c:pt idx="2">
                        <c:v>-200760.53395999968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CEC-4DDA-A8C3-71B53597A08D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sectores'!$S$6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sectores'!$T$6:$Y$6</c15:sqref>
                        </c15:fullRef>
                        <c15:formulaRef>
                          <c15:sqref>'Empleo por sectores'!$W$6:$Y$6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179249.0491200001</c:v>
                      </c:pt>
                      <c:pt idx="1">
                        <c:v>220115.63939000014</c:v>
                      </c:pt>
                      <c:pt idx="2">
                        <c:v>235344.25399999972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CEC-4DDA-A8C3-71B53597A08D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sectores'!$S$7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sectores'!$T$7:$Y$7</c15:sqref>
                        </c15:fullRef>
                        <c15:formulaRef>
                          <c15:sqref>'Empleo por sectores'!$W$7:$Y$7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624021.08500000089</c:v>
                      </c:pt>
                      <c:pt idx="1">
                        <c:v>369319.89899999648</c:v>
                      </c:pt>
                      <c:pt idx="2">
                        <c:v>100302.16600000113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CEC-4DDA-A8C3-71B53597A08D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sectores'!$S$8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sectores'!$T$8:$Y$8</c15:sqref>
                        </c15:fullRef>
                        <c15:formulaRef>
                          <c15:sqref>'Empleo por sectores'!$W$8:$Y$8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-3289.4028399999952</c:v>
                      </c:pt>
                      <c:pt idx="1">
                        <c:v>-11675.222240000017</c:v>
                      </c:pt>
                      <c:pt idx="2">
                        <c:v>-21552.13764999999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CEC-4DDA-A8C3-71B53597A08D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sectores'!$S$22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sectores'!$T$22:$Y$22</c15:sqref>
                        </c15:fullRef>
                        <c15:formulaRef>
                          <c15:sqref>'Empleo por sectores'!$W$22:$Y$22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983885.44982421398</c:v>
                      </c:pt>
                      <c:pt idx="1">
                        <c:v>459223.98638640344</c:v>
                      </c:pt>
                      <c:pt idx="2">
                        <c:v>-49200.747922480106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CEC-4DDA-A8C3-71B53597A08D}"/>
                  </c:ext>
                </c:extLst>
              </c15:ser>
            </c15:filteredBarSeries>
          </c:ext>
        </c:extLst>
      </c:barChart>
      <c:catAx>
        <c:axId val="14721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12160"/>
        <c:crosses val="autoZero"/>
        <c:auto val="1"/>
        <c:lblAlgn val="ctr"/>
        <c:lblOffset val="100"/>
        <c:noMultiLvlLbl val="0"/>
      </c:catAx>
      <c:valAx>
        <c:axId val="14721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1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79665465545607"/>
          <c:y val="2.8229521597092116E-2"/>
          <c:w val="0.25203363138929669"/>
          <c:h val="0.959869043840257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 Main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'!$H$23:$H$26</c:f>
              <c:numCache>
                <c:formatCode>#,##0</c:formatCode>
                <c:ptCount val="4"/>
                <c:pt idx="0">
                  <c:v>81101.788335695863</c:v>
                </c:pt>
                <c:pt idx="1">
                  <c:v>151591.02162021399</c:v>
                </c:pt>
                <c:pt idx="2">
                  <c:v>252313.49876534939</c:v>
                </c:pt>
                <c:pt idx="3">
                  <c:v>310726.02604544908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46-42D9-8066-9698D9983FE3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'!$I$23:$I$26</c:f>
              <c:numCache>
                <c:formatCode>#,##0</c:formatCode>
                <c:ptCount val="4"/>
                <c:pt idx="0">
                  <c:v>79782.458085874008</c:v>
                </c:pt>
                <c:pt idx="1">
                  <c:v>108267.208185938</c:v>
                </c:pt>
                <c:pt idx="2">
                  <c:v>199729.13215714815</c:v>
                </c:pt>
                <c:pt idx="3">
                  <c:v>261901.29772662089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46-42D9-8066-9698D9983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543744"/>
        <c:axId val="146545280"/>
      </c:barChart>
      <c:catAx>
        <c:axId val="14654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545280"/>
        <c:crosses val="autoZero"/>
        <c:auto val="1"/>
        <c:lblAlgn val="ctr"/>
        <c:lblOffset val="100"/>
        <c:noMultiLvlLbl val="0"/>
      </c:catAx>
      <c:valAx>
        <c:axId val="14654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54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 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</a:t>
            </a:r>
            <a:r>
              <a:rPr lang="fr-FR" baseline="-25000"/>
              <a:t>2</a:t>
            </a:r>
            <a:r>
              <a:rPr lang="fr-FR"/>
              <a:t>CAP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'!$L$23:$L$26</c:f>
              <c:numCache>
                <c:formatCode>#,##0</c:formatCode>
                <c:ptCount val="4"/>
                <c:pt idx="0">
                  <c:v>108079.78297120333</c:v>
                </c:pt>
                <c:pt idx="1">
                  <c:v>228913.63088625669</c:v>
                </c:pt>
                <c:pt idx="2">
                  <c:v>368242.16537379473</c:v>
                </c:pt>
                <c:pt idx="3">
                  <c:v>567514.52425085008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F1-4927-9117-EE0A69304359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'!$M$23:$M$26</c:f>
              <c:numCache>
                <c:formatCode>#,##0</c:formatCode>
                <c:ptCount val="4"/>
                <c:pt idx="0">
                  <c:v>75501.641000949006</c:v>
                </c:pt>
                <c:pt idx="1">
                  <c:v>100458.10496086198</c:v>
                </c:pt>
                <c:pt idx="2">
                  <c:v>184440.85616053658</c:v>
                </c:pt>
                <c:pt idx="3">
                  <c:v>241603.16093263755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F1-4927-9117-EE0A69304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604416"/>
        <c:axId val="146605952"/>
      </c:barChart>
      <c:catAx>
        <c:axId val="14660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605952"/>
        <c:crosses val="autoZero"/>
        <c:auto val="1"/>
        <c:lblAlgn val="ctr"/>
        <c:lblOffset val="100"/>
        <c:noMultiLvlLbl val="0"/>
      </c:catAx>
      <c:valAx>
        <c:axId val="14660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604416"/>
        <c:crosses val="autoZero"/>
        <c:crossBetween val="between"/>
        <c:majorUnit val="1000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Deviation in % from main scenario 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Balmorel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'compare Balmorel-ThreeME '!$P$23:$P$26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'compare Balmorel-ThreeME '!$Q$23:$Q$26</c:f>
              <c:numCache>
                <c:formatCode>0%</c:formatCode>
                <c:ptCount val="4"/>
                <c:pt idx="0">
                  <c:v>0.33264364681874059</c:v>
                </c:pt>
                <c:pt idx="1">
                  <c:v>0.51007380542471448</c:v>
                </c:pt>
                <c:pt idx="2">
                  <c:v>0.45946279995212858</c:v>
                </c:pt>
                <c:pt idx="3">
                  <c:v>0.82641451529985854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BB-4AF0-B8BF-482E06624640}"/>
            </c:ext>
          </c:extLst>
        </c:ser>
        <c:ser>
          <c:idx val="1"/>
          <c:order val="1"/>
          <c:tx>
            <c:v>ThreeME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'compare Balmorel-ThreeME '!$P$23:$P$26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'compare Balmorel-ThreeME '!$R$23:$R$26</c:f>
              <c:numCache>
                <c:formatCode>0%</c:formatCode>
                <c:ptCount val="4"/>
                <c:pt idx="0">
                  <c:v>-5.3656119247633804E-2</c:v>
                </c:pt>
                <c:pt idx="1">
                  <c:v>-7.2128055723619244E-2</c:v>
                </c:pt>
                <c:pt idx="2">
                  <c:v>-7.6545047943144651E-2</c:v>
                </c:pt>
                <c:pt idx="3">
                  <c:v>-7.7503001971265695E-2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BB-4AF0-B8BF-482E06624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627584"/>
        <c:axId val="146646144"/>
      </c:scatterChart>
      <c:valAx>
        <c:axId val="14662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646144"/>
        <c:crosses val="autoZero"/>
        <c:crossBetween val="midCat"/>
      </c:valAx>
      <c:valAx>
        <c:axId val="14664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62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 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</a:t>
            </a:r>
            <a:r>
              <a:rPr lang="fr-FR" baseline="-25000"/>
              <a:t>2</a:t>
            </a:r>
            <a:r>
              <a:rPr lang="fr-FR"/>
              <a:t>CAP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'!$L$23:$L$26</c:f>
              <c:numCache>
                <c:formatCode>#,##0</c:formatCode>
                <c:ptCount val="4"/>
                <c:pt idx="0">
                  <c:v>108079.78297120333</c:v>
                </c:pt>
                <c:pt idx="1">
                  <c:v>228913.63088625669</c:v>
                </c:pt>
                <c:pt idx="2">
                  <c:v>368242.16537379473</c:v>
                </c:pt>
                <c:pt idx="3">
                  <c:v>567514.52425085008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5D-488B-90A6-D6F942FA7588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'!$M$23:$M$26</c:f>
              <c:numCache>
                <c:formatCode>#,##0</c:formatCode>
                <c:ptCount val="4"/>
                <c:pt idx="0">
                  <c:v>75501.641000949006</c:v>
                </c:pt>
                <c:pt idx="1">
                  <c:v>100458.10496086198</c:v>
                </c:pt>
                <c:pt idx="2">
                  <c:v>184440.85616053658</c:v>
                </c:pt>
                <c:pt idx="3">
                  <c:v>241603.16093263755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5D-488B-90A6-D6F942FA7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745216"/>
        <c:axId val="146759680"/>
      </c:barChart>
      <c:lineChart>
        <c:grouping val="standard"/>
        <c:varyColors val="0"/>
        <c:ser>
          <c:idx val="2"/>
          <c:order val="2"/>
          <c:tx>
            <c:v>Balmorel (%)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'compare Balmorel-ThreeME '!$P$23:$P$26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'!$Q$23:$Q$26</c:f>
              <c:numCache>
                <c:formatCode>0%</c:formatCode>
                <c:ptCount val="4"/>
                <c:pt idx="0">
                  <c:v>0.33264364681874059</c:v>
                </c:pt>
                <c:pt idx="1">
                  <c:v>0.51007380542471448</c:v>
                </c:pt>
                <c:pt idx="2">
                  <c:v>0.45946279995212858</c:v>
                </c:pt>
                <c:pt idx="3">
                  <c:v>0.82641451529985854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5D-488B-90A6-D6F942FA7588}"/>
            </c:ext>
          </c:extLst>
        </c:ser>
        <c:ser>
          <c:idx val="3"/>
          <c:order val="3"/>
          <c:tx>
            <c:v>ThreeME (%)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'compare Balmorel-ThreeME '!$P$23:$P$26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'!$R$23:$R$26</c:f>
              <c:numCache>
                <c:formatCode>0%</c:formatCode>
                <c:ptCount val="4"/>
                <c:pt idx="0">
                  <c:v>-5.3656119247633804E-2</c:v>
                </c:pt>
                <c:pt idx="1">
                  <c:v>-7.2128055723619244E-2</c:v>
                </c:pt>
                <c:pt idx="2">
                  <c:v>-7.6545047943144651E-2</c:v>
                </c:pt>
                <c:pt idx="3">
                  <c:v>-7.7503001971265695E-2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5D-488B-90A6-D6F942FA7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62752"/>
        <c:axId val="146761216"/>
      </c:lineChart>
      <c:catAx>
        <c:axId val="14674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759680"/>
        <c:crosses val="autoZero"/>
        <c:auto val="1"/>
        <c:lblAlgn val="ctr"/>
        <c:lblOffset val="100"/>
        <c:noMultiLvlLbl val="0"/>
      </c:catAx>
      <c:valAx>
        <c:axId val="14675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745216"/>
        <c:crosses val="autoZero"/>
        <c:crossBetween val="between"/>
        <c:majorUnit val="100000"/>
      </c:valAx>
      <c:valAx>
        <c:axId val="146761216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762752"/>
        <c:crosses val="max"/>
        <c:crossBetween val="between"/>
      </c:valAx>
      <c:catAx>
        <c:axId val="146762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76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10751876268759"/>
          <c:y val="4.1640961366890945E-2"/>
          <c:w val="0.58073771308237587"/>
          <c:h val="0.935471010180627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'compare Balmorel-ThreeME '!$A$4</c:f>
              <c:strCache>
                <c:ptCount val="1"/>
                <c:pt idx="0">
                  <c:v>Hydro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'!$D$4:$K$4</c:f>
              <c:numCache>
                <c:formatCode>#,##0</c:formatCode>
                <c:ptCount val="8"/>
                <c:pt idx="0">
                  <c:v>13774.074344116949</c:v>
                </c:pt>
                <c:pt idx="1">
                  <c:v>19044.814450000002</c:v>
                </c:pt>
                <c:pt idx="2">
                  <c:v>20896.520345735102</c:v>
                </c:pt>
                <c:pt idx="3">
                  <c:v>22737.77547</c:v>
                </c:pt>
                <c:pt idx="4">
                  <c:v>21902.730995219823</c:v>
                </c:pt>
                <c:pt idx="5">
                  <c:v>26464.063450000001</c:v>
                </c:pt>
                <c:pt idx="6">
                  <c:v>32210.921248774015</c:v>
                </c:pt>
                <c:pt idx="7">
                  <c:v>29576.58453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D8-4AD0-9046-C2F815F1C3EF}"/>
            </c:ext>
          </c:extLst>
        </c:ser>
        <c:ser>
          <c:idx val="1"/>
          <c:order val="1"/>
          <c:tx>
            <c:strRef>
              <c:f>'compare Balmorel-ThreeME '!$A$5</c:f>
              <c:strCache>
                <c:ptCount val="1"/>
                <c:pt idx="0">
                  <c:v>Wind 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'!$D$5:$K$5</c:f>
              <c:numCache>
                <c:formatCode>#,##0</c:formatCode>
                <c:ptCount val="8"/>
                <c:pt idx="0">
                  <c:v>20940.472167261898</c:v>
                </c:pt>
                <c:pt idx="1">
                  <c:v>10348.000959999999</c:v>
                </c:pt>
                <c:pt idx="2">
                  <c:v>48439.498974079273</c:v>
                </c:pt>
                <c:pt idx="3">
                  <c:v>20417.12932</c:v>
                </c:pt>
                <c:pt idx="4">
                  <c:v>85199.912016860166</c:v>
                </c:pt>
                <c:pt idx="5">
                  <c:v>44856.40612</c:v>
                </c:pt>
                <c:pt idx="6">
                  <c:v>90594.249095126725</c:v>
                </c:pt>
                <c:pt idx="7">
                  <c:v>61103.051899999999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D8-4AD0-9046-C2F815F1C3EF}"/>
            </c:ext>
          </c:extLst>
        </c:ser>
        <c:ser>
          <c:idx val="2"/>
          <c:order val="2"/>
          <c:tx>
            <c:strRef>
              <c:f>'compare Balmorel-ThreeME '!$A$6</c:f>
              <c:strCache>
                <c:ptCount val="1"/>
                <c:pt idx="0">
                  <c:v>Geothermal 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'!$D$6:$K$6</c:f>
              <c:numCache>
                <c:formatCode>#,##0</c:formatCode>
                <c:ptCount val="8"/>
                <c:pt idx="0">
                  <c:v>4115.9383293566925</c:v>
                </c:pt>
                <c:pt idx="1">
                  <c:v>2192.7207170000001</c:v>
                </c:pt>
                <c:pt idx="2">
                  <c:v>2334.794906230848</c:v>
                </c:pt>
                <c:pt idx="3">
                  <c:v>2742.3378160000002</c:v>
                </c:pt>
                <c:pt idx="4">
                  <c:v>3492.033459329753</c:v>
                </c:pt>
                <c:pt idx="5">
                  <c:v>3461.1538839999998</c:v>
                </c:pt>
                <c:pt idx="6">
                  <c:v>4836.060048243603</c:v>
                </c:pt>
                <c:pt idx="7">
                  <c:v>3832.4435349999999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D8-4AD0-9046-C2F815F1C3EF}"/>
            </c:ext>
          </c:extLst>
        </c:ser>
        <c:ser>
          <c:idx val="3"/>
          <c:order val="3"/>
          <c:tx>
            <c:strRef>
              <c:f>'compare Balmorel-ThreeME '!$A$7</c:f>
              <c:strCache>
                <c:ptCount val="1"/>
                <c:pt idx="0">
                  <c:v>Solar 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'!$D$7:$K$7</c:f>
              <c:numCache>
                <c:formatCode>#,##0</c:formatCode>
                <c:ptCount val="8"/>
                <c:pt idx="0">
                  <c:v>19302.643761081323</c:v>
                </c:pt>
                <c:pt idx="1">
                  <c:v>12843.774740000001</c:v>
                </c:pt>
                <c:pt idx="2">
                  <c:v>17686.933719671288</c:v>
                </c:pt>
                <c:pt idx="3">
                  <c:v>20275.807199999999</c:v>
                </c:pt>
                <c:pt idx="4">
                  <c:v>108832.30459387641</c:v>
                </c:pt>
                <c:pt idx="5">
                  <c:v>83718.19356</c:v>
                </c:pt>
                <c:pt idx="6">
                  <c:v>96433.151328563312</c:v>
                </c:pt>
                <c:pt idx="7">
                  <c:v>121829.027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D8-4AD0-9046-C2F815F1C3EF}"/>
            </c:ext>
          </c:extLst>
        </c:ser>
        <c:ser>
          <c:idx val="4"/>
          <c:order val="4"/>
          <c:tx>
            <c:strRef>
              <c:f>'compare Balmorel-ThreeME '!$A$8</c:f>
              <c:strCache>
                <c:ptCount val="1"/>
                <c:pt idx="0">
                  <c:v>Cogeneration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'!$D$8:$K$8</c:f>
              <c:numCache>
                <c:formatCode>#,##0</c:formatCode>
                <c:ptCount val="8"/>
                <c:pt idx="0">
                  <c:v>6344.0447024477053</c:v>
                </c:pt>
                <c:pt idx="1">
                  <c:v>3232.9818</c:v>
                </c:pt>
                <c:pt idx="2">
                  <c:v>2694.110346778215</c:v>
                </c:pt>
                <c:pt idx="3">
                  <c:v>4052.3870689999999</c:v>
                </c:pt>
                <c:pt idx="4">
                  <c:v>4731.9067431094345</c:v>
                </c:pt>
                <c:pt idx="5">
                  <c:v>4722.864775</c:v>
                </c:pt>
                <c:pt idx="6">
                  <c:v>-20042.719274630032</c:v>
                </c:pt>
                <c:pt idx="7">
                  <c:v>1.40306836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D8-4AD0-9046-C2F815F1C3EF}"/>
            </c:ext>
          </c:extLst>
        </c:ser>
        <c:ser>
          <c:idx val="5"/>
          <c:order val="5"/>
          <c:tx>
            <c:strRef>
              <c:f>'compare Balmorel-ThreeME '!$A$9</c:f>
              <c:strCache>
                <c:ptCount val="1"/>
                <c:pt idx="0">
                  <c:v>Bioenergy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'!$D$9:$K$9</c:f>
              <c:numCache>
                <c:formatCode>#,##0</c:formatCode>
                <c:ptCount val="8"/>
                <c:pt idx="0">
                  <c:v>736.06374663342501</c:v>
                </c:pt>
                <c:pt idx="1">
                  <c:v>1318.383871</c:v>
                </c:pt>
                <c:pt idx="2">
                  <c:v>-1091.7770366230416</c:v>
                </c:pt>
                <c:pt idx="3">
                  <c:v>1424.3152930000001</c:v>
                </c:pt>
                <c:pt idx="4">
                  <c:v>-1232.0571234255149</c:v>
                </c:pt>
                <c:pt idx="5">
                  <c:v>558.130087</c:v>
                </c:pt>
                <c:pt idx="6">
                  <c:v>-1181.0827380392293</c:v>
                </c:pt>
                <c:pt idx="7">
                  <c:v>42.743281119999999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D8-4AD0-9046-C2F815F1C3EF}"/>
            </c:ext>
          </c:extLst>
        </c:ser>
        <c:ser>
          <c:idx val="6"/>
          <c:order val="6"/>
          <c:tx>
            <c:strRef>
              <c:f>'compare Balmorel-ThreeME '!$A$10</c:f>
              <c:strCache>
                <c:ptCount val="1"/>
                <c:pt idx="0">
                  <c:v>Other clean energy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'!$D$10:$K$10</c:f>
              <c:numCache>
                <c:formatCode>#,##0</c:formatCode>
                <c:ptCount val="8"/>
                <c:pt idx="0">
                  <c:v>1245.9900862514453</c:v>
                </c:pt>
                <c:pt idx="1">
                  <c:v>3705.6305790000001</c:v>
                </c:pt>
                <c:pt idx="2">
                  <c:v>550.33131309882958</c:v>
                </c:pt>
                <c:pt idx="3">
                  <c:v>4480.6779189999997</c:v>
                </c:pt>
                <c:pt idx="4">
                  <c:v>-816.76819902244688</c:v>
                </c:pt>
                <c:pt idx="5">
                  <c:v>1827.658248</c:v>
                </c:pt>
                <c:pt idx="6">
                  <c:v>29.277483244289609</c:v>
                </c:pt>
                <c:pt idx="7">
                  <c:v>848.11252860000002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7D8-4AD0-9046-C2F815F1C3EF}"/>
            </c:ext>
          </c:extLst>
        </c:ser>
        <c:ser>
          <c:idx val="7"/>
          <c:order val="7"/>
          <c:tx>
            <c:strRef>
              <c:f>'compare Balmorel-ThreeME '!$A$11</c:f>
              <c:strCache>
                <c:ptCount val="1"/>
                <c:pt idx="0">
                  <c:v>Nuclear  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'!$D$11:$K$11</c:f>
              <c:numCache>
                <c:formatCode>#,##0</c:formatCode>
                <c:ptCount val="8"/>
                <c:pt idx="0">
                  <c:v>3099.1669724876429</c:v>
                </c:pt>
                <c:pt idx="1">
                  <c:v>3292.7167629999999</c:v>
                </c:pt>
                <c:pt idx="2">
                  <c:v>2679.2827331037151</c:v>
                </c:pt>
                <c:pt idx="3">
                  <c:v>3342.6052180000001</c:v>
                </c:pt>
                <c:pt idx="4">
                  <c:v>4261.9556552387212</c:v>
                </c:pt>
                <c:pt idx="5">
                  <c:v>3490.9067359999999</c:v>
                </c:pt>
                <c:pt idx="6">
                  <c:v>6267.7808537493611</c:v>
                </c:pt>
                <c:pt idx="7">
                  <c:v>3725.772782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7D8-4AD0-9046-C2F815F1C3EF}"/>
            </c:ext>
          </c:extLst>
        </c:ser>
        <c:ser>
          <c:idx val="8"/>
          <c:order val="8"/>
          <c:tx>
            <c:strRef>
              <c:f>'compare Balmorel-ThreeME '!$A$12</c:f>
              <c:strCache>
                <c:ptCount val="1"/>
                <c:pt idx="0">
                  <c:v>Carboelectric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'!$D$12:$K$12</c:f>
              <c:numCache>
                <c:formatCode>#,##0</c:formatCode>
                <c:ptCount val="8"/>
                <c:pt idx="0">
                  <c:v>3406.7093550491418</c:v>
                </c:pt>
                <c:pt idx="1">
                  <c:v>3691.0377539999999</c:v>
                </c:pt>
                <c:pt idx="2">
                  <c:v>-4383.3931426428016</c:v>
                </c:pt>
                <c:pt idx="3">
                  <c:v>3110.8728139999998</c:v>
                </c:pt>
                <c:pt idx="4">
                  <c:v>-1635.4486981422242</c:v>
                </c:pt>
                <c:pt idx="5">
                  <c:v>2254.324462</c:v>
                </c:pt>
                <c:pt idx="6">
                  <c:v>-21557.458477755496</c:v>
                </c:pt>
                <c:pt idx="7">
                  <c:v>37.762710980000001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7D8-4AD0-9046-C2F815F1C3EF}"/>
            </c:ext>
          </c:extLst>
        </c:ser>
        <c:ser>
          <c:idx val="9"/>
          <c:order val="9"/>
          <c:tx>
            <c:strRef>
              <c:f>'compare Balmorel-ThreeME '!$A$13</c:f>
              <c:strCache>
                <c:ptCount val="1"/>
                <c:pt idx="0">
                  <c:v>Combined cycle and turbogas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'!$D$13:$K$13</c:f>
              <c:numCache>
                <c:formatCode>#,##0</c:formatCode>
                <c:ptCount val="8"/>
                <c:pt idx="0">
                  <c:v>26502.992342538993</c:v>
                </c:pt>
                <c:pt idx="1">
                  <c:v>20079.904869999998</c:v>
                </c:pt>
                <c:pt idx="2">
                  <c:v>80023.840536042029</c:v>
                </c:pt>
                <c:pt idx="3">
                  <c:v>25674.19284</c:v>
                </c:pt>
                <c:pt idx="4">
                  <c:v>27058.101418748181</c:v>
                </c:pt>
                <c:pt idx="5">
                  <c:v>28368.167440000001</c:v>
                </c:pt>
                <c:pt idx="6">
                  <c:v>122396.60438751582</c:v>
                </c:pt>
                <c:pt idx="7">
                  <c:v>40894.152800000003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7D8-4AD0-9046-C2F815F1C3EF}"/>
            </c:ext>
          </c:extLst>
        </c:ser>
        <c:ser>
          <c:idx val="10"/>
          <c:order val="10"/>
          <c:tx>
            <c:strRef>
              <c:f>'compare Balmorel-ThreeME '!$A$14</c:f>
              <c:strCache>
                <c:ptCount val="1"/>
                <c:pt idx="0">
                  <c:v>Internal Combustion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'!$D$14:$K$14</c:f>
              <c:numCache>
                <c:formatCode>#,##0</c:formatCode>
                <c:ptCount val="8"/>
                <c:pt idx="0">
                  <c:v>5051.5453798655635</c:v>
                </c:pt>
                <c:pt idx="1">
                  <c:v>23.732517219999998</c:v>
                </c:pt>
                <c:pt idx="2">
                  <c:v>-18141.366354265283</c:v>
                </c:pt>
                <c:pt idx="3">
                  <c:v>7.3836471100000001</c:v>
                </c:pt>
                <c:pt idx="4">
                  <c:v>832.22950773850903</c:v>
                </c:pt>
                <c:pt idx="5">
                  <c:v>7.1226865720000001</c:v>
                </c:pt>
                <c:pt idx="6">
                  <c:v>930.66042348853796</c:v>
                </c:pt>
                <c:pt idx="7">
                  <c:v>10.228843080000001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D8-4AD0-9046-C2F815F1C3EF}"/>
            </c:ext>
          </c:extLst>
        </c:ser>
        <c:ser>
          <c:idx val="11"/>
          <c:order val="11"/>
          <c:tx>
            <c:strRef>
              <c:f>'compare Balmorel-ThreeME '!$A$15</c:f>
              <c:strCache>
                <c:ptCount val="1"/>
                <c:pt idx="0">
                  <c:v>Termoelectric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'!$D$15:$K$15</c:f>
              <c:numCache>
                <c:formatCode>#,##0</c:formatCode>
                <c:ptCount val="8"/>
                <c:pt idx="0">
                  <c:v>-23417.852851394906</c:v>
                </c:pt>
                <c:pt idx="1">
                  <c:v>8.7590646539999995</c:v>
                </c:pt>
                <c:pt idx="2">
                  <c:v>-97.75472099416217</c:v>
                </c:pt>
                <c:pt idx="3">
                  <c:v>1.7235798280000001</c:v>
                </c:pt>
                <c:pt idx="4">
                  <c:v>-313.40160418146991</c:v>
                </c:pt>
                <c:pt idx="5">
                  <c:v>0.14070857619999999</c:v>
                </c:pt>
                <c:pt idx="6">
                  <c:v>-191.41833283177886</c:v>
                </c:pt>
                <c:pt idx="7">
                  <c:v>1.47474809E-2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7D8-4AD0-9046-C2F815F1C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655168"/>
        <c:axId val="131895296"/>
      </c:barChart>
      <c:catAx>
        <c:axId val="1316551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1895296"/>
        <c:crosses val="autoZero"/>
        <c:auto val="1"/>
        <c:lblAlgn val="ctr"/>
        <c:lblOffset val="100"/>
        <c:noMultiLvlLbl val="0"/>
      </c:catAx>
      <c:valAx>
        <c:axId val="13189529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65000"/>
                </a:schemeClr>
              </a:solidFill>
              <a:prstDash val="dash"/>
            </a:ln>
          </c:spPr>
        </c:majorGridlines>
        <c:numFmt formatCode="#,##0" sourceLinked="1"/>
        <c:majorTickMark val="out"/>
        <c:minorTickMark val="none"/>
        <c:tickLblPos val="nextTo"/>
        <c:crossAx val="131655168"/>
        <c:crosses val="autoZero"/>
        <c:crossBetween val="between"/>
      </c:valAx>
      <c:spPr>
        <a:ln>
          <a:noFill/>
        </a:ln>
      </c:spPr>
    </c:plotArea>
    <c:legend>
      <c:legendPos val="r"/>
      <c:layout>
        <c:manualLayout>
          <c:xMode val="edge"/>
          <c:yMode val="edge"/>
          <c:x val="0.71815814752570362"/>
          <c:y val="6.4266851426762611E-2"/>
          <c:w val="0.26354039078448527"/>
          <c:h val="0.84598425196850391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200"/>
              <a:t>GDP "Scenario CO2 CAP"</a:t>
            </a:r>
          </a:p>
          <a:p>
            <a:pPr>
              <a:defRPr/>
            </a:pPr>
            <a:r>
              <a:rPr lang="en-GB" sz="1200"/>
              <a:t>(</a:t>
            </a:r>
            <a:r>
              <a:rPr lang="en-GB" sz="1200" b="0"/>
              <a:t>percent deviation from BAU</a:t>
            </a:r>
            <a:r>
              <a:rPr lang="en-GB" sz="1200"/>
              <a:t>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DATA!$A$2</c:f>
              <c:strCache>
                <c:ptCount val="1"/>
                <c:pt idx="0">
                  <c:v>100*(GDP_2/GDP_0-1)</c:v>
                </c:pt>
              </c:strCache>
            </c:strRef>
          </c:tx>
          <c:marker>
            <c:symbol val="none"/>
          </c:marker>
          <c:cat>
            <c:numRef>
              <c:f>DATA!$B$1:$AM$1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DATA!$B$2:$AM$2</c:f>
              <c:numCache>
                <c:formatCode>0.00E+00</c:formatCode>
                <c:ptCount val="38"/>
                <c:pt idx="0" formatCode="General">
                  <c:v>0</c:v>
                </c:pt>
                <c:pt idx="1">
                  <c:v>1.9089750426215499E-2</c:v>
                </c:pt>
                <c:pt idx="2">
                  <c:v>4.6166046473006199E-2</c:v>
                </c:pt>
                <c:pt idx="3">
                  <c:v>8.0618502398443995E-2</c:v>
                </c:pt>
                <c:pt idx="4">
                  <c:v>0.123778137703656</c:v>
                </c:pt>
                <c:pt idx="5" formatCode="General">
                  <c:v>0.174111068131344</c:v>
                </c:pt>
                <c:pt idx="6" formatCode="General">
                  <c:v>0.25419511056152799</c:v>
                </c:pt>
                <c:pt idx="7" formatCode="General">
                  <c:v>0.37189706164613101</c:v>
                </c:pt>
                <c:pt idx="8" formatCode="General">
                  <c:v>0.49831237343031998</c:v>
                </c:pt>
                <c:pt idx="9" formatCode="General">
                  <c:v>0.60798504145584897</c:v>
                </c:pt>
                <c:pt idx="10" formatCode="General">
                  <c:v>0.68904029167669001</c:v>
                </c:pt>
                <c:pt idx="11" formatCode="General">
                  <c:v>0.74301180552382995</c:v>
                </c:pt>
                <c:pt idx="12" formatCode="General">
                  <c:v>0.77050561712974597</c:v>
                </c:pt>
                <c:pt idx="13" formatCode="General">
                  <c:v>0.76312555371209601</c:v>
                </c:pt>
                <c:pt idx="14" formatCode="General">
                  <c:v>0.74024788531454799</c:v>
                </c:pt>
                <c:pt idx="15" formatCode="General">
                  <c:v>0.70478535430733502</c:v>
                </c:pt>
                <c:pt idx="16" formatCode="General">
                  <c:v>0.66164946387121604</c:v>
                </c:pt>
                <c:pt idx="17" formatCode="General">
                  <c:v>0.61430124540176001</c:v>
                </c:pt>
                <c:pt idx="18" formatCode="General">
                  <c:v>0.55464673862295399</c:v>
                </c:pt>
                <c:pt idx="19" formatCode="General">
                  <c:v>0.48749977271478301</c:v>
                </c:pt>
                <c:pt idx="20" formatCode="General">
                  <c:v>0.41308276336518002</c:v>
                </c:pt>
                <c:pt idx="21" formatCode="General">
                  <c:v>0.335533253080533</c:v>
                </c:pt>
                <c:pt idx="22" formatCode="General">
                  <c:v>0.25819711724266398</c:v>
                </c:pt>
                <c:pt idx="23" formatCode="General">
                  <c:v>0.18336190660246299</c:v>
                </c:pt>
                <c:pt idx="24" formatCode="General">
                  <c:v>0.112631117959893</c:v>
                </c:pt>
                <c:pt idx="25" formatCode="General">
                  <c:v>4.7064886273329103E-2</c:v>
                </c:pt>
                <c:pt idx="26" formatCode="General">
                  <c:v>-1.28060296704868E-2</c:v>
                </c:pt>
                <c:pt idx="27" formatCode="General">
                  <c:v>-6.6735282234409096E-2</c:v>
                </c:pt>
                <c:pt idx="28" formatCode="General">
                  <c:v>-0.123135297538712</c:v>
                </c:pt>
                <c:pt idx="29" formatCode="General">
                  <c:v>-0.17661899874471501</c:v>
                </c:pt>
                <c:pt idx="30" formatCode="General">
                  <c:v>-0.228765125476349</c:v>
                </c:pt>
                <c:pt idx="31" formatCode="General">
                  <c:v>-0.28166464709136202</c:v>
                </c:pt>
                <c:pt idx="32" formatCode="General">
                  <c:v>-0.33519116418232398</c:v>
                </c:pt>
                <c:pt idx="33" formatCode="General">
                  <c:v>-0.38869949297252099</c:v>
                </c:pt>
                <c:pt idx="34" formatCode="General">
                  <c:v>-0.44206109511748498</c:v>
                </c:pt>
                <c:pt idx="35" formatCode="General">
                  <c:v>-0.49518743415953798</c:v>
                </c:pt>
                <c:pt idx="36" formatCode="General">
                  <c:v>-0.54809720195449996</c:v>
                </c:pt>
                <c:pt idx="37" formatCode="General">
                  <c:v>-0.59871719341131302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C4-9B4B-871A-EBA57D348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261312"/>
        <c:axId val="147262848"/>
      </c:lineChart>
      <c:catAx>
        <c:axId val="147261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262848"/>
        <c:crosses val="autoZero"/>
        <c:auto val="1"/>
        <c:lblAlgn val="ctr"/>
        <c:lblOffset val="100"/>
        <c:noMultiLvlLbl val="0"/>
      </c:catAx>
      <c:valAx>
        <c:axId val="147262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2613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Emisiones de CO2 de sector electrico (Mt</a:t>
            </a:r>
            <a:r>
              <a:rPr lang="en-US" sz="1400" b="0" baseline="0"/>
              <a:t> CO2 eq</a:t>
            </a:r>
            <a:r>
              <a:rPr lang="en-US" sz="1400" b="0"/>
              <a:t>) </a:t>
            </a:r>
            <a:r>
              <a:rPr lang="en-US" sz="1400" b="0" baseline="0"/>
              <a:t> </a:t>
            </a:r>
            <a:endParaRPr lang="en-US" sz="1400" b="0"/>
          </a:p>
        </c:rich>
      </c:tx>
      <c:layout>
        <c:manualLayout>
          <c:xMode val="edge"/>
          <c:yMode val="edge"/>
          <c:x val="0.12774330582486013"/>
          <c:y val="3.2310493665455839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4345846342001467"/>
          <c:y val="0.17727408672140496"/>
          <c:w val="0.76025540076721165"/>
          <c:h val="0.60113808690580339"/>
        </c:manualLayout>
      </c:layout>
      <c:barChart>
        <c:barDir val="col"/>
        <c:grouping val="clustered"/>
        <c:varyColors val="0"/>
        <c:ser>
          <c:idx val="0"/>
          <c:order val="0"/>
          <c:tx>
            <c:v>Main</c:v>
          </c:tx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ENR_EMS_ELEC!$C$15:$I$15</c15:sqref>
                  </c15:fullRef>
                </c:ext>
              </c:extLst>
              <c:f>ENR_EMS_ELEC!$E$15:$I$15</c:f>
              <c:numCache>
                <c:formatCode>#,##0</c:formatCode>
                <c:ptCount val="5"/>
                <c:pt idx="0">
                  <c:v>152363.0417998</c:v>
                </c:pt>
                <c:pt idx="1">
                  <c:v>155788.35609968004</c:v>
                </c:pt>
                <c:pt idx="2">
                  <c:v>162856.90468125997</c:v>
                </c:pt>
                <c:pt idx="3">
                  <c:v>148304.49679503002</c:v>
                </c:pt>
                <c:pt idx="4">
                  <c:v>155502.34120674001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B0-9448-ADC5-5EF93EB54DBB}"/>
            </c:ext>
          </c:extLst>
        </c:ser>
        <c:ser>
          <c:idx val="1"/>
          <c:order val="1"/>
          <c:tx>
            <c:v>CO2 CAP</c:v>
          </c:tx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ENR_EMS_ELEC!$C$17:$I$17</c15:sqref>
                  </c15:fullRef>
                </c:ext>
              </c:extLst>
              <c:f>ENR_EMS_ELEC!$E$17:$I$17</c:f>
              <c:numCache>
                <c:formatCode>#,##0</c:formatCode>
                <c:ptCount val="5"/>
                <c:pt idx="0">
                  <c:v>144936.4473</c:v>
                </c:pt>
                <c:pt idx="1">
                  <c:v>136225.63449999999</c:v>
                </c:pt>
                <c:pt idx="2">
                  <c:v>139173.36969999998</c:v>
                </c:pt>
                <c:pt idx="3">
                  <c:v>122896.2782</c:v>
                </c:pt>
                <c:pt idx="4">
                  <c:v>125476.3486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B0-9448-ADC5-5EF93EB54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324288"/>
        <c:axId val="147334272"/>
      </c:barChart>
      <c:lineChart>
        <c:grouping val="standard"/>
        <c:varyColors val="0"/>
        <c:ser>
          <c:idx val="2"/>
          <c:order val="2"/>
          <c:tx>
            <c:v>Deviación con respecto al BAU</c:v>
          </c:tx>
          <c:marker>
            <c:symbol val="none"/>
          </c:marker>
          <c:dLbls>
            <c:dLbl>
              <c:idx val="0"/>
              <c:layout>
                <c:manualLayout>
                  <c:x val="-5.8602665051483947E-2"/>
                  <c:y val="-7.4074074074074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A-F7B0-9448-ADC5-5EF93EB54DBB}"/>
                </c:ext>
              </c:extLst>
            </c:dLbl>
            <c:dLbl>
              <c:idx val="1"/>
              <c:layout>
                <c:manualLayout>
                  <c:x val="-4.834625479507379E-2"/>
                  <c:y val="-7.87037037037037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F7B0-9448-ADC5-5EF93EB54DBB}"/>
                </c:ext>
              </c:extLst>
            </c:dLbl>
            <c:dLbl>
              <c:idx val="2"/>
              <c:layout>
                <c:manualLayout>
                  <c:x val="-6.6294972743791647E-2"/>
                  <c:y val="-0.111111111111111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F7B0-9448-ADC5-5EF93EB54DBB}"/>
                </c:ext>
              </c:extLst>
            </c:dLbl>
            <c:dLbl>
              <c:idx val="3"/>
              <c:layout>
                <c:manualLayout>
                  <c:x val="-4.5782152230971221E-2"/>
                  <c:y val="-0.1111111111111110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F7B0-9448-ADC5-5EF93EB54DBB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1">
                    <a:solidFill>
                      <a:schemeClr val="tx1">
                        <a:lumMod val="75000"/>
                        <a:lumOff val="25000"/>
                      </a:schemeClr>
                    </a:solidFill>
                  </a:defRPr>
                </a:pPr>
                <a:endParaRPr lang="fr-FR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ENR_EMS_ELEC!$C$18:$I$18</c15:sqref>
                  </c15:fullRef>
                </c:ext>
              </c:extLst>
              <c:f>ENR_EMS_ELEC!$E$18:$I$18</c:f>
              <c:numCache>
                <c:formatCode>0.00%</c:formatCode>
                <c:ptCount val="5"/>
                <c:pt idx="0">
                  <c:v>-4.8742755540141403E-2</c:v>
                </c:pt>
                <c:pt idx="1">
                  <c:v>-0.12557242459868434</c:v>
                </c:pt>
                <c:pt idx="2">
                  <c:v>-0.14542542747949738</c:v>
                </c:pt>
                <c:pt idx="3">
                  <c:v>-0.17132466745190089</c:v>
                </c:pt>
                <c:pt idx="4">
                  <c:v>-0.19309029287745916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categoryFilterExceptions>
                <c15:categoryFilterException>
                  <c15:sqref>ENR_EMS_ELEC!$D$18</c15:sqref>
                  <c15:dLbl>
                    <c:idx val="-1"/>
                    <c:layout>
                      <c:manualLayout>
                        <c:x val="-6.8859075307894202E-2"/>
                        <c:y val="-6.018518518518521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0-A14A-4C51-99F5-DA4A54FEE615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6-F7B0-9448-ADC5-5EF93EB54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337984"/>
        <c:axId val="147336192"/>
      </c:lineChart>
      <c:catAx>
        <c:axId val="147324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334272"/>
        <c:crosses val="autoZero"/>
        <c:auto val="1"/>
        <c:lblAlgn val="ctr"/>
        <c:lblOffset val="100"/>
        <c:noMultiLvlLbl val="0"/>
      </c:catAx>
      <c:valAx>
        <c:axId val="14733427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47324288"/>
        <c:crosses val="autoZero"/>
        <c:crossBetween val="between"/>
        <c:dispUnits>
          <c:builtInUnit val="thousands"/>
        </c:dispUnits>
      </c:valAx>
      <c:valAx>
        <c:axId val="14733619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fr-FR"/>
          </a:p>
        </c:txPr>
        <c:crossAx val="147337984"/>
        <c:crosses val="max"/>
        <c:crossBetween val="between"/>
      </c:valAx>
      <c:catAx>
        <c:axId val="147337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7336192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15300908540278618"/>
          <c:y val="0.88850503062117236"/>
          <c:w val="0.72643956744276927"/>
          <c:h val="7.7609070325436791E-2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Final Consumption of electricity (Twh)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9848840769903764"/>
          <c:y val="0.2088079615048119"/>
          <c:w val="0.63379024496937886"/>
          <c:h val="0.60576771653543304"/>
        </c:manualLayout>
      </c:layout>
      <c:barChart>
        <c:barDir val="col"/>
        <c:grouping val="clustered"/>
        <c:varyColors val="0"/>
        <c:ser>
          <c:idx val="0"/>
          <c:order val="0"/>
          <c:tx>
            <c:v>Main</c:v>
          </c:tx>
          <c:invertIfNegative val="0"/>
          <c:cat>
            <c:numRef>
              <c:f>'ENER-baseline'!$B$2:$G$2</c:f>
              <c:numCache>
                <c:formatCode>General</c:formatCode>
                <c:ptCount val="6"/>
                <c:pt idx="0">
                  <c:v>2013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</c:numCache>
            </c:numRef>
          </c:cat>
          <c:val>
            <c:numRef>
              <c:f>'ENER-baseline'!$B$13:$G$13</c:f>
              <c:numCache>
                <c:formatCode>#,##0</c:formatCode>
                <c:ptCount val="6"/>
                <c:pt idx="0">
                  <c:v>237211.6275</c:v>
                </c:pt>
                <c:pt idx="1">
                  <c:v>343792.35600000003</c:v>
                </c:pt>
                <c:pt idx="2">
                  <c:v>420107.36430000002</c:v>
                </c:pt>
                <c:pt idx="3">
                  <c:v>496019.01370000001</c:v>
                </c:pt>
                <c:pt idx="4">
                  <c:v>613205.54379999998</c:v>
                </c:pt>
                <c:pt idx="5">
                  <c:v>731433.11880000005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02-4544-937D-F6D718EC10DB}"/>
            </c:ext>
          </c:extLst>
        </c:ser>
        <c:ser>
          <c:idx val="1"/>
          <c:order val="1"/>
          <c:tx>
            <c:v>CO2 CAP</c:v>
          </c:tx>
          <c:invertIfNegative val="0"/>
          <c:val>
            <c:numRef>
              <c:f>'ENER-baseline'!$B$14:$G$14</c:f>
              <c:numCache>
                <c:formatCode>#,##0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1-3602-4544-937D-F6D718EC1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380480"/>
        <c:axId val="147382272"/>
      </c:barChart>
      <c:catAx>
        <c:axId val="147380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382272"/>
        <c:crosses val="autoZero"/>
        <c:auto val="1"/>
        <c:lblAlgn val="ctr"/>
        <c:lblOffset val="100"/>
        <c:noMultiLvlLbl val="0"/>
      </c:catAx>
      <c:valAx>
        <c:axId val="14738227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47380480"/>
        <c:crosses val="autoZero"/>
        <c:crossBetween val="between"/>
        <c:dispUnits>
          <c:builtInUnit val="thousands"/>
        </c:dispUnits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400"/>
              <a:t>Total</a:t>
            </a:r>
            <a:r>
              <a:rPr lang="en-GB" sz="1400" baseline="0"/>
              <a:t> CO2 Emissions</a:t>
            </a:r>
          </a:p>
          <a:p>
            <a:pPr>
              <a:defRPr/>
            </a:pPr>
            <a:r>
              <a:rPr lang="en-GB" sz="1400" baseline="0"/>
              <a:t>(Percent deviation from BAU)</a:t>
            </a:r>
            <a:endParaRPr lang="en-GB" sz="140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DATA!$A$16</c:f>
              <c:strCache>
                <c:ptCount val="1"/>
                <c:pt idx="0">
                  <c:v>100*(DEBT_G_VAL_2/(PGDP_2*GDP_2)-DEBT_G_VAL_0/(PGDP_0*GDP_0))</c:v>
                </c:pt>
              </c:strCache>
            </c:strRef>
          </c:tx>
          <c:marker>
            <c:symbol val="none"/>
          </c:marker>
          <c:cat>
            <c:numRef>
              <c:f>DATA!$B$1:$AM$1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DATA!$B$16:$AM$16</c:f>
              <c:numCache>
                <c:formatCode>0.00E+00</c:formatCode>
                <c:ptCount val="38"/>
                <c:pt idx="0" formatCode="General">
                  <c:v>0</c:v>
                </c:pt>
                <c:pt idx="1">
                  <c:v>-2.9942623548717602E-3</c:v>
                </c:pt>
                <c:pt idx="2">
                  <c:v>-2.10783047432994E-2</c:v>
                </c:pt>
                <c:pt idx="3">
                  <c:v>-5.48716919870295E-2</c:v>
                </c:pt>
                <c:pt idx="4">
                  <c:v>-0.113114314038786</c:v>
                </c:pt>
                <c:pt idx="5" formatCode="General">
                  <c:v>-0.19580718988305701</c:v>
                </c:pt>
                <c:pt idx="6" formatCode="General">
                  <c:v>-0.35749125790248698</c:v>
                </c:pt>
                <c:pt idx="7" formatCode="General">
                  <c:v>-0.59481986539684495</c:v>
                </c:pt>
                <c:pt idx="8" formatCode="General">
                  <c:v>-0.87352280098792401</c:v>
                </c:pt>
                <c:pt idx="9" formatCode="General">
                  <c:v>-1.1769391850112001</c:v>
                </c:pt>
                <c:pt idx="10" formatCode="General">
                  <c:v>-1.4840476713719499</c:v>
                </c:pt>
                <c:pt idx="11" formatCode="General">
                  <c:v>-1.78203347426715</c:v>
                </c:pt>
                <c:pt idx="12" formatCode="General">
                  <c:v>-2.06564526061059</c:v>
                </c:pt>
                <c:pt idx="13" formatCode="General">
                  <c:v>-2.321206698963</c:v>
                </c:pt>
                <c:pt idx="14" formatCode="General">
                  <c:v>-2.5649900636906899</c:v>
                </c:pt>
                <c:pt idx="15" formatCode="General">
                  <c:v>-2.7977312694669898</c:v>
                </c:pt>
                <c:pt idx="16" formatCode="General">
                  <c:v>-3.0208981630104499</c:v>
                </c:pt>
                <c:pt idx="17" formatCode="General">
                  <c:v>-3.2351612746538101</c:v>
                </c:pt>
                <c:pt idx="18" formatCode="General">
                  <c:v>-3.4188592743182999</c:v>
                </c:pt>
                <c:pt idx="19" formatCode="General">
                  <c:v>-3.5799355196367202</c:v>
                </c:pt>
                <c:pt idx="20" formatCode="General">
                  <c:v>-3.7183948515307401</c:v>
                </c:pt>
                <c:pt idx="21" formatCode="General">
                  <c:v>-3.8336903502969499</c:v>
                </c:pt>
                <c:pt idx="22" formatCode="General">
                  <c:v>-3.92702955974752</c:v>
                </c:pt>
                <c:pt idx="23" formatCode="General">
                  <c:v>-3.9998869264950501</c:v>
                </c:pt>
                <c:pt idx="24" formatCode="General">
                  <c:v>-4.0537465124063203</c:v>
                </c:pt>
                <c:pt idx="25" formatCode="General">
                  <c:v>-4.0910490927283503</c:v>
                </c:pt>
                <c:pt idx="26" formatCode="General">
                  <c:v>-4.1131336714072901</c:v>
                </c:pt>
                <c:pt idx="27" formatCode="General">
                  <c:v>-4.1211746326866301</c:v>
                </c:pt>
                <c:pt idx="28" formatCode="General">
                  <c:v>-4.1062047391407699</c:v>
                </c:pt>
                <c:pt idx="29" formatCode="General">
                  <c:v>-4.0840208631229196</c:v>
                </c:pt>
                <c:pt idx="30" formatCode="General">
                  <c:v>-4.0529566087860998</c:v>
                </c:pt>
                <c:pt idx="31" formatCode="General">
                  <c:v>-4.0131545790796697</c:v>
                </c:pt>
                <c:pt idx="32" formatCode="General">
                  <c:v>-3.9640728118322799</c:v>
                </c:pt>
                <c:pt idx="33" formatCode="General">
                  <c:v>-3.9046436426891602</c:v>
                </c:pt>
                <c:pt idx="34" formatCode="General">
                  <c:v>-3.8352957402745398</c:v>
                </c:pt>
                <c:pt idx="35" formatCode="General">
                  <c:v>-3.7560718966420099</c:v>
                </c:pt>
                <c:pt idx="36" formatCode="General">
                  <c:v>-3.6670843044964001</c:v>
                </c:pt>
                <c:pt idx="37" formatCode="General">
                  <c:v>-3.56771197067813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4F-D349-9B50-A1C597770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785216"/>
        <c:axId val="147786752"/>
      </c:lineChart>
      <c:catAx>
        <c:axId val="147785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786752"/>
        <c:crosses val="autoZero"/>
        <c:auto val="1"/>
        <c:lblAlgn val="ctr"/>
        <c:lblOffset val="100"/>
        <c:noMultiLvlLbl val="0"/>
      </c:catAx>
      <c:valAx>
        <c:axId val="147786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7852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5" Type="http://schemas.openxmlformats.org/officeDocument/2006/relationships/chart" Target="../charts/chart18.xml"/><Relationship Id="rId4" Type="http://schemas.openxmlformats.org/officeDocument/2006/relationships/chart" Target="../charts/chart1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4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609601</xdr:colOff>
      <xdr:row>1</xdr:row>
      <xdr:rowOff>1</xdr:rowOff>
    </xdr:from>
    <xdr:to>
      <xdr:col>17</xdr:col>
      <xdr:colOff>88901</xdr:colOff>
      <xdr:row>15</xdr:row>
      <xdr:rowOff>127001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7218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0</xdr:rowOff>
    </xdr:from>
    <xdr:to>
      <xdr:col>7</xdr:col>
      <xdr:colOff>257175</xdr:colOff>
      <xdr:row>46</xdr:row>
      <xdr:rowOff>104775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704850</xdr:colOff>
      <xdr:row>34</xdr:row>
      <xdr:rowOff>133350</xdr:rowOff>
    </xdr:from>
    <xdr:to>
      <xdr:col>13</xdr:col>
      <xdr:colOff>590550</xdr:colOff>
      <xdr:row>47</xdr:row>
      <xdr:rowOff>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723900</xdr:colOff>
      <xdr:row>33</xdr:row>
      <xdr:rowOff>190499</xdr:rowOff>
    </xdr:from>
    <xdr:to>
      <xdr:col>20</xdr:col>
      <xdr:colOff>1476376</xdr:colOff>
      <xdr:row>46</xdr:row>
      <xdr:rowOff>0</xdr:rowOff>
    </xdr:to>
    <xdr:graphicFrame macro="">
      <xdr:nvGraphicFramePr>
        <xdr:cNvPr id="17" name="Graphique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13</xdr:row>
      <xdr:rowOff>66675</xdr:rowOff>
    </xdr:from>
    <xdr:to>
      <xdr:col>7</xdr:col>
      <xdr:colOff>276225</xdr:colOff>
      <xdr:row>28</xdr:row>
      <xdr:rowOff>28575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54</xdr:row>
      <xdr:rowOff>38100</xdr:rowOff>
    </xdr:from>
    <xdr:to>
      <xdr:col>5</xdr:col>
      <xdr:colOff>714375</xdr:colOff>
      <xdr:row>67</xdr:row>
      <xdr:rowOff>133350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533400</xdr:colOff>
      <xdr:row>54</xdr:row>
      <xdr:rowOff>28575</xdr:rowOff>
    </xdr:from>
    <xdr:to>
      <xdr:col>12</xdr:col>
      <xdr:colOff>400050</xdr:colOff>
      <xdr:row>67</xdr:row>
      <xdr:rowOff>85725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695325</xdr:colOff>
      <xdr:row>53</xdr:row>
      <xdr:rowOff>180975</xdr:rowOff>
    </xdr:from>
    <xdr:to>
      <xdr:col>18</xdr:col>
      <xdr:colOff>1747837</xdr:colOff>
      <xdr:row>68</xdr:row>
      <xdr:rowOff>80962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676276</xdr:colOff>
      <xdr:row>54</xdr:row>
      <xdr:rowOff>0</xdr:rowOff>
    </xdr:from>
    <xdr:to>
      <xdr:col>26</xdr:col>
      <xdr:colOff>600076</xdr:colOff>
      <xdr:row>69</xdr:row>
      <xdr:rowOff>104775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1171575</xdr:colOff>
      <xdr:row>53</xdr:row>
      <xdr:rowOff>114300</xdr:rowOff>
    </xdr:from>
    <xdr:to>
      <xdr:col>32</xdr:col>
      <xdr:colOff>638175</xdr:colOff>
      <xdr:row>69</xdr:row>
      <xdr:rowOff>171450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485776</xdr:colOff>
      <xdr:row>26</xdr:row>
      <xdr:rowOff>9524</xdr:rowOff>
    </xdr:from>
    <xdr:to>
      <xdr:col>6</xdr:col>
      <xdr:colOff>361950</xdr:colOff>
      <xdr:row>41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26</xdr:row>
      <xdr:rowOff>0</xdr:rowOff>
    </xdr:from>
    <xdr:to>
      <xdr:col>14</xdr:col>
      <xdr:colOff>228600</xdr:colOff>
      <xdr:row>40</xdr:row>
      <xdr:rowOff>180976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28</xdr:row>
      <xdr:rowOff>52387</xdr:rowOff>
    </xdr:from>
    <xdr:to>
      <xdr:col>11</xdr:col>
      <xdr:colOff>752475</xdr:colOff>
      <xdr:row>42</xdr:row>
      <xdr:rowOff>128587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28</xdr:row>
      <xdr:rowOff>0</xdr:rowOff>
    </xdr:from>
    <xdr:to>
      <xdr:col>19</xdr:col>
      <xdr:colOff>0</xdr:colOff>
      <xdr:row>42</xdr:row>
      <xdr:rowOff>76200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476250</xdr:colOff>
      <xdr:row>28</xdr:row>
      <xdr:rowOff>23812</xdr:rowOff>
    </xdr:from>
    <xdr:to>
      <xdr:col>25</xdr:col>
      <xdr:colOff>476250</xdr:colOff>
      <xdr:row>42</xdr:row>
      <xdr:rowOff>100012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723900</xdr:colOff>
      <xdr:row>43</xdr:row>
      <xdr:rowOff>76200</xdr:rowOff>
    </xdr:from>
    <xdr:to>
      <xdr:col>19</xdr:col>
      <xdr:colOff>133350</xdr:colOff>
      <xdr:row>57</xdr:row>
      <xdr:rowOff>142875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390525</xdr:colOff>
      <xdr:row>0</xdr:row>
      <xdr:rowOff>152401</xdr:rowOff>
    </xdr:from>
    <xdr:to>
      <xdr:col>20</xdr:col>
      <xdr:colOff>133350</xdr:colOff>
      <xdr:row>19</xdr:row>
      <xdr:rowOff>171451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</xdr:colOff>
      <xdr:row>1</xdr:row>
      <xdr:rowOff>42862</xdr:rowOff>
    </xdr:from>
    <xdr:to>
      <xdr:col>6</xdr:col>
      <xdr:colOff>52387</xdr:colOff>
      <xdr:row>15</xdr:row>
      <xdr:rowOff>119062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385762</xdr:colOff>
      <xdr:row>33</xdr:row>
      <xdr:rowOff>0</xdr:rowOff>
    </xdr:from>
    <xdr:to>
      <xdr:col>12</xdr:col>
      <xdr:colOff>723900</xdr:colOff>
      <xdr:row>48</xdr:row>
      <xdr:rowOff>101600</xdr:rowOff>
    </xdr:to>
    <xdr:graphicFrame macro="">
      <xdr:nvGraphicFramePr>
        <xdr:cNvPr id="3" name="Graphique 1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52387</xdr:colOff>
      <xdr:row>17</xdr:row>
      <xdr:rowOff>100012</xdr:rowOff>
    </xdr:from>
    <xdr:to>
      <xdr:col>6</xdr:col>
      <xdr:colOff>52387</xdr:colOff>
      <xdr:row>31</xdr:row>
      <xdr:rowOff>176212</xdr:rowOff>
    </xdr:to>
    <xdr:graphicFrame macro="">
      <xdr:nvGraphicFramePr>
        <xdr:cNvPr id="4" name="Graphique 1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34</xdr:row>
      <xdr:rowOff>4762</xdr:rowOff>
    </xdr:from>
    <xdr:to>
      <xdr:col>6</xdr:col>
      <xdr:colOff>0</xdr:colOff>
      <xdr:row>48</xdr:row>
      <xdr:rowOff>80962</xdr:rowOff>
    </xdr:to>
    <xdr:graphicFrame macro="">
      <xdr:nvGraphicFramePr>
        <xdr:cNvPr id="6" name="Graphique 3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thub/ThreeMe-Mex/data/database/FRAMING%20MACRO_SCEN-MA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DP Scenario"/>
      <sheetName val="Energy prices"/>
      <sheetName val="MACRO "/>
      <sheetName val="polynomial regression"/>
      <sheetName val="ELEC-Balmorel finaldraft_2020"/>
      <sheetName val="ELEC-Balmorel finaldraft_2025"/>
      <sheetName val="Capacity and generation"/>
      <sheetName val="Graph"/>
      <sheetName val="Investment cost "/>
      <sheetName val="Main - Capital trajectory"/>
      <sheetName val="CO2Cap - Capital trajectory"/>
      <sheetName val="Hypotheses"/>
      <sheetName val="GDP for 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96">
          <cell r="C96">
            <v>10189.077111289465</v>
          </cell>
          <cell r="N96">
            <v>13774.074344116949</v>
          </cell>
          <cell r="S96">
            <v>20896.520345735102</v>
          </cell>
          <cell r="AC96">
            <v>21902.730995219823</v>
          </cell>
          <cell r="AM96">
            <v>32210.921248774015</v>
          </cell>
        </row>
        <row r="97">
          <cell r="C97">
            <v>2040.3642928502904</v>
          </cell>
          <cell r="N97">
            <v>20940.472167261898</v>
          </cell>
          <cell r="S97">
            <v>48439.498974079273</v>
          </cell>
          <cell r="AC97">
            <v>85199.912016860166</v>
          </cell>
          <cell r="AM97">
            <v>90594.249095126725</v>
          </cell>
        </row>
        <row r="98">
          <cell r="C98">
            <v>814.7413307691088</v>
          </cell>
          <cell r="N98">
            <v>4115.9383293566925</v>
          </cell>
          <cell r="S98">
            <v>2334.794906230848</v>
          </cell>
          <cell r="AC98">
            <v>3492.033459329753</v>
          </cell>
          <cell r="AM98">
            <v>4836.060048243603</v>
          </cell>
        </row>
        <row r="99">
          <cell r="C99">
            <v>1405.179232978458</v>
          </cell>
          <cell r="N99">
            <v>19302.643761081323</v>
          </cell>
          <cell r="S99">
            <v>17686.933719671288</v>
          </cell>
          <cell r="AC99">
            <v>108832.30459387641</v>
          </cell>
          <cell r="AM99">
            <v>96433.151328563312</v>
          </cell>
        </row>
        <row r="100">
          <cell r="C100">
            <v>648.7235100742073</v>
          </cell>
          <cell r="N100">
            <v>6344.0447024477053</v>
          </cell>
          <cell r="S100">
            <v>2694.110346778215</v>
          </cell>
          <cell r="AC100">
            <v>4731.9067431094345</v>
          </cell>
          <cell r="AM100">
            <v>-20042.719274630032</v>
          </cell>
        </row>
        <row r="101">
          <cell r="C101">
            <v>493.62032444974244</v>
          </cell>
          <cell r="N101">
            <v>736.06374663342501</v>
          </cell>
          <cell r="S101">
            <v>-1091.7770366230416</v>
          </cell>
          <cell r="AC101">
            <v>-1232.0571234255149</v>
          </cell>
          <cell r="AM101">
            <v>-1181.0827380392293</v>
          </cell>
        </row>
        <row r="102">
          <cell r="C102">
            <v>78.005630830326211</v>
          </cell>
          <cell r="N102">
            <v>1245.9900862514453</v>
          </cell>
          <cell r="S102">
            <v>550.33131309882958</v>
          </cell>
          <cell r="AC102">
            <v>-816.76819902244688</v>
          </cell>
          <cell r="AM102">
            <v>29.277483244289609</v>
          </cell>
        </row>
        <row r="103">
          <cell r="C103">
            <v>2447.9623107119269</v>
          </cell>
          <cell r="N103">
            <v>3099.1669724876429</v>
          </cell>
          <cell r="S103">
            <v>2679.2827331037151</v>
          </cell>
          <cell r="AC103">
            <v>4261.9556552387212</v>
          </cell>
          <cell r="AM103">
            <v>6267.7808537493611</v>
          </cell>
        </row>
        <row r="104">
          <cell r="C104">
            <v>2668.0454066812522</v>
          </cell>
          <cell r="N104">
            <v>3406.7093550491418</v>
          </cell>
          <cell r="S104">
            <v>-4383.3931426428016</v>
          </cell>
          <cell r="AC104">
            <v>-1635.4486981422242</v>
          </cell>
          <cell r="AM104">
            <v>-21557.458477755496</v>
          </cell>
        </row>
        <row r="105">
          <cell r="C105">
            <v>11854.069208773803</v>
          </cell>
          <cell r="N105">
            <v>26502.992342538993</v>
          </cell>
          <cell r="S105">
            <v>80023.840536042029</v>
          </cell>
          <cell r="AC105">
            <v>27058.101418748181</v>
          </cell>
          <cell r="AM105">
            <v>122396.60438751582</v>
          </cell>
        </row>
        <row r="106">
          <cell r="C106">
            <v>734.58343324654834</v>
          </cell>
          <cell r="N106">
            <v>5051.5453798655635</v>
          </cell>
          <cell r="S106">
            <v>-18141.366354265283</v>
          </cell>
          <cell r="AC106">
            <v>832.22950773850903</v>
          </cell>
          <cell r="AM106">
            <v>930.66042348853796</v>
          </cell>
        </row>
        <row r="107">
          <cell r="C107">
            <v>3741.0605829012488</v>
          </cell>
          <cell r="N107">
            <v>-23417.852851394906</v>
          </cell>
          <cell r="S107">
            <v>-97.75472099416217</v>
          </cell>
          <cell r="AC107">
            <v>-313.40160418146991</v>
          </cell>
          <cell r="AM107">
            <v>-191.41833283177886</v>
          </cell>
        </row>
      </sheetData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0"/>
  <sheetViews>
    <sheetView workbookViewId="0">
      <selection sqref="A1:AM140"/>
    </sheetView>
  </sheetViews>
  <sheetFormatPr baseColWidth="10" defaultRowHeight="15" x14ac:dyDescent="0.25"/>
  <cols>
    <col min="1" max="1" width="53.85546875" customWidth="1"/>
  </cols>
  <sheetData>
    <row r="1" spans="1:39" x14ac:dyDescent="0.25"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  <c r="N1">
        <v>2025</v>
      </c>
      <c r="O1">
        <v>2026</v>
      </c>
      <c r="P1">
        <v>2027</v>
      </c>
      <c r="Q1">
        <v>2028</v>
      </c>
      <c r="R1">
        <v>2029</v>
      </c>
      <c r="S1">
        <v>2030</v>
      </c>
      <c r="T1">
        <v>2031</v>
      </c>
      <c r="U1">
        <v>2032</v>
      </c>
      <c r="V1">
        <v>2033</v>
      </c>
      <c r="W1">
        <v>2034</v>
      </c>
      <c r="X1">
        <v>2035</v>
      </c>
      <c r="Y1">
        <v>2036</v>
      </c>
      <c r="Z1">
        <v>2037</v>
      </c>
      <c r="AA1">
        <v>2038</v>
      </c>
      <c r="AB1">
        <v>2039</v>
      </c>
      <c r="AC1">
        <v>2040</v>
      </c>
      <c r="AD1">
        <v>2041</v>
      </c>
      <c r="AE1">
        <v>2042</v>
      </c>
      <c r="AF1">
        <v>2043</v>
      </c>
      <c r="AG1">
        <v>2044</v>
      </c>
      <c r="AH1">
        <v>2045</v>
      </c>
      <c r="AI1">
        <v>2046</v>
      </c>
      <c r="AJ1">
        <v>2047</v>
      </c>
      <c r="AK1">
        <v>2048</v>
      </c>
      <c r="AL1">
        <v>2049</v>
      </c>
      <c r="AM1">
        <v>2050</v>
      </c>
    </row>
    <row r="2" spans="1:39" x14ac:dyDescent="0.25">
      <c r="A2" t="s">
        <v>0</v>
      </c>
      <c r="B2">
        <v>0</v>
      </c>
      <c r="C2" s="8">
        <v>1.9089750426215499E-2</v>
      </c>
      <c r="D2" s="8">
        <v>4.6166046473006199E-2</v>
      </c>
      <c r="E2" s="8">
        <v>8.0618502398443995E-2</v>
      </c>
      <c r="F2" s="8">
        <v>0.123778137703656</v>
      </c>
      <c r="G2">
        <v>0.174111068131344</v>
      </c>
      <c r="H2">
        <v>0.25419511056152799</v>
      </c>
      <c r="I2">
        <v>0.37189706164613101</v>
      </c>
      <c r="J2">
        <v>0.49831237343031998</v>
      </c>
      <c r="K2">
        <v>0.60798504145584897</v>
      </c>
      <c r="L2">
        <v>0.68904029167669001</v>
      </c>
      <c r="M2">
        <v>0.74301180552382995</v>
      </c>
      <c r="N2">
        <v>0.77050561712974597</v>
      </c>
      <c r="O2">
        <v>0.76312555371209601</v>
      </c>
      <c r="P2">
        <v>0.74024788531454799</v>
      </c>
      <c r="Q2">
        <v>0.70478535430733502</v>
      </c>
      <c r="R2">
        <v>0.66164946387121604</v>
      </c>
      <c r="S2">
        <v>0.61430124540176001</v>
      </c>
      <c r="T2">
        <v>0.55464673862295399</v>
      </c>
      <c r="U2">
        <v>0.48749977271478301</v>
      </c>
      <c r="V2">
        <v>0.41308276336518002</v>
      </c>
      <c r="W2">
        <v>0.335533253080533</v>
      </c>
      <c r="X2">
        <v>0.25819711724266398</v>
      </c>
      <c r="Y2">
        <v>0.18336190660246299</v>
      </c>
      <c r="Z2">
        <v>0.112631117959893</v>
      </c>
      <c r="AA2">
        <v>4.7064886273329103E-2</v>
      </c>
      <c r="AB2">
        <v>-1.28060296704868E-2</v>
      </c>
      <c r="AC2">
        <v>-6.6735282234409096E-2</v>
      </c>
      <c r="AD2">
        <v>-0.123135297538712</v>
      </c>
      <c r="AE2">
        <v>-0.17661899874471501</v>
      </c>
      <c r="AF2">
        <v>-0.228765125476349</v>
      </c>
      <c r="AG2">
        <v>-0.28166464709136202</v>
      </c>
      <c r="AH2">
        <v>-0.33519116418232398</v>
      </c>
      <c r="AI2">
        <v>-0.38869949297252099</v>
      </c>
      <c r="AJ2">
        <v>-0.44206109511748498</v>
      </c>
      <c r="AK2">
        <v>-0.49518743415953798</v>
      </c>
      <c r="AL2">
        <v>-0.54809720195449996</v>
      </c>
      <c r="AM2">
        <v>-0.59871719341131302</v>
      </c>
    </row>
    <row r="3" spans="1:39" x14ac:dyDescent="0.25">
      <c r="A3" t="s">
        <v>1</v>
      </c>
      <c r="B3">
        <v>0</v>
      </c>
      <c r="C3" s="8">
        <v>9.4785706205535697E-2</v>
      </c>
      <c r="D3" s="8">
        <v>0.188999276937518</v>
      </c>
      <c r="E3" s="8">
        <v>0.285037208544558</v>
      </c>
      <c r="F3" s="8">
        <v>0.38729058146589301</v>
      </c>
      <c r="G3">
        <v>0.496790696776505</v>
      </c>
      <c r="H3">
        <v>0.64706886105729799</v>
      </c>
      <c r="I3" s="8">
        <v>0.84205637733654104</v>
      </c>
      <c r="J3">
        <v>1.0612559248906499</v>
      </c>
      <c r="K3">
        <v>1.2774467551744</v>
      </c>
      <c r="L3">
        <v>1.4681495357536201</v>
      </c>
      <c r="M3">
        <v>1.62186949042602</v>
      </c>
      <c r="N3">
        <v>1.74119850853515</v>
      </c>
      <c r="O3">
        <v>1.81902689616286</v>
      </c>
      <c r="P3">
        <v>1.86573078148577</v>
      </c>
      <c r="Q3">
        <v>1.89135329322487</v>
      </c>
      <c r="R3">
        <v>1.9028408803105601</v>
      </c>
      <c r="S3" s="8">
        <v>1.9046316874616001</v>
      </c>
      <c r="T3">
        <v>1.86070264706237</v>
      </c>
      <c r="U3">
        <v>1.80709264111764</v>
      </c>
      <c r="V3">
        <v>1.73339136032244</v>
      </c>
      <c r="W3">
        <v>1.65416021764395</v>
      </c>
      <c r="X3">
        <v>1.5755216721118499</v>
      </c>
      <c r="Y3">
        <v>1.4992476990535599</v>
      </c>
      <c r="Z3">
        <v>1.4270204095032399</v>
      </c>
      <c r="AA3">
        <v>1.35990517492052</v>
      </c>
      <c r="AB3">
        <v>1.2986744744221099</v>
      </c>
      <c r="AC3">
        <v>1.24372596766404</v>
      </c>
      <c r="AD3">
        <v>1.1837392533442701</v>
      </c>
      <c r="AE3">
        <v>1.1173891744967299</v>
      </c>
      <c r="AF3">
        <v>1.05494766944054</v>
      </c>
      <c r="AG3">
        <v>0.99246103078953696</v>
      </c>
      <c r="AH3">
        <v>0.92918053999735395</v>
      </c>
      <c r="AI3">
        <v>0.86515158237281398</v>
      </c>
      <c r="AJ3">
        <v>0.800712634644829</v>
      </c>
      <c r="AK3">
        <v>0.73555466166414996</v>
      </c>
      <c r="AL3">
        <v>0.66958228632532002</v>
      </c>
      <c r="AM3">
        <v>0.60278655106151802</v>
      </c>
    </row>
    <row r="4" spans="1:39" x14ac:dyDescent="0.25">
      <c r="A4" t="s">
        <v>2</v>
      </c>
      <c r="B4">
        <v>0</v>
      </c>
      <c r="C4" s="8">
        <v>1.0716072916361299E-2</v>
      </c>
      <c r="D4" s="8">
        <v>3.2368858443088101E-2</v>
      </c>
      <c r="E4" s="8">
        <v>6.28276236920077E-2</v>
      </c>
      <c r="F4" s="8">
        <v>0.107144697423255</v>
      </c>
      <c r="G4" s="8">
        <v>0.16520631564296201</v>
      </c>
      <c r="H4">
        <v>0.28238915631131301</v>
      </c>
      <c r="I4">
        <v>0.46079453141132298</v>
      </c>
      <c r="J4">
        <v>0.67817198907922305</v>
      </c>
      <c r="K4">
        <v>0.89886506167247104</v>
      </c>
      <c r="L4" s="8">
        <v>1.09741738539057</v>
      </c>
      <c r="M4">
        <v>1.2669064089527</v>
      </c>
      <c r="N4" s="8">
        <v>1.40731188979346</v>
      </c>
      <c r="O4">
        <v>1.4986295813364401</v>
      </c>
      <c r="P4">
        <v>1.5590363000062599</v>
      </c>
      <c r="Q4">
        <v>1.6005137960006099</v>
      </c>
      <c r="R4">
        <v>1.6309864438085599</v>
      </c>
      <c r="S4">
        <v>1.6556001015219901</v>
      </c>
      <c r="T4">
        <v>1.6652863949208001</v>
      </c>
      <c r="U4">
        <v>1.6600553699206599</v>
      </c>
      <c r="V4">
        <v>1.6414689488229099</v>
      </c>
      <c r="W4">
        <v>1.61571280659906</v>
      </c>
      <c r="X4">
        <v>1.5878136511390399</v>
      </c>
      <c r="Y4">
        <v>1.5611118618376001</v>
      </c>
      <c r="Z4">
        <v>1.5378003817119801</v>
      </c>
      <c r="AA4">
        <v>1.51922247161167</v>
      </c>
      <c r="AB4">
        <v>1.50595910447255</v>
      </c>
      <c r="AC4">
        <v>1.49817713594748</v>
      </c>
      <c r="AD4">
        <v>1.47759882748896</v>
      </c>
      <c r="AE4">
        <v>1.44913543210651</v>
      </c>
      <c r="AF4">
        <v>1.4163765974634701</v>
      </c>
      <c r="AG4">
        <v>1.3780078528470301</v>
      </c>
      <c r="AH4">
        <v>1.33443909012058</v>
      </c>
      <c r="AI4">
        <v>1.28693219949367</v>
      </c>
      <c r="AJ4">
        <v>1.23624619683893</v>
      </c>
      <c r="AK4">
        <v>1.18266477126554</v>
      </c>
      <c r="AL4">
        <v>1.12640816222129</v>
      </c>
      <c r="AM4">
        <v>1.06993439848344</v>
      </c>
    </row>
    <row r="5" spans="1:39" x14ac:dyDescent="0.25">
      <c r="A5" t="s">
        <v>3</v>
      </c>
      <c r="B5">
        <v>0</v>
      </c>
      <c r="C5" s="8">
        <v>-5.8900074678125396E-3</v>
      </c>
      <c r="D5" s="8">
        <v>-9.0006659526853296E-3</v>
      </c>
      <c r="E5" s="8">
        <v>-9.8035202573898399E-3</v>
      </c>
      <c r="F5" s="8">
        <v>-3.88489173992479E-3</v>
      </c>
      <c r="G5">
        <v>1.2122355486243699E-2</v>
      </c>
      <c r="H5">
        <v>5.5872910590815103E-2</v>
      </c>
      <c r="I5">
        <v>0.120745216051454</v>
      </c>
      <c r="J5" s="8">
        <v>0.199703174178367</v>
      </c>
      <c r="K5">
        <v>0.29102076916560599</v>
      </c>
      <c r="L5" s="8">
        <v>0.38196189332548802</v>
      </c>
      <c r="M5">
        <v>0.46248873792378298</v>
      </c>
      <c r="N5">
        <v>0.53212533917974503</v>
      </c>
      <c r="O5">
        <v>0.59372191586233303</v>
      </c>
      <c r="P5">
        <v>0.63438672023852205</v>
      </c>
      <c r="Q5">
        <v>0.6589561506253</v>
      </c>
      <c r="R5">
        <v>0.671269049639033</v>
      </c>
      <c r="S5">
        <v>0.67461360596223696</v>
      </c>
      <c r="T5">
        <v>0.67534082309006405</v>
      </c>
      <c r="U5">
        <v>0.66757983373193497</v>
      </c>
      <c r="V5">
        <v>0.65554800450549</v>
      </c>
      <c r="W5">
        <v>0.637311317642419</v>
      </c>
      <c r="X5">
        <v>0.61395428278971897</v>
      </c>
      <c r="Y5">
        <v>0.58783141921094895</v>
      </c>
      <c r="Z5">
        <v>0.56079147523344597</v>
      </c>
      <c r="AA5">
        <v>0.53375442935754702</v>
      </c>
      <c r="AB5">
        <v>0.508223119445672</v>
      </c>
      <c r="AC5">
        <v>0.48509555094569101</v>
      </c>
      <c r="AD5">
        <v>0.46718580072173599</v>
      </c>
      <c r="AE5">
        <v>0.44699059759172299</v>
      </c>
      <c r="AF5">
        <v>0.42193712293068197</v>
      </c>
      <c r="AG5">
        <v>0.39602502615088098</v>
      </c>
      <c r="AH5">
        <v>0.36948948506450002</v>
      </c>
      <c r="AI5">
        <v>0.342065085501852</v>
      </c>
      <c r="AJ5">
        <v>0.31376742883666398</v>
      </c>
      <c r="AK5">
        <v>0.28472832637698098</v>
      </c>
      <c r="AL5">
        <v>0.255119696102723</v>
      </c>
      <c r="AM5">
        <v>0.22418842643814299</v>
      </c>
    </row>
    <row r="6" spans="1:39" x14ac:dyDescent="0.25">
      <c r="A6" t="s">
        <v>4</v>
      </c>
      <c r="B6">
        <v>0</v>
      </c>
      <c r="C6" s="8">
        <v>-6.6093713669279604E-3</v>
      </c>
      <c r="D6" s="8">
        <v>-1.00683157620573E-2</v>
      </c>
      <c r="E6" s="8">
        <v>-1.09985452729555E-2</v>
      </c>
      <c r="F6" s="8">
        <v>-4.5442882891988303E-3</v>
      </c>
      <c r="G6">
        <v>1.3106682830388201E-2</v>
      </c>
      <c r="H6">
        <v>6.1311905769612103E-2</v>
      </c>
      <c r="I6">
        <v>0.13250117646135201</v>
      </c>
      <c r="J6">
        <v>0.218407641164963</v>
      </c>
      <c r="K6">
        <v>0.31742126570641899</v>
      </c>
      <c r="L6">
        <v>0.41560561038149701</v>
      </c>
      <c r="M6">
        <v>0.50200471841661498</v>
      </c>
      <c r="N6">
        <v>0.57623838407407901</v>
      </c>
      <c r="O6">
        <v>0.64166418127904401</v>
      </c>
      <c r="P6">
        <v>0.68385819953251603</v>
      </c>
      <c r="Q6">
        <v>0.70814449663971701</v>
      </c>
      <c r="R6">
        <v>0.71875578167765997</v>
      </c>
      <c r="S6">
        <v>0.71932171743305195</v>
      </c>
      <c r="T6">
        <v>0.71700339878286701</v>
      </c>
      <c r="U6">
        <v>0.70526124698866399</v>
      </c>
      <c r="V6">
        <v>0.68883814675004795</v>
      </c>
      <c r="W6">
        <v>0.66557593876799204</v>
      </c>
      <c r="X6">
        <v>0.636703571291796</v>
      </c>
      <c r="Y6">
        <v>0.60486074746974805</v>
      </c>
      <c r="Z6">
        <v>0.57211727190129502</v>
      </c>
      <c r="AA6">
        <v>0.539502043418571</v>
      </c>
      <c r="AB6">
        <v>0.50869076351003295</v>
      </c>
      <c r="AC6">
        <v>0.48068304102568599</v>
      </c>
      <c r="AD6">
        <v>0.45871227147631299</v>
      </c>
      <c r="AE6">
        <v>0.43434194470619503</v>
      </c>
      <c r="AF6">
        <v>0.40465851556752402</v>
      </c>
      <c r="AG6">
        <v>0.37410068009877601</v>
      </c>
      <c r="AH6">
        <v>0.342911415032154</v>
      </c>
      <c r="AI6">
        <v>0.310777585505706</v>
      </c>
      <c r="AJ6">
        <v>0.27770132937154901</v>
      </c>
      <c r="AK6">
        <v>0.243823654509323</v>
      </c>
      <c r="AL6">
        <v>0.20933236182856199</v>
      </c>
      <c r="AM6">
        <v>0.17338059347933299</v>
      </c>
    </row>
    <row r="7" spans="1:39" x14ac:dyDescent="0.25">
      <c r="A7" t="s">
        <v>5</v>
      </c>
      <c r="B7">
        <v>0</v>
      </c>
      <c r="C7" s="8">
        <v>3.7766176018250099E-3</v>
      </c>
      <c r="D7" s="8">
        <v>7.8911507044532297E-3</v>
      </c>
      <c r="E7" s="8">
        <v>1.05169391659831E-2</v>
      </c>
      <c r="F7" s="8">
        <v>1.00079001770447E-2</v>
      </c>
      <c r="G7">
        <v>4.6615519387671603E-3</v>
      </c>
      <c r="H7">
        <v>-1.9631088705152001E-2</v>
      </c>
      <c r="I7">
        <v>-6.7731254625025203E-2</v>
      </c>
      <c r="J7" s="8">
        <v>-0.14141839915823301</v>
      </c>
      <c r="K7" s="8">
        <v>-0.24028545315004601</v>
      </c>
      <c r="L7" s="8">
        <v>-0.360263491694434</v>
      </c>
      <c r="M7">
        <v>-0.49534222255731503</v>
      </c>
      <c r="N7">
        <v>-0.64119433827415295</v>
      </c>
      <c r="O7">
        <v>-0.79574006575931999</v>
      </c>
      <c r="P7">
        <v>-0.95559716332622702</v>
      </c>
      <c r="Q7">
        <v>-1.11905956111511</v>
      </c>
      <c r="R7">
        <v>-1.2850175716713601</v>
      </c>
      <c r="S7">
        <v>-1.45269946200529</v>
      </c>
      <c r="T7">
        <v>-1.62326031490529</v>
      </c>
      <c r="U7">
        <v>-1.79388015836299</v>
      </c>
      <c r="V7">
        <v>-1.9633214848757099</v>
      </c>
      <c r="W7">
        <v>-2.13022780472759</v>
      </c>
      <c r="X7">
        <v>-2.2935042135805901</v>
      </c>
      <c r="Y7">
        <v>-2.4523843349543402</v>
      </c>
      <c r="Z7">
        <v>-2.6063011223752399</v>
      </c>
      <c r="AA7">
        <v>-2.7547995508398802</v>
      </c>
      <c r="AB7">
        <v>-2.8976097757067598</v>
      </c>
      <c r="AC7">
        <v>-3.0345694416612599</v>
      </c>
      <c r="AD7">
        <v>-3.1657858618607899</v>
      </c>
      <c r="AE7">
        <v>-3.2913651416798899</v>
      </c>
      <c r="AF7">
        <v>-3.41121016203348</v>
      </c>
      <c r="AG7">
        <v>-3.5257880219769202</v>
      </c>
      <c r="AH7">
        <v>-3.6353016977329702</v>
      </c>
      <c r="AI7">
        <v>-3.7398135110628998</v>
      </c>
      <c r="AJ7">
        <v>-3.8394696726108699</v>
      </c>
      <c r="AK7">
        <v>-3.9344677736425302</v>
      </c>
      <c r="AL7">
        <v>-4.0250376639327099</v>
      </c>
      <c r="AM7">
        <v>-4.1110712280686101</v>
      </c>
    </row>
    <row r="8" spans="1:39" x14ac:dyDescent="0.25">
      <c r="A8" t="s">
        <v>6</v>
      </c>
      <c r="B8">
        <v>0</v>
      </c>
      <c r="C8" s="8">
        <v>-3.7925604225819101E-2</v>
      </c>
      <c r="D8" s="8">
        <v>-7.5698993148287597E-2</v>
      </c>
      <c r="E8" s="8">
        <v>-0.11774804137950599</v>
      </c>
      <c r="F8" s="8">
        <v>-0.156280486601723</v>
      </c>
      <c r="G8">
        <v>-0.186235222557429</v>
      </c>
      <c r="H8">
        <v>-0.18454566185853699</v>
      </c>
      <c r="I8">
        <v>-0.18159149148826401</v>
      </c>
      <c r="J8" s="8">
        <v>-0.14079361452375899</v>
      </c>
      <c r="K8">
        <v>-5.83912897538785E-2</v>
      </c>
      <c r="L8">
        <v>4.4350915507362899E-2</v>
      </c>
      <c r="M8">
        <v>0.14709465952429299</v>
      </c>
      <c r="N8">
        <v>0.25249451486142299</v>
      </c>
      <c r="O8">
        <v>0.352187800953074</v>
      </c>
      <c r="P8">
        <v>0.41736407465529102</v>
      </c>
      <c r="Q8">
        <v>0.470100656264338</v>
      </c>
      <c r="R8">
        <v>0.51529723507370795</v>
      </c>
      <c r="S8">
        <v>0.55563573677062095</v>
      </c>
      <c r="T8">
        <v>0.60380522925664804</v>
      </c>
      <c r="U8">
        <v>0.64129899000942003</v>
      </c>
      <c r="V8">
        <v>0.67430808712800605</v>
      </c>
      <c r="W8">
        <v>0.70183945143862303</v>
      </c>
      <c r="X8">
        <v>0.72517775934073303</v>
      </c>
      <c r="Y8">
        <v>0.74624236397793298</v>
      </c>
      <c r="Z8">
        <v>0.76630646536519598</v>
      </c>
      <c r="AA8">
        <v>0.785891076375833</v>
      </c>
      <c r="AB8">
        <v>0.80582880401367496</v>
      </c>
      <c r="AC8">
        <v>0.82645250913781998</v>
      </c>
      <c r="AD8">
        <v>0.83887777625974902</v>
      </c>
      <c r="AE8">
        <v>0.82975165059289102</v>
      </c>
      <c r="AF8">
        <v>0.81157355560539302</v>
      </c>
      <c r="AG8">
        <v>0.79015211606225899</v>
      </c>
      <c r="AH8">
        <v>0.76507746024421197</v>
      </c>
      <c r="AI8">
        <v>0.73597230177098105</v>
      </c>
      <c r="AJ8">
        <v>0.70300627009915995</v>
      </c>
      <c r="AK8">
        <v>0.66647423785783899</v>
      </c>
      <c r="AL8">
        <v>0.62652563908067704</v>
      </c>
      <c r="AM8">
        <v>0.58119840597010697</v>
      </c>
    </row>
    <row r="9" spans="1:39" x14ac:dyDescent="0.25">
      <c r="A9" t="s">
        <v>7</v>
      </c>
      <c r="B9">
        <v>0</v>
      </c>
      <c r="C9" s="8">
        <v>6.4293635314571704E-3</v>
      </c>
      <c r="D9" s="8">
        <v>4.8434310413059102E-2</v>
      </c>
      <c r="E9" s="8">
        <v>0.110698729987546</v>
      </c>
      <c r="F9" s="8">
        <v>0.18017228706908001</v>
      </c>
      <c r="G9">
        <v>0.25843560813383298</v>
      </c>
      <c r="H9" s="8">
        <v>0.45620970623829699</v>
      </c>
      <c r="I9" s="8">
        <v>0.74506717298532499</v>
      </c>
      <c r="J9">
        <v>1.0761081649323101</v>
      </c>
      <c r="K9" s="8">
        <v>1.44667179596822</v>
      </c>
      <c r="L9">
        <v>1.8247111390053901</v>
      </c>
      <c r="M9">
        <v>2.1854915825598198</v>
      </c>
      <c r="N9">
        <v>2.5336054491186899</v>
      </c>
      <c r="O9">
        <v>2.91863064806692</v>
      </c>
      <c r="P9">
        <v>3.3108958312961101</v>
      </c>
      <c r="Q9">
        <v>3.7151280758056</v>
      </c>
      <c r="R9">
        <v>4.1311558387550704</v>
      </c>
      <c r="S9">
        <v>4.5587827962490604</v>
      </c>
      <c r="T9">
        <v>4.9402610505966598</v>
      </c>
      <c r="U9">
        <v>5.3099722788425696</v>
      </c>
      <c r="V9">
        <v>5.6741662516226397</v>
      </c>
      <c r="W9">
        <v>6.0278537963039902</v>
      </c>
      <c r="X9">
        <v>6.3690462023209902</v>
      </c>
      <c r="Y9">
        <v>6.6972670314224603</v>
      </c>
      <c r="Z9">
        <v>7.0120023087774097</v>
      </c>
      <c r="AA9">
        <v>7.3126963737890804</v>
      </c>
      <c r="AB9">
        <v>7.5994569888458701</v>
      </c>
      <c r="AC9">
        <v>7.8723195781733102</v>
      </c>
      <c r="AD9">
        <v>8.15834612041537</v>
      </c>
      <c r="AE9">
        <v>8.4358973038551195</v>
      </c>
      <c r="AF9">
        <v>8.7025357805028598</v>
      </c>
      <c r="AG9">
        <v>8.9634515702889903</v>
      </c>
      <c r="AH9">
        <v>9.2170135246123195</v>
      </c>
      <c r="AI9">
        <v>9.4619055452105503</v>
      </c>
      <c r="AJ9">
        <v>9.6978835569106501</v>
      </c>
      <c r="AK9">
        <v>9.9249733897360102</v>
      </c>
      <c r="AL9">
        <v>10.143158445291</v>
      </c>
      <c r="AM9">
        <v>10.348453221694101</v>
      </c>
    </row>
    <row r="10" spans="1:39" x14ac:dyDescent="0.25">
      <c r="A10" t="s">
        <v>8</v>
      </c>
      <c r="B10">
        <v>0</v>
      </c>
      <c r="C10" s="8">
        <v>-1.10855897086925E-2</v>
      </c>
      <c r="D10" s="8">
        <v>-4.1584536631722397E-3</v>
      </c>
      <c r="E10" s="8">
        <v>1.4597557119766499E-2</v>
      </c>
      <c r="F10" s="8">
        <v>4.2898433547278098E-2</v>
      </c>
      <c r="G10" s="8">
        <v>7.6965901517800306E-2</v>
      </c>
      <c r="H10">
        <v>0.17620495669063899</v>
      </c>
      <c r="I10">
        <v>0.32377247056916098</v>
      </c>
      <c r="J10" s="8">
        <v>0.52352304811418204</v>
      </c>
      <c r="K10">
        <v>0.78036812158042101</v>
      </c>
      <c r="L10">
        <v>1.0720406681220001</v>
      </c>
      <c r="M10">
        <v>1.37856130102271</v>
      </c>
      <c r="N10">
        <v>1.6960735412307499</v>
      </c>
      <c r="O10">
        <v>2.04789198531665</v>
      </c>
      <c r="P10">
        <v>2.4023830740676599</v>
      </c>
      <c r="Q10">
        <v>2.7628061250993801</v>
      </c>
      <c r="R10">
        <v>3.1277648118076899</v>
      </c>
      <c r="S10">
        <v>3.4961248977210801</v>
      </c>
      <c r="T10">
        <v>3.8803919520246701</v>
      </c>
      <c r="U10">
        <v>4.2523705699565904</v>
      </c>
      <c r="V10">
        <v>4.6196647686007397</v>
      </c>
      <c r="W10">
        <v>4.9753482442129302</v>
      </c>
      <c r="X10">
        <v>5.3173578686739704</v>
      </c>
      <c r="Y10">
        <v>5.6456555754885702</v>
      </c>
      <c r="Z10">
        <v>5.9598648801991203</v>
      </c>
      <c r="AA10">
        <v>6.2591543778146299</v>
      </c>
      <c r="AB10">
        <v>6.5440341839628102</v>
      </c>
      <c r="AC10">
        <v>6.8146282110571601</v>
      </c>
      <c r="AD10">
        <v>7.0834029518574502</v>
      </c>
      <c r="AE10">
        <v>7.34329030553344</v>
      </c>
      <c r="AF10">
        <v>7.5909731085347598</v>
      </c>
      <c r="AG10">
        <v>7.8316395048320997</v>
      </c>
      <c r="AH10">
        <v>8.0636441421683092</v>
      </c>
      <c r="AI10">
        <v>8.28577191649015</v>
      </c>
      <c r="AJ10">
        <v>8.49845724006998</v>
      </c>
      <c r="AK10">
        <v>8.7019252170071901</v>
      </c>
      <c r="AL10">
        <v>8.8964898603926397</v>
      </c>
      <c r="AM10">
        <v>9.0791612673251691</v>
      </c>
    </row>
    <row r="11" spans="1:39" x14ac:dyDescent="0.25">
      <c r="A11" t="s">
        <v>9</v>
      </c>
      <c r="B11">
        <v>0</v>
      </c>
      <c r="C11" s="8">
        <v>-1.67750144858258E-3</v>
      </c>
      <c r="D11" s="8">
        <v>-2.8952977548446501E-2</v>
      </c>
      <c r="E11" s="8">
        <v>-5.6152637831796699E-2</v>
      </c>
      <c r="F11" s="8">
        <v>-6.5354820908203298E-2</v>
      </c>
      <c r="G11">
        <v>-5.9011486989535199E-2</v>
      </c>
      <c r="H11">
        <v>-0.146150619374185</v>
      </c>
      <c r="I11" s="8">
        <v>-0.26560524556793402</v>
      </c>
      <c r="J11" s="8">
        <v>-0.34657111744645902</v>
      </c>
      <c r="K11">
        <v>-0.386755726542242</v>
      </c>
      <c r="L11">
        <v>-0.36307064385946403</v>
      </c>
      <c r="M11">
        <v>-0.27018704780800101</v>
      </c>
      <c r="N11">
        <v>-0.13677604147337399</v>
      </c>
      <c r="O11">
        <v>-2.9675906632986498E-2</v>
      </c>
      <c r="P11">
        <v>7.9875614209812207E-2</v>
      </c>
      <c r="Q11">
        <v>0.18349306438913901</v>
      </c>
      <c r="R11">
        <v>0.27937940698750102</v>
      </c>
      <c r="S11">
        <v>0.36696938622298098</v>
      </c>
      <c r="T11">
        <v>0.49938082636484799</v>
      </c>
      <c r="U11">
        <v>0.62646797879557503</v>
      </c>
      <c r="V11">
        <v>0.736581713642525</v>
      </c>
      <c r="W11">
        <v>0.834411965167558</v>
      </c>
      <c r="X11">
        <v>0.92211546813414302</v>
      </c>
      <c r="Y11">
        <v>1.0003771020491801</v>
      </c>
      <c r="Z11">
        <v>1.0701381309893501</v>
      </c>
      <c r="AA11">
        <v>1.13250179139443</v>
      </c>
      <c r="AB11">
        <v>1.1880087250214699</v>
      </c>
      <c r="AC11">
        <v>1.23741041862315</v>
      </c>
      <c r="AD11">
        <v>1.25598836047156</v>
      </c>
      <c r="AE11">
        <v>1.2711550053987599</v>
      </c>
      <c r="AF11">
        <v>1.2863019035174099</v>
      </c>
      <c r="AG11">
        <v>1.29576069289034</v>
      </c>
      <c r="AH11">
        <v>1.30130012792568</v>
      </c>
      <c r="AI11">
        <v>1.30413421215547</v>
      </c>
      <c r="AJ11">
        <v>1.30412432662108</v>
      </c>
      <c r="AK11">
        <v>1.3008331132583</v>
      </c>
      <c r="AL11">
        <v>1.29395393682911</v>
      </c>
      <c r="AM11">
        <v>1.2869031859986799</v>
      </c>
    </row>
    <row r="12" spans="1:39" x14ac:dyDescent="0.25">
      <c r="A12" t="s">
        <v>10</v>
      </c>
      <c r="B12">
        <v>0</v>
      </c>
      <c r="C12" s="8">
        <v>7.7186403675266703E-4</v>
      </c>
      <c r="D12" s="8">
        <v>-2.4470653114971801E-2</v>
      </c>
      <c r="E12" s="8">
        <v>-3.9409118673117097E-2</v>
      </c>
      <c r="F12" s="8">
        <v>-5.7634277593010499E-2</v>
      </c>
      <c r="G12">
        <v>-6.8618542493870102E-2</v>
      </c>
      <c r="H12">
        <v>-4.9902311055438603E-2</v>
      </c>
      <c r="I12">
        <v>-2.6379554785238499E-3</v>
      </c>
      <c r="J12">
        <v>0.13149746538181301</v>
      </c>
      <c r="K12">
        <v>0.24223737286199701</v>
      </c>
      <c r="L12">
        <v>0.33018956491357399</v>
      </c>
      <c r="M12">
        <v>0.402643332237828</v>
      </c>
      <c r="N12">
        <v>0.45317572337335499</v>
      </c>
      <c r="O12">
        <v>0.50509226499619797</v>
      </c>
      <c r="P12">
        <v>0.55267425800416004</v>
      </c>
      <c r="Q12">
        <v>0.59864477622741896</v>
      </c>
      <c r="R12">
        <v>0.643187642168352</v>
      </c>
      <c r="S12">
        <v>0.68626756599055005</v>
      </c>
      <c r="T12">
        <v>0.71943121951751898</v>
      </c>
      <c r="U12">
        <v>0.74850363865095404</v>
      </c>
      <c r="V12">
        <v>0.76246261401431403</v>
      </c>
      <c r="W12">
        <v>0.76725372113963797</v>
      </c>
      <c r="X12">
        <v>0.76554669212336401</v>
      </c>
      <c r="Y12">
        <v>0.75814548037760299</v>
      </c>
      <c r="Z12">
        <v>0.74607094923311301</v>
      </c>
      <c r="AA12">
        <v>0.73081689374951897</v>
      </c>
      <c r="AB12">
        <v>0.71266905128934899</v>
      </c>
      <c r="AC12">
        <v>0.69223478454996101</v>
      </c>
      <c r="AD12">
        <v>0.70033505957525199</v>
      </c>
      <c r="AE12">
        <v>0.70255850997005198</v>
      </c>
      <c r="AF12">
        <v>0.70672699894429503</v>
      </c>
      <c r="AG12">
        <v>0.707714642680912</v>
      </c>
      <c r="AH12">
        <v>0.70728667555703895</v>
      </c>
      <c r="AI12">
        <v>0.70684285644419997</v>
      </c>
      <c r="AJ12">
        <v>0.70609854903467195</v>
      </c>
      <c r="AK12">
        <v>0.70466998418059401</v>
      </c>
      <c r="AL12">
        <v>0.70226165033779797</v>
      </c>
      <c r="AM12">
        <v>0.70232996028123296</v>
      </c>
    </row>
    <row r="13" spans="1:39" x14ac:dyDescent="0.25">
      <c r="A13" t="s">
        <v>11</v>
      </c>
      <c r="B13">
        <v>0</v>
      </c>
      <c r="C13">
        <v>23972.699999995501</v>
      </c>
      <c r="D13">
        <v>62589.630000002602</v>
      </c>
      <c r="E13">
        <v>109479.289999999</v>
      </c>
      <c r="F13">
        <v>162493.920000001</v>
      </c>
      <c r="G13">
        <v>220919.57999999801</v>
      </c>
      <c r="H13">
        <v>294233.96000000002</v>
      </c>
      <c r="I13">
        <v>385879.11999999703</v>
      </c>
      <c r="J13">
        <v>491178.90000000602</v>
      </c>
      <c r="K13">
        <v>601964.53000000096</v>
      </c>
      <c r="L13">
        <v>707388.82</v>
      </c>
      <c r="M13">
        <v>798836.02000000305</v>
      </c>
      <c r="N13">
        <v>872208.429999999</v>
      </c>
      <c r="O13">
        <v>925258.85999999905</v>
      </c>
      <c r="P13">
        <v>957885.300000004</v>
      </c>
      <c r="Q13">
        <v>973275.23999999405</v>
      </c>
      <c r="R13">
        <v>975132.44000000495</v>
      </c>
      <c r="S13">
        <v>966883.40999999596</v>
      </c>
      <c r="T13">
        <v>939750.50999999</v>
      </c>
      <c r="U13">
        <v>898891.40000000596</v>
      </c>
      <c r="V13">
        <v>848848.23999999405</v>
      </c>
      <c r="W13">
        <v>792611.78000000096</v>
      </c>
      <c r="X13">
        <v>732815.65999999596</v>
      </c>
      <c r="Y13">
        <v>671846.59000000299</v>
      </c>
      <c r="Z13">
        <v>611641.12000000395</v>
      </c>
      <c r="AA13">
        <v>553570.21999999799</v>
      </c>
      <c r="AB13">
        <v>498709.68999999698</v>
      </c>
      <c r="AC13">
        <v>447775.25999999</v>
      </c>
      <c r="AD13">
        <v>398953.79999999702</v>
      </c>
      <c r="AE13">
        <v>350493.84000000299</v>
      </c>
      <c r="AF13">
        <v>301570.26999999501</v>
      </c>
      <c r="AG13">
        <v>252294.779999986</v>
      </c>
      <c r="AH13">
        <v>202615.399999991</v>
      </c>
      <c r="AI13">
        <v>152492.26000000499</v>
      </c>
      <c r="AJ13">
        <v>101987.09000000299</v>
      </c>
      <c r="AK13">
        <v>51023.4800000041</v>
      </c>
      <c r="AL13">
        <v>-476.81999999284699</v>
      </c>
      <c r="AM13">
        <v>-52458.239999994599</v>
      </c>
    </row>
    <row r="14" spans="1:39" x14ac:dyDescent="0.25">
      <c r="A14" t="s">
        <v>12</v>
      </c>
      <c r="B14">
        <v>0</v>
      </c>
      <c r="C14" s="8">
        <v>-2.7877119999999901E-2</v>
      </c>
      <c r="D14" s="8">
        <v>-6.7771479999999898E-2</v>
      </c>
      <c r="E14" s="8">
        <v>-0.11215555000000001</v>
      </c>
      <c r="F14" s="8">
        <v>-0.15965817999999901</v>
      </c>
      <c r="G14">
        <v>-0.21024579999999901</v>
      </c>
      <c r="H14">
        <v>-0.27472915999999997</v>
      </c>
      <c r="I14">
        <v>-0.35505326999999898</v>
      </c>
      <c r="J14">
        <v>-0.44468960000000002</v>
      </c>
      <c r="K14">
        <v>-0.53505228999999899</v>
      </c>
      <c r="L14">
        <v>-0.61610615999999896</v>
      </c>
      <c r="M14">
        <v>-0.68133233000000004</v>
      </c>
      <c r="N14">
        <v>-0.72905446999999901</v>
      </c>
      <c r="O14">
        <v>-0.75897840999999999</v>
      </c>
      <c r="P14">
        <v>-0.77225379999999999</v>
      </c>
      <c r="Q14">
        <v>-0.77281765999999996</v>
      </c>
      <c r="R14">
        <v>-0.76427208999999996</v>
      </c>
      <c r="S14">
        <v>-0.74948537000000004</v>
      </c>
      <c r="T14">
        <v>-0.71889303999999998</v>
      </c>
      <c r="U14">
        <v>-0.67901984999999998</v>
      </c>
      <c r="V14">
        <v>-0.63411911999999904</v>
      </c>
      <c r="W14">
        <v>-0.58634687999999902</v>
      </c>
      <c r="X14">
        <v>-0.53752918999999999</v>
      </c>
      <c r="Y14">
        <v>-0.48929328999999999</v>
      </c>
      <c r="Z14">
        <v>-0.44286834000000003</v>
      </c>
      <c r="AA14">
        <v>-0.399014169999999</v>
      </c>
      <c r="AB14">
        <v>-0.35831500999999999</v>
      </c>
      <c r="AC14">
        <v>-0.32109404999999902</v>
      </c>
      <c r="AD14">
        <v>-0.28541675999999999</v>
      </c>
      <c r="AE14">
        <v>-0.24978773000000001</v>
      </c>
      <c r="AF14">
        <v>-0.213760535999999</v>
      </c>
      <c r="AG14">
        <v>-0.177672952</v>
      </c>
      <c r="AH14" s="8">
        <v>-0.14153834000000001</v>
      </c>
      <c r="AI14">
        <v>-0.10534201</v>
      </c>
      <c r="AJ14">
        <v>-6.9145765799999995E-2</v>
      </c>
      <c r="AK14">
        <v>-3.2869582000000001E-2</v>
      </c>
      <c r="AL14">
        <v>3.5530670000000499E-3</v>
      </c>
      <c r="AM14">
        <v>4.0059492999999897E-2</v>
      </c>
    </row>
    <row r="15" spans="1:39" x14ac:dyDescent="0.25">
      <c r="A15" t="s">
        <v>13</v>
      </c>
      <c r="B15">
        <v>0</v>
      </c>
      <c r="C15" s="8">
        <v>3.5898590477995802E-3</v>
      </c>
      <c r="D15" s="8">
        <v>4.6963151506833603E-3</v>
      </c>
      <c r="E15" s="8">
        <v>3.7049741154629801E-3</v>
      </c>
      <c r="F15" s="8">
        <v>1.9865349624570601E-2</v>
      </c>
      <c r="G15">
        <v>4.2663332579844303E-2</v>
      </c>
      <c r="H15">
        <v>8.4477664778953895E-2</v>
      </c>
      <c r="I15">
        <v>0.146548694498771</v>
      </c>
      <c r="J15">
        <v>0.21519527338425701</v>
      </c>
      <c r="K15">
        <v>0.28470459769879097</v>
      </c>
      <c r="L15">
        <v>0.35400825943142</v>
      </c>
      <c r="M15">
        <v>0.42523851249394501</v>
      </c>
      <c r="N15">
        <v>0.49745500960071598</v>
      </c>
      <c r="O15">
        <v>0.52510675840228604</v>
      </c>
      <c r="P15">
        <v>0.56427591479318795</v>
      </c>
      <c r="Q15">
        <v>0.60638381515340301</v>
      </c>
      <c r="R15">
        <v>0.65003594888981198</v>
      </c>
      <c r="S15">
        <v>0.694546587602622</v>
      </c>
      <c r="T15" s="8">
        <v>0.73072553630755799</v>
      </c>
      <c r="U15">
        <v>0.76603650480395502</v>
      </c>
      <c r="V15">
        <v>0.79991713217782201</v>
      </c>
      <c r="W15">
        <v>0.83238766695045896</v>
      </c>
      <c r="X15">
        <v>0.86319987360995998</v>
      </c>
      <c r="Y15">
        <v>0.892018393581826</v>
      </c>
      <c r="Z15">
        <v>0.91862787803874402</v>
      </c>
      <c r="AA15">
        <v>0.94298544308299803</v>
      </c>
      <c r="AB15">
        <v>0.96498996163704998</v>
      </c>
      <c r="AC15">
        <v>0.98462620149495095</v>
      </c>
      <c r="AD15">
        <v>0.96458516573341802</v>
      </c>
      <c r="AE15">
        <v>0.95768594586846201</v>
      </c>
      <c r="AF15">
        <v>0.95475208706472003</v>
      </c>
      <c r="AG15">
        <v>0.95290633849684103</v>
      </c>
      <c r="AH15">
        <v>0.95157813415908798</v>
      </c>
      <c r="AI15">
        <v>0.95037731518208701</v>
      </c>
      <c r="AJ15">
        <v>0.94878181812218998</v>
      </c>
      <c r="AK15">
        <v>0.94670736665653599</v>
      </c>
      <c r="AL15">
        <v>0.94381758312994102</v>
      </c>
      <c r="AM15">
        <v>0.94031699128725699</v>
      </c>
    </row>
    <row r="16" spans="1:39" x14ac:dyDescent="0.25">
      <c r="A16" t="s">
        <v>213</v>
      </c>
      <c r="B16">
        <v>0</v>
      </c>
      <c r="C16" s="8">
        <v>-2.9942623548717602E-3</v>
      </c>
      <c r="D16" s="8">
        <v>-2.10783047432994E-2</v>
      </c>
      <c r="E16" s="8">
        <v>-5.48716919870295E-2</v>
      </c>
      <c r="F16" s="8">
        <v>-0.113114314038786</v>
      </c>
      <c r="G16">
        <v>-0.19580718988305701</v>
      </c>
      <c r="H16">
        <v>-0.35749125790248698</v>
      </c>
      <c r="I16">
        <v>-0.59481986539684495</v>
      </c>
      <c r="J16">
        <v>-0.87352280098792401</v>
      </c>
      <c r="K16">
        <v>-1.1769391850112001</v>
      </c>
      <c r="L16">
        <v>-1.4840476713719499</v>
      </c>
      <c r="M16">
        <v>-1.78203347426715</v>
      </c>
      <c r="N16">
        <v>-2.06564526061059</v>
      </c>
      <c r="O16">
        <v>-2.321206698963</v>
      </c>
      <c r="P16">
        <v>-2.5649900636906899</v>
      </c>
      <c r="Q16">
        <v>-2.7977312694669898</v>
      </c>
      <c r="R16">
        <v>-3.0208981630104499</v>
      </c>
      <c r="S16">
        <v>-3.2351612746538101</v>
      </c>
      <c r="T16">
        <v>-3.4188592743182999</v>
      </c>
      <c r="U16">
        <v>-3.5799355196367202</v>
      </c>
      <c r="V16">
        <v>-3.7183948515307401</v>
      </c>
      <c r="W16">
        <v>-3.8336903502969499</v>
      </c>
      <c r="X16">
        <v>-3.92702955974752</v>
      </c>
      <c r="Y16">
        <v>-3.9998869264950501</v>
      </c>
      <c r="Z16">
        <v>-4.0537465124063203</v>
      </c>
      <c r="AA16">
        <v>-4.0910490927283503</v>
      </c>
      <c r="AB16">
        <v>-4.1131336714072901</v>
      </c>
      <c r="AC16">
        <v>-4.1211746326866301</v>
      </c>
      <c r="AD16">
        <v>-4.1062047391407699</v>
      </c>
      <c r="AE16">
        <v>-4.0840208631229196</v>
      </c>
      <c r="AF16">
        <v>-4.0529566087860998</v>
      </c>
      <c r="AG16">
        <v>-4.0131545790796697</v>
      </c>
      <c r="AH16">
        <v>-3.9640728118322799</v>
      </c>
      <c r="AI16">
        <v>-3.9046436426891602</v>
      </c>
      <c r="AJ16">
        <v>-3.8352957402745398</v>
      </c>
      <c r="AK16">
        <v>-3.7560718966420099</v>
      </c>
      <c r="AL16">
        <v>-3.6670843044964001</v>
      </c>
      <c r="AM16">
        <v>-3.56771197067813</v>
      </c>
    </row>
    <row r="17" spans="1:39" x14ac:dyDescent="0.25">
      <c r="A17" t="s">
        <v>214</v>
      </c>
      <c r="B17">
        <v>0</v>
      </c>
      <c r="C17">
        <v>3.67997999999973E-3</v>
      </c>
      <c r="D17">
        <v>-2.32294000000014E-3</v>
      </c>
      <c r="E17">
        <v>-1.3220070000000099E-2</v>
      </c>
      <c r="F17" s="8">
        <v>-2.69627899999999E-2</v>
      </c>
      <c r="G17" s="8">
        <v>-4.4875379999999999E-2</v>
      </c>
      <c r="H17">
        <v>-6.8119509999999994E-2</v>
      </c>
      <c r="I17">
        <v>-0.10058793000000001</v>
      </c>
      <c r="J17">
        <v>-0.1218294</v>
      </c>
      <c r="K17">
        <v>-0.14453201999999901</v>
      </c>
      <c r="L17">
        <v>-0.16764894999999999</v>
      </c>
      <c r="M17">
        <v>-0.18758946000000001</v>
      </c>
      <c r="N17">
        <v>-0.202574269999999</v>
      </c>
      <c r="O17">
        <v>-0.214528779999999</v>
      </c>
      <c r="P17">
        <v>-0.22332582000000001</v>
      </c>
      <c r="Q17">
        <v>-0.23059449000000001</v>
      </c>
      <c r="R17">
        <v>-0.2371009</v>
      </c>
      <c r="S17">
        <v>-0.242671679999999</v>
      </c>
      <c r="T17">
        <v>-0.24253860999999899</v>
      </c>
      <c r="U17">
        <v>-0.23970538</v>
      </c>
      <c r="V17">
        <v>-0.233437019999999</v>
      </c>
      <c r="W17">
        <v>-0.22580797</v>
      </c>
      <c r="X17">
        <v>-0.21753159999999999</v>
      </c>
      <c r="Y17">
        <v>-0.208786639999999</v>
      </c>
      <c r="Z17">
        <v>-0.199927249999999</v>
      </c>
      <c r="AA17">
        <v>-0.192289769999999</v>
      </c>
      <c r="AB17">
        <v>-0.18479764999999901</v>
      </c>
      <c r="AC17">
        <v>-0.177533469999999</v>
      </c>
      <c r="AD17">
        <v>-0.17179269999999999</v>
      </c>
      <c r="AE17">
        <v>-0.16428648000000001</v>
      </c>
      <c r="AF17">
        <v>-0.15764094000000001</v>
      </c>
      <c r="AG17">
        <v>-0.15061010999999899</v>
      </c>
      <c r="AH17">
        <v>-0.14318401</v>
      </c>
      <c r="AI17">
        <v>-0.13454938999999999</v>
      </c>
      <c r="AJ17">
        <v>-0.126295979999999</v>
      </c>
      <c r="AK17">
        <v>-0.117515619999999</v>
      </c>
      <c r="AL17">
        <v>-0.10864367599999999</v>
      </c>
      <c r="AM17">
        <v>-9.9120580999999902E-2</v>
      </c>
    </row>
    <row r="18" spans="1:39" x14ac:dyDescent="0.25">
      <c r="A18" t="s">
        <v>14</v>
      </c>
      <c r="B18">
        <v>0</v>
      </c>
      <c r="C18">
        <v>-1.19993700124717</v>
      </c>
      <c r="D18">
        <v>-2.3358349181820999</v>
      </c>
      <c r="E18">
        <v>-3.7154594943991599</v>
      </c>
      <c r="F18" s="8">
        <v>-5.1840422862793503</v>
      </c>
      <c r="G18">
        <v>-6.5605184360018001</v>
      </c>
      <c r="H18">
        <v>-7.9581081136926803</v>
      </c>
      <c r="I18">
        <v>-9.9510595452789907</v>
      </c>
      <c r="J18">
        <v>-12.105112066648299</v>
      </c>
      <c r="K18">
        <v>-13.8483228290209</v>
      </c>
      <c r="L18">
        <v>-15.3242773059982</v>
      </c>
      <c r="M18">
        <v>-16.654641785229298</v>
      </c>
      <c r="N18">
        <v>-17.829489952596099</v>
      </c>
      <c r="O18">
        <v>-18.781696469762899</v>
      </c>
      <c r="P18">
        <v>-19.685048611569499</v>
      </c>
      <c r="Q18">
        <v>-20.519024715339501</v>
      </c>
      <c r="R18">
        <v>-21.304462550864901</v>
      </c>
      <c r="S18">
        <v>-22.053968514364101</v>
      </c>
      <c r="T18">
        <v>-22.515254082066701</v>
      </c>
      <c r="U18">
        <v>-23.027534477533599</v>
      </c>
      <c r="V18">
        <v>-23.502783461326</v>
      </c>
      <c r="W18">
        <v>-23.973767033693601</v>
      </c>
      <c r="X18">
        <v>-24.450507264464299</v>
      </c>
      <c r="Y18">
        <v>-24.931944722310199</v>
      </c>
      <c r="Z18">
        <v>-25.419906518796001</v>
      </c>
      <c r="AA18">
        <v>-25.919881158742299</v>
      </c>
      <c r="AB18">
        <v>-26.430018602920502</v>
      </c>
      <c r="AC18">
        <v>-26.952350461453801</v>
      </c>
      <c r="AD18">
        <v>-27.4426062808813</v>
      </c>
      <c r="AE18">
        <v>-27.920268651839901</v>
      </c>
      <c r="AF18">
        <v>-28.4104193641673</v>
      </c>
      <c r="AG18">
        <v>-28.8941392453685</v>
      </c>
      <c r="AH18">
        <v>-29.375159748934198</v>
      </c>
      <c r="AI18">
        <v>-29.8648482406944</v>
      </c>
      <c r="AJ18">
        <v>-30.367796862962301</v>
      </c>
      <c r="AK18">
        <v>-30.880430853823398</v>
      </c>
      <c r="AL18">
        <v>-31.4028194340273</v>
      </c>
      <c r="AM18">
        <v>-31.9503282699084</v>
      </c>
    </row>
    <row r="19" spans="1:39" x14ac:dyDescent="0.25">
      <c r="A19" t="s">
        <v>130</v>
      </c>
      <c r="B19">
        <v>16277187.08</v>
      </c>
      <c r="C19">
        <v>16753964.449999999</v>
      </c>
      <c r="D19">
        <v>17236736.969999999</v>
      </c>
      <c r="E19">
        <v>17726972.809999999</v>
      </c>
      <c r="F19">
        <v>18226005.350000001</v>
      </c>
      <c r="G19">
        <v>18735190.329999998</v>
      </c>
      <c r="H19">
        <v>19255814.91</v>
      </c>
      <c r="I19">
        <v>19789115.75</v>
      </c>
      <c r="J19">
        <v>20336282.100000001</v>
      </c>
      <c r="K19">
        <v>20898354.620000001</v>
      </c>
      <c r="L19">
        <v>21476247.73</v>
      </c>
      <c r="M19">
        <v>22070942.719999999</v>
      </c>
      <c r="N19">
        <v>22682935.219999999</v>
      </c>
      <c r="O19">
        <v>23313537.219999999</v>
      </c>
      <c r="P19">
        <v>23962206.920000002</v>
      </c>
      <c r="Q19">
        <v>24629430.640000001</v>
      </c>
      <c r="R19">
        <v>25315548.359999999</v>
      </c>
      <c r="S19">
        <v>26020777.460000001</v>
      </c>
      <c r="T19">
        <v>26745387.59</v>
      </c>
      <c r="U19">
        <v>27489138.969999999</v>
      </c>
      <c r="V19">
        <v>28252023.649999999</v>
      </c>
      <c r="W19">
        <v>29034093.969999999</v>
      </c>
      <c r="X19">
        <v>29835247.899999999</v>
      </c>
      <c r="Y19">
        <v>30655347.690000001</v>
      </c>
      <c r="Z19">
        <v>31494244.789999999</v>
      </c>
      <c r="AA19">
        <v>32351804.510000002</v>
      </c>
      <c r="AB19">
        <v>33227941.129999999</v>
      </c>
      <c r="AC19">
        <v>34122654.82</v>
      </c>
      <c r="AD19">
        <v>35036216.960000001</v>
      </c>
      <c r="AE19">
        <v>35968389.840000004</v>
      </c>
      <c r="AF19">
        <v>36919731.460000001</v>
      </c>
      <c r="AG19">
        <v>37891745.060000002</v>
      </c>
      <c r="AH19">
        <v>38885565.590000004</v>
      </c>
      <c r="AI19">
        <v>39902761.079999998</v>
      </c>
      <c r="AJ19">
        <v>40947154.590000004</v>
      </c>
      <c r="AK19">
        <v>42019905.119999997</v>
      </c>
      <c r="AL19">
        <v>43124504.039999999</v>
      </c>
      <c r="AM19">
        <v>44265040.810000002</v>
      </c>
    </row>
    <row r="20" spans="1:39" x14ac:dyDescent="0.25">
      <c r="A20" t="s">
        <v>131</v>
      </c>
      <c r="B20">
        <v>16277187.08</v>
      </c>
      <c r="C20">
        <v>16757162.74</v>
      </c>
      <c r="D20">
        <v>17244694.489999998</v>
      </c>
      <c r="E20">
        <v>17741264.030000001</v>
      </c>
      <c r="F20">
        <v>18248565.16</v>
      </c>
      <c r="G20">
        <v>18767810.370000001</v>
      </c>
      <c r="H20">
        <v>19304762.25</v>
      </c>
      <c r="I20">
        <v>19862710.890000001</v>
      </c>
      <c r="J20">
        <v>20437620.309999999</v>
      </c>
      <c r="K20">
        <v>21025413.489999998</v>
      </c>
      <c r="L20">
        <v>21624227.73</v>
      </c>
      <c r="M20">
        <v>22234932.43</v>
      </c>
      <c r="N20">
        <v>22857708.510000002</v>
      </c>
      <c r="O20">
        <v>23491448.780000001</v>
      </c>
      <c r="P20">
        <v>24139586.649999999</v>
      </c>
      <c r="Q20">
        <v>24803015.260000002</v>
      </c>
      <c r="R20">
        <v>25483048.550000001</v>
      </c>
      <c r="S20">
        <v>26180623.420000002</v>
      </c>
      <c r="T20">
        <v>26893730.010000002</v>
      </c>
      <c r="U20">
        <v>27623148.460000001</v>
      </c>
      <c r="V20">
        <v>28368727.890000001</v>
      </c>
      <c r="W20">
        <v>29131513.010000002</v>
      </c>
      <c r="X20">
        <v>29912281.649999999</v>
      </c>
      <c r="Y20">
        <v>30711557.920000002</v>
      </c>
      <c r="Z20">
        <v>31529717.109999999</v>
      </c>
      <c r="AA20">
        <v>32367030.850000001</v>
      </c>
      <c r="AB20">
        <v>33223685.949999999</v>
      </c>
      <c r="AC20">
        <v>34099882.969999999</v>
      </c>
      <c r="AD20">
        <v>34993075.009999998</v>
      </c>
      <c r="AE20">
        <v>35904862.829999998</v>
      </c>
      <c r="AF20">
        <v>36835271.990000002</v>
      </c>
      <c r="AG20">
        <v>37785017.409999996</v>
      </c>
      <c r="AH20">
        <v>38755224.609999999</v>
      </c>
      <c r="AI20">
        <v>39747659.25</v>
      </c>
      <c r="AJ20">
        <v>40766143.149999999</v>
      </c>
      <c r="AK20">
        <v>41811827.829999998</v>
      </c>
      <c r="AL20">
        <v>42888139.840000004</v>
      </c>
      <c r="AM20">
        <v>44000018.399999999</v>
      </c>
    </row>
    <row r="21" spans="1:39" x14ac:dyDescent="0.25">
      <c r="A21" t="s">
        <v>15</v>
      </c>
      <c r="B21">
        <v>121.58713299999999</v>
      </c>
      <c r="C21">
        <v>122.1942829</v>
      </c>
      <c r="D21">
        <v>122.8327712</v>
      </c>
      <c r="E21">
        <v>123.3839662</v>
      </c>
      <c r="F21">
        <v>123.8973774</v>
      </c>
      <c r="G21">
        <v>124.39758620000001</v>
      </c>
      <c r="H21">
        <v>124.8978949</v>
      </c>
      <c r="I21">
        <v>125.4122168</v>
      </c>
      <c r="J21">
        <v>125.9458068</v>
      </c>
      <c r="K21">
        <v>126.49961589999999</v>
      </c>
      <c r="L21">
        <v>127.07295499999999</v>
      </c>
      <c r="M21">
        <v>127.66484819999999</v>
      </c>
      <c r="N21">
        <v>128.2715048</v>
      </c>
      <c r="O21">
        <v>128.89190719999999</v>
      </c>
      <c r="P21">
        <v>129.49784840000001</v>
      </c>
      <c r="Q21">
        <v>130.08531640000001</v>
      </c>
      <c r="R21">
        <v>130.65273429999999</v>
      </c>
      <c r="S21">
        <v>131.1969225</v>
      </c>
      <c r="T21">
        <v>131.71550690000001</v>
      </c>
      <c r="U21">
        <v>132.2343324</v>
      </c>
      <c r="V21">
        <v>132.76099500000001</v>
      </c>
      <c r="W21">
        <v>133.30102199999999</v>
      </c>
      <c r="X21">
        <v>133.85629979999999</v>
      </c>
      <c r="Y21">
        <v>134.4276615</v>
      </c>
      <c r="Z21">
        <v>135.01524330000001</v>
      </c>
      <c r="AA21">
        <v>135.61863589999999</v>
      </c>
      <c r="AB21">
        <v>136.23672719999999</v>
      </c>
      <c r="AC21">
        <v>136.86793879999999</v>
      </c>
      <c r="AD21">
        <v>137.48946040000001</v>
      </c>
      <c r="AE21">
        <v>138.0994105</v>
      </c>
      <c r="AF21">
        <v>138.70496249999999</v>
      </c>
      <c r="AG21">
        <v>139.3151541</v>
      </c>
      <c r="AH21">
        <v>139.934359</v>
      </c>
      <c r="AI21">
        <v>140.56528639999999</v>
      </c>
      <c r="AJ21">
        <v>141.21636090000001</v>
      </c>
      <c r="AK21">
        <v>141.88611409999999</v>
      </c>
      <c r="AL21">
        <v>142.5735612</v>
      </c>
      <c r="AM21">
        <v>143.27765959999999</v>
      </c>
    </row>
    <row r="22" spans="1:39" x14ac:dyDescent="0.25">
      <c r="A22" t="s">
        <v>16</v>
      </c>
      <c r="B22">
        <v>411.05060300000002</v>
      </c>
      <c r="C22">
        <v>411.53663130000001</v>
      </c>
      <c r="D22">
        <v>412.05674199999999</v>
      </c>
      <c r="E22">
        <v>412.51472310000003</v>
      </c>
      <c r="F22">
        <v>412.92091219999998</v>
      </c>
      <c r="G22">
        <v>413.28925829999997</v>
      </c>
      <c r="H22">
        <v>413.63061149999999</v>
      </c>
      <c r="I22">
        <v>413.94889819999997</v>
      </c>
      <c r="J22">
        <v>414.24578889999998</v>
      </c>
      <c r="K22">
        <v>414.51319219999999</v>
      </c>
      <c r="L22">
        <v>414.74830429999997</v>
      </c>
      <c r="M22">
        <v>414.9563607</v>
      </c>
      <c r="N22">
        <v>415.13616469999999</v>
      </c>
      <c r="O22">
        <v>415.30545469999998</v>
      </c>
      <c r="P22">
        <v>415.42954309999999</v>
      </c>
      <c r="Q22">
        <v>415.50946019999998</v>
      </c>
      <c r="R22">
        <v>415.5445406</v>
      </c>
      <c r="S22">
        <v>415.5402479</v>
      </c>
      <c r="T22">
        <v>421.88404450000002</v>
      </c>
      <c r="U22">
        <v>428.23305879999998</v>
      </c>
      <c r="V22">
        <v>434.58914549999997</v>
      </c>
      <c r="W22">
        <v>440.95776339999998</v>
      </c>
      <c r="X22">
        <v>447.34834239999998</v>
      </c>
      <c r="Y22">
        <v>453.7698431</v>
      </c>
      <c r="Z22">
        <v>460.22613910000001</v>
      </c>
      <c r="AA22">
        <v>466.72152190000003</v>
      </c>
      <c r="AB22">
        <v>473.25982160000001</v>
      </c>
      <c r="AC22">
        <v>479.8450148</v>
      </c>
      <c r="AD22">
        <v>486.4904027</v>
      </c>
      <c r="AE22">
        <v>493.15958189999998</v>
      </c>
      <c r="AF22">
        <v>499.86351960000002</v>
      </c>
      <c r="AG22">
        <v>506.61663750000002</v>
      </c>
      <c r="AH22">
        <v>513.43132660000003</v>
      </c>
      <c r="AI22">
        <v>520.31930160000002</v>
      </c>
      <c r="AJ22">
        <v>527.28886829999999</v>
      </c>
      <c r="AK22">
        <v>534.35220990000005</v>
      </c>
      <c r="AL22">
        <v>541.5126947</v>
      </c>
      <c r="AM22">
        <v>548.77099520000002</v>
      </c>
    </row>
    <row r="23" spans="1:39" x14ac:dyDescent="0.25">
      <c r="A23" t="s">
        <v>17</v>
      </c>
      <c r="B23">
        <v>1245.3447020000001</v>
      </c>
      <c r="C23">
        <v>1263.0131690000001</v>
      </c>
      <c r="D23">
        <v>1280.6104190000001</v>
      </c>
      <c r="E23">
        <v>1298.1389180000001</v>
      </c>
      <c r="F23">
        <v>1315.6092699999999</v>
      </c>
      <c r="G23">
        <v>1333.0361230000001</v>
      </c>
      <c r="H23">
        <v>1350.4285</v>
      </c>
      <c r="I23">
        <v>1367.7957719999999</v>
      </c>
      <c r="J23">
        <v>1385.1448310000001</v>
      </c>
      <c r="K23">
        <v>1402.4829930000001</v>
      </c>
      <c r="L23">
        <v>1419.8089629999999</v>
      </c>
      <c r="M23">
        <v>1437.1259339999999</v>
      </c>
      <c r="N23">
        <v>1454.4570940000001</v>
      </c>
      <c r="O23">
        <v>1471.778783</v>
      </c>
      <c r="P23">
        <v>1489.1036220000001</v>
      </c>
      <c r="Q23">
        <v>1506.427602</v>
      </c>
      <c r="R23">
        <v>1523.7515020000001</v>
      </c>
      <c r="S23">
        <v>1541.0760769999999</v>
      </c>
      <c r="T23">
        <v>1557.8345569999999</v>
      </c>
      <c r="U23">
        <v>1574.582175</v>
      </c>
      <c r="V23">
        <v>1591.3337409999999</v>
      </c>
      <c r="W23">
        <v>1608.0840330000001</v>
      </c>
      <c r="X23">
        <v>1624.8382469999999</v>
      </c>
      <c r="Y23">
        <v>1641.590447</v>
      </c>
      <c r="Z23">
        <v>1658.3410140000001</v>
      </c>
      <c r="AA23">
        <v>1675.089964</v>
      </c>
      <c r="AB23">
        <v>1691.8378310000001</v>
      </c>
      <c r="AC23">
        <v>1708.5823250000001</v>
      </c>
      <c r="AD23">
        <v>1725.328203</v>
      </c>
      <c r="AE23">
        <v>1742.072807</v>
      </c>
      <c r="AF23">
        <v>1758.8146670000001</v>
      </c>
      <c r="AG23">
        <v>1775.560291</v>
      </c>
      <c r="AH23">
        <v>1792.3117910000001</v>
      </c>
      <c r="AI23">
        <v>1809.068552</v>
      </c>
      <c r="AJ23">
        <v>1825.829178</v>
      </c>
      <c r="AK23">
        <v>1842.5947389999999</v>
      </c>
      <c r="AL23">
        <v>1859.3650749999999</v>
      </c>
      <c r="AM23">
        <v>1876.138445</v>
      </c>
    </row>
    <row r="24" spans="1:39" x14ac:dyDescent="0.25">
      <c r="A24" t="s">
        <v>18</v>
      </c>
      <c r="B24">
        <v>82.998924389999999</v>
      </c>
      <c r="C24">
        <v>81.917769019999994</v>
      </c>
      <c r="D24">
        <v>80.425047840000005</v>
      </c>
      <c r="E24">
        <v>79.086871270000003</v>
      </c>
      <c r="F24">
        <v>77.703342739999997</v>
      </c>
      <c r="G24">
        <v>75.785934109999999</v>
      </c>
      <c r="H24">
        <v>73.850931930000002</v>
      </c>
      <c r="I24">
        <v>72.033447789999997</v>
      </c>
      <c r="J24">
        <v>70.385508689999995</v>
      </c>
      <c r="K24">
        <v>68.890534709999997</v>
      </c>
      <c r="L24">
        <v>67.497587600000003</v>
      </c>
      <c r="M24">
        <v>66.174147079999997</v>
      </c>
      <c r="N24">
        <v>64.899050410000001</v>
      </c>
      <c r="O24">
        <v>63.676456889999997</v>
      </c>
      <c r="P24">
        <v>62.837321289999998</v>
      </c>
      <c r="Q24">
        <v>62.110129569999998</v>
      </c>
      <c r="R24">
        <v>61.41914731</v>
      </c>
      <c r="S24">
        <v>60.729488150000002</v>
      </c>
      <c r="T24">
        <v>60.715185220000002</v>
      </c>
      <c r="U24">
        <v>60.923688230000003</v>
      </c>
      <c r="V24">
        <v>60.851488740000001</v>
      </c>
      <c r="W24">
        <v>60.763888639999998</v>
      </c>
      <c r="X24">
        <v>60.680269819999999</v>
      </c>
      <c r="Y24">
        <v>60.597686250000002</v>
      </c>
      <c r="Z24">
        <v>60.511794969999997</v>
      </c>
      <c r="AA24">
        <v>60.418797929999997</v>
      </c>
      <c r="AB24">
        <v>60.315166910000002</v>
      </c>
      <c r="AC24">
        <v>60.197544550000003</v>
      </c>
      <c r="AD24">
        <v>60.068838829999997</v>
      </c>
      <c r="AE24">
        <v>59.927185280000003</v>
      </c>
      <c r="AF24">
        <v>59.776291350000001</v>
      </c>
      <c r="AG24">
        <v>59.619736090000004</v>
      </c>
      <c r="AH24">
        <v>59.458563069999997</v>
      </c>
      <c r="AI24">
        <v>59.292882759999998</v>
      </c>
      <c r="AJ24">
        <v>59.125293910000003</v>
      </c>
      <c r="AK24">
        <v>58.954299280000001</v>
      </c>
      <c r="AL24">
        <v>58.780088669999998</v>
      </c>
      <c r="AM24">
        <v>58.602873940000002</v>
      </c>
    </row>
    <row r="25" spans="1:39" x14ac:dyDescent="0.25">
      <c r="A25" t="s">
        <v>19</v>
      </c>
      <c r="B25">
        <v>7.5365014899999999E-2</v>
      </c>
      <c r="C25">
        <v>7.7797261899999998E-2</v>
      </c>
      <c r="D25">
        <v>8.0457233399999994E-2</v>
      </c>
      <c r="E25">
        <v>8.3702440899999994E-2</v>
      </c>
      <c r="F25">
        <v>8.6780759499999999E-2</v>
      </c>
      <c r="G25">
        <v>8.9708876899999998E-2</v>
      </c>
      <c r="H25">
        <v>9.2564701900000004E-2</v>
      </c>
      <c r="I25">
        <v>9.5395233699999998E-2</v>
      </c>
      <c r="J25">
        <v>9.8193319500000001E-2</v>
      </c>
      <c r="K25">
        <v>0.1009839988</v>
      </c>
      <c r="L25">
        <v>0.1037883362</v>
      </c>
      <c r="M25">
        <v>0.1066225712</v>
      </c>
      <c r="N25">
        <v>0.1095022864</v>
      </c>
      <c r="O25">
        <v>0.1124849098</v>
      </c>
      <c r="P25">
        <v>0.1155612971</v>
      </c>
      <c r="Q25">
        <v>0.11869294850000001</v>
      </c>
      <c r="R25">
        <v>0.1218003205</v>
      </c>
      <c r="S25">
        <v>0.12471529100000001</v>
      </c>
      <c r="T25">
        <v>0.12771592239999999</v>
      </c>
      <c r="U25">
        <v>0.13074962909999999</v>
      </c>
      <c r="V25">
        <v>0.13379178289999999</v>
      </c>
      <c r="W25">
        <v>0.136821212</v>
      </c>
      <c r="X25">
        <v>0.1398125633</v>
      </c>
      <c r="Y25">
        <v>0.1427383532</v>
      </c>
      <c r="Z25">
        <v>0.14556925309999999</v>
      </c>
      <c r="AA25">
        <v>0.14827417849999999</v>
      </c>
      <c r="AB25">
        <v>0.1508203856</v>
      </c>
      <c r="AC25">
        <v>0.1531735444</v>
      </c>
      <c r="AD25">
        <v>0.15576741860000001</v>
      </c>
      <c r="AE25">
        <v>0.15851203019999999</v>
      </c>
      <c r="AF25">
        <v>0.161345608</v>
      </c>
      <c r="AG25">
        <v>0.16422761659999999</v>
      </c>
      <c r="AH25">
        <v>0.1671312804</v>
      </c>
      <c r="AI25">
        <v>0.1700372845</v>
      </c>
      <c r="AJ25">
        <v>0.17293467949999999</v>
      </c>
      <c r="AK25">
        <v>0.1758138367</v>
      </c>
      <c r="AL25">
        <v>0.17867158180000001</v>
      </c>
      <c r="AM25">
        <v>0.18150921410000001</v>
      </c>
    </row>
    <row r="26" spans="1:39" x14ac:dyDescent="0.25">
      <c r="A26" t="s">
        <v>20</v>
      </c>
      <c r="B26">
        <v>594.8122535</v>
      </c>
      <c r="C26">
        <v>613.92588839999996</v>
      </c>
      <c r="D26">
        <v>633.08212019999996</v>
      </c>
      <c r="E26">
        <v>652.17313760000002</v>
      </c>
      <c r="F26">
        <v>671.20534759999998</v>
      </c>
      <c r="G26">
        <v>690.18888990000005</v>
      </c>
      <c r="H26">
        <v>709.13628500000004</v>
      </c>
      <c r="I26">
        <v>728.05070929999999</v>
      </c>
      <c r="J26">
        <v>746.92454220000002</v>
      </c>
      <c r="K26">
        <v>765.75654950000001</v>
      </c>
      <c r="L26">
        <v>784.54231279999999</v>
      </c>
      <c r="M26">
        <v>803.28507179999997</v>
      </c>
      <c r="N26">
        <v>821.98101220000001</v>
      </c>
      <c r="O26">
        <v>840.64442150000002</v>
      </c>
      <c r="P26">
        <v>859.23270909999997</v>
      </c>
      <c r="Q26">
        <v>877.73896260000004</v>
      </c>
      <c r="R26">
        <v>896.15714360000004</v>
      </c>
      <c r="S26">
        <v>914.49154650000003</v>
      </c>
      <c r="T26">
        <v>923.44967710000003</v>
      </c>
      <c r="U26">
        <v>932.42181470000003</v>
      </c>
      <c r="V26">
        <v>941.41129679999995</v>
      </c>
      <c r="W26">
        <v>950.42541800000004</v>
      </c>
      <c r="X26">
        <v>959.47702400000003</v>
      </c>
      <c r="Y26">
        <v>968.57734619999997</v>
      </c>
      <c r="Z26">
        <v>977.73264770000003</v>
      </c>
      <c r="AA26">
        <v>986.94892949999996</v>
      </c>
      <c r="AB26">
        <v>996.2313097</v>
      </c>
      <c r="AC26">
        <v>1005.583989</v>
      </c>
      <c r="AD26">
        <v>1015.0334329999999</v>
      </c>
      <c r="AE26">
        <v>1024.5031280000001</v>
      </c>
      <c r="AF26">
        <v>1034.0209299999999</v>
      </c>
      <c r="AG26">
        <v>1043.6097110000001</v>
      </c>
      <c r="AH26">
        <v>1053.2860700000001</v>
      </c>
      <c r="AI26">
        <v>1063.065445</v>
      </c>
      <c r="AJ26">
        <v>1072.95757</v>
      </c>
      <c r="AK26">
        <v>1082.9789579999999</v>
      </c>
      <c r="AL26">
        <v>1093.1301329999999</v>
      </c>
      <c r="AM26">
        <v>1103.412783</v>
      </c>
    </row>
    <row r="27" spans="1:39" x14ac:dyDescent="0.25">
      <c r="A27" t="s">
        <v>21</v>
      </c>
      <c r="B27">
        <v>1.1275404570000001</v>
      </c>
      <c r="C27">
        <v>1.6352429129999999</v>
      </c>
      <c r="D27">
        <v>2.1414602230000002</v>
      </c>
      <c r="E27">
        <v>2.6458262760000002</v>
      </c>
      <c r="F27">
        <v>3.1480093820000001</v>
      </c>
      <c r="G27">
        <v>3.6479094829999998</v>
      </c>
      <c r="H27">
        <v>4.1456334000000004</v>
      </c>
      <c r="I27">
        <v>4.6410687140000002</v>
      </c>
      <c r="J27">
        <v>5.1344180899999996</v>
      </c>
      <c r="K27">
        <v>5.6257451029999999</v>
      </c>
      <c r="L27">
        <v>6.113944171</v>
      </c>
      <c r="M27">
        <v>6.5992893629999996</v>
      </c>
      <c r="N27">
        <v>7.0813271889999996</v>
      </c>
      <c r="O27">
        <v>7.5205377579999997</v>
      </c>
      <c r="P27">
        <v>7.9793278299999999</v>
      </c>
      <c r="Q27">
        <v>8.4357886200000003</v>
      </c>
      <c r="R27">
        <v>8.8860723949999905</v>
      </c>
      <c r="S27">
        <v>9.3290221179999904</v>
      </c>
      <c r="T27">
        <v>10.016399099999999</v>
      </c>
      <c r="U27">
        <v>10.70664792</v>
      </c>
      <c r="V27">
        <v>11.392967430000001</v>
      </c>
      <c r="W27">
        <v>12.07430327</v>
      </c>
      <c r="X27">
        <v>12.75016512</v>
      </c>
      <c r="Y27">
        <v>13.42050446</v>
      </c>
      <c r="Z27">
        <v>14.0851924</v>
      </c>
      <c r="AA27">
        <v>14.743871479999999</v>
      </c>
      <c r="AB27">
        <v>15.39594353</v>
      </c>
      <c r="AC27">
        <v>16.040520090000001</v>
      </c>
      <c r="AD27">
        <v>16.677262039999999</v>
      </c>
      <c r="AE27">
        <v>17.344211779999998</v>
      </c>
      <c r="AF27">
        <v>18.04064387</v>
      </c>
      <c r="AG27">
        <v>18.711889670000001</v>
      </c>
      <c r="AH27">
        <v>19.378495789999999</v>
      </c>
      <c r="AI27">
        <v>20.046765650000001</v>
      </c>
      <c r="AJ27">
        <v>20.789546690000002</v>
      </c>
      <c r="AK27">
        <v>21.56039071</v>
      </c>
      <c r="AL27">
        <v>22.35421075</v>
      </c>
      <c r="AM27">
        <v>23.167883029999999</v>
      </c>
    </row>
    <row r="28" spans="1:39" x14ac:dyDescent="0.25">
      <c r="A28" t="s">
        <v>22</v>
      </c>
      <c r="B28">
        <v>11.097</v>
      </c>
      <c r="C28">
        <v>11.845514850000001</v>
      </c>
      <c r="D28">
        <v>12.60091435</v>
      </c>
      <c r="E28">
        <v>13.36262604</v>
      </c>
      <c r="F28">
        <v>14.13456468</v>
      </c>
      <c r="G28">
        <v>14.917930800000001</v>
      </c>
      <c r="H28">
        <v>15.71957963</v>
      </c>
      <c r="I28">
        <v>16.545884019999999</v>
      </c>
      <c r="J28">
        <v>17.3958291</v>
      </c>
      <c r="K28">
        <v>18.26703247</v>
      </c>
      <c r="L28">
        <v>19.16349408</v>
      </c>
      <c r="M28">
        <v>20.09383699</v>
      </c>
      <c r="N28">
        <v>21.06982318</v>
      </c>
      <c r="O28">
        <v>22.100057899999999</v>
      </c>
      <c r="P28">
        <v>23.198995570000001</v>
      </c>
      <c r="Q28">
        <v>24.40910504</v>
      </c>
      <c r="R28">
        <v>25.788417209999999</v>
      </c>
      <c r="S28">
        <v>27.423955280000001</v>
      </c>
      <c r="T28">
        <v>28.933675340000001</v>
      </c>
      <c r="U28">
        <v>30.665919939999998</v>
      </c>
      <c r="V28">
        <v>32.217441180000002</v>
      </c>
      <c r="W28">
        <v>33.662271310000001</v>
      </c>
      <c r="X28">
        <v>34.9569805</v>
      </c>
      <c r="Y28">
        <v>36.064956960000004</v>
      </c>
      <c r="Z28">
        <v>36.968323239999997</v>
      </c>
      <c r="AA28">
        <v>37.66651865</v>
      </c>
      <c r="AB28">
        <v>38.173801009999998</v>
      </c>
      <c r="AC28">
        <v>38.515926589999999</v>
      </c>
      <c r="AD28">
        <v>38.72067062</v>
      </c>
      <c r="AE28">
        <v>38.794532959999998</v>
      </c>
      <c r="AF28">
        <v>38.759515669999999</v>
      </c>
      <c r="AG28">
        <v>38.609406130000004</v>
      </c>
      <c r="AH28">
        <v>38.362087789999997</v>
      </c>
      <c r="AI28">
        <v>38.045694089999998</v>
      </c>
      <c r="AJ28">
        <v>37.690477870000002</v>
      </c>
      <c r="AK28">
        <v>37.321986109999997</v>
      </c>
      <c r="AL28">
        <v>36.963556599999997</v>
      </c>
      <c r="AM28">
        <v>36.636657800000002</v>
      </c>
    </row>
    <row r="29" spans="1:39" x14ac:dyDescent="0.25">
      <c r="A29" t="s">
        <v>23</v>
      </c>
      <c r="B29">
        <v>37.027999999999999</v>
      </c>
      <c r="C29">
        <v>36.972053600000002</v>
      </c>
      <c r="D29">
        <v>36.914008619999997</v>
      </c>
      <c r="E29">
        <v>36.845132499999998</v>
      </c>
      <c r="F29">
        <v>36.77062789</v>
      </c>
      <c r="G29">
        <v>36.692101610000002</v>
      </c>
      <c r="H29">
        <v>36.610261309999999</v>
      </c>
      <c r="I29">
        <v>36.52580528</v>
      </c>
      <c r="J29">
        <v>36.438336229999997</v>
      </c>
      <c r="K29">
        <v>36.34831801</v>
      </c>
      <c r="L29">
        <v>36.256831230000003</v>
      </c>
      <c r="M29">
        <v>36.164345679999997</v>
      </c>
      <c r="N29">
        <v>36.071216249999999</v>
      </c>
      <c r="O29">
        <v>35.973767209999998</v>
      </c>
      <c r="P29">
        <v>35.872028999999998</v>
      </c>
      <c r="Q29">
        <v>35.766042290000001</v>
      </c>
      <c r="R29">
        <v>35.656140499999999</v>
      </c>
      <c r="S29">
        <v>35.542717549999999</v>
      </c>
      <c r="T29">
        <v>35.48288986</v>
      </c>
      <c r="U29">
        <v>35.425315560000001</v>
      </c>
      <c r="V29">
        <v>35.37136357</v>
      </c>
      <c r="W29">
        <v>35.322633060000001</v>
      </c>
      <c r="X29">
        <v>35.279933290000002</v>
      </c>
      <c r="Y29">
        <v>35.244116609999999</v>
      </c>
      <c r="Z29">
        <v>35.215800459999997</v>
      </c>
      <c r="AA29">
        <v>35.195305689999998</v>
      </c>
      <c r="AB29">
        <v>35.182803329999999</v>
      </c>
      <c r="AC29">
        <v>35.178289560000003</v>
      </c>
      <c r="AD29">
        <v>35.178202059999997</v>
      </c>
      <c r="AE29">
        <v>35.182568799999999</v>
      </c>
      <c r="AF29">
        <v>35.191678690000003</v>
      </c>
      <c r="AG29">
        <v>35.20565096</v>
      </c>
      <c r="AH29">
        <v>35.224954019999998</v>
      </c>
      <c r="AI29">
        <v>35.249905409999997</v>
      </c>
      <c r="AJ29">
        <v>35.280511130000001</v>
      </c>
      <c r="AK29">
        <v>35.317074769999998</v>
      </c>
      <c r="AL29">
        <v>35.35964448</v>
      </c>
      <c r="AM29">
        <v>35.407868360000002</v>
      </c>
    </row>
    <row r="30" spans="1:39" x14ac:dyDescent="0.25">
      <c r="A30" t="s">
        <v>24</v>
      </c>
      <c r="B30">
        <v>530.98400000000004</v>
      </c>
      <c r="C30">
        <v>566.17219169999998</v>
      </c>
      <c r="D30">
        <v>601.51778730000001</v>
      </c>
      <c r="E30">
        <v>636.86868890000005</v>
      </c>
      <c r="F30">
        <v>672.22959040000001</v>
      </c>
      <c r="G30">
        <v>707.58810210000001</v>
      </c>
      <c r="H30">
        <v>742.9377035</v>
      </c>
      <c r="I30">
        <v>778.27223679999997</v>
      </c>
      <c r="J30">
        <v>813.59605769999996</v>
      </c>
      <c r="K30">
        <v>848.91264020000006</v>
      </c>
      <c r="L30">
        <v>884.22672169999998</v>
      </c>
      <c r="M30">
        <v>919.5422049</v>
      </c>
      <c r="N30">
        <v>954.86330199999998</v>
      </c>
      <c r="O30">
        <v>990.17037110000001</v>
      </c>
      <c r="P30">
        <v>1025.437228</v>
      </c>
      <c r="Q30">
        <v>1060.7031489999999</v>
      </c>
      <c r="R30">
        <v>1095.970495</v>
      </c>
      <c r="S30">
        <v>1131.2383259999999</v>
      </c>
      <c r="T30">
        <v>1160.82268</v>
      </c>
      <c r="U30">
        <v>1190.4261739999999</v>
      </c>
      <c r="V30">
        <v>1220.004643</v>
      </c>
      <c r="W30">
        <v>1249.5792570000001</v>
      </c>
      <c r="X30">
        <v>1279.152728</v>
      </c>
      <c r="Y30">
        <v>1308.7248979999999</v>
      </c>
      <c r="Z30">
        <v>1338.2943210000001</v>
      </c>
      <c r="AA30">
        <v>1367.861619</v>
      </c>
      <c r="AB30">
        <v>1397.424679</v>
      </c>
      <c r="AC30">
        <v>1426.9835189999999</v>
      </c>
      <c r="AD30">
        <v>1456.529812</v>
      </c>
      <c r="AE30">
        <v>1486.0514700000001</v>
      </c>
      <c r="AF30">
        <v>1515.5648200000001</v>
      </c>
      <c r="AG30">
        <v>1545.076478</v>
      </c>
      <c r="AH30">
        <v>1574.588947</v>
      </c>
      <c r="AI30">
        <v>1604.1027489999999</v>
      </c>
      <c r="AJ30">
        <v>1633.6178990000001</v>
      </c>
      <c r="AK30">
        <v>1663.1354470000001</v>
      </c>
      <c r="AL30">
        <v>1692.6547479999999</v>
      </c>
      <c r="AM30">
        <v>1722.1747740000001</v>
      </c>
    </row>
    <row r="31" spans="1:39" x14ac:dyDescent="0.25">
      <c r="A31" t="s">
        <v>25</v>
      </c>
      <c r="B31">
        <v>4.4478590499999999</v>
      </c>
      <c r="C31">
        <v>4.70172027</v>
      </c>
      <c r="D31">
        <v>4.9492435490000002</v>
      </c>
      <c r="E31">
        <v>5.1952427879999998</v>
      </c>
      <c r="F31">
        <v>5.4412459059999998</v>
      </c>
      <c r="G31">
        <v>5.6877071719999996</v>
      </c>
      <c r="H31">
        <v>5.9357348930000002</v>
      </c>
      <c r="I31">
        <v>6.1845217540000004</v>
      </c>
      <c r="J31">
        <v>6.4358281890000004</v>
      </c>
      <c r="K31">
        <v>6.6877006879999996</v>
      </c>
      <c r="L31">
        <v>6.9382148509999997</v>
      </c>
      <c r="M31">
        <v>7.1868599340000001</v>
      </c>
      <c r="N31">
        <v>7.4332379419999999</v>
      </c>
      <c r="O31">
        <v>7.6435477409999999</v>
      </c>
      <c r="P31">
        <v>7.8721120400000002</v>
      </c>
      <c r="Q31">
        <v>8.1000137550000009</v>
      </c>
      <c r="R31">
        <v>8.3232501320000001</v>
      </c>
      <c r="S31">
        <v>8.5405518570000005</v>
      </c>
      <c r="T31">
        <v>8.8496897130000001</v>
      </c>
      <c r="U31">
        <v>9.1669921950000006</v>
      </c>
      <c r="V31">
        <v>9.4890446050000001</v>
      </c>
      <c r="W31">
        <v>9.8088591869999995</v>
      </c>
      <c r="X31">
        <v>10.12577799</v>
      </c>
      <c r="Y31">
        <v>10.440215070000001</v>
      </c>
      <c r="Z31">
        <v>10.75243002</v>
      </c>
      <c r="AA31">
        <v>11.06243596</v>
      </c>
      <c r="AB31">
        <v>11.369959039999999</v>
      </c>
      <c r="AC31">
        <v>11.67454624</v>
      </c>
      <c r="AD31">
        <v>11.97513202</v>
      </c>
      <c r="AE31">
        <v>12.30081648</v>
      </c>
      <c r="AF31">
        <v>12.650059000000001</v>
      </c>
      <c r="AG31">
        <v>12.98960701</v>
      </c>
      <c r="AH31">
        <v>13.320920210000001</v>
      </c>
      <c r="AI31">
        <v>13.65461522</v>
      </c>
      <c r="AJ31">
        <v>13.999635960000001</v>
      </c>
      <c r="AK31">
        <v>14.39402984</v>
      </c>
      <c r="AL31">
        <v>14.806286330000001</v>
      </c>
      <c r="AM31">
        <v>15.232117130000001</v>
      </c>
    </row>
    <row r="32" spans="1:39" x14ac:dyDescent="0.25">
      <c r="A32" t="s">
        <v>26</v>
      </c>
      <c r="B32">
        <v>86.327000010000006</v>
      </c>
      <c r="C32">
        <v>90.259478340000001</v>
      </c>
      <c r="D32">
        <v>93.947364390000004</v>
      </c>
      <c r="E32">
        <v>97.619199069999894</v>
      </c>
      <c r="F32">
        <v>101.4012213</v>
      </c>
      <c r="G32">
        <v>105.2277811</v>
      </c>
      <c r="H32">
        <v>109.1073506</v>
      </c>
      <c r="I32">
        <v>113.0669168</v>
      </c>
      <c r="J32">
        <v>117.08575279999999</v>
      </c>
      <c r="K32">
        <v>121.133073</v>
      </c>
      <c r="L32">
        <v>125.1825458</v>
      </c>
      <c r="M32">
        <v>129.22108829999999</v>
      </c>
      <c r="N32">
        <v>133.23787780000001</v>
      </c>
      <c r="O32">
        <v>137.2107776</v>
      </c>
      <c r="P32">
        <v>141.1305404</v>
      </c>
      <c r="Q32">
        <v>145.02276979999999</v>
      </c>
      <c r="R32">
        <v>148.84606890000001</v>
      </c>
      <c r="S32">
        <v>152.59304349999999</v>
      </c>
      <c r="T32">
        <v>153.8419054</v>
      </c>
      <c r="U32">
        <v>155.3581145</v>
      </c>
      <c r="V32">
        <v>156.3207165</v>
      </c>
      <c r="W32">
        <v>157.79738309999999</v>
      </c>
      <c r="X32">
        <v>159.33545570000001</v>
      </c>
      <c r="Y32">
        <v>160.89110969999999</v>
      </c>
      <c r="Z32">
        <v>162.46293109999999</v>
      </c>
      <c r="AA32">
        <v>164.0530991</v>
      </c>
      <c r="AB32">
        <v>165.66334470000001</v>
      </c>
      <c r="AC32">
        <v>167.2950688</v>
      </c>
      <c r="AD32">
        <v>168.92387099999999</v>
      </c>
      <c r="AE32">
        <v>170.56201870000001</v>
      </c>
      <c r="AF32">
        <v>172.222757</v>
      </c>
      <c r="AG32">
        <v>173.91361879999999</v>
      </c>
      <c r="AH32">
        <v>175.63795680000001</v>
      </c>
      <c r="AI32">
        <v>177.39559209999999</v>
      </c>
      <c r="AJ32">
        <v>179.19520410000001</v>
      </c>
      <c r="AK32">
        <v>181.02484659999999</v>
      </c>
      <c r="AL32">
        <v>182.88212480000001</v>
      </c>
      <c r="AM32">
        <v>184.76536229999999</v>
      </c>
    </row>
    <row r="33" spans="1:39" x14ac:dyDescent="0.25">
      <c r="A33" t="s">
        <v>27</v>
      </c>
      <c r="B33">
        <v>10285.555549999999</v>
      </c>
      <c r="C33">
        <v>10270.01489</v>
      </c>
      <c r="D33">
        <v>10253.89128</v>
      </c>
      <c r="E33">
        <v>10234.759029999999</v>
      </c>
      <c r="F33">
        <v>10214.0633</v>
      </c>
      <c r="G33">
        <v>10192.25045</v>
      </c>
      <c r="H33">
        <v>10169.517030000001</v>
      </c>
      <c r="I33">
        <v>10146.05702</v>
      </c>
      <c r="J33">
        <v>10121.760060000001</v>
      </c>
      <c r="K33">
        <v>10096.754999999999</v>
      </c>
      <c r="L33">
        <v>10071.34201</v>
      </c>
      <c r="M33">
        <v>10045.65158</v>
      </c>
      <c r="N33">
        <v>10019.782289999999</v>
      </c>
      <c r="O33">
        <v>9992.7131150000005</v>
      </c>
      <c r="P33">
        <v>9964.4524990000009</v>
      </c>
      <c r="Q33">
        <v>9935.0117460000001</v>
      </c>
      <c r="R33">
        <v>9904.4834719999999</v>
      </c>
      <c r="S33">
        <v>9872.9770970000009</v>
      </c>
      <c r="T33">
        <v>9856.3582939999997</v>
      </c>
      <c r="U33">
        <v>9840.3654339999903</v>
      </c>
      <c r="V33">
        <v>9825.3787699999903</v>
      </c>
      <c r="W33">
        <v>9811.84251699999</v>
      </c>
      <c r="X33">
        <v>9799.9814679999999</v>
      </c>
      <c r="Y33">
        <v>9790.0323919999901</v>
      </c>
      <c r="Z33">
        <v>9782.1667949999901</v>
      </c>
      <c r="AA33">
        <v>9776.4738020000004</v>
      </c>
      <c r="AB33">
        <v>9773.0009239999999</v>
      </c>
      <c r="AC33">
        <v>9771.7471000000005</v>
      </c>
      <c r="AD33">
        <v>9771.7227949999997</v>
      </c>
      <c r="AE33">
        <v>9772.9357789999995</v>
      </c>
      <c r="AF33">
        <v>9775.4663020000007</v>
      </c>
      <c r="AG33">
        <v>9779.3474900000001</v>
      </c>
      <c r="AH33">
        <v>9784.7094510000006</v>
      </c>
      <c r="AI33">
        <v>9791.6403919999902</v>
      </c>
      <c r="AJ33">
        <v>9800.1419800000003</v>
      </c>
      <c r="AK33">
        <v>9810.2985480000007</v>
      </c>
      <c r="AL33">
        <v>9822.1234679999998</v>
      </c>
      <c r="AM33">
        <v>9835.5189890000001</v>
      </c>
    </row>
    <row r="34" spans="1:39" x14ac:dyDescent="0.25">
      <c r="A34" t="s">
        <v>28</v>
      </c>
      <c r="B34">
        <v>147495.55559999999</v>
      </c>
      <c r="C34">
        <v>157270.0533</v>
      </c>
      <c r="D34">
        <v>167088.27420000001</v>
      </c>
      <c r="E34">
        <v>176907.96909999999</v>
      </c>
      <c r="F34">
        <v>186730.4418</v>
      </c>
      <c r="G34">
        <v>196552.2506</v>
      </c>
      <c r="H34">
        <v>206371.58429999999</v>
      </c>
      <c r="I34">
        <v>216186.73240000001</v>
      </c>
      <c r="J34">
        <v>225998.90489999999</v>
      </c>
      <c r="K34">
        <v>235809.0667</v>
      </c>
      <c r="L34">
        <v>245618.5338</v>
      </c>
      <c r="M34">
        <v>255428.3903</v>
      </c>
      <c r="N34">
        <v>265239.80609999999</v>
      </c>
      <c r="O34">
        <v>275047.32530000003</v>
      </c>
      <c r="P34">
        <v>284843.67450000002</v>
      </c>
      <c r="Q34">
        <v>294639.7635</v>
      </c>
      <c r="R34">
        <v>304436.24859999999</v>
      </c>
      <c r="S34">
        <v>314232.86839999998</v>
      </c>
      <c r="T34">
        <v>322450.74440000003</v>
      </c>
      <c r="U34">
        <v>330673.93709999998</v>
      </c>
      <c r="V34">
        <v>338890.17859999998</v>
      </c>
      <c r="W34">
        <v>347105.3493</v>
      </c>
      <c r="X34">
        <v>355320.2022</v>
      </c>
      <c r="Y34">
        <v>363534.69380000001</v>
      </c>
      <c r="Z34">
        <v>371748.42239999998</v>
      </c>
      <c r="AA34">
        <v>379961.56089999998</v>
      </c>
      <c r="AB34">
        <v>388173.52189999999</v>
      </c>
      <c r="AC34">
        <v>396384.31069999997</v>
      </c>
      <c r="AD34">
        <v>404591.61450000003</v>
      </c>
      <c r="AE34">
        <v>412792.07510000002</v>
      </c>
      <c r="AF34">
        <v>420990.2279</v>
      </c>
      <c r="AG34">
        <v>429187.9105</v>
      </c>
      <c r="AH34">
        <v>437385.8186</v>
      </c>
      <c r="AI34">
        <v>445584.0969</v>
      </c>
      <c r="AJ34">
        <v>453782.74959999998</v>
      </c>
      <c r="AK34">
        <v>461982.0686</v>
      </c>
      <c r="AL34">
        <v>470181.87430000002</v>
      </c>
      <c r="AM34">
        <v>478381.88179999997</v>
      </c>
    </row>
    <row r="35" spans="1:39" x14ac:dyDescent="0.25">
      <c r="A35" t="s">
        <v>29</v>
      </c>
      <c r="B35">
        <v>1235.5164030000001</v>
      </c>
      <c r="C35">
        <v>1306.033408</v>
      </c>
      <c r="D35">
        <v>1374.7898749999999</v>
      </c>
      <c r="E35">
        <v>1443.1229969999999</v>
      </c>
      <c r="F35">
        <v>1511.4571960000001</v>
      </c>
      <c r="G35">
        <v>1579.9186589999999</v>
      </c>
      <c r="H35">
        <v>1648.8152480000001</v>
      </c>
      <c r="I35">
        <v>1717.9227089999999</v>
      </c>
      <c r="J35">
        <v>1787.730053</v>
      </c>
      <c r="K35">
        <v>1857.6946359999999</v>
      </c>
      <c r="L35">
        <v>1927.2819030000001</v>
      </c>
      <c r="M35">
        <v>1996.349982</v>
      </c>
      <c r="N35">
        <v>2064.788317</v>
      </c>
      <c r="O35">
        <v>2123.2077060000001</v>
      </c>
      <c r="P35">
        <v>2186.6977889999998</v>
      </c>
      <c r="Q35">
        <v>2250.0038209999998</v>
      </c>
      <c r="R35">
        <v>2312.0139260000001</v>
      </c>
      <c r="S35">
        <v>2372.3755160000001</v>
      </c>
      <c r="T35">
        <v>2458.2471420000002</v>
      </c>
      <c r="U35">
        <v>2546.3867209999999</v>
      </c>
      <c r="V35">
        <v>2635.8457239999998</v>
      </c>
      <c r="W35">
        <v>2724.6831080000002</v>
      </c>
      <c r="X35">
        <v>2812.7161070000002</v>
      </c>
      <c r="Y35">
        <v>2900.0597429999998</v>
      </c>
      <c r="Z35">
        <v>2986.786118</v>
      </c>
      <c r="AA35">
        <v>3072.8988770000001</v>
      </c>
      <c r="AB35">
        <v>3158.3219559999998</v>
      </c>
      <c r="AC35">
        <v>3242.9295120000002</v>
      </c>
      <c r="AD35">
        <v>3326.4255619999999</v>
      </c>
      <c r="AE35">
        <v>3416.8934680000002</v>
      </c>
      <c r="AF35">
        <v>3513.9052790000001</v>
      </c>
      <c r="AG35">
        <v>3608.2241690000001</v>
      </c>
      <c r="AH35">
        <v>3700.255615</v>
      </c>
      <c r="AI35">
        <v>3792.9486710000001</v>
      </c>
      <c r="AJ35">
        <v>3888.7877669999998</v>
      </c>
      <c r="AK35">
        <v>3998.3416219999999</v>
      </c>
      <c r="AL35">
        <v>4112.8573130000004</v>
      </c>
      <c r="AM35">
        <v>4231.1436489999996</v>
      </c>
    </row>
    <row r="36" spans="1:39" x14ac:dyDescent="0.25">
      <c r="A36" t="s">
        <v>30</v>
      </c>
      <c r="B36">
        <v>23979.72222</v>
      </c>
      <c r="C36">
        <v>25072.07732</v>
      </c>
      <c r="D36">
        <v>26096.490109999999</v>
      </c>
      <c r="E36">
        <v>27116.444189999998</v>
      </c>
      <c r="F36">
        <v>28167.00591</v>
      </c>
      <c r="G36">
        <v>29229.939200000001</v>
      </c>
      <c r="H36">
        <v>30307.597379999999</v>
      </c>
      <c r="I36">
        <v>31407.476890000002</v>
      </c>
      <c r="J36">
        <v>32523.820210000002</v>
      </c>
      <c r="K36">
        <v>33648.075839999998</v>
      </c>
      <c r="L36">
        <v>34772.929400000001</v>
      </c>
      <c r="M36">
        <v>35894.746760000002</v>
      </c>
      <c r="N36">
        <v>37010.52162</v>
      </c>
      <c r="O36">
        <v>38114.104890000002</v>
      </c>
      <c r="P36">
        <v>39202.927900000002</v>
      </c>
      <c r="Q36">
        <v>40284.102709999999</v>
      </c>
      <c r="R36">
        <v>41346.130250000002</v>
      </c>
      <c r="S36">
        <v>42386.95652</v>
      </c>
      <c r="T36">
        <v>42733.86262</v>
      </c>
      <c r="U36">
        <v>43155.03181</v>
      </c>
      <c r="V36">
        <v>43422.421249999999</v>
      </c>
      <c r="W36">
        <v>43832.606419999996</v>
      </c>
      <c r="X36">
        <v>44259.848789999996</v>
      </c>
      <c r="Y36">
        <v>44691.974920000001</v>
      </c>
      <c r="Z36">
        <v>45128.591979999997</v>
      </c>
      <c r="AA36">
        <v>45570.305289999997</v>
      </c>
      <c r="AB36">
        <v>46017.59575</v>
      </c>
      <c r="AC36">
        <v>46470.852440000002</v>
      </c>
      <c r="AD36">
        <v>46923.297500000001</v>
      </c>
      <c r="AE36">
        <v>47378.338539999997</v>
      </c>
      <c r="AF36">
        <v>47839.654719999999</v>
      </c>
      <c r="AG36">
        <v>48309.338539999997</v>
      </c>
      <c r="AH36">
        <v>48788.321329999999</v>
      </c>
      <c r="AI36">
        <v>49276.553370000001</v>
      </c>
      <c r="AJ36">
        <v>49776.445570000003</v>
      </c>
      <c r="AK36">
        <v>50284.679620000003</v>
      </c>
      <c r="AL36">
        <v>50800.590210000002</v>
      </c>
      <c r="AM36">
        <v>51323.711750000002</v>
      </c>
    </row>
    <row r="37" spans="1:39" x14ac:dyDescent="0.25">
      <c r="A37" t="s">
        <v>132</v>
      </c>
      <c r="B37">
        <v>54215.277779999997</v>
      </c>
      <c r="C37">
        <v>58523.341249999998</v>
      </c>
      <c r="D37">
        <v>62832.608370000002</v>
      </c>
      <c r="E37">
        <v>67140.225900000005</v>
      </c>
      <c r="F37">
        <v>71444.386490000004</v>
      </c>
      <c r="G37">
        <v>75744.983959999998</v>
      </c>
      <c r="H37">
        <v>80041.330199999997</v>
      </c>
      <c r="I37">
        <v>84334.166939999996</v>
      </c>
      <c r="J37">
        <v>88623.813899999906</v>
      </c>
      <c r="K37">
        <v>92911.113540000006</v>
      </c>
      <c r="L37">
        <v>97197.181020000004</v>
      </c>
      <c r="M37">
        <v>101484.6658</v>
      </c>
      <c r="N37">
        <v>105772.466</v>
      </c>
      <c r="O37">
        <v>110056.0733</v>
      </c>
      <c r="P37">
        <v>114333.91310000001</v>
      </c>
      <c r="Q37">
        <v>118608.3639</v>
      </c>
      <c r="R37">
        <v>122881.33930000001</v>
      </c>
      <c r="S37">
        <v>127153.83620000001</v>
      </c>
      <c r="T37">
        <v>130168.82520000001</v>
      </c>
      <c r="U37">
        <v>133182.99119999999</v>
      </c>
      <c r="V37">
        <v>136196.89689999999</v>
      </c>
      <c r="W37">
        <v>139212.26980000001</v>
      </c>
      <c r="X37">
        <v>142229.45170000001</v>
      </c>
      <c r="Y37">
        <v>145248.17230000001</v>
      </c>
      <c r="Z37">
        <v>148268.2193</v>
      </c>
      <c r="AA37">
        <v>151289.50450000001</v>
      </c>
      <c r="AB37">
        <v>154311.98550000001</v>
      </c>
      <c r="AC37">
        <v>157335.7041</v>
      </c>
      <c r="AD37">
        <v>160356.75099999999</v>
      </c>
      <c r="AE37">
        <v>163373.9958</v>
      </c>
      <c r="AF37">
        <v>166389.81760000001</v>
      </c>
      <c r="AG37">
        <v>169410.07990000001</v>
      </c>
      <c r="AH37">
        <v>172435.95989999999</v>
      </c>
      <c r="AI37">
        <v>175466.91699999999</v>
      </c>
      <c r="AJ37">
        <v>178509.01120000001</v>
      </c>
      <c r="AK37">
        <v>181555.88039999999</v>
      </c>
      <c r="AL37">
        <v>184606.65359999999</v>
      </c>
      <c r="AM37">
        <v>187660.86259999999</v>
      </c>
    </row>
    <row r="38" spans="1:39" x14ac:dyDescent="0.25">
      <c r="A38" t="s">
        <v>31</v>
      </c>
      <c r="B38">
        <v>121.58713299999999</v>
      </c>
      <c r="C38">
        <v>122.4059409</v>
      </c>
      <c r="D38">
        <v>123.38088930000001</v>
      </c>
      <c r="E38">
        <v>123.94011740000001</v>
      </c>
      <c r="F38">
        <v>124.28085059999999</v>
      </c>
      <c r="G38">
        <v>124.4234672</v>
      </c>
      <c r="H38">
        <v>124.3307452</v>
      </c>
      <c r="I38">
        <v>123.99560339999999</v>
      </c>
      <c r="J38">
        <v>122.387328</v>
      </c>
      <c r="K38">
        <v>121.63739200000001</v>
      </c>
      <c r="L38">
        <v>121.1211204</v>
      </c>
      <c r="M38">
        <v>120.83412130000001</v>
      </c>
      <c r="N38">
        <v>120.7780159</v>
      </c>
      <c r="O38">
        <v>120.8493527</v>
      </c>
      <c r="P38">
        <v>121.3661116</v>
      </c>
      <c r="Q38">
        <v>122.01870030000001</v>
      </c>
      <c r="R38">
        <v>122.7253451</v>
      </c>
      <c r="S38">
        <v>123.4316022</v>
      </c>
      <c r="T38">
        <v>123.572249</v>
      </c>
      <c r="U38">
        <v>123.63625589999999</v>
      </c>
      <c r="V38">
        <v>123.6888051</v>
      </c>
      <c r="W38">
        <v>123.7458081</v>
      </c>
      <c r="X38">
        <v>123.81325699999999</v>
      </c>
      <c r="Y38">
        <v>123.89380370000001</v>
      </c>
      <c r="Z38">
        <v>123.9880962</v>
      </c>
      <c r="AA38">
        <v>124.0954618</v>
      </c>
      <c r="AB38">
        <v>124.21408839999999</v>
      </c>
      <c r="AC38">
        <v>124.341408</v>
      </c>
      <c r="AD38">
        <v>124.4097778</v>
      </c>
      <c r="AE38">
        <v>124.4231126</v>
      </c>
      <c r="AF38">
        <v>124.3945138</v>
      </c>
      <c r="AG38">
        <v>124.3332846</v>
      </c>
      <c r="AH38">
        <v>124.2455964</v>
      </c>
      <c r="AI38">
        <v>124.13643860000001</v>
      </c>
      <c r="AJ38">
        <v>124.0154125</v>
      </c>
      <c r="AK38">
        <v>123.8811865</v>
      </c>
      <c r="AL38">
        <v>123.73265689999999</v>
      </c>
      <c r="AM38">
        <v>123.5717954</v>
      </c>
    </row>
    <row r="39" spans="1:39" x14ac:dyDescent="0.25">
      <c r="A39" t="s">
        <v>32</v>
      </c>
      <c r="B39">
        <v>411.05060300000002</v>
      </c>
      <c r="C39">
        <v>411.8822528</v>
      </c>
      <c r="D39">
        <v>411.95243260000001</v>
      </c>
      <c r="E39">
        <v>409.80164569999999</v>
      </c>
      <c r="F39">
        <v>406.32962350000003</v>
      </c>
      <c r="G39">
        <v>401.74934289999999</v>
      </c>
      <c r="H39">
        <v>396.62582850000001</v>
      </c>
      <c r="I39">
        <v>389.36430050000001</v>
      </c>
      <c r="J39">
        <v>382.98076420000001</v>
      </c>
      <c r="K39">
        <v>378.70658220000001</v>
      </c>
      <c r="L39">
        <v>375.28870010000003</v>
      </c>
      <c r="M39">
        <v>372.92608790000003</v>
      </c>
      <c r="N39">
        <v>371.39986540000001</v>
      </c>
      <c r="O39">
        <v>370.24401899999998</v>
      </c>
      <c r="P39">
        <v>368.78070339999999</v>
      </c>
      <c r="Q39">
        <v>367.34613000000002</v>
      </c>
      <c r="R39">
        <v>365.86809</v>
      </c>
      <c r="S39">
        <v>364.32425060000003</v>
      </c>
      <c r="T39">
        <v>368.12235199999998</v>
      </c>
      <c r="U39">
        <v>371.53423880000003</v>
      </c>
      <c r="V39">
        <v>374.8734063</v>
      </c>
      <c r="W39">
        <v>378.09838550000001</v>
      </c>
      <c r="X39">
        <v>381.27381600000001</v>
      </c>
      <c r="Y39">
        <v>384.40840200000002</v>
      </c>
      <c r="Z39">
        <v>387.49266519999998</v>
      </c>
      <c r="AA39">
        <v>390.52149489999999</v>
      </c>
      <c r="AB39">
        <v>393.49765880000001</v>
      </c>
      <c r="AC39">
        <v>396.41263930000002</v>
      </c>
      <c r="AD39">
        <v>398.86872249999999</v>
      </c>
      <c r="AE39">
        <v>400.98302210000003</v>
      </c>
      <c r="AF39">
        <v>402.72870899999998</v>
      </c>
      <c r="AG39">
        <v>404.19546919999999</v>
      </c>
      <c r="AH39">
        <v>405.41192210000003</v>
      </c>
      <c r="AI39">
        <v>406.42003590000002</v>
      </c>
      <c r="AJ39">
        <v>407.25617779999999</v>
      </c>
      <c r="AK39">
        <v>407.92314590000001</v>
      </c>
      <c r="AL39">
        <v>408.42738420000001</v>
      </c>
      <c r="AM39">
        <v>408.77283499999999</v>
      </c>
    </row>
    <row r="40" spans="1:39" x14ac:dyDescent="0.25">
      <c r="A40" t="s">
        <v>33</v>
      </c>
      <c r="B40">
        <v>1245.3447020000001</v>
      </c>
      <c r="C40">
        <v>1263.901525</v>
      </c>
      <c r="D40">
        <v>1281.675992</v>
      </c>
      <c r="E40">
        <v>1297.8402040000001</v>
      </c>
      <c r="F40">
        <v>1312.512207</v>
      </c>
      <c r="G40">
        <v>1325.5745010000001</v>
      </c>
      <c r="H40">
        <v>1336.451485</v>
      </c>
      <c r="I40">
        <v>1325.2968840000001</v>
      </c>
      <c r="J40">
        <v>1310.75164</v>
      </c>
      <c r="K40">
        <v>1305.1011579999999</v>
      </c>
      <c r="L40">
        <v>1311.1872080000001</v>
      </c>
      <c r="M40">
        <v>1317.608412</v>
      </c>
      <c r="N40">
        <v>1324.882159</v>
      </c>
      <c r="O40">
        <v>1335.6838439999999</v>
      </c>
      <c r="P40">
        <v>1345.2771</v>
      </c>
      <c r="Q40">
        <v>1354.842821</v>
      </c>
      <c r="R40">
        <v>1364.3649170000001</v>
      </c>
      <c r="S40">
        <v>1373.8110369999999</v>
      </c>
      <c r="T40">
        <v>1382.12365</v>
      </c>
      <c r="U40">
        <v>1388.7970190000001</v>
      </c>
      <c r="V40">
        <v>1395.378285</v>
      </c>
      <c r="W40">
        <v>1401.877287</v>
      </c>
      <c r="X40">
        <v>1408.297002</v>
      </c>
      <c r="Y40">
        <v>1414.5921940000001</v>
      </c>
      <c r="Z40">
        <v>1420.7073789999999</v>
      </c>
      <c r="AA40">
        <v>1426.5859399999999</v>
      </c>
      <c r="AB40">
        <v>1432.1744349999999</v>
      </c>
      <c r="AC40">
        <v>1437.4030660000001</v>
      </c>
      <c r="AD40">
        <v>1441.53979</v>
      </c>
      <c r="AE40">
        <v>1443.094779</v>
      </c>
      <c r="AF40">
        <v>1443.7660020000001</v>
      </c>
      <c r="AG40">
        <v>1444.6841400000001</v>
      </c>
      <c r="AH40">
        <v>1445.90617</v>
      </c>
      <c r="AI40">
        <v>1446.5536420000001</v>
      </c>
      <c r="AJ40">
        <v>1446.5355320000001</v>
      </c>
      <c r="AK40">
        <v>1445.80519</v>
      </c>
      <c r="AL40">
        <v>1444.3036380000001</v>
      </c>
      <c r="AM40">
        <v>1440.9829930000001</v>
      </c>
    </row>
    <row r="41" spans="1:39" x14ac:dyDescent="0.25">
      <c r="A41" t="s">
        <v>34</v>
      </c>
      <c r="B41">
        <v>82.998924389999999</v>
      </c>
      <c r="C41">
        <v>82.052487880000001</v>
      </c>
      <c r="D41">
        <v>80.800575839999894</v>
      </c>
      <c r="E41">
        <v>79.603265840000006</v>
      </c>
      <c r="F41">
        <v>78.296217400000003</v>
      </c>
      <c r="G41">
        <v>76.371912640000005</v>
      </c>
      <c r="H41">
        <v>74.353170629999994</v>
      </c>
      <c r="I41">
        <v>71.992847889999894</v>
      </c>
      <c r="J41">
        <v>69.595711399999999</v>
      </c>
      <c r="K41">
        <v>67.382939010000001</v>
      </c>
      <c r="L41">
        <v>65.368951850000002</v>
      </c>
      <c r="M41">
        <v>63.611280989999997</v>
      </c>
      <c r="N41">
        <v>62.09537735</v>
      </c>
      <c r="O41">
        <v>60.786264160000002</v>
      </c>
      <c r="P41">
        <v>59.882383349999998</v>
      </c>
      <c r="Q41">
        <v>59.148443989999997</v>
      </c>
      <c r="R41">
        <v>58.483630589999997</v>
      </c>
      <c r="S41">
        <v>57.839789549999999</v>
      </c>
      <c r="T41">
        <v>57.864668709999997</v>
      </c>
      <c r="U41">
        <v>58.111250730000002</v>
      </c>
      <c r="V41">
        <v>58.406342180000003</v>
      </c>
      <c r="W41">
        <v>58.702506290000002</v>
      </c>
      <c r="X41">
        <v>58.94083199</v>
      </c>
      <c r="Y41">
        <v>59.153944420000002</v>
      </c>
      <c r="Z41">
        <v>59.342990559999997</v>
      </c>
      <c r="AA41">
        <v>59.462543060000002</v>
      </c>
      <c r="AB41">
        <v>59.546887050000002</v>
      </c>
      <c r="AC41">
        <v>59.592961160000002</v>
      </c>
      <c r="AD41">
        <v>59.583295540000002</v>
      </c>
      <c r="AE41">
        <v>59.589835399999998</v>
      </c>
      <c r="AF41">
        <v>59.409501140000003</v>
      </c>
      <c r="AG41">
        <v>59.195307200000002</v>
      </c>
      <c r="AH41">
        <v>58.96469295</v>
      </c>
      <c r="AI41">
        <v>58.72042587</v>
      </c>
      <c r="AJ41">
        <v>58.466684739999998</v>
      </c>
      <c r="AK41">
        <v>58.201932909999996</v>
      </c>
      <c r="AL41">
        <v>57.926397710000003</v>
      </c>
      <c r="AM41">
        <v>57.642898989999999</v>
      </c>
    </row>
    <row r="42" spans="1:39" x14ac:dyDescent="0.25">
      <c r="A42" t="s">
        <v>35</v>
      </c>
      <c r="B42">
        <v>7.5365014899999999E-2</v>
      </c>
      <c r="C42">
        <v>7.7847540399999998E-2</v>
      </c>
      <c r="D42">
        <v>8.0812164800000003E-2</v>
      </c>
      <c r="E42">
        <v>8.4373497300000003E-2</v>
      </c>
      <c r="F42">
        <v>8.7897919599999999E-2</v>
      </c>
      <c r="G42">
        <v>9.1420716999999999E-2</v>
      </c>
      <c r="H42">
        <v>9.5212685599999999E-2</v>
      </c>
      <c r="I42">
        <v>9.9365547600000007E-2</v>
      </c>
      <c r="J42">
        <v>0.1023003515</v>
      </c>
      <c r="K42">
        <v>0.105752228</v>
      </c>
      <c r="L42">
        <v>0.1092042491</v>
      </c>
      <c r="M42">
        <v>0.112635032</v>
      </c>
      <c r="N42">
        <v>0.1160758959</v>
      </c>
      <c r="O42">
        <v>0.1196032125</v>
      </c>
      <c r="P42">
        <v>0.12360394349999999</v>
      </c>
      <c r="Q42">
        <v>0.1277890733</v>
      </c>
      <c r="R42">
        <v>0.1320233603</v>
      </c>
      <c r="S42">
        <v>0.13608876859999999</v>
      </c>
      <c r="T42">
        <v>0.13975618949999999</v>
      </c>
      <c r="U42">
        <v>0.14342005350000001</v>
      </c>
      <c r="V42">
        <v>0.1471005329</v>
      </c>
      <c r="W42">
        <v>0.15077946</v>
      </c>
      <c r="X42">
        <v>0.1544330216</v>
      </c>
      <c r="Y42">
        <v>0.15803575019999999</v>
      </c>
      <c r="Z42">
        <v>0.16155973409999999</v>
      </c>
      <c r="AA42">
        <v>0.1649740536</v>
      </c>
      <c r="AB42">
        <v>0.16824521140000001</v>
      </c>
      <c r="AC42">
        <v>0.1713366771</v>
      </c>
      <c r="AD42">
        <v>0.17477911830000001</v>
      </c>
      <c r="AE42">
        <v>0.1784810624</v>
      </c>
      <c r="AF42">
        <v>0.1823784172</v>
      </c>
      <c r="AG42">
        <v>0.18642823629999999</v>
      </c>
      <c r="AH42">
        <v>0.1905974644</v>
      </c>
      <c r="AI42">
        <v>0.19486085380000001</v>
      </c>
      <c r="AJ42">
        <v>0.19920401530000001</v>
      </c>
      <c r="AK42">
        <v>0.20361448439999999</v>
      </c>
      <c r="AL42">
        <v>0.20808810780000001</v>
      </c>
      <c r="AM42">
        <v>0.21262576620000001</v>
      </c>
    </row>
    <row r="43" spans="1:39" x14ac:dyDescent="0.25">
      <c r="A43" t="s">
        <v>36</v>
      </c>
      <c r="B43">
        <v>594.8122535</v>
      </c>
      <c r="C43">
        <v>614.09984569999995</v>
      </c>
      <c r="D43">
        <v>634.14006080000001</v>
      </c>
      <c r="E43">
        <v>653.71617189999995</v>
      </c>
      <c r="F43">
        <v>673.28154589999997</v>
      </c>
      <c r="G43">
        <v>692.8200306</v>
      </c>
      <c r="H43">
        <v>713.92164809999997</v>
      </c>
      <c r="I43">
        <v>734.66833980000001</v>
      </c>
      <c r="J43">
        <v>754.11790859999996</v>
      </c>
      <c r="K43">
        <v>774.59626849999995</v>
      </c>
      <c r="L43">
        <v>794.96525250000002</v>
      </c>
      <c r="M43">
        <v>815.34266200000002</v>
      </c>
      <c r="N43">
        <v>835.69328429999996</v>
      </c>
      <c r="O43">
        <v>856.22573580000005</v>
      </c>
      <c r="P43">
        <v>875.92853209999998</v>
      </c>
      <c r="Q43">
        <v>895.40473870000005</v>
      </c>
      <c r="R43">
        <v>914.5884509</v>
      </c>
      <c r="S43">
        <v>933.49091480000004</v>
      </c>
      <c r="T43">
        <v>942.59289160000003</v>
      </c>
      <c r="U43">
        <v>951.04062269999997</v>
      </c>
      <c r="V43">
        <v>959.47193140000002</v>
      </c>
      <c r="W43">
        <v>967.78513280000004</v>
      </c>
      <c r="X43">
        <v>976.09734649999996</v>
      </c>
      <c r="Y43">
        <v>984.43179399999997</v>
      </c>
      <c r="Z43">
        <v>992.78358490000005</v>
      </c>
      <c r="AA43">
        <v>1001.156546</v>
      </c>
      <c r="AB43">
        <v>1009.569557</v>
      </c>
      <c r="AC43">
        <v>1018.016616</v>
      </c>
      <c r="AD43">
        <v>1026.573482</v>
      </c>
      <c r="AE43">
        <v>1035.2209310000001</v>
      </c>
      <c r="AF43">
        <v>1043.859682</v>
      </c>
      <c r="AG43">
        <v>1052.596313</v>
      </c>
      <c r="AH43">
        <v>1061.4066760000001</v>
      </c>
      <c r="AI43">
        <v>1070.31683</v>
      </c>
      <c r="AJ43">
        <v>1079.3584430000001</v>
      </c>
      <c r="AK43">
        <v>1088.5163669999999</v>
      </c>
      <c r="AL43">
        <v>1097.785134</v>
      </c>
      <c r="AM43">
        <v>1107.1439399999999</v>
      </c>
    </row>
    <row r="44" spans="1:39" x14ac:dyDescent="0.25">
      <c r="A44" t="s">
        <v>37</v>
      </c>
      <c r="B44">
        <v>1.1275404570000001</v>
      </c>
      <c r="C44">
        <v>1.6360107530000001</v>
      </c>
      <c r="D44">
        <v>2.1460052150000002</v>
      </c>
      <c r="E44">
        <v>2.6583999170000001</v>
      </c>
      <c r="F44">
        <v>3.1748418169999999</v>
      </c>
      <c r="G44">
        <v>3.6976311370000001</v>
      </c>
      <c r="H44">
        <v>4.2362733710000002</v>
      </c>
      <c r="I44">
        <v>4.7624691649999997</v>
      </c>
      <c r="J44">
        <v>5.2826943660000003</v>
      </c>
      <c r="K44">
        <v>5.8214912170000002</v>
      </c>
      <c r="L44">
        <v>6.385388496</v>
      </c>
      <c r="M44">
        <v>6.9134643469999997</v>
      </c>
      <c r="N44">
        <v>7.4321591500000004</v>
      </c>
      <c r="O44">
        <v>7.9465051300000002</v>
      </c>
      <c r="P44">
        <v>8.4791259819999905</v>
      </c>
      <c r="Q44">
        <v>9.0086029130000007</v>
      </c>
      <c r="R44">
        <v>9.5302362069999997</v>
      </c>
      <c r="S44">
        <v>10.04276475</v>
      </c>
      <c r="T44">
        <v>10.81673814</v>
      </c>
      <c r="U44">
        <v>11.58357889</v>
      </c>
      <c r="V44">
        <v>12.34693948</v>
      </c>
      <c r="W44">
        <v>13.105125810000001</v>
      </c>
      <c r="X44">
        <v>13.85750902</v>
      </c>
      <c r="Y44">
        <v>14.603733070000001</v>
      </c>
      <c r="Z44">
        <v>15.34325883</v>
      </c>
      <c r="AA44">
        <v>16.07532913</v>
      </c>
      <c r="AB44">
        <v>16.798980820000001</v>
      </c>
      <c r="AC44">
        <v>17.51272569</v>
      </c>
      <c r="AD44">
        <v>18.22280585</v>
      </c>
      <c r="AE44">
        <v>18.956730199999999</v>
      </c>
      <c r="AF44">
        <v>19.725607419999999</v>
      </c>
      <c r="AG44">
        <v>20.522414510000001</v>
      </c>
      <c r="AH44">
        <v>21.337532039999999</v>
      </c>
      <c r="AI44">
        <v>22.164497489999999</v>
      </c>
      <c r="AJ44">
        <v>23.08280212</v>
      </c>
      <c r="AK44">
        <v>24.040691410000001</v>
      </c>
      <c r="AL44">
        <v>25.031691339999998</v>
      </c>
      <c r="AM44">
        <v>25.977284139999998</v>
      </c>
    </row>
    <row r="45" spans="1:39" x14ac:dyDescent="0.25">
      <c r="A45" t="s">
        <v>38</v>
      </c>
      <c r="B45">
        <v>11.097</v>
      </c>
      <c r="C45">
        <v>11.85211213</v>
      </c>
      <c r="D45">
        <v>12.631939389999999</v>
      </c>
      <c r="E45">
        <v>13.41001161</v>
      </c>
      <c r="F45">
        <v>14.197330539999999</v>
      </c>
      <c r="G45">
        <v>14.992787849999999</v>
      </c>
      <c r="H45">
        <v>15.843379990000001</v>
      </c>
      <c r="I45">
        <v>16.675684319999998</v>
      </c>
      <c r="J45">
        <v>17.5055908</v>
      </c>
      <c r="K45">
        <v>18.36586346</v>
      </c>
      <c r="L45">
        <v>19.257239120000001</v>
      </c>
      <c r="M45">
        <v>20.200723700000001</v>
      </c>
      <c r="N45">
        <v>21.212081269999999</v>
      </c>
      <c r="O45">
        <v>22.30462468</v>
      </c>
      <c r="P45">
        <v>23.46018059</v>
      </c>
      <c r="Q45">
        <v>24.738600519999999</v>
      </c>
      <c r="R45">
        <v>26.194555309999998</v>
      </c>
      <c r="S45">
        <v>27.91563455</v>
      </c>
      <c r="T45">
        <v>29.511926899999999</v>
      </c>
      <c r="U45">
        <v>31.324447719999998</v>
      </c>
      <c r="V45">
        <v>33.167045899999998</v>
      </c>
      <c r="W45">
        <v>34.931792190000003</v>
      </c>
      <c r="X45">
        <v>36.520505919999998</v>
      </c>
      <c r="Y45">
        <v>37.90998269</v>
      </c>
      <c r="Z45">
        <v>39.080451240000002</v>
      </c>
      <c r="AA45">
        <v>40.026496289999997</v>
      </c>
      <c r="AB45">
        <v>40.758603340000001</v>
      </c>
      <c r="AC45">
        <v>41.298425600000002</v>
      </c>
      <c r="AD45">
        <v>41.667022119999999</v>
      </c>
      <c r="AE45">
        <v>41.9308446</v>
      </c>
      <c r="AF45">
        <v>41.936253200000003</v>
      </c>
      <c r="AG45">
        <v>41.803188280000001</v>
      </c>
      <c r="AH45">
        <v>41.563698070000001</v>
      </c>
      <c r="AI45">
        <v>41.248637600000002</v>
      </c>
      <c r="AJ45">
        <v>40.890639960000001</v>
      </c>
      <c r="AK45">
        <v>40.51678021</v>
      </c>
      <c r="AL45">
        <v>40.152053789999997</v>
      </c>
      <c r="AM45">
        <v>39.819349389999999</v>
      </c>
    </row>
    <row r="46" spans="1:39" x14ac:dyDescent="0.25">
      <c r="A46" t="s">
        <v>39</v>
      </c>
      <c r="B46">
        <v>37.027999999999999</v>
      </c>
      <c r="C46">
        <v>36.995372209999999</v>
      </c>
      <c r="D46">
        <v>37.05091608</v>
      </c>
      <c r="E46">
        <v>37.068349470000001</v>
      </c>
      <c r="F46">
        <v>37.106040329999999</v>
      </c>
      <c r="G46">
        <v>37.193089870000001</v>
      </c>
      <c r="H46">
        <v>37.257351589999999</v>
      </c>
      <c r="I46">
        <v>37.27775407</v>
      </c>
      <c r="J46">
        <v>36.735292999999999</v>
      </c>
      <c r="K46">
        <v>36.33177654</v>
      </c>
      <c r="L46">
        <v>35.935246059999997</v>
      </c>
      <c r="M46">
        <v>35.581563930000002</v>
      </c>
      <c r="N46">
        <v>35.297212889999997</v>
      </c>
      <c r="O46">
        <v>35.051727470000003</v>
      </c>
      <c r="P46">
        <v>34.957679720000002</v>
      </c>
      <c r="Q46">
        <v>34.926007310000003</v>
      </c>
      <c r="R46">
        <v>34.931344590000002</v>
      </c>
      <c r="S46">
        <v>34.956502909999998</v>
      </c>
      <c r="T46">
        <v>34.913263149999999</v>
      </c>
      <c r="U46">
        <v>34.87132922</v>
      </c>
      <c r="V46">
        <v>34.838683160000002</v>
      </c>
      <c r="W46">
        <v>34.81923286</v>
      </c>
      <c r="X46">
        <v>34.814776610000003</v>
      </c>
      <c r="Y46">
        <v>34.826232310000002</v>
      </c>
      <c r="Z46">
        <v>34.854239440000001</v>
      </c>
      <c r="AA46">
        <v>34.899452160000003</v>
      </c>
      <c r="AB46">
        <v>34.961889939999999</v>
      </c>
      <c r="AC46">
        <v>35.041526220000002</v>
      </c>
      <c r="AD46">
        <v>35.152092379999999</v>
      </c>
      <c r="AE46">
        <v>35.282027530000001</v>
      </c>
      <c r="AF46">
        <v>35.428531739999997</v>
      </c>
      <c r="AG46">
        <v>35.588782620000003</v>
      </c>
      <c r="AH46">
        <v>35.761381759999999</v>
      </c>
      <c r="AI46">
        <v>35.946233749999998</v>
      </c>
      <c r="AJ46">
        <v>36.142403289999997</v>
      </c>
      <c r="AK46">
        <v>36.350211469999998</v>
      </c>
      <c r="AL46">
        <v>36.5697726</v>
      </c>
      <c r="AM46">
        <v>36.801352960000003</v>
      </c>
    </row>
    <row r="47" spans="1:39" x14ac:dyDescent="0.25">
      <c r="A47" t="s">
        <v>40</v>
      </c>
      <c r="B47">
        <v>530.98400000000004</v>
      </c>
      <c r="C47">
        <v>566.26665700000001</v>
      </c>
      <c r="D47">
        <v>602.14154370000006</v>
      </c>
      <c r="E47">
        <v>637.15654740000002</v>
      </c>
      <c r="F47">
        <v>671.79514640000002</v>
      </c>
      <c r="G47">
        <v>706.32956149999995</v>
      </c>
      <c r="H47">
        <v>739.99378709999996</v>
      </c>
      <c r="I47">
        <v>768.76042080000002</v>
      </c>
      <c r="J47">
        <v>793.42591700000003</v>
      </c>
      <c r="K47">
        <v>817.44385829999999</v>
      </c>
      <c r="L47">
        <v>841.085779</v>
      </c>
      <c r="M47">
        <v>865.78757289999999</v>
      </c>
      <c r="N47">
        <v>892.19970430000001</v>
      </c>
      <c r="O47">
        <v>919.966409</v>
      </c>
      <c r="P47">
        <v>947.86333649999995</v>
      </c>
      <c r="Q47">
        <v>976.54711380000003</v>
      </c>
      <c r="R47">
        <v>1005.717327</v>
      </c>
      <c r="S47">
        <v>1035.198858</v>
      </c>
      <c r="T47">
        <v>1059.5570499999999</v>
      </c>
      <c r="U47">
        <v>1083.4595320000001</v>
      </c>
      <c r="V47">
        <v>1107.4446780000001</v>
      </c>
      <c r="W47">
        <v>1131.3914179999999</v>
      </c>
      <c r="X47">
        <v>1155.4813710000001</v>
      </c>
      <c r="Y47">
        <v>1179.7085489999999</v>
      </c>
      <c r="Z47">
        <v>1204.027423</v>
      </c>
      <c r="AA47">
        <v>1228.42578</v>
      </c>
      <c r="AB47">
        <v>1252.9016799999999</v>
      </c>
      <c r="AC47">
        <v>1277.4259139999999</v>
      </c>
      <c r="AD47">
        <v>1302.2897190000001</v>
      </c>
      <c r="AE47">
        <v>1327.385264</v>
      </c>
      <c r="AF47">
        <v>1352.178103</v>
      </c>
      <c r="AG47">
        <v>1376.725379</v>
      </c>
      <c r="AH47">
        <v>1400.952655</v>
      </c>
      <c r="AI47">
        <v>1424.9088449999999</v>
      </c>
      <c r="AJ47">
        <v>1448.6288360000001</v>
      </c>
      <c r="AK47">
        <v>1472.0808440000001</v>
      </c>
      <c r="AL47">
        <v>1495.276766</v>
      </c>
      <c r="AM47">
        <v>1518.22146</v>
      </c>
    </row>
    <row r="48" spans="1:39" x14ac:dyDescent="0.25">
      <c r="A48" t="s">
        <v>41</v>
      </c>
      <c r="B48">
        <v>4.4478590499999999</v>
      </c>
      <c r="C48">
        <v>4.703462987</v>
      </c>
      <c r="D48">
        <v>4.9556657370000003</v>
      </c>
      <c r="E48">
        <v>5.2089638249999997</v>
      </c>
      <c r="F48">
        <v>5.466284065</v>
      </c>
      <c r="G48">
        <v>5.7331120819999999</v>
      </c>
      <c r="H48">
        <v>5.9985354309999996</v>
      </c>
      <c r="I48">
        <v>6.2179964989999998</v>
      </c>
      <c r="J48">
        <v>6.4089022379999996</v>
      </c>
      <c r="K48">
        <v>6.5961094219999996</v>
      </c>
      <c r="L48">
        <v>6.8001474320000002</v>
      </c>
      <c r="M48">
        <v>6.9748789130000004</v>
      </c>
      <c r="N48">
        <v>7.1522822189999999</v>
      </c>
      <c r="O48">
        <v>7.3404697170000004</v>
      </c>
      <c r="P48">
        <v>7.5502146510000001</v>
      </c>
      <c r="Q48">
        <v>7.7639647470000002</v>
      </c>
      <c r="R48">
        <v>7.9763751320000003</v>
      </c>
      <c r="S48">
        <v>8.1853760270000002</v>
      </c>
      <c r="T48">
        <v>8.4819333340000007</v>
      </c>
      <c r="U48">
        <v>8.7788149210000004</v>
      </c>
      <c r="V48">
        <v>9.0808485700000006</v>
      </c>
      <c r="W48">
        <v>9.3815216469999996</v>
      </c>
      <c r="X48">
        <v>9.6805122089999998</v>
      </c>
      <c r="Y48">
        <v>9.9780312739999903</v>
      </c>
      <c r="Z48">
        <v>10.274046999999999</v>
      </c>
      <c r="AA48">
        <v>10.56844136</v>
      </c>
      <c r="AB48">
        <v>10.86072362</v>
      </c>
      <c r="AC48">
        <v>11.150166390000001</v>
      </c>
      <c r="AD48">
        <v>11.44301514</v>
      </c>
      <c r="AE48">
        <v>11.754865410000001</v>
      </c>
      <c r="AF48">
        <v>12.090154249999999</v>
      </c>
      <c r="AG48">
        <v>12.442604190000001</v>
      </c>
      <c r="AH48">
        <v>12.80474345</v>
      </c>
      <c r="AI48">
        <v>13.172957309999999</v>
      </c>
      <c r="AJ48">
        <v>13.554235139999999</v>
      </c>
      <c r="AK48">
        <v>13.98510224</v>
      </c>
      <c r="AL48">
        <v>14.43471257</v>
      </c>
      <c r="AM48">
        <v>14.86419227</v>
      </c>
    </row>
    <row r="49" spans="1:39" x14ac:dyDescent="0.25">
      <c r="A49" t="s">
        <v>42</v>
      </c>
      <c r="B49">
        <v>86.327000010000006</v>
      </c>
      <c r="C49">
        <v>90.290103290000005</v>
      </c>
      <c r="D49">
        <v>94.074091179999996</v>
      </c>
      <c r="E49">
        <v>97.710519020000007</v>
      </c>
      <c r="F49">
        <v>101.3753983</v>
      </c>
      <c r="G49">
        <v>105.049639</v>
      </c>
      <c r="H49">
        <v>108.56966439999999</v>
      </c>
      <c r="I49">
        <v>111.2917762</v>
      </c>
      <c r="J49">
        <v>113.4819478</v>
      </c>
      <c r="K49">
        <v>115.5150498</v>
      </c>
      <c r="L49">
        <v>117.56469060000001</v>
      </c>
      <c r="M49">
        <v>119.86580240000001</v>
      </c>
      <c r="N49">
        <v>122.5149727</v>
      </c>
      <c r="O49">
        <v>125.42580479999999</v>
      </c>
      <c r="P49">
        <v>128.41653930000001</v>
      </c>
      <c r="Q49">
        <v>131.57398670000001</v>
      </c>
      <c r="R49">
        <v>134.8008284</v>
      </c>
      <c r="S49">
        <v>138.05292589999999</v>
      </c>
      <c r="T49">
        <v>139.3414631</v>
      </c>
      <c r="U49">
        <v>141.06751199999999</v>
      </c>
      <c r="V49">
        <v>142.88002990000001</v>
      </c>
      <c r="W49">
        <v>145.21217519999999</v>
      </c>
      <c r="X49">
        <v>147.48034029999999</v>
      </c>
      <c r="Y49">
        <v>149.7290946</v>
      </c>
      <c r="Z49">
        <v>151.9681664</v>
      </c>
      <c r="AA49">
        <v>153.9512029</v>
      </c>
      <c r="AB49">
        <v>155.9085541</v>
      </c>
      <c r="AC49">
        <v>157.85783359999999</v>
      </c>
      <c r="AD49">
        <v>159.807829</v>
      </c>
      <c r="AE49">
        <v>161.86348770000001</v>
      </c>
      <c r="AF49">
        <v>163.6112656</v>
      </c>
      <c r="AG49">
        <v>165.33794639999999</v>
      </c>
      <c r="AH49">
        <v>167.0716855</v>
      </c>
      <c r="AI49">
        <v>168.8151249</v>
      </c>
      <c r="AJ49">
        <v>170.5746005</v>
      </c>
      <c r="AK49">
        <v>172.339032</v>
      </c>
      <c r="AL49">
        <v>174.10648739999999</v>
      </c>
      <c r="AM49">
        <v>175.87857629999999</v>
      </c>
    </row>
    <row r="50" spans="1:39" x14ac:dyDescent="0.25">
      <c r="A50" t="s">
        <v>43</v>
      </c>
      <c r="B50">
        <v>10285.555549999999</v>
      </c>
      <c r="C50">
        <v>10276.49228</v>
      </c>
      <c r="D50">
        <v>10291.921130000001</v>
      </c>
      <c r="E50">
        <v>10296.76374</v>
      </c>
      <c r="F50">
        <v>10307.23342</v>
      </c>
      <c r="G50">
        <v>10331.413850000001</v>
      </c>
      <c r="H50">
        <v>10349.26433</v>
      </c>
      <c r="I50">
        <v>10354.931689999999</v>
      </c>
      <c r="J50">
        <v>10204.24806</v>
      </c>
      <c r="K50">
        <v>10092.16015</v>
      </c>
      <c r="L50">
        <v>9982.0127950000006</v>
      </c>
      <c r="M50">
        <v>9883.767758</v>
      </c>
      <c r="N50">
        <v>9804.7813590000005</v>
      </c>
      <c r="O50">
        <v>9736.5909630000006</v>
      </c>
      <c r="P50">
        <v>9710.4665889999997</v>
      </c>
      <c r="Q50">
        <v>9701.6686969999901</v>
      </c>
      <c r="R50">
        <v>9703.1512739999998</v>
      </c>
      <c r="S50">
        <v>9710.1396970000005</v>
      </c>
      <c r="T50">
        <v>9698.1286540000001</v>
      </c>
      <c r="U50">
        <v>9686.4803389999997</v>
      </c>
      <c r="V50">
        <v>9677.4119890000002</v>
      </c>
      <c r="W50">
        <v>9672.0091269999903</v>
      </c>
      <c r="X50">
        <v>9670.7712809999903</v>
      </c>
      <c r="Y50">
        <v>9673.9534210000002</v>
      </c>
      <c r="Z50">
        <v>9681.7331790000007</v>
      </c>
      <c r="AA50">
        <v>9694.2922660000004</v>
      </c>
      <c r="AB50">
        <v>9711.6360929999901</v>
      </c>
      <c r="AC50">
        <v>9733.7572820000005</v>
      </c>
      <c r="AD50">
        <v>9764.470104</v>
      </c>
      <c r="AE50">
        <v>9800.5632019999903</v>
      </c>
      <c r="AF50">
        <v>9841.2588169999999</v>
      </c>
      <c r="AG50">
        <v>9885.7729510000008</v>
      </c>
      <c r="AH50">
        <v>9933.71715699999</v>
      </c>
      <c r="AI50">
        <v>9985.0649290000001</v>
      </c>
      <c r="AJ50">
        <v>10039.55647</v>
      </c>
      <c r="AK50">
        <v>10097.28096</v>
      </c>
      <c r="AL50">
        <v>10158.27017</v>
      </c>
      <c r="AM50">
        <v>10222.598040000001</v>
      </c>
    </row>
    <row r="51" spans="1:39" x14ac:dyDescent="0.25">
      <c r="A51" t="s">
        <v>44</v>
      </c>
      <c r="B51">
        <v>147495.55559999999</v>
      </c>
      <c r="C51">
        <v>157296.2936</v>
      </c>
      <c r="D51">
        <v>167261.5399</v>
      </c>
      <c r="E51">
        <v>176987.92980000001</v>
      </c>
      <c r="F51">
        <v>186609.7629</v>
      </c>
      <c r="G51">
        <v>196202.65599999999</v>
      </c>
      <c r="H51">
        <v>205553.82980000001</v>
      </c>
      <c r="I51">
        <v>213544.5613</v>
      </c>
      <c r="J51">
        <v>220396.08809999999</v>
      </c>
      <c r="K51">
        <v>227067.7384</v>
      </c>
      <c r="L51">
        <v>233634.93859999999</v>
      </c>
      <c r="M51">
        <v>240496.54800000001</v>
      </c>
      <c r="N51">
        <v>247833.2512</v>
      </c>
      <c r="O51">
        <v>255546.22469999999</v>
      </c>
      <c r="P51">
        <v>263295.3713</v>
      </c>
      <c r="Q51">
        <v>271263.08720000001</v>
      </c>
      <c r="R51">
        <v>279365.9241</v>
      </c>
      <c r="S51">
        <v>287555.23820000002</v>
      </c>
      <c r="T51">
        <v>294321.40279999998</v>
      </c>
      <c r="U51">
        <v>300960.98119999998</v>
      </c>
      <c r="V51">
        <v>307623.52159999998</v>
      </c>
      <c r="W51">
        <v>314275.39380000002</v>
      </c>
      <c r="X51">
        <v>320967.04749999999</v>
      </c>
      <c r="Y51">
        <v>327696.81910000002</v>
      </c>
      <c r="Z51">
        <v>334452.06180000002</v>
      </c>
      <c r="AA51">
        <v>341229.38329999999</v>
      </c>
      <c r="AB51">
        <v>348028.24459999998</v>
      </c>
      <c r="AC51">
        <v>354840.5318</v>
      </c>
      <c r="AD51">
        <v>361747.14429999999</v>
      </c>
      <c r="AE51">
        <v>368718.12880000001</v>
      </c>
      <c r="AF51">
        <v>375605.02860000002</v>
      </c>
      <c r="AG51">
        <v>382423.71639999998</v>
      </c>
      <c r="AH51">
        <v>389153.51520000002</v>
      </c>
      <c r="AI51">
        <v>395808.01240000001</v>
      </c>
      <c r="AJ51">
        <v>402396.89889999997</v>
      </c>
      <c r="AK51">
        <v>408911.3455</v>
      </c>
      <c r="AL51">
        <v>415354.65720000002</v>
      </c>
      <c r="AM51">
        <v>421728.18329999998</v>
      </c>
    </row>
    <row r="52" spans="1:39" x14ac:dyDescent="0.25">
      <c r="A52" t="s">
        <v>45</v>
      </c>
      <c r="B52">
        <v>1235.5164030000001</v>
      </c>
      <c r="C52">
        <v>1306.5174959999999</v>
      </c>
      <c r="D52">
        <v>1376.5738160000001</v>
      </c>
      <c r="E52">
        <v>1446.9343960000001</v>
      </c>
      <c r="F52">
        <v>1518.4122400000001</v>
      </c>
      <c r="G52">
        <v>1592.5311340000001</v>
      </c>
      <c r="H52">
        <v>1666.2598419999999</v>
      </c>
      <c r="I52">
        <v>1727.2212500000001</v>
      </c>
      <c r="J52">
        <v>1780.250622</v>
      </c>
      <c r="K52">
        <v>1832.2526170000001</v>
      </c>
      <c r="L52">
        <v>1888.929842</v>
      </c>
      <c r="M52">
        <v>1937.466365</v>
      </c>
      <c r="N52">
        <v>1986.7450610000001</v>
      </c>
      <c r="O52">
        <v>2039.019366</v>
      </c>
      <c r="P52">
        <v>2097.2818480000001</v>
      </c>
      <c r="Q52">
        <v>2156.6568739999998</v>
      </c>
      <c r="R52">
        <v>2215.6597590000001</v>
      </c>
      <c r="S52">
        <v>2273.7155630000002</v>
      </c>
      <c r="T52">
        <v>2356.0925929999999</v>
      </c>
      <c r="U52">
        <v>2438.5596999999998</v>
      </c>
      <c r="V52">
        <v>2522.4579359999998</v>
      </c>
      <c r="W52">
        <v>2605.978235</v>
      </c>
      <c r="X52">
        <v>2689.0311689999999</v>
      </c>
      <c r="Y52">
        <v>2771.675354</v>
      </c>
      <c r="Z52">
        <v>2853.9019429999998</v>
      </c>
      <c r="AA52">
        <v>2935.6781550000001</v>
      </c>
      <c r="AB52">
        <v>3016.8676730000002</v>
      </c>
      <c r="AC52">
        <v>3097.2684410000002</v>
      </c>
      <c r="AD52">
        <v>3178.6153159999999</v>
      </c>
      <c r="AE52">
        <v>3265.240393</v>
      </c>
      <c r="AF52">
        <v>3358.3761810000001</v>
      </c>
      <c r="AG52">
        <v>3456.278941</v>
      </c>
      <c r="AH52">
        <v>3556.87318</v>
      </c>
      <c r="AI52">
        <v>3659.1548079999998</v>
      </c>
      <c r="AJ52">
        <v>3765.0653179999999</v>
      </c>
      <c r="AK52">
        <v>3884.7506229999999</v>
      </c>
      <c r="AL52">
        <v>4009.6423810000001</v>
      </c>
      <c r="AM52">
        <v>4128.9422969999996</v>
      </c>
    </row>
    <row r="53" spans="1:39" x14ac:dyDescent="0.25">
      <c r="A53" t="s">
        <v>46</v>
      </c>
      <c r="B53">
        <v>23979.72222</v>
      </c>
      <c r="C53">
        <v>25080.58425</v>
      </c>
      <c r="D53">
        <v>26131.691999999999</v>
      </c>
      <c r="E53">
        <v>27141.810839999998</v>
      </c>
      <c r="F53">
        <v>28159.832849999999</v>
      </c>
      <c r="G53">
        <v>29180.455279999998</v>
      </c>
      <c r="H53">
        <v>30158.240099999999</v>
      </c>
      <c r="I53">
        <v>30914.382290000001</v>
      </c>
      <c r="J53">
        <v>31522.763269999999</v>
      </c>
      <c r="K53">
        <v>32087.51384</v>
      </c>
      <c r="L53">
        <v>32656.858499999998</v>
      </c>
      <c r="M53">
        <v>33296.056230000002</v>
      </c>
      <c r="N53">
        <v>34031.936860000002</v>
      </c>
      <c r="O53">
        <v>34840.501340000003</v>
      </c>
      <c r="P53">
        <v>35671.260920000001</v>
      </c>
      <c r="Q53">
        <v>36548.32963</v>
      </c>
      <c r="R53">
        <v>37444.674570000003</v>
      </c>
      <c r="S53">
        <v>38348.034979999997</v>
      </c>
      <c r="T53">
        <v>38705.961969999997</v>
      </c>
      <c r="U53">
        <v>39185.420010000002</v>
      </c>
      <c r="V53">
        <v>39688.897190000003</v>
      </c>
      <c r="W53">
        <v>40336.715329999999</v>
      </c>
      <c r="X53">
        <v>40966.761200000001</v>
      </c>
      <c r="Y53">
        <v>41591.415159999997</v>
      </c>
      <c r="Z53">
        <v>42213.379540000002</v>
      </c>
      <c r="AA53">
        <v>42764.223039999997</v>
      </c>
      <c r="AB53">
        <v>43307.931700000001</v>
      </c>
      <c r="AC53">
        <v>43849.398220000003</v>
      </c>
      <c r="AD53">
        <v>44391.063600000001</v>
      </c>
      <c r="AE53">
        <v>44962.07991</v>
      </c>
      <c r="AF53">
        <v>45447.573790000002</v>
      </c>
      <c r="AG53">
        <v>45927.207329999997</v>
      </c>
      <c r="AH53">
        <v>46408.801509999998</v>
      </c>
      <c r="AI53">
        <v>46893.090259999997</v>
      </c>
      <c r="AJ53">
        <v>47381.833480000001</v>
      </c>
      <c r="AK53">
        <v>47871.95334</v>
      </c>
      <c r="AL53">
        <v>48362.913159999996</v>
      </c>
      <c r="AM53">
        <v>48855.160080000001</v>
      </c>
    </row>
    <row r="54" spans="1:39" x14ac:dyDescent="0.25">
      <c r="A54" t="s">
        <v>133</v>
      </c>
      <c r="B54">
        <v>54215.277779999997</v>
      </c>
      <c r="C54">
        <v>58550.254509999999</v>
      </c>
      <c r="D54">
        <v>62832.651810000003</v>
      </c>
      <c r="E54">
        <v>67071.066390000007</v>
      </c>
      <c r="F54">
        <v>71263.845499999996</v>
      </c>
      <c r="G54">
        <v>75495.152390000003</v>
      </c>
      <c r="H54">
        <v>79252.633820000003</v>
      </c>
      <c r="I54">
        <v>82515.974069999997</v>
      </c>
      <c r="J54">
        <v>85557.928409999906</v>
      </c>
      <c r="K54">
        <v>88563.890429999999</v>
      </c>
      <c r="L54">
        <v>91746.721319999997</v>
      </c>
      <c r="M54">
        <v>95229.19111</v>
      </c>
      <c r="N54">
        <v>99020.315789999906</v>
      </c>
      <c r="O54">
        <v>102882.4953</v>
      </c>
      <c r="P54">
        <v>106834.2693</v>
      </c>
      <c r="Q54">
        <v>110837.5655</v>
      </c>
      <c r="R54">
        <v>114863.3279</v>
      </c>
      <c r="S54">
        <v>118897.2804</v>
      </c>
      <c r="T54">
        <v>121674.643</v>
      </c>
      <c r="U54">
        <v>124418.49310000001</v>
      </c>
      <c r="V54">
        <v>127118.38529999999</v>
      </c>
      <c r="W54">
        <v>129813.9856</v>
      </c>
      <c r="X54">
        <v>132523.6825</v>
      </c>
      <c r="Y54">
        <v>135249.1735</v>
      </c>
      <c r="Z54">
        <v>137989.44529999999</v>
      </c>
      <c r="AA54">
        <v>140746.06640000001</v>
      </c>
      <c r="AB54">
        <v>143515.67879999999</v>
      </c>
      <c r="AC54">
        <v>146297.16010000001</v>
      </c>
      <c r="AD54">
        <v>149144.9375</v>
      </c>
      <c r="AE54">
        <v>151957.92439999999</v>
      </c>
      <c r="AF54">
        <v>154722.6109</v>
      </c>
      <c r="AG54">
        <v>157427.27900000001</v>
      </c>
      <c r="AH54">
        <v>160077.83679999999</v>
      </c>
      <c r="AI54">
        <v>162689.00589999999</v>
      </c>
      <c r="AJ54">
        <v>165268.1367</v>
      </c>
      <c r="AK54">
        <v>167815.37710000001</v>
      </c>
      <c r="AL54">
        <v>170331.8414</v>
      </c>
      <c r="AM54">
        <v>172827.17069999999</v>
      </c>
    </row>
    <row r="55" spans="1:39" x14ac:dyDescent="0.25">
      <c r="A55" t="s">
        <v>47</v>
      </c>
      <c r="B55">
        <v>4625.557656</v>
      </c>
      <c r="C55">
        <v>4802.0051020000001</v>
      </c>
      <c r="D55">
        <v>4977.9728480000003</v>
      </c>
      <c r="E55">
        <v>5153.7416590000003</v>
      </c>
      <c r="F55">
        <v>5329.2971680000001</v>
      </c>
      <c r="G55">
        <v>5504.1413050000001</v>
      </c>
      <c r="H55">
        <v>5678.8498090000003</v>
      </c>
      <c r="I55">
        <v>5853.630236</v>
      </c>
      <c r="J55">
        <v>6028.5333899999996</v>
      </c>
      <c r="K55">
        <v>6203.526981</v>
      </c>
      <c r="L55">
        <v>6378.5315090000004</v>
      </c>
      <c r="M55">
        <v>6553.6086210000003</v>
      </c>
      <c r="N55">
        <v>6728.6628270000001</v>
      </c>
      <c r="O55">
        <v>6903.8483390000001</v>
      </c>
      <c r="P55">
        <v>7079.0967680000003</v>
      </c>
      <c r="Q55">
        <v>7254.2703090000005</v>
      </c>
      <c r="R55">
        <v>7429.3695029999999</v>
      </c>
      <c r="S55">
        <v>7604.4875709999997</v>
      </c>
      <c r="T55">
        <v>7691.9381100000001</v>
      </c>
      <c r="U55">
        <v>7780.0630469999996</v>
      </c>
      <c r="V55">
        <v>7867.1628970000002</v>
      </c>
      <c r="W55">
        <v>7954.7551759999997</v>
      </c>
      <c r="X55">
        <v>8042.4072249999999</v>
      </c>
      <c r="Y55">
        <v>8130.0473339999999</v>
      </c>
      <c r="Z55">
        <v>8217.6548199999997</v>
      </c>
      <c r="AA55">
        <v>8305.2295130000002</v>
      </c>
      <c r="AB55">
        <v>8392.7830450000001</v>
      </c>
      <c r="AC55">
        <v>8480.3397550000009</v>
      </c>
      <c r="AD55">
        <v>8567.8964649999998</v>
      </c>
      <c r="AE55">
        <v>8655.2611550000001</v>
      </c>
      <c r="AF55">
        <v>8742.5563650000004</v>
      </c>
      <c r="AG55">
        <v>8830.0339139999996</v>
      </c>
      <c r="AH55">
        <v>8917.7359579999902</v>
      </c>
      <c r="AI55">
        <v>9005.6836839999996</v>
      </c>
      <c r="AJ55">
        <v>9094.4993290000002</v>
      </c>
      <c r="AK55">
        <v>9183.6598880000001</v>
      </c>
      <c r="AL55">
        <v>9273.0863530000006</v>
      </c>
      <c r="AM55">
        <v>9362.8063689999999</v>
      </c>
    </row>
    <row r="56" spans="1:39" x14ac:dyDescent="0.25">
      <c r="A56" t="s">
        <v>48</v>
      </c>
      <c r="B56">
        <v>4625.557656</v>
      </c>
      <c r="C56">
        <v>4728.2865769999999</v>
      </c>
      <c r="D56">
        <v>4830.4185269999998</v>
      </c>
      <c r="E56">
        <v>4926.8303910000004</v>
      </c>
      <c r="F56">
        <v>5019.6784369999996</v>
      </c>
      <c r="G56">
        <v>5109.0176419999998</v>
      </c>
      <c r="H56">
        <v>5194.0664189999998</v>
      </c>
      <c r="I56">
        <v>5246.537163</v>
      </c>
      <c r="J56">
        <v>5287.9174489999996</v>
      </c>
      <c r="K56">
        <v>5341.2652470000003</v>
      </c>
      <c r="L56">
        <v>5407.5670970000001</v>
      </c>
      <c r="M56">
        <v>5478.2594230000004</v>
      </c>
      <c r="N56">
        <v>5554.2155030000004</v>
      </c>
      <c r="O56">
        <v>5636.5710140000001</v>
      </c>
      <c r="P56">
        <v>5718.3320180000001</v>
      </c>
      <c r="Q56">
        <v>5801.5878590000002</v>
      </c>
      <c r="R56">
        <v>5885.4845759999998</v>
      </c>
      <c r="S56">
        <v>5969.6460189999998</v>
      </c>
      <c r="T56">
        <v>6008.6361930000003</v>
      </c>
      <c r="U56">
        <v>6045.1700140000003</v>
      </c>
      <c r="V56">
        <v>6081.6010900000001</v>
      </c>
      <c r="W56">
        <v>6118.1079829999999</v>
      </c>
      <c r="X56">
        <v>6154.3977359999999</v>
      </c>
      <c r="Y56">
        <v>6190.5185170000004</v>
      </c>
      <c r="Z56">
        <v>6226.356949</v>
      </c>
      <c r="AA56">
        <v>6261.5599050000001</v>
      </c>
      <c r="AB56">
        <v>6296.3492919999999</v>
      </c>
      <c r="AC56">
        <v>6330.6132669999997</v>
      </c>
      <c r="AD56">
        <v>6363.6929980000004</v>
      </c>
      <c r="AE56">
        <v>6394.0865560000002</v>
      </c>
      <c r="AF56">
        <v>6422.0760419999997</v>
      </c>
      <c r="AG56">
        <v>6449.5345429999998</v>
      </c>
      <c r="AH56">
        <v>6476.5209850000001</v>
      </c>
      <c r="AI56">
        <v>6502.345096</v>
      </c>
      <c r="AJ56">
        <v>6527.097417</v>
      </c>
      <c r="AK56">
        <v>6550.757012</v>
      </c>
      <c r="AL56">
        <v>6573.2949719999997</v>
      </c>
      <c r="AM56">
        <v>6593.6659200000004</v>
      </c>
    </row>
    <row r="57" spans="1:39" x14ac:dyDescent="0.25">
      <c r="A57" t="s">
        <v>49</v>
      </c>
      <c r="B57">
        <v>237211.6275</v>
      </c>
      <c r="C57">
        <v>252441.52009999999</v>
      </c>
      <c r="D57">
        <v>267646.0539</v>
      </c>
      <c r="E57">
        <v>282842.52120000002</v>
      </c>
      <c r="F57">
        <v>298067.35470000003</v>
      </c>
      <c r="G57">
        <v>313299.34289999999</v>
      </c>
      <c r="H57">
        <v>328538.84419999999</v>
      </c>
      <c r="I57">
        <v>343792.35600000003</v>
      </c>
      <c r="J57">
        <v>359056.02909999999</v>
      </c>
      <c r="K57">
        <v>374322.70569999999</v>
      </c>
      <c r="L57">
        <v>389587.26809999999</v>
      </c>
      <c r="M57">
        <v>404849.80440000002</v>
      </c>
      <c r="N57">
        <v>420107.36430000002</v>
      </c>
      <c r="O57">
        <v>435333.42430000001</v>
      </c>
      <c r="P57">
        <v>450531.66580000002</v>
      </c>
      <c r="Q57">
        <v>465717.24570000003</v>
      </c>
      <c r="R57">
        <v>480880.21549999999</v>
      </c>
      <c r="S57">
        <v>496019.01370000001</v>
      </c>
      <c r="T57">
        <v>507668.03759999998</v>
      </c>
      <c r="U57">
        <v>519398.71230000001</v>
      </c>
      <c r="V57">
        <v>530970.72120000003</v>
      </c>
      <c r="W57">
        <v>542686.75109999999</v>
      </c>
      <c r="X57">
        <v>554422.20019999996</v>
      </c>
      <c r="Y57">
        <v>566164.93319999997</v>
      </c>
      <c r="Z57">
        <v>577914.18669999996</v>
      </c>
      <c r="AA57">
        <v>589670.74340000004</v>
      </c>
      <c r="AB57">
        <v>601434.42599999998</v>
      </c>
      <c r="AC57">
        <v>613205.54379999998</v>
      </c>
      <c r="AD57">
        <v>624969.81140000001</v>
      </c>
      <c r="AE57">
        <v>636734.23860000004</v>
      </c>
      <c r="AF57">
        <v>648509.07180000003</v>
      </c>
      <c r="AG57">
        <v>660294.9007</v>
      </c>
      <c r="AH57">
        <v>672095.0649</v>
      </c>
      <c r="AI57">
        <v>683912.15630000003</v>
      </c>
      <c r="AJ57">
        <v>695757.1361</v>
      </c>
      <c r="AK57">
        <v>707631.26879999996</v>
      </c>
      <c r="AL57">
        <v>719524.09889999998</v>
      </c>
      <c r="AM57">
        <v>731433.11880000005</v>
      </c>
    </row>
    <row r="58" spans="1:39" x14ac:dyDescent="0.25">
      <c r="A58" t="s">
        <v>50</v>
      </c>
      <c r="B58">
        <v>237211.6275</v>
      </c>
      <c r="C58">
        <v>252510.1421</v>
      </c>
      <c r="D58">
        <v>267894.3787</v>
      </c>
      <c r="E58">
        <v>282944.50520000001</v>
      </c>
      <c r="F58">
        <v>297859.08689999999</v>
      </c>
      <c r="G58">
        <v>312802.20860000001</v>
      </c>
      <c r="H58">
        <v>326980.2279</v>
      </c>
      <c r="I58">
        <v>339057.07059999998</v>
      </c>
      <c r="J58">
        <v>349461.27840000001</v>
      </c>
      <c r="K58">
        <v>359643.55550000002</v>
      </c>
      <c r="L58">
        <v>369909.46110000001</v>
      </c>
      <c r="M58">
        <v>380843.0295</v>
      </c>
      <c r="N58">
        <v>392677.03029999998</v>
      </c>
      <c r="O58">
        <v>405044.83169999998</v>
      </c>
      <c r="P58">
        <v>417608.64990000002</v>
      </c>
      <c r="Q58">
        <v>430507.30780000001</v>
      </c>
      <c r="R58">
        <v>443592.73749999999</v>
      </c>
      <c r="S58">
        <v>456784.40879999998</v>
      </c>
      <c r="T58">
        <v>466756.22899999999</v>
      </c>
      <c r="U58">
        <v>476689.93440000003</v>
      </c>
      <c r="V58">
        <v>486630.674</v>
      </c>
      <c r="W58">
        <v>496704.0821</v>
      </c>
      <c r="X58">
        <v>506817.29359999998</v>
      </c>
      <c r="Y58">
        <v>516983.03659999999</v>
      </c>
      <c r="Z58">
        <v>527190.52179999999</v>
      </c>
      <c r="AA58">
        <v>537369.64309999999</v>
      </c>
      <c r="AB58">
        <v>547580.35880000005</v>
      </c>
      <c r="AC58">
        <v>557818.11580000003</v>
      </c>
      <c r="AD58">
        <v>568226.23080000002</v>
      </c>
      <c r="AE58">
        <v>578703.93680000002</v>
      </c>
      <c r="AF58">
        <v>588974.84829999995</v>
      </c>
      <c r="AG58">
        <v>599120.25459999999</v>
      </c>
      <c r="AH58">
        <v>609130.74380000005</v>
      </c>
      <c r="AI58">
        <v>619034.3284</v>
      </c>
      <c r="AJ58">
        <v>628851.49089999998</v>
      </c>
      <c r="AK58">
        <v>638580.70750000002</v>
      </c>
      <c r="AL58">
        <v>648217.32429999998</v>
      </c>
      <c r="AM58">
        <v>657762.05449999997</v>
      </c>
    </row>
    <row r="59" spans="1:39" x14ac:dyDescent="0.25">
      <c r="A59" t="s">
        <v>57</v>
      </c>
      <c r="B59">
        <v>1269.6992749999999</v>
      </c>
      <c r="C59">
        <v>1351.9400889999999</v>
      </c>
      <c r="D59">
        <v>1434.1684700000001</v>
      </c>
      <c r="E59">
        <v>1516.3610960000001</v>
      </c>
      <c r="F59">
        <v>1598.493588</v>
      </c>
      <c r="G59">
        <v>1680.566967</v>
      </c>
      <c r="H59">
        <v>1762.5850009999999</v>
      </c>
      <c r="I59">
        <v>1844.5577470000001</v>
      </c>
      <c r="J59">
        <v>1926.489329</v>
      </c>
      <c r="K59">
        <v>2008.3949299999999</v>
      </c>
      <c r="L59">
        <v>2090.2709810000001</v>
      </c>
      <c r="M59">
        <v>2172.1908629999998</v>
      </c>
      <c r="N59">
        <v>2254.065904</v>
      </c>
      <c r="O59">
        <v>2336.1641279999999</v>
      </c>
      <c r="P59">
        <v>2418.0894880000001</v>
      </c>
      <c r="Q59">
        <v>2499.9168840000002</v>
      </c>
      <c r="R59">
        <v>2581.7137149999999</v>
      </c>
      <c r="S59">
        <v>2663.5210910000001</v>
      </c>
      <c r="T59">
        <v>2673.7751680000001</v>
      </c>
      <c r="U59">
        <v>2683.9742849999998</v>
      </c>
      <c r="V59">
        <v>2694.1624040000002</v>
      </c>
      <c r="W59">
        <v>2704.4124099999999</v>
      </c>
      <c r="X59">
        <v>2714.729707</v>
      </c>
      <c r="Y59">
        <v>2725.104977</v>
      </c>
      <c r="Z59">
        <v>2735.5279599999999</v>
      </c>
      <c r="AA59">
        <v>2745.9880950000002</v>
      </c>
      <c r="AB59">
        <v>2756.4779640000002</v>
      </c>
      <c r="AC59">
        <v>2766.994432</v>
      </c>
      <c r="AD59">
        <v>2777.525486</v>
      </c>
      <c r="AE59">
        <v>2787.9346439999999</v>
      </c>
      <c r="AF59">
        <v>2798.2425990000002</v>
      </c>
      <c r="AG59">
        <v>2808.703203</v>
      </c>
      <c r="AH59">
        <v>2819.271491</v>
      </c>
      <c r="AI59">
        <v>2829.8947669999998</v>
      </c>
      <c r="AJ59">
        <v>2841.0204869999998</v>
      </c>
      <c r="AK59">
        <v>2852.1153279999999</v>
      </c>
      <c r="AL59">
        <v>2863.1189429999999</v>
      </c>
      <c r="AM59">
        <v>2874.0497690000002</v>
      </c>
    </row>
    <row r="60" spans="1:39" x14ac:dyDescent="0.25">
      <c r="A60" t="s">
        <v>58</v>
      </c>
      <c r="B60">
        <v>33.802999999999997</v>
      </c>
      <c r="C60">
        <v>35.129244079999999</v>
      </c>
      <c r="D60">
        <v>36.448652340000002</v>
      </c>
      <c r="E60">
        <v>37.757715869999998</v>
      </c>
      <c r="F60">
        <v>39.055498180000001</v>
      </c>
      <c r="G60">
        <v>40.343362720000002</v>
      </c>
      <c r="H60">
        <v>41.622967060000001</v>
      </c>
      <c r="I60">
        <v>42.896615730000001</v>
      </c>
      <c r="J60">
        <v>44.167437290000002</v>
      </c>
      <c r="K60">
        <v>45.433663070000001</v>
      </c>
      <c r="L60">
        <v>46.695013250000002</v>
      </c>
      <c r="M60">
        <v>47.952350869999997</v>
      </c>
      <c r="N60">
        <v>49.204933080000004</v>
      </c>
      <c r="O60">
        <v>50.453779330000003</v>
      </c>
      <c r="P60">
        <v>51.69835423</v>
      </c>
      <c r="Q60">
        <v>52.936282540000001</v>
      </c>
      <c r="R60">
        <v>54.165654420000003</v>
      </c>
      <c r="S60">
        <v>55.386055480000003</v>
      </c>
      <c r="T60">
        <v>55.881245190000001</v>
      </c>
      <c r="U60">
        <v>56.35501043</v>
      </c>
      <c r="V60">
        <v>56.81502871</v>
      </c>
      <c r="W60">
        <v>57.26494083</v>
      </c>
      <c r="X60">
        <v>57.710457009999999</v>
      </c>
      <c r="Y60">
        <v>58.15741371</v>
      </c>
      <c r="Z60">
        <v>58.609863910000001</v>
      </c>
      <c r="AA60">
        <v>59.070228829999998</v>
      </c>
      <c r="AB60">
        <v>59.539726229999999</v>
      </c>
      <c r="AC60">
        <v>60.018932079999999</v>
      </c>
      <c r="AD60">
        <v>60.515620759999997</v>
      </c>
      <c r="AE60">
        <v>61.023882999999998</v>
      </c>
      <c r="AF60">
        <v>61.539231899999997</v>
      </c>
      <c r="AG60">
        <v>62.06201531</v>
      </c>
      <c r="AH60">
        <v>62.592408929999998</v>
      </c>
      <c r="AI60">
        <v>63.131189790000001</v>
      </c>
      <c r="AJ60">
        <v>63.682921069999999</v>
      </c>
      <c r="AK60">
        <v>64.247481809999996</v>
      </c>
      <c r="AL60">
        <v>64.822662410000007</v>
      </c>
      <c r="AM60">
        <v>65.408566190000002</v>
      </c>
    </row>
    <row r="61" spans="1:39" x14ac:dyDescent="0.25">
      <c r="A61" t="s">
        <v>59</v>
      </c>
      <c r="B61">
        <v>195.17500000000001</v>
      </c>
      <c r="C61">
        <v>210.68402850000001</v>
      </c>
      <c r="D61">
        <v>226.19739010000001</v>
      </c>
      <c r="E61">
        <v>241.70481319999999</v>
      </c>
      <c r="F61">
        <v>257.19979139999998</v>
      </c>
      <c r="G61">
        <v>272.6819423</v>
      </c>
      <c r="H61">
        <v>288.14878870000001</v>
      </c>
      <c r="I61">
        <v>303.60300100000001</v>
      </c>
      <c r="J61">
        <v>319.04572999999999</v>
      </c>
      <c r="K61">
        <v>334.48000869999998</v>
      </c>
      <c r="L61">
        <v>349.90985169999999</v>
      </c>
      <c r="M61">
        <v>365.34479700000003</v>
      </c>
      <c r="N61">
        <v>380.78087749999997</v>
      </c>
      <c r="O61">
        <v>396.201864</v>
      </c>
      <c r="P61">
        <v>411.60208699999998</v>
      </c>
      <c r="Q61">
        <v>426.99011000000002</v>
      </c>
      <c r="R61">
        <v>442.3728213</v>
      </c>
      <c r="S61">
        <v>457.75381019999998</v>
      </c>
      <c r="T61">
        <v>468.60777059999998</v>
      </c>
      <c r="U61">
        <v>479.45876829999997</v>
      </c>
      <c r="V61">
        <v>490.30882869999999</v>
      </c>
      <c r="W61">
        <v>501.16417130000002</v>
      </c>
      <c r="X61">
        <v>512.026026</v>
      </c>
      <c r="Y61">
        <v>522.8934203</v>
      </c>
      <c r="Z61">
        <v>533.76558950000003</v>
      </c>
      <c r="AA61">
        <v>544.64221620000001</v>
      </c>
      <c r="AB61">
        <v>555.52314779999995</v>
      </c>
      <c r="AC61">
        <v>566.40853470000002</v>
      </c>
      <c r="AD61">
        <v>577.28430379999998</v>
      </c>
      <c r="AE61">
        <v>588.14638479999996</v>
      </c>
      <c r="AF61">
        <v>599.00334350000003</v>
      </c>
      <c r="AG61">
        <v>609.87628770000003</v>
      </c>
      <c r="AH61">
        <v>620.76945560000001</v>
      </c>
      <c r="AI61">
        <v>631.68090110000003</v>
      </c>
      <c r="AJ61">
        <v>642.63244020000002</v>
      </c>
      <c r="AK61">
        <v>653.60116930000004</v>
      </c>
      <c r="AL61">
        <v>664.58395289999999</v>
      </c>
      <c r="AM61">
        <v>675.57910549999997</v>
      </c>
    </row>
    <row r="62" spans="1:39" x14ac:dyDescent="0.25">
      <c r="A62" t="s">
        <v>60</v>
      </c>
      <c r="B62">
        <v>1269.6992749999999</v>
      </c>
      <c r="C62">
        <v>1276.191086</v>
      </c>
      <c r="D62">
        <v>1282.6851529999999</v>
      </c>
      <c r="E62">
        <v>1289.3188259999999</v>
      </c>
      <c r="F62">
        <v>1296.023455</v>
      </c>
      <c r="G62">
        <v>1302.6721090000001</v>
      </c>
      <c r="H62">
        <v>1309.18695</v>
      </c>
      <c r="I62">
        <v>1315.78529</v>
      </c>
      <c r="J62">
        <v>1322.415121</v>
      </c>
      <c r="K62">
        <v>1328.6924759999999</v>
      </c>
      <c r="L62">
        <v>1334.675483</v>
      </c>
      <c r="M62">
        <v>1340.7763480000001</v>
      </c>
      <c r="N62">
        <v>1346.7398559999999</v>
      </c>
      <c r="O62">
        <v>1352.7188060000001</v>
      </c>
      <c r="P62">
        <v>1358.8226119999999</v>
      </c>
      <c r="Q62">
        <v>1365.0257690000001</v>
      </c>
      <c r="R62">
        <v>1371.293531</v>
      </c>
      <c r="S62">
        <v>1377.598264</v>
      </c>
      <c r="T62">
        <v>1356.4416510000001</v>
      </c>
      <c r="U62">
        <v>1335.3240800000001</v>
      </c>
      <c r="V62">
        <v>1314.2196730000001</v>
      </c>
      <c r="W62">
        <v>1293.1199489999999</v>
      </c>
      <c r="X62">
        <v>1272.0240940000001</v>
      </c>
      <c r="Y62">
        <v>1250.9288509999999</v>
      </c>
      <c r="Z62">
        <v>1229.843394</v>
      </c>
      <c r="AA62">
        <v>1208.7743439999999</v>
      </c>
      <c r="AB62">
        <v>1187.7165990000001</v>
      </c>
      <c r="AC62">
        <v>1166.644194</v>
      </c>
      <c r="AD62">
        <v>1145.487429</v>
      </c>
      <c r="AE62">
        <v>1124.3349330000001</v>
      </c>
      <c r="AF62">
        <v>1103.2319540000001</v>
      </c>
      <c r="AG62">
        <v>1082.16121</v>
      </c>
      <c r="AH62">
        <v>1061.108475</v>
      </c>
      <c r="AI62">
        <v>1040.0591629999999</v>
      </c>
      <c r="AJ62">
        <v>1018.921958</v>
      </c>
      <c r="AK62">
        <v>997.7678118</v>
      </c>
      <c r="AL62">
        <v>976.62717940000005</v>
      </c>
      <c r="AM62">
        <v>955.56564749999995</v>
      </c>
    </row>
    <row r="63" spans="1:39" x14ac:dyDescent="0.25">
      <c r="A63" t="s">
        <v>61</v>
      </c>
      <c r="B63">
        <v>33.802999999999997</v>
      </c>
      <c r="C63">
        <v>35.150956970000003</v>
      </c>
      <c r="D63">
        <v>36.504904029999999</v>
      </c>
      <c r="E63">
        <v>37.85715691</v>
      </c>
      <c r="F63">
        <v>39.201753930000002</v>
      </c>
      <c r="G63">
        <v>40.536487870000002</v>
      </c>
      <c r="H63">
        <v>41.892905050000003</v>
      </c>
      <c r="I63">
        <v>43.290924400000002</v>
      </c>
      <c r="J63">
        <v>44.717787850000001</v>
      </c>
      <c r="K63">
        <v>46.138525540000003</v>
      </c>
      <c r="L63">
        <v>47.534489739999998</v>
      </c>
      <c r="M63">
        <v>48.898782300000001</v>
      </c>
      <c r="N63">
        <v>50.229321140000003</v>
      </c>
      <c r="O63">
        <v>51.530865919999997</v>
      </c>
      <c r="P63">
        <v>52.820524919999997</v>
      </c>
      <c r="Q63">
        <v>54.09995567</v>
      </c>
      <c r="R63">
        <v>55.369942399999999</v>
      </c>
      <c r="S63">
        <v>56.631801729999999</v>
      </c>
      <c r="T63">
        <v>57.127884299999998</v>
      </c>
      <c r="U63">
        <v>57.59133653</v>
      </c>
      <c r="V63">
        <v>58.031134510000001</v>
      </c>
      <c r="W63">
        <v>58.456521080000002</v>
      </c>
      <c r="X63">
        <v>58.876684320000003</v>
      </c>
      <c r="Y63">
        <v>59.298846019999999</v>
      </c>
      <c r="Z63">
        <v>59.727690520000003</v>
      </c>
      <c r="AA63">
        <v>60.166059580000002</v>
      </c>
      <c r="AB63">
        <v>60.6149451</v>
      </c>
      <c r="AC63">
        <v>61.074677549999997</v>
      </c>
      <c r="AD63">
        <v>61.551462860000001</v>
      </c>
      <c r="AE63">
        <v>62.039714480000001</v>
      </c>
      <c r="AF63">
        <v>62.5319863</v>
      </c>
      <c r="AG63">
        <v>63.023870989999999</v>
      </c>
      <c r="AH63">
        <v>63.514947120000002</v>
      </c>
      <c r="AI63">
        <v>64.006982820000005</v>
      </c>
      <c r="AJ63">
        <v>64.505196459999894</v>
      </c>
      <c r="AK63">
        <v>65.009745109999997</v>
      </c>
      <c r="AL63">
        <v>65.51838103</v>
      </c>
      <c r="AM63">
        <v>66.0331537</v>
      </c>
    </row>
    <row r="64" spans="1:39" x14ac:dyDescent="0.25">
      <c r="A64" t="s">
        <v>62</v>
      </c>
      <c r="B64">
        <v>195.17500000000001</v>
      </c>
      <c r="C64">
        <v>210.78091620000001</v>
      </c>
      <c r="D64">
        <v>226.19754649999999</v>
      </c>
      <c r="E64">
        <v>241.455839</v>
      </c>
      <c r="F64">
        <v>256.54984380000002</v>
      </c>
      <c r="G64">
        <v>271.78254859999998</v>
      </c>
      <c r="H64">
        <v>285.30948169999999</v>
      </c>
      <c r="I64">
        <v>297.05750669999998</v>
      </c>
      <c r="J64">
        <v>308.00854229999999</v>
      </c>
      <c r="K64">
        <v>318.83000559999999</v>
      </c>
      <c r="L64">
        <v>330.28819670000001</v>
      </c>
      <c r="M64">
        <v>342.82508799999999</v>
      </c>
      <c r="N64">
        <v>356.47313689999999</v>
      </c>
      <c r="O64">
        <v>370.376983</v>
      </c>
      <c r="P64">
        <v>384.6033693</v>
      </c>
      <c r="Q64">
        <v>399.01523570000001</v>
      </c>
      <c r="R64">
        <v>413.50798040000001</v>
      </c>
      <c r="S64">
        <v>428.03020930000002</v>
      </c>
      <c r="T64">
        <v>438.02871479999999</v>
      </c>
      <c r="U64">
        <v>447.90657529999999</v>
      </c>
      <c r="V64">
        <v>457.62618709999998</v>
      </c>
      <c r="W64">
        <v>467.33034800000001</v>
      </c>
      <c r="X64">
        <v>477.08525680000002</v>
      </c>
      <c r="Y64">
        <v>486.89702460000001</v>
      </c>
      <c r="Z64">
        <v>496.76200319999998</v>
      </c>
      <c r="AA64">
        <v>506.68583890000002</v>
      </c>
      <c r="AB64">
        <v>516.65644369999995</v>
      </c>
      <c r="AC64">
        <v>526.66977650000001</v>
      </c>
      <c r="AD64">
        <v>536.92177500000003</v>
      </c>
      <c r="AE64">
        <v>547.04852800000003</v>
      </c>
      <c r="AF64">
        <v>557.0013993</v>
      </c>
      <c r="AG64">
        <v>566.73820430000001</v>
      </c>
      <c r="AH64">
        <v>576.28021239999998</v>
      </c>
      <c r="AI64">
        <v>585.6804214</v>
      </c>
      <c r="AJ64">
        <v>594.96529199999998</v>
      </c>
      <c r="AK64">
        <v>604.13535739999998</v>
      </c>
      <c r="AL64">
        <v>613.19462910000004</v>
      </c>
      <c r="AM64">
        <v>622.17781460000003</v>
      </c>
    </row>
    <row r="65" spans="1:39" x14ac:dyDescent="0.25">
      <c r="A65" t="s">
        <v>69</v>
      </c>
      <c r="B65">
        <v>158.69049799999999</v>
      </c>
      <c r="C65">
        <v>159.24413379999999</v>
      </c>
      <c r="D65">
        <v>159.82723709999999</v>
      </c>
      <c r="E65">
        <v>160.3128012</v>
      </c>
      <c r="F65">
        <v>160.754786</v>
      </c>
      <c r="G65">
        <v>161.17939670000001</v>
      </c>
      <c r="H65">
        <v>161.6007209</v>
      </c>
      <c r="I65">
        <v>162.0334173</v>
      </c>
      <c r="J65">
        <v>162.48233629999999</v>
      </c>
      <c r="K65">
        <v>162.9489179</v>
      </c>
      <c r="L65">
        <v>163.43357459999999</v>
      </c>
      <c r="M65">
        <v>163.93581649999999</v>
      </c>
      <c r="N65">
        <v>164.45222340000001</v>
      </c>
      <c r="O65">
        <v>164.97815940000001</v>
      </c>
      <c r="P65">
        <v>165.4854387</v>
      </c>
      <c r="Q65">
        <v>165.97005160000001</v>
      </c>
      <c r="R65">
        <v>166.4306751</v>
      </c>
      <c r="S65">
        <v>166.8643553</v>
      </c>
      <c r="T65">
        <v>167.32611259999999</v>
      </c>
      <c r="U65">
        <v>167.79039760000001</v>
      </c>
      <c r="V65">
        <v>168.26615039999999</v>
      </c>
      <c r="W65">
        <v>168.76047629999999</v>
      </c>
      <c r="X65">
        <v>169.2760457</v>
      </c>
      <c r="Y65">
        <v>169.8145164</v>
      </c>
      <c r="Z65">
        <v>170.37661299999999</v>
      </c>
      <c r="AA65">
        <v>170.9622158</v>
      </c>
      <c r="AB65">
        <v>171.57035089999999</v>
      </c>
      <c r="AC65">
        <v>172.1994019</v>
      </c>
      <c r="AD65">
        <v>172.82342990000001</v>
      </c>
      <c r="AE65">
        <v>173.44049129999999</v>
      </c>
      <c r="AF65">
        <v>174.05798680000001</v>
      </c>
      <c r="AG65">
        <v>174.68503269999999</v>
      </c>
      <c r="AH65">
        <v>175.32644429999999</v>
      </c>
      <c r="AI65">
        <v>175.9852291</v>
      </c>
      <c r="AJ65">
        <v>176.66980670000001</v>
      </c>
      <c r="AK65">
        <v>177.3790027</v>
      </c>
      <c r="AL65">
        <v>178.1118773</v>
      </c>
      <c r="AM65">
        <v>178.8670371</v>
      </c>
    </row>
    <row r="66" spans="1:39" x14ac:dyDescent="0.25">
      <c r="A66" t="s">
        <v>70</v>
      </c>
      <c r="B66">
        <v>1536.846857</v>
      </c>
      <c r="C66">
        <v>1591.6347109999999</v>
      </c>
      <c r="D66">
        <v>1646.656649</v>
      </c>
      <c r="E66">
        <v>1701.55655</v>
      </c>
      <c r="F66">
        <v>1756.3558499999999</v>
      </c>
      <c r="G66">
        <v>1811.0662500000001</v>
      </c>
      <c r="H66">
        <v>1865.7046</v>
      </c>
      <c r="I66">
        <v>1920.2718440000001</v>
      </c>
      <c r="J66">
        <v>1974.7663889999999</v>
      </c>
      <c r="K66">
        <v>2029.182382</v>
      </c>
      <c r="L66">
        <v>2083.517339</v>
      </c>
      <c r="M66">
        <v>2137.783637</v>
      </c>
      <c r="N66">
        <v>2191.9804789999998</v>
      </c>
      <c r="O66">
        <v>2246.1202469999998</v>
      </c>
      <c r="P66">
        <v>2300.0994799999999</v>
      </c>
      <c r="Q66">
        <v>2353.9515719999999</v>
      </c>
      <c r="R66">
        <v>2407.6721790000001</v>
      </c>
      <c r="S66">
        <v>2461.270121</v>
      </c>
      <c r="T66">
        <v>2506.1564010000002</v>
      </c>
      <c r="U66">
        <v>2551.0810470000001</v>
      </c>
      <c r="V66">
        <v>2596.0050849999998</v>
      </c>
      <c r="W66">
        <v>2640.9624389999999</v>
      </c>
      <c r="X66">
        <v>2685.9780940000001</v>
      </c>
      <c r="Y66">
        <v>2731.072087</v>
      </c>
      <c r="Z66">
        <v>2776.2531079999999</v>
      </c>
      <c r="AA66">
        <v>2821.5320710000001</v>
      </c>
      <c r="AB66">
        <v>2866.91581</v>
      </c>
      <c r="AC66">
        <v>2912.4125220000001</v>
      </c>
      <c r="AD66">
        <v>2958.0536470000002</v>
      </c>
      <c r="AE66">
        <v>3003.7141799999999</v>
      </c>
      <c r="AF66">
        <v>3049.4492700000001</v>
      </c>
      <c r="AG66">
        <v>3095.302827</v>
      </c>
      <c r="AH66">
        <v>3141.3063440000001</v>
      </c>
      <c r="AI66">
        <v>3187.4874949999999</v>
      </c>
      <c r="AJ66">
        <v>3233.864337</v>
      </c>
      <c r="AK66">
        <v>3280.4666149999998</v>
      </c>
      <c r="AL66">
        <v>3327.2975750000001</v>
      </c>
      <c r="AM66">
        <v>3374.3585520000001</v>
      </c>
    </row>
    <row r="67" spans="1:39" x14ac:dyDescent="0.25">
      <c r="A67" t="s">
        <v>71</v>
      </c>
      <c r="B67">
        <v>1250.920102</v>
      </c>
      <c r="C67">
        <v>1269.3501329999999</v>
      </c>
      <c r="D67">
        <v>1287.7011219999999</v>
      </c>
      <c r="E67">
        <v>1305.9799869999999</v>
      </c>
      <c r="F67">
        <v>1324.198525</v>
      </c>
      <c r="G67">
        <v>1342.37174</v>
      </c>
      <c r="H67">
        <v>1360.509869</v>
      </c>
      <c r="I67">
        <v>1378.6213620000001</v>
      </c>
      <c r="J67">
        <v>1396.7150779999999</v>
      </c>
      <c r="K67">
        <v>1414.796439</v>
      </c>
      <c r="L67">
        <v>1432.861122</v>
      </c>
      <c r="M67">
        <v>1450.912084</v>
      </c>
      <c r="N67">
        <v>1468.971659</v>
      </c>
      <c r="O67">
        <v>1486.942869</v>
      </c>
      <c r="P67">
        <v>1504.955062</v>
      </c>
      <c r="Q67">
        <v>1522.963405</v>
      </c>
      <c r="R67">
        <v>1540.9608250000001</v>
      </c>
      <c r="S67">
        <v>1558.945651</v>
      </c>
      <c r="T67">
        <v>1576.700646</v>
      </c>
      <c r="U67">
        <v>1594.4558159999999</v>
      </c>
      <c r="V67">
        <v>1612.2157529999999</v>
      </c>
      <c r="W67">
        <v>1629.9671949999999</v>
      </c>
      <c r="X67">
        <v>1647.7141899999999</v>
      </c>
      <c r="Y67">
        <v>1665.4511669999999</v>
      </c>
      <c r="Z67">
        <v>1683.1786360000001</v>
      </c>
      <c r="AA67">
        <v>1700.8962710000001</v>
      </c>
      <c r="AB67">
        <v>1718.6037329999999</v>
      </c>
      <c r="AC67">
        <v>1736.2973919999999</v>
      </c>
      <c r="AD67">
        <v>1753.980597</v>
      </c>
      <c r="AE67">
        <v>1771.717836</v>
      </c>
      <c r="AF67">
        <v>1789.505369</v>
      </c>
      <c r="AG67">
        <v>1807.261788</v>
      </c>
      <c r="AH67">
        <v>1825.011207</v>
      </c>
      <c r="AI67">
        <v>1842.769933</v>
      </c>
      <c r="AJ67">
        <v>1860.618361</v>
      </c>
      <c r="AK67">
        <v>1878.5491589999999</v>
      </c>
      <c r="AL67">
        <v>1896.525572</v>
      </c>
      <c r="AM67">
        <v>1914.5384449999999</v>
      </c>
    </row>
    <row r="68" spans="1:39" x14ac:dyDescent="0.25">
      <c r="A68" t="s">
        <v>72</v>
      </c>
      <c r="B68">
        <v>180.4229244</v>
      </c>
      <c r="C68">
        <v>184.02276219999999</v>
      </c>
      <c r="D68">
        <v>186.97332660000001</v>
      </c>
      <c r="E68">
        <v>190.06869639999999</v>
      </c>
      <c r="F68">
        <v>193.23912870000001</v>
      </c>
      <c r="G68">
        <v>195.931646</v>
      </c>
      <c r="H68">
        <v>198.6778621</v>
      </c>
      <c r="I68">
        <v>201.64624860000001</v>
      </c>
      <c r="J68">
        <v>204.86709060000001</v>
      </c>
      <c r="K68">
        <v>208.29064020000001</v>
      </c>
      <c r="L68">
        <v>211.8436275</v>
      </c>
      <c r="M68">
        <v>215.4890724</v>
      </c>
      <c r="N68">
        <v>219.2067514</v>
      </c>
      <c r="O68">
        <v>222.9872924</v>
      </c>
      <c r="P68">
        <v>227.1668573</v>
      </c>
      <c r="Q68">
        <v>231.5420044</v>
      </c>
      <c r="R68">
        <v>236.0536334</v>
      </c>
      <c r="S68">
        <v>240.74648690000001</v>
      </c>
      <c r="T68">
        <v>243.49076600000001</v>
      </c>
      <c r="U68">
        <v>246.94772270000001</v>
      </c>
      <c r="V68">
        <v>249.3896464</v>
      </c>
      <c r="W68">
        <v>252.2235431</v>
      </c>
      <c r="X68">
        <v>254.97270599999999</v>
      </c>
      <c r="Y68">
        <v>257.55375290000001</v>
      </c>
      <c r="Z68">
        <v>259.94304929999998</v>
      </c>
      <c r="AA68">
        <v>262.13841559999997</v>
      </c>
      <c r="AB68">
        <v>264.15231260000002</v>
      </c>
      <c r="AC68">
        <v>266.00853990000002</v>
      </c>
      <c r="AD68">
        <v>267.71338040000001</v>
      </c>
      <c r="AE68">
        <v>269.28373699999997</v>
      </c>
      <c r="AF68">
        <v>270.75856399999998</v>
      </c>
      <c r="AG68">
        <v>272.14276100000001</v>
      </c>
      <c r="AH68">
        <v>273.45860759999999</v>
      </c>
      <c r="AI68">
        <v>274.73416900000001</v>
      </c>
      <c r="AJ68">
        <v>276.01097579999998</v>
      </c>
      <c r="AK68">
        <v>277.301132</v>
      </c>
      <c r="AL68">
        <v>278.62576999999999</v>
      </c>
      <c r="AM68">
        <v>280.00489399999998</v>
      </c>
    </row>
    <row r="69" spans="1:39" x14ac:dyDescent="0.25">
      <c r="A69" t="s">
        <v>231</v>
      </c>
      <c r="B69">
        <v>714.27044790000002</v>
      </c>
      <c r="C69">
        <v>736.00769190000005</v>
      </c>
      <c r="D69">
        <v>758.38973469999996</v>
      </c>
      <c r="E69">
        <v>782.73706909999999</v>
      </c>
      <c r="F69">
        <v>807.99255370000003</v>
      </c>
      <c r="G69">
        <v>835.76984230000005</v>
      </c>
      <c r="H69">
        <v>862.18070460000001</v>
      </c>
      <c r="I69">
        <v>886.71155820000001</v>
      </c>
      <c r="J69">
        <v>899.40657420000002</v>
      </c>
      <c r="K69">
        <v>904.90422330000001</v>
      </c>
      <c r="L69">
        <v>908.63834559999998</v>
      </c>
      <c r="M69">
        <v>910.62440460000005</v>
      </c>
      <c r="N69">
        <v>910.6244815</v>
      </c>
      <c r="O69">
        <v>911.95337640000002</v>
      </c>
      <c r="P69">
        <v>923.88397269999996</v>
      </c>
      <c r="Q69">
        <v>936.89880189999997</v>
      </c>
      <c r="R69">
        <v>949.76105840000002</v>
      </c>
      <c r="S69">
        <v>962.01956370000005</v>
      </c>
      <c r="T69">
        <v>967.14869039999996</v>
      </c>
      <c r="U69">
        <v>971.38822990000006</v>
      </c>
      <c r="V69">
        <v>974.90151519999995</v>
      </c>
      <c r="W69">
        <v>977.97289309999996</v>
      </c>
      <c r="X69">
        <v>980.60061900000005</v>
      </c>
      <c r="Y69">
        <v>982.77364390000002</v>
      </c>
      <c r="Z69">
        <v>984.4879439</v>
      </c>
      <c r="AA69">
        <v>985.74384169999996</v>
      </c>
      <c r="AB69">
        <v>986.54511439999999</v>
      </c>
      <c r="AC69">
        <v>986.89944639999999</v>
      </c>
      <c r="AD69">
        <v>989.52911759999995</v>
      </c>
      <c r="AE69">
        <v>1004.006297</v>
      </c>
      <c r="AF69">
        <v>1021.3558829999999</v>
      </c>
      <c r="AG69">
        <v>1040.028223</v>
      </c>
      <c r="AH69">
        <v>1059.8123539999999</v>
      </c>
      <c r="AI69">
        <v>1080.600361</v>
      </c>
      <c r="AJ69">
        <v>1102.3812399999999</v>
      </c>
      <c r="AK69">
        <v>1125.0416049999999</v>
      </c>
      <c r="AL69">
        <v>1148.5593019999999</v>
      </c>
      <c r="AM69">
        <v>1172.9586899999999</v>
      </c>
    </row>
    <row r="70" spans="1:39" x14ac:dyDescent="0.25">
      <c r="A70" t="s">
        <v>232</v>
      </c>
      <c r="B70">
        <v>2168.3875360000002</v>
      </c>
      <c r="C70">
        <v>2308.8180579999998</v>
      </c>
      <c r="D70">
        <v>2417.0106810000002</v>
      </c>
      <c r="E70">
        <v>2587.8778219999999</v>
      </c>
      <c r="F70">
        <v>2766.8791329999999</v>
      </c>
      <c r="G70">
        <v>3049.7431660000002</v>
      </c>
      <c r="H70">
        <v>3267.4043609999999</v>
      </c>
      <c r="I70">
        <v>3425.4352319999998</v>
      </c>
      <c r="J70">
        <v>3540.6842740000002</v>
      </c>
      <c r="K70">
        <v>3624.2730969999998</v>
      </c>
      <c r="L70">
        <v>3675.847683</v>
      </c>
      <c r="M70">
        <v>3688.2967589999998</v>
      </c>
      <c r="N70">
        <v>3649.5915420000001</v>
      </c>
      <c r="O70">
        <v>3715.9498789999998</v>
      </c>
      <c r="P70">
        <v>3798.9784180000001</v>
      </c>
      <c r="Q70">
        <v>3882.097115</v>
      </c>
      <c r="R70">
        <v>3963.1599350000001</v>
      </c>
      <c r="S70">
        <v>4041.1865769999999</v>
      </c>
      <c r="T70">
        <v>4055.0224539999999</v>
      </c>
      <c r="U70">
        <v>4062.305953</v>
      </c>
      <c r="V70">
        <v>4056.1563660000002</v>
      </c>
      <c r="W70">
        <v>4044.3615570000002</v>
      </c>
      <c r="X70">
        <v>4024.7465080000002</v>
      </c>
      <c r="Y70">
        <v>3996.813255</v>
      </c>
      <c r="Z70">
        <v>3960.4777789999998</v>
      </c>
      <c r="AA70">
        <v>3915.7342090000002</v>
      </c>
      <c r="AB70">
        <v>3862.6088479999999</v>
      </c>
      <c r="AC70">
        <v>3801.1805939999999</v>
      </c>
      <c r="AD70">
        <v>3806.1133479999999</v>
      </c>
      <c r="AE70">
        <v>3852.8195479999999</v>
      </c>
      <c r="AF70">
        <v>3918.8450680000001</v>
      </c>
      <c r="AG70">
        <v>3996.5849469999998</v>
      </c>
      <c r="AH70">
        <v>4082.2042040000001</v>
      </c>
      <c r="AI70">
        <v>4173.2684520000003</v>
      </c>
      <c r="AJ70">
        <v>4268.3425569999999</v>
      </c>
      <c r="AK70">
        <v>4366.6100130000004</v>
      </c>
      <c r="AL70">
        <v>4467.3828190000004</v>
      </c>
      <c r="AM70">
        <v>4570.2459150000004</v>
      </c>
    </row>
    <row r="71" spans="1:39" x14ac:dyDescent="0.25">
      <c r="A71" t="s">
        <v>74</v>
      </c>
      <c r="B71">
        <v>158.69049799999999</v>
      </c>
      <c r="C71">
        <v>159.4791606</v>
      </c>
      <c r="D71">
        <v>160.5126175</v>
      </c>
      <c r="E71">
        <v>161.0928404</v>
      </c>
      <c r="F71">
        <v>161.4747888</v>
      </c>
      <c r="G71">
        <v>161.70797780000001</v>
      </c>
      <c r="H71">
        <v>161.68330950000001</v>
      </c>
      <c r="I71">
        <v>161.3727231</v>
      </c>
      <c r="J71">
        <v>159.2249214</v>
      </c>
      <c r="K71">
        <v>158.0749208</v>
      </c>
      <c r="L71">
        <v>157.16557069999999</v>
      </c>
      <c r="M71">
        <v>156.52832029999999</v>
      </c>
      <c r="N71">
        <v>156.19130469999999</v>
      </c>
      <c r="O71">
        <v>156.0206834</v>
      </c>
      <c r="P71">
        <v>156.44739519999999</v>
      </c>
      <c r="Q71">
        <v>157.07249669999999</v>
      </c>
      <c r="R71">
        <v>157.788713</v>
      </c>
      <c r="S71">
        <v>158.52419380000001</v>
      </c>
      <c r="T71">
        <v>158.62526829999999</v>
      </c>
      <c r="U71">
        <v>158.65100509999999</v>
      </c>
      <c r="V71">
        <v>158.67458880000001</v>
      </c>
      <c r="W71">
        <v>158.71582050000001</v>
      </c>
      <c r="X71">
        <v>158.78246669999999</v>
      </c>
      <c r="Y71">
        <v>158.87807169999999</v>
      </c>
      <c r="Z71">
        <v>159.00389530000001</v>
      </c>
      <c r="AA71">
        <v>159.159888</v>
      </c>
      <c r="AB71">
        <v>159.3442235</v>
      </c>
      <c r="AC71">
        <v>159.55427090000001</v>
      </c>
      <c r="AD71">
        <v>159.73664930000001</v>
      </c>
      <c r="AE71">
        <v>159.88362119999999</v>
      </c>
      <c r="AF71">
        <v>160.005424</v>
      </c>
      <c r="AG71">
        <v>160.1084955</v>
      </c>
      <c r="AH71">
        <v>160.19757559999999</v>
      </c>
      <c r="AI71">
        <v>160.27753319999999</v>
      </c>
      <c r="AJ71">
        <v>160.35701979999999</v>
      </c>
      <c r="AK71">
        <v>160.4350125</v>
      </c>
      <c r="AL71">
        <v>160.51051759999999</v>
      </c>
      <c r="AM71">
        <v>160.5857742</v>
      </c>
    </row>
    <row r="72" spans="1:39" x14ac:dyDescent="0.25">
      <c r="A72" t="s">
        <v>75</v>
      </c>
      <c r="B72">
        <v>1536.846857</v>
      </c>
      <c r="C72">
        <v>1592.2487550000001</v>
      </c>
      <c r="D72">
        <v>1648.2340369999999</v>
      </c>
      <c r="E72">
        <v>1700.6743650000001</v>
      </c>
      <c r="F72">
        <v>1751.4063160000001</v>
      </c>
      <c r="G72">
        <v>1800.8989349999999</v>
      </c>
      <c r="H72">
        <v>1850.541264</v>
      </c>
      <c r="I72">
        <v>1892.7930610000001</v>
      </c>
      <c r="J72">
        <v>1930.52459</v>
      </c>
      <c r="K72">
        <v>1970.746709</v>
      </c>
      <c r="L72">
        <v>2011.3397319999999</v>
      </c>
      <c r="M72">
        <v>2054.0563229999998</v>
      </c>
      <c r="N72">
        <v>2099.2928539999998</v>
      </c>
      <c r="O72">
        <v>2146.4361640000002</v>
      </c>
      <c r="P72">
        <v>2192.572572</v>
      </c>
      <c r="Q72">
        <v>2239.297982</v>
      </c>
      <c r="R72">
        <v>2286.1738679999999</v>
      </c>
      <c r="S72">
        <v>2333.0140230000002</v>
      </c>
      <c r="T72">
        <v>2370.2722939999999</v>
      </c>
      <c r="U72">
        <v>2406.0343939999998</v>
      </c>
      <c r="V72">
        <v>2441.790015</v>
      </c>
      <c r="W72">
        <v>2477.2749359999998</v>
      </c>
      <c r="X72">
        <v>2512.8525330000002</v>
      </c>
      <c r="Y72">
        <v>2548.5487450000001</v>
      </c>
      <c r="Z72">
        <v>2584.3036729999999</v>
      </c>
      <c r="AA72">
        <v>2620.1038210000002</v>
      </c>
      <c r="AB72">
        <v>2655.9688959999999</v>
      </c>
      <c r="AC72">
        <v>2691.8551699999998</v>
      </c>
      <c r="AD72">
        <v>2727.7319240000002</v>
      </c>
      <c r="AE72">
        <v>2763.5892170000002</v>
      </c>
      <c r="AF72">
        <v>2798.766494</v>
      </c>
      <c r="AG72">
        <v>2833.5171610000002</v>
      </c>
      <c r="AH72">
        <v>2867.7712529999999</v>
      </c>
      <c r="AI72">
        <v>2901.6457099999998</v>
      </c>
      <c r="AJ72">
        <v>2935.243457</v>
      </c>
      <c r="AK72">
        <v>2968.520356</v>
      </c>
      <c r="AL72">
        <v>3001.4892850000001</v>
      </c>
      <c r="AM72">
        <v>3034.1382349999999</v>
      </c>
    </row>
    <row r="73" spans="1:39" x14ac:dyDescent="0.25">
      <c r="A73" t="s">
        <v>76</v>
      </c>
      <c r="B73">
        <v>1250.920102</v>
      </c>
      <c r="C73">
        <v>1270.240998</v>
      </c>
      <c r="D73">
        <v>1288.7776630000001</v>
      </c>
      <c r="E73">
        <v>1305.7075669999999</v>
      </c>
      <c r="F73">
        <v>1321.153333</v>
      </c>
      <c r="G73">
        <v>1335.0052439999999</v>
      </c>
      <c r="H73">
        <v>1346.6862940000001</v>
      </c>
      <c r="I73">
        <v>1336.2773500000001</v>
      </c>
      <c r="J73">
        <v>1322.4432360000001</v>
      </c>
      <c r="K73">
        <v>1317.5187579999999</v>
      </c>
      <c r="L73">
        <v>1324.372744</v>
      </c>
      <c r="M73">
        <v>1331.4967549999999</v>
      </c>
      <c r="N73">
        <v>1339.4666</v>
      </c>
      <c r="O73">
        <v>1350.9708189999999</v>
      </c>
      <c r="P73">
        <v>1361.3064400000001</v>
      </c>
      <c r="Q73">
        <v>1371.6153879999999</v>
      </c>
      <c r="R73">
        <v>1381.8715279999999</v>
      </c>
      <c r="S73">
        <v>1392.0391770000001</v>
      </c>
      <c r="T73">
        <v>1401.4223219999999</v>
      </c>
      <c r="U73">
        <v>1409.1594130000001</v>
      </c>
      <c r="V73">
        <v>1416.806073</v>
      </c>
      <c r="W73">
        <v>1424.3639350000001</v>
      </c>
      <c r="X73">
        <v>1431.8350230000001</v>
      </c>
      <c r="Y73">
        <v>1439.1739580000001</v>
      </c>
      <c r="Z73">
        <v>1446.324685</v>
      </c>
      <c r="AA73">
        <v>1453.229711</v>
      </c>
      <c r="AB73">
        <v>1459.8341390000001</v>
      </c>
      <c r="AC73">
        <v>1466.0659579999999</v>
      </c>
      <c r="AD73">
        <v>1471.2056110000001</v>
      </c>
      <c r="AE73">
        <v>1473.8063749999999</v>
      </c>
      <c r="AF73">
        <v>1475.581764</v>
      </c>
      <c r="AG73">
        <v>1477.6491579999999</v>
      </c>
      <c r="AH73">
        <v>1480.048446</v>
      </c>
      <c r="AI73">
        <v>1481.8910969999999</v>
      </c>
      <c r="AJ73">
        <v>1483.1725690000001</v>
      </c>
      <c r="AK73">
        <v>1483.8309839999999</v>
      </c>
      <c r="AL73">
        <v>1483.7700420000001</v>
      </c>
      <c r="AM73">
        <v>1481.82447</v>
      </c>
    </row>
    <row r="74" spans="1:39" x14ac:dyDescent="0.25">
      <c r="A74" t="s">
        <v>77</v>
      </c>
      <c r="B74">
        <v>180.4229244</v>
      </c>
      <c r="C74">
        <v>184.19470329999999</v>
      </c>
      <c r="D74">
        <v>187.50660640000001</v>
      </c>
      <c r="E74">
        <v>190.72379649999999</v>
      </c>
      <c r="F74">
        <v>193.86894620000001</v>
      </c>
      <c r="G74">
        <v>196.41433950000001</v>
      </c>
      <c r="H74">
        <v>198.76621499999999</v>
      </c>
      <c r="I74">
        <v>199.9603084</v>
      </c>
      <c r="J74">
        <v>200.58324999999999</v>
      </c>
      <c r="K74">
        <v>201.2638523</v>
      </c>
      <c r="L74">
        <v>202.19088160000001</v>
      </c>
      <c r="M74">
        <v>203.6778071</v>
      </c>
      <c r="N74">
        <v>205.82243130000001</v>
      </c>
      <c r="O74">
        <v>208.5166936</v>
      </c>
      <c r="P74">
        <v>211.7591032</v>
      </c>
      <c r="Q74">
        <v>215.46103120000001</v>
      </c>
      <c r="R74">
        <v>219.47901429999999</v>
      </c>
      <c r="S74">
        <v>223.80834999999999</v>
      </c>
      <c r="T74">
        <v>226.7180587</v>
      </c>
      <c r="U74">
        <v>230.50321049999999</v>
      </c>
      <c r="V74">
        <v>234.453418</v>
      </c>
      <c r="W74">
        <v>238.84647369999999</v>
      </c>
      <c r="X74">
        <v>242.94167820000001</v>
      </c>
      <c r="Y74">
        <v>246.7930217</v>
      </c>
      <c r="Z74">
        <v>250.39160820000001</v>
      </c>
      <c r="AA74">
        <v>253.44024229999999</v>
      </c>
      <c r="AB74">
        <v>256.2140445</v>
      </c>
      <c r="AC74">
        <v>258.74922029999999</v>
      </c>
      <c r="AD74">
        <v>261.05814659999999</v>
      </c>
      <c r="AE74">
        <v>263.38416769999998</v>
      </c>
      <c r="AF74">
        <v>264.95702</v>
      </c>
      <c r="AG74">
        <v>266.33644190000001</v>
      </c>
      <c r="AH74">
        <v>267.6000765</v>
      </c>
      <c r="AI74">
        <v>268.78418840000001</v>
      </c>
      <c r="AJ74">
        <v>269.93192520000002</v>
      </c>
      <c r="AK74">
        <v>271.0577452</v>
      </c>
      <c r="AL74">
        <v>272.18493890000002</v>
      </c>
      <c r="AM74">
        <v>273.34082469999998</v>
      </c>
    </row>
    <row r="75" spans="1:39" x14ac:dyDescent="0.25">
      <c r="A75" t="s">
        <v>233</v>
      </c>
      <c r="B75">
        <v>714.27044790000002</v>
      </c>
      <c r="C75">
        <v>728.20349720000002</v>
      </c>
      <c r="D75">
        <v>741.82953299999997</v>
      </c>
      <c r="E75">
        <v>756.65364520000003</v>
      </c>
      <c r="F75">
        <v>771.87281729999995</v>
      </c>
      <c r="G75">
        <v>789.32335609999996</v>
      </c>
      <c r="H75">
        <v>804.75137280000001</v>
      </c>
      <c r="I75">
        <v>815.96648459999994</v>
      </c>
      <c r="J75">
        <v>815.52880740000001</v>
      </c>
      <c r="K75">
        <v>809.18628899999999</v>
      </c>
      <c r="L75">
        <v>802.19108100000005</v>
      </c>
      <c r="M75">
        <v>794.32168790000003</v>
      </c>
      <c r="N75">
        <v>785.90820589999998</v>
      </c>
      <c r="O75">
        <v>780.37470880000001</v>
      </c>
      <c r="P75">
        <v>784.08528279999996</v>
      </c>
      <c r="Q75">
        <v>789.03921769999999</v>
      </c>
      <c r="R75">
        <v>794.06606539999996</v>
      </c>
      <c r="S75">
        <v>798.69134599999995</v>
      </c>
      <c r="T75">
        <v>800.6407868</v>
      </c>
      <c r="U75">
        <v>801.83919560000004</v>
      </c>
      <c r="V75">
        <v>802.70182209999996</v>
      </c>
      <c r="W75">
        <v>803.27177510000001</v>
      </c>
      <c r="X75">
        <v>803.47817829999997</v>
      </c>
      <c r="Y75">
        <v>803.31524569999999</v>
      </c>
      <c r="Z75">
        <v>802.76843580000002</v>
      </c>
      <c r="AA75">
        <v>801.80072589999997</v>
      </c>
      <c r="AB75">
        <v>800.42590329999996</v>
      </c>
      <c r="AC75">
        <v>798.63868849999994</v>
      </c>
      <c r="AD75">
        <v>798.8115014</v>
      </c>
      <c r="AE75">
        <v>808.27107120000005</v>
      </c>
      <c r="AF75">
        <v>819.77375459999996</v>
      </c>
      <c r="AG75">
        <v>832.42241990000002</v>
      </c>
      <c r="AH75">
        <v>845.93319640000004</v>
      </c>
      <c r="AI75">
        <v>860.08407480000005</v>
      </c>
      <c r="AJ75">
        <v>874.80761629999995</v>
      </c>
      <c r="AK75">
        <v>890.02422799999999</v>
      </c>
      <c r="AL75">
        <v>905.70865349999997</v>
      </c>
      <c r="AM75">
        <v>921.45926199999997</v>
      </c>
    </row>
    <row r="76" spans="1:39" x14ac:dyDescent="0.25">
      <c r="A76" t="s">
        <v>234</v>
      </c>
      <c r="B76">
        <v>2168.3875360000002</v>
      </c>
      <c r="C76">
        <v>2309.7887380000002</v>
      </c>
      <c r="D76">
        <v>2422.472925</v>
      </c>
      <c r="E76">
        <v>2585.9639550000002</v>
      </c>
      <c r="F76">
        <v>2750.1827659999999</v>
      </c>
      <c r="G76">
        <v>3015.6893610000002</v>
      </c>
      <c r="H76">
        <v>3205.1137490000001</v>
      </c>
      <c r="I76">
        <v>3302.4373329999999</v>
      </c>
      <c r="J76">
        <v>3335.1746109999999</v>
      </c>
      <c r="K76">
        <v>3350.320573</v>
      </c>
      <c r="L76">
        <v>3339.8833049999998</v>
      </c>
      <c r="M76">
        <v>3304.3754020000001</v>
      </c>
      <c r="N76">
        <v>3236.572568</v>
      </c>
      <c r="O76">
        <v>3272.6162650000001</v>
      </c>
      <c r="P76">
        <v>3326.0201390000002</v>
      </c>
      <c r="Q76">
        <v>3383.4517770000002</v>
      </c>
      <c r="R76">
        <v>3441.563263</v>
      </c>
      <c r="S76">
        <v>3498.631472</v>
      </c>
      <c r="T76">
        <v>3499.726611</v>
      </c>
      <c r="U76">
        <v>3491.850234</v>
      </c>
      <c r="V76">
        <v>3477.8483620000002</v>
      </c>
      <c r="W76">
        <v>3460.0689819999998</v>
      </c>
      <c r="X76">
        <v>3435.4116119999999</v>
      </c>
      <c r="Y76">
        <v>3403.7425539999999</v>
      </c>
      <c r="Z76">
        <v>3364.9542750000001</v>
      </c>
      <c r="AA76">
        <v>3318.5102139999999</v>
      </c>
      <c r="AB76">
        <v>3264.849252</v>
      </c>
      <c r="AC76">
        <v>3204.04583</v>
      </c>
      <c r="AD76">
        <v>3203.1892750000002</v>
      </c>
      <c r="AE76">
        <v>3237.4706500000002</v>
      </c>
      <c r="AF76">
        <v>3284.2164520000001</v>
      </c>
      <c r="AG76">
        <v>3338.1787439999998</v>
      </c>
      <c r="AH76">
        <v>3396.0859919999998</v>
      </c>
      <c r="AI76">
        <v>3456.0800829999998</v>
      </c>
      <c r="AJ76">
        <v>3517.094337</v>
      </c>
      <c r="AK76">
        <v>3578.4466590000002</v>
      </c>
      <c r="AL76">
        <v>3639.540571</v>
      </c>
      <c r="AM76">
        <v>3699.9307990000002</v>
      </c>
    </row>
    <row r="77" spans="1:39" x14ac:dyDescent="0.25">
      <c r="A77" t="s">
        <v>73</v>
      </c>
      <c r="B77">
        <v>1498.677275</v>
      </c>
      <c r="C77">
        <v>1597.7533619999999</v>
      </c>
      <c r="D77">
        <v>1696.8145119999999</v>
      </c>
      <c r="E77">
        <v>1795.823625</v>
      </c>
      <c r="F77">
        <v>1894.7488780000001</v>
      </c>
      <c r="G77">
        <v>1993.5922720000001</v>
      </c>
      <c r="H77">
        <v>2092.356757</v>
      </c>
      <c r="I77">
        <v>2191.0573639999998</v>
      </c>
      <c r="J77">
        <v>2289.7024959999999</v>
      </c>
      <c r="K77">
        <v>2388.3086020000001</v>
      </c>
      <c r="L77">
        <v>2486.8758459999999</v>
      </c>
      <c r="M77">
        <v>2585.4880109999999</v>
      </c>
      <c r="N77">
        <v>2684.0517150000001</v>
      </c>
      <c r="O77">
        <v>2782.8197709999999</v>
      </c>
      <c r="P77">
        <v>2881.3899289999999</v>
      </c>
      <c r="Q77">
        <v>2979.8432769999999</v>
      </c>
      <c r="R77">
        <v>3078.2521900000002</v>
      </c>
      <c r="S77">
        <v>3176.6609560000002</v>
      </c>
      <c r="T77">
        <v>3198.2641840000001</v>
      </c>
      <c r="U77">
        <v>3219.7880639999998</v>
      </c>
      <c r="V77">
        <v>3241.2862610000002</v>
      </c>
      <c r="W77">
        <v>3262.8415230000001</v>
      </c>
      <c r="X77">
        <v>3284.4661900000001</v>
      </c>
      <c r="Y77">
        <v>3306.1558110000001</v>
      </c>
      <c r="Z77">
        <v>3327.903413</v>
      </c>
      <c r="AA77">
        <v>3349.7005399999998</v>
      </c>
      <c r="AB77">
        <v>3371.5408389999998</v>
      </c>
      <c r="AC77">
        <v>3393.4218989999999</v>
      </c>
      <c r="AD77">
        <v>3415.3254109999998</v>
      </c>
      <c r="AE77">
        <v>3437.1049119999998</v>
      </c>
      <c r="AF77">
        <v>3458.785175</v>
      </c>
      <c r="AG77">
        <v>3480.6415059999999</v>
      </c>
      <c r="AH77">
        <v>3502.6333549999999</v>
      </c>
      <c r="AI77">
        <v>3524.706858</v>
      </c>
      <c r="AJ77">
        <v>3547.3358490000001</v>
      </c>
      <c r="AK77">
        <v>3569.9639790000001</v>
      </c>
      <c r="AL77">
        <v>3592.5255590000002</v>
      </c>
      <c r="AM77">
        <v>3615.0374400000001</v>
      </c>
    </row>
    <row r="78" spans="1:39" x14ac:dyDescent="0.25">
      <c r="A78" t="s">
        <v>238</v>
      </c>
      <c r="B78">
        <v>1498.677275</v>
      </c>
      <c r="C78">
        <v>1522.122959</v>
      </c>
      <c r="D78">
        <v>1545.3876029999999</v>
      </c>
      <c r="E78">
        <v>1568.6318220000001</v>
      </c>
      <c r="F78">
        <v>1591.7750530000001</v>
      </c>
      <c r="G78">
        <v>1614.991145</v>
      </c>
      <c r="H78">
        <v>1636.3893370000001</v>
      </c>
      <c r="I78">
        <v>1656.1337209999999</v>
      </c>
      <c r="J78">
        <v>1675.141451</v>
      </c>
      <c r="K78">
        <v>1693.6610069999999</v>
      </c>
      <c r="L78">
        <v>1712.4981700000001</v>
      </c>
      <c r="M78">
        <v>1732.5002179999999</v>
      </c>
      <c r="N78">
        <v>1753.4423139999999</v>
      </c>
      <c r="O78">
        <v>1774.626655</v>
      </c>
      <c r="P78">
        <v>1796.2465070000001</v>
      </c>
      <c r="Q78">
        <v>1818.1409610000001</v>
      </c>
      <c r="R78">
        <v>1840.1714529999999</v>
      </c>
      <c r="S78">
        <v>1862.2602750000001</v>
      </c>
      <c r="T78">
        <v>1851.59825</v>
      </c>
      <c r="U78">
        <v>1840.8219919999999</v>
      </c>
      <c r="V78">
        <v>1829.876994</v>
      </c>
      <c r="W78">
        <v>1818.9068179999999</v>
      </c>
      <c r="X78">
        <v>1807.9860349999999</v>
      </c>
      <c r="Y78">
        <v>1797.1247209999999</v>
      </c>
      <c r="Z78">
        <v>1786.3330880000001</v>
      </c>
      <c r="AA78">
        <v>1775.6262429999999</v>
      </c>
      <c r="AB78">
        <v>1764.9879880000001</v>
      </c>
      <c r="AC78">
        <v>1754.3886480000001</v>
      </c>
      <c r="AD78">
        <v>1743.9606670000001</v>
      </c>
      <c r="AE78">
        <v>1733.423176</v>
      </c>
      <c r="AF78">
        <v>1722.765339</v>
      </c>
      <c r="AG78">
        <v>1711.9232850000001</v>
      </c>
      <c r="AH78">
        <v>1700.9036349999999</v>
      </c>
      <c r="AI78">
        <v>1689.7465669999999</v>
      </c>
      <c r="AJ78">
        <v>1678.3924460000001</v>
      </c>
      <c r="AK78">
        <v>1666.912914</v>
      </c>
      <c r="AL78">
        <v>1655.3401899999999</v>
      </c>
      <c r="AM78">
        <v>1643.7766160000001</v>
      </c>
    </row>
    <row r="79" spans="1:39" x14ac:dyDescent="0.25">
      <c r="A79" t="s">
        <v>80</v>
      </c>
      <c r="B79">
        <v>8815235.7339999899</v>
      </c>
      <c r="C79">
        <v>8859373.6840000004</v>
      </c>
      <c r="D79">
        <v>8905795.7469999995</v>
      </c>
      <c r="E79">
        <v>8945925.8460000008</v>
      </c>
      <c r="F79">
        <v>8983308.2740000002</v>
      </c>
      <c r="G79">
        <v>9019725.318</v>
      </c>
      <c r="H79">
        <v>9056145.4230000004</v>
      </c>
      <c r="I79">
        <v>9093579.54099999</v>
      </c>
      <c r="J79">
        <v>9132408.0590000004</v>
      </c>
      <c r="K79">
        <v>9172701.33699999</v>
      </c>
      <c r="L79">
        <v>9214410.6610000003</v>
      </c>
      <c r="M79">
        <v>9257466.2430000007</v>
      </c>
      <c r="N79">
        <v>9301594.2899999898</v>
      </c>
      <c r="O79">
        <v>9346724.3809999898</v>
      </c>
      <c r="P79">
        <v>9390811.9399999995</v>
      </c>
      <c r="Q79">
        <v>9433564.0240000002</v>
      </c>
      <c r="R79">
        <v>9474861.7650000006</v>
      </c>
      <c r="S79">
        <v>9514465.04099999</v>
      </c>
      <c r="T79">
        <v>9552217.8640000001</v>
      </c>
      <c r="U79">
        <v>9589990.0800000001</v>
      </c>
      <c r="V79">
        <v>9628330.6970000006</v>
      </c>
      <c r="W79">
        <v>9667639.0360000003</v>
      </c>
      <c r="X79">
        <v>9708050.33699999</v>
      </c>
      <c r="Y79">
        <v>9749623.375</v>
      </c>
      <c r="Z79">
        <v>9792366.3389999997</v>
      </c>
      <c r="AA79">
        <v>9836247.7630000003</v>
      </c>
      <c r="AB79">
        <v>9881185.1720000003</v>
      </c>
      <c r="AC79">
        <v>9927062.1940000001</v>
      </c>
      <c r="AD79">
        <v>9972250.9360000007</v>
      </c>
      <c r="AE79">
        <v>10016609.84</v>
      </c>
      <c r="AF79">
        <v>10060655.18</v>
      </c>
      <c r="AG79">
        <v>10105039.529999999</v>
      </c>
      <c r="AH79">
        <v>10150078.279999999</v>
      </c>
      <c r="AI79">
        <v>10195966.640000001</v>
      </c>
      <c r="AJ79">
        <v>10243314.48</v>
      </c>
      <c r="AK79">
        <v>10292014.83</v>
      </c>
      <c r="AL79">
        <v>10341996.140000001</v>
      </c>
      <c r="AM79">
        <v>10393182.93</v>
      </c>
    </row>
    <row r="80" spans="1:39" x14ac:dyDescent="0.25">
      <c r="A80" t="s">
        <v>81</v>
      </c>
      <c r="B80">
        <v>66019644.850000001</v>
      </c>
      <c r="C80">
        <v>67082132.899999999</v>
      </c>
      <c r="D80">
        <v>68147024.810000002</v>
      </c>
      <c r="E80">
        <v>69204983.719999999</v>
      </c>
      <c r="F80">
        <v>70256632.519999996</v>
      </c>
      <c r="G80">
        <v>71294231.239999995</v>
      </c>
      <c r="H80">
        <v>72322470.060000002</v>
      </c>
      <c r="I80">
        <v>73344238.299999997</v>
      </c>
      <c r="J80">
        <v>74361883.680000007</v>
      </c>
      <c r="K80">
        <v>75374129.209999904</v>
      </c>
      <c r="L80">
        <v>76380629.200000003</v>
      </c>
      <c r="M80">
        <v>77383774.590000004</v>
      </c>
      <c r="N80">
        <v>78381373.819999903</v>
      </c>
      <c r="O80">
        <v>79376004.510000005</v>
      </c>
      <c r="P80">
        <v>80362862.530000001</v>
      </c>
      <c r="Q80">
        <v>81341269.290000007</v>
      </c>
      <c r="R80">
        <v>82310888.609999999</v>
      </c>
      <c r="S80">
        <v>83272456.359999999</v>
      </c>
      <c r="T80">
        <v>84279427.590000004</v>
      </c>
      <c r="U80">
        <v>85286859.359999999</v>
      </c>
      <c r="V80">
        <v>86295475.760000005</v>
      </c>
      <c r="W80">
        <v>87306129.939999998</v>
      </c>
      <c r="X80">
        <v>88320330.790000007</v>
      </c>
      <c r="Y80">
        <v>89339408.510000005</v>
      </c>
      <c r="Z80">
        <v>90363997.849999994</v>
      </c>
      <c r="AA80">
        <v>91394753.450000003</v>
      </c>
      <c r="AB80">
        <v>92432243.150000006</v>
      </c>
      <c r="AC80">
        <v>93476997.780000001</v>
      </c>
      <c r="AD80">
        <v>94532309.650000006</v>
      </c>
      <c r="AE80">
        <v>95591098.090000004</v>
      </c>
      <c r="AF80">
        <v>96655332.939999998</v>
      </c>
      <c r="AG80">
        <v>97727464.540000007</v>
      </c>
      <c r="AH80">
        <v>98809482.230000004</v>
      </c>
      <c r="AI80">
        <v>99903230.739999995</v>
      </c>
      <c r="AJ80">
        <v>101009969.3</v>
      </c>
      <c r="AK80">
        <v>102131520.59999999</v>
      </c>
      <c r="AL80">
        <v>103268160.5</v>
      </c>
      <c r="AM80">
        <v>104419993.8</v>
      </c>
    </row>
    <row r="81" spans="1:39" x14ac:dyDescent="0.25">
      <c r="A81" t="s">
        <v>82</v>
      </c>
      <c r="B81">
        <v>91040039.519999996</v>
      </c>
      <c r="C81">
        <v>92359517.159999996</v>
      </c>
      <c r="D81">
        <v>93672738.200000003</v>
      </c>
      <c r="E81">
        <v>94981784.780000001</v>
      </c>
      <c r="F81">
        <v>96287522.489999995</v>
      </c>
      <c r="G81">
        <v>97590399.209999904</v>
      </c>
      <c r="H81">
        <v>98890938.859999999</v>
      </c>
      <c r="I81">
        <v>100189719.8</v>
      </c>
      <c r="J81">
        <v>101487288.7</v>
      </c>
      <c r="K81">
        <v>102784166.40000001</v>
      </c>
      <c r="L81">
        <v>104081643.90000001</v>
      </c>
      <c r="M81">
        <v>105378997.5</v>
      </c>
      <c r="N81">
        <v>106677624.3</v>
      </c>
      <c r="O81">
        <v>107971532.2</v>
      </c>
      <c r="P81">
        <v>109265486.59999999</v>
      </c>
      <c r="Q81">
        <v>110558978.59999999</v>
      </c>
      <c r="R81">
        <v>111852028.59999999</v>
      </c>
      <c r="S81">
        <v>113144683.59999999</v>
      </c>
      <c r="T81">
        <v>114410492.8</v>
      </c>
      <c r="U81">
        <v>115675794.5</v>
      </c>
      <c r="V81">
        <v>116941163.40000001</v>
      </c>
      <c r="W81">
        <v>118206145.7</v>
      </c>
      <c r="X81">
        <v>119471090.59999999</v>
      </c>
      <c r="Y81">
        <v>120735567.09999999</v>
      </c>
      <c r="Z81">
        <v>121999600.7</v>
      </c>
      <c r="AA81">
        <v>123263175.8</v>
      </c>
      <c r="AB81">
        <v>124526299.40000001</v>
      </c>
      <c r="AC81">
        <v>125788753.40000001</v>
      </c>
      <c r="AD81">
        <v>127050309</v>
      </c>
      <c r="AE81">
        <v>128312613</v>
      </c>
      <c r="AF81">
        <v>129576224.8</v>
      </c>
      <c r="AG81">
        <v>130838425.90000001</v>
      </c>
      <c r="AH81">
        <v>132100011.09999999</v>
      </c>
      <c r="AI81">
        <v>133361940.90000001</v>
      </c>
      <c r="AJ81">
        <v>134628451.69999999</v>
      </c>
      <c r="AK81">
        <v>135896908.19999999</v>
      </c>
      <c r="AL81">
        <v>137167000.09999999</v>
      </c>
      <c r="AM81">
        <v>138438412.59999999</v>
      </c>
    </row>
    <row r="82" spans="1:39" x14ac:dyDescent="0.25">
      <c r="A82" t="s">
        <v>83</v>
      </c>
      <c r="B82">
        <v>6177550.3959999997</v>
      </c>
      <c r="C82">
        <v>6149457.5650000004</v>
      </c>
      <c r="D82">
        <v>6094363.1739999996</v>
      </c>
      <c r="E82">
        <v>6049929.7939999998</v>
      </c>
      <c r="F82">
        <v>6003076.3130000001</v>
      </c>
      <c r="G82">
        <v>5921343.0379999997</v>
      </c>
      <c r="H82">
        <v>5839510.4939999999</v>
      </c>
      <c r="I82">
        <v>5766949.2460000003</v>
      </c>
      <c r="J82">
        <v>5707064.1440000003</v>
      </c>
      <c r="K82">
        <v>5658611.4419999998</v>
      </c>
      <c r="L82">
        <v>5618433.8559999997</v>
      </c>
      <c r="M82">
        <v>5584871.6519999998</v>
      </c>
      <c r="N82">
        <v>5557205.4689999996</v>
      </c>
      <c r="O82">
        <v>5536216.9469999997</v>
      </c>
      <c r="P82">
        <v>5544791.4220000003</v>
      </c>
      <c r="Q82">
        <v>5567340.0489999996</v>
      </c>
      <c r="R82">
        <v>5602223.2410000004</v>
      </c>
      <c r="S82">
        <v>5652221.7460000003</v>
      </c>
      <c r="T82">
        <v>5739811.8439999996</v>
      </c>
      <c r="U82">
        <v>5855288.8210000005</v>
      </c>
      <c r="V82">
        <v>5941475.2719999999</v>
      </c>
      <c r="W82">
        <v>6020378.977</v>
      </c>
      <c r="X82">
        <v>6090743.449</v>
      </c>
      <c r="Y82">
        <v>6150225.3020000001</v>
      </c>
      <c r="Z82">
        <v>6197486.8640000001</v>
      </c>
      <c r="AA82">
        <v>6232242.3459999999</v>
      </c>
      <c r="AB82">
        <v>6255093.0099999998</v>
      </c>
      <c r="AC82">
        <v>6267325.8559999997</v>
      </c>
      <c r="AD82">
        <v>6270763.4890000001</v>
      </c>
      <c r="AE82">
        <v>6265662.9670000002</v>
      </c>
      <c r="AF82">
        <v>6253561.54</v>
      </c>
      <c r="AG82">
        <v>6234333.1749999998</v>
      </c>
      <c r="AH82">
        <v>6209096.1919999998</v>
      </c>
      <c r="AI82">
        <v>6179507.926</v>
      </c>
      <c r="AJ82">
        <v>6147515.699</v>
      </c>
      <c r="AK82">
        <v>6114518.102</v>
      </c>
      <c r="AL82">
        <v>6081896.4919999996</v>
      </c>
      <c r="AM82">
        <v>6050924.0659999996</v>
      </c>
    </row>
    <row r="83" spans="1:39" x14ac:dyDescent="0.25">
      <c r="A83" t="s">
        <v>128</v>
      </c>
      <c r="B83">
        <v>41882012.060000002</v>
      </c>
      <c r="C83">
        <v>43155534.210000001</v>
      </c>
      <c r="D83">
        <v>44466184.219999999</v>
      </c>
      <c r="E83">
        <v>45890496.759999998</v>
      </c>
      <c r="F83">
        <v>47371624.420000002</v>
      </c>
      <c r="G83">
        <v>48998067.479999997</v>
      </c>
      <c r="H83">
        <v>50547019.43</v>
      </c>
      <c r="I83">
        <v>51988153.82</v>
      </c>
      <c r="J83">
        <v>52719556.420000002</v>
      </c>
      <c r="K83">
        <v>53038500.189999998</v>
      </c>
      <c r="L83">
        <v>53256697.100000001</v>
      </c>
      <c r="M83">
        <v>53373919.159999996</v>
      </c>
      <c r="N83">
        <v>53376369.439999998</v>
      </c>
      <c r="O83">
        <v>53450520.579999998</v>
      </c>
      <c r="P83">
        <v>54152845.18</v>
      </c>
      <c r="Q83">
        <v>54919159.689999998</v>
      </c>
      <c r="R83">
        <v>55677099.850000001</v>
      </c>
      <c r="S83">
        <v>56401030.189999998</v>
      </c>
      <c r="T83">
        <v>56703638.969999999</v>
      </c>
      <c r="U83">
        <v>56954406.539999999</v>
      </c>
      <c r="V83">
        <v>57163282.539999999</v>
      </c>
      <c r="W83">
        <v>57347050.859999999</v>
      </c>
      <c r="X83">
        <v>57505715.710000001</v>
      </c>
      <c r="Y83">
        <v>57638668.200000003</v>
      </c>
      <c r="Z83">
        <v>57745704.740000002</v>
      </c>
      <c r="AA83">
        <v>57826875.280000001</v>
      </c>
      <c r="AB83">
        <v>57882432.060000002</v>
      </c>
      <c r="AC83">
        <v>57912854.75</v>
      </c>
      <c r="AD83">
        <v>58068236.280000001</v>
      </c>
      <c r="AE83">
        <v>58915282.130000003</v>
      </c>
      <c r="AF83">
        <v>59928340.380000003</v>
      </c>
      <c r="AG83">
        <v>61016976.530000001</v>
      </c>
      <c r="AH83">
        <v>62169498.07</v>
      </c>
      <c r="AI83">
        <v>63379958.229999997</v>
      </c>
      <c r="AJ83">
        <v>64647897.93</v>
      </c>
      <c r="AK83">
        <v>65966729.520000003</v>
      </c>
      <c r="AL83">
        <v>67335188.670000002</v>
      </c>
      <c r="AM83">
        <v>68754704.840000004</v>
      </c>
    </row>
    <row r="84" spans="1:39" x14ac:dyDescent="0.25">
      <c r="A84" t="s">
        <v>126</v>
      </c>
      <c r="B84">
        <v>125966805.8</v>
      </c>
      <c r="C84">
        <v>131399078.7</v>
      </c>
      <c r="D84">
        <v>133758201</v>
      </c>
      <c r="E84">
        <v>140478755.80000001</v>
      </c>
      <c r="F84">
        <v>147611685.69999999</v>
      </c>
      <c r="G84">
        <v>148068756.09999999</v>
      </c>
      <c r="H84">
        <v>149815400.19999999</v>
      </c>
      <c r="I84">
        <v>152363041.80000001</v>
      </c>
      <c r="J84">
        <v>154930826.30000001</v>
      </c>
      <c r="K84">
        <v>157087971.30000001</v>
      </c>
      <c r="L84">
        <v>158329369.59999999</v>
      </c>
      <c r="M84">
        <v>158106371.40000001</v>
      </c>
      <c r="N84">
        <v>155788356.09999999</v>
      </c>
      <c r="O84">
        <v>156717598.59999999</v>
      </c>
      <c r="P84">
        <v>158279918.69999999</v>
      </c>
      <c r="Q84">
        <v>159872142.90000001</v>
      </c>
      <c r="R84">
        <v>161410251</v>
      </c>
      <c r="S84">
        <v>162856904.69999999</v>
      </c>
      <c r="T84">
        <v>162773265.59999999</v>
      </c>
      <c r="U84">
        <v>162541249.69999999</v>
      </c>
      <c r="V84">
        <v>161785537.80000001</v>
      </c>
      <c r="W84">
        <v>160809846.59999999</v>
      </c>
      <c r="X84">
        <v>159529009.09999999</v>
      </c>
      <c r="Y84">
        <v>157925453.30000001</v>
      </c>
      <c r="Z84">
        <v>155998331.90000001</v>
      </c>
      <c r="AA84">
        <v>153749863.69999999</v>
      </c>
      <c r="AB84">
        <v>151183456</v>
      </c>
      <c r="AC84">
        <v>148304496.80000001</v>
      </c>
      <c r="AD84">
        <v>143151417.30000001</v>
      </c>
      <c r="AE84">
        <v>140562118.69999999</v>
      </c>
      <c r="AF84">
        <v>139824858.5</v>
      </c>
      <c r="AG84">
        <v>140364330.59999999</v>
      </c>
      <c r="AH84">
        <v>141794709.19999999</v>
      </c>
      <c r="AI84">
        <v>143849789.80000001</v>
      </c>
      <c r="AJ84">
        <v>146351449.90000001</v>
      </c>
      <c r="AK84">
        <v>149180938.80000001</v>
      </c>
      <c r="AL84">
        <v>152250931.19999999</v>
      </c>
      <c r="AM84">
        <v>155502341.19999999</v>
      </c>
    </row>
    <row r="85" spans="1:39" x14ac:dyDescent="0.25">
      <c r="A85" t="s">
        <v>235</v>
      </c>
      <c r="B85">
        <v>85945794.760000005</v>
      </c>
      <c r="C85">
        <v>91462038.239999995</v>
      </c>
      <c r="D85">
        <v>96977058.629999995</v>
      </c>
      <c r="E85">
        <v>102489107.90000001</v>
      </c>
      <c r="F85">
        <v>107996519</v>
      </c>
      <c r="G85">
        <v>113499439.40000001</v>
      </c>
      <c r="H85">
        <v>118998215.5</v>
      </c>
      <c r="I85">
        <v>124493647.40000001</v>
      </c>
      <c r="J85">
        <v>129986191.40000001</v>
      </c>
      <c r="K85">
        <v>135476747.69999999</v>
      </c>
      <c r="L85">
        <v>140965064.09999999</v>
      </c>
      <c r="M85">
        <v>146456043.59999999</v>
      </c>
      <c r="N85">
        <v>151943778.90000001</v>
      </c>
      <c r="O85">
        <v>157446053.90000001</v>
      </c>
      <c r="P85">
        <v>162936647.09999999</v>
      </c>
      <c r="Q85">
        <v>168420372.40000001</v>
      </c>
      <c r="R85">
        <v>173901574.5</v>
      </c>
      <c r="S85">
        <v>179382947.90000001</v>
      </c>
      <c r="T85">
        <v>180090076.59999999</v>
      </c>
      <c r="U85">
        <v>180792314.40000001</v>
      </c>
      <c r="V85">
        <v>181493018.69999999</v>
      </c>
      <c r="W85">
        <v>182197222.90000001</v>
      </c>
      <c r="X85">
        <v>182905618.90000001</v>
      </c>
      <c r="Y85">
        <v>183617933.19999999</v>
      </c>
      <c r="Z85">
        <v>184333724.90000001</v>
      </c>
      <c r="AA85">
        <v>185052437.5</v>
      </c>
      <c r="AB85">
        <v>185773652</v>
      </c>
      <c r="AC85">
        <v>186497194.90000001</v>
      </c>
      <c r="AD85">
        <v>187222727.59999999</v>
      </c>
      <c r="AE85">
        <v>187940878.30000001</v>
      </c>
      <c r="AF85">
        <v>188652752.19999999</v>
      </c>
      <c r="AG85">
        <v>189375156.59999999</v>
      </c>
      <c r="AH85">
        <v>190105128.30000001</v>
      </c>
      <c r="AI85">
        <v>190839228.19999999</v>
      </c>
      <c r="AJ85">
        <v>191607313.40000001</v>
      </c>
      <c r="AK85">
        <v>192374109.09999999</v>
      </c>
      <c r="AL85">
        <v>193135495</v>
      </c>
      <c r="AM85">
        <v>193892696.40000001</v>
      </c>
    </row>
    <row r="86" spans="1:39" x14ac:dyDescent="0.25">
      <c r="A86" t="s">
        <v>86</v>
      </c>
      <c r="B86">
        <v>8815235.7339999899</v>
      </c>
      <c r="C86">
        <v>8874714.5089999996</v>
      </c>
      <c r="D86">
        <v>8945535.9399999995</v>
      </c>
      <c r="E86">
        <v>8986266.4269999899</v>
      </c>
      <c r="F86">
        <v>9011161.4069999997</v>
      </c>
      <c r="G86">
        <v>9021699.6699999999</v>
      </c>
      <c r="H86">
        <v>9015199.523</v>
      </c>
      <c r="I86">
        <v>8991153.1309999898</v>
      </c>
      <c r="J86">
        <v>8874778.0099999998</v>
      </c>
      <c r="K86">
        <v>8820632.8220000006</v>
      </c>
      <c r="L86">
        <v>8783420.2750000004</v>
      </c>
      <c r="M86">
        <v>8762820.8629999999</v>
      </c>
      <c r="N86">
        <v>8758953.8859999999</v>
      </c>
      <c r="O86">
        <v>8764327.0730000008</v>
      </c>
      <c r="P86">
        <v>8802005.3699999899</v>
      </c>
      <c r="Q86">
        <v>8849537.3090000004</v>
      </c>
      <c r="R86">
        <v>8900989.2929999996</v>
      </c>
      <c r="S86">
        <v>8952403.4309999999</v>
      </c>
      <c r="T86">
        <v>8962807.2980000004</v>
      </c>
      <c r="U86">
        <v>8967657.2060000002</v>
      </c>
      <c r="V86">
        <v>8971677.7860000003</v>
      </c>
      <c r="W86">
        <v>8976021.0250000004</v>
      </c>
      <c r="X86">
        <v>8981119.7630000003</v>
      </c>
      <c r="Y86">
        <v>8987164.7009999994</v>
      </c>
      <c r="Z86">
        <v>8994201.193</v>
      </c>
      <c r="AA86">
        <v>9002178.7060000002</v>
      </c>
      <c r="AB86">
        <v>9010963.9759999998</v>
      </c>
      <c r="AC86">
        <v>9020368.8159999996</v>
      </c>
      <c r="AD86">
        <v>9025522.0960000008</v>
      </c>
      <c r="AE86">
        <v>9026702.2239999995</v>
      </c>
      <c r="AF86">
        <v>9024854.8890000004</v>
      </c>
      <c r="AG86">
        <v>9020651.7809999995</v>
      </c>
      <c r="AH86">
        <v>9014538.1980000008</v>
      </c>
      <c r="AI86">
        <v>9006874.2510000002</v>
      </c>
      <c r="AJ86">
        <v>8998354.8670000006</v>
      </c>
      <c r="AK86">
        <v>8988882.8350000009</v>
      </c>
      <c r="AL86">
        <v>8978377.9220000003</v>
      </c>
      <c r="AM86">
        <v>8966983.0810000002</v>
      </c>
    </row>
    <row r="87" spans="1:39" x14ac:dyDescent="0.25">
      <c r="A87" t="s">
        <v>87</v>
      </c>
      <c r="B87" s="8">
        <v>66019644.850000001</v>
      </c>
      <c r="C87">
        <v>67120450.109999999</v>
      </c>
      <c r="D87">
        <v>68198383.099999994</v>
      </c>
      <c r="E87">
        <v>69069552.920000002</v>
      </c>
      <c r="F87">
        <v>69830722.140000001</v>
      </c>
      <c r="G87">
        <v>70488717.930000007</v>
      </c>
      <c r="H87">
        <v>71176238.219999999</v>
      </c>
      <c r="I87">
        <v>71658459.459999904</v>
      </c>
      <c r="J87">
        <v>72141064.859999999</v>
      </c>
      <c r="K87">
        <v>72853738.340000004</v>
      </c>
      <c r="L87">
        <v>73633758.349999994</v>
      </c>
      <c r="M87">
        <v>74502298.75</v>
      </c>
      <c r="N87">
        <v>75438963.870000005</v>
      </c>
      <c r="O87">
        <v>76416655.579999998</v>
      </c>
      <c r="P87">
        <v>77325106.75</v>
      </c>
      <c r="Q87">
        <v>78223957.640000001</v>
      </c>
      <c r="R87">
        <v>79103583.560000002</v>
      </c>
      <c r="S87">
        <v>79962665.349999994</v>
      </c>
      <c r="T87">
        <v>80760207.269999996</v>
      </c>
      <c r="U87">
        <v>81490178.819999903</v>
      </c>
      <c r="V87">
        <v>82212830.909999996</v>
      </c>
      <c r="W87">
        <v>82919325.439999998</v>
      </c>
      <c r="X87">
        <v>83621297.349999994</v>
      </c>
      <c r="Y87">
        <v>84320675.180000007</v>
      </c>
      <c r="Z87">
        <v>85016360.340000004</v>
      </c>
      <c r="AA87">
        <v>85708083.280000001</v>
      </c>
      <c r="AB87">
        <v>86397028.469999999</v>
      </c>
      <c r="AC87">
        <v>87082116.870000005</v>
      </c>
      <c r="AD87">
        <v>87734893.439999998</v>
      </c>
      <c r="AE87">
        <v>88363378.359999999</v>
      </c>
      <c r="AF87">
        <v>88959965.75</v>
      </c>
      <c r="AG87">
        <v>89537832.379999995</v>
      </c>
      <c r="AH87">
        <v>90098117.269999996</v>
      </c>
      <c r="AI87">
        <v>90645703.609999999</v>
      </c>
      <c r="AJ87">
        <v>91185305.510000005</v>
      </c>
      <c r="AK87">
        <v>91716259.200000003</v>
      </c>
      <c r="AL87">
        <v>92238751.159999996</v>
      </c>
      <c r="AM87">
        <v>92751947.079999998</v>
      </c>
    </row>
    <row r="88" spans="1:39" x14ac:dyDescent="0.25">
      <c r="A88" t="s">
        <v>88</v>
      </c>
      <c r="B88">
        <v>91040039.519999996</v>
      </c>
      <c r="C88">
        <v>92424607.760000005</v>
      </c>
      <c r="D88">
        <v>93751225.019999996</v>
      </c>
      <c r="E88">
        <v>94961161.730000004</v>
      </c>
      <c r="F88">
        <v>96063413.299999997</v>
      </c>
      <c r="G88">
        <v>97048975.400000006</v>
      </c>
      <c r="H88">
        <v>97876144.5</v>
      </c>
      <c r="I88">
        <v>97095783.040000007</v>
      </c>
      <c r="J88">
        <v>96067891.859999999</v>
      </c>
      <c r="K88">
        <v>95688767.579999998</v>
      </c>
      <c r="L88">
        <v>96168416.920000002</v>
      </c>
      <c r="M88">
        <v>96670833.140000001</v>
      </c>
      <c r="N88">
        <v>97235288.920000002</v>
      </c>
      <c r="O88">
        <v>98056825.930000007</v>
      </c>
      <c r="P88">
        <v>98790208.629999995</v>
      </c>
      <c r="Q88">
        <v>99521229.700000003</v>
      </c>
      <c r="R88">
        <v>100248570.90000001</v>
      </c>
      <c r="S88">
        <v>100969833.09999999</v>
      </c>
      <c r="T88">
        <v>101623707.2</v>
      </c>
      <c r="U88">
        <v>102157452.40000001</v>
      </c>
      <c r="V88">
        <v>102684279.5</v>
      </c>
      <c r="W88">
        <v>103204788.09999999</v>
      </c>
      <c r="X88">
        <v>103719150.59999999</v>
      </c>
      <c r="Y88">
        <v>104224036.40000001</v>
      </c>
      <c r="Z88">
        <v>104715356.09999999</v>
      </c>
      <c r="AA88">
        <v>105188926.2</v>
      </c>
      <c r="AB88">
        <v>105640783.40000001</v>
      </c>
      <c r="AC88">
        <v>106065738.3</v>
      </c>
      <c r="AD88">
        <v>106410397.59999999</v>
      </c>
      <c r="AE88">
        <v>106567278</v>
      </c>
      <c r="AF88">
        <v>106661548.7</v>
      </c>
      <c r="AG88">
        <v>106775496.2</v>
      </c>
      <c r="AH88">
        <v>106912733.90000001</v>
      </c>
      <c r="AI88">
        <v>107008694.5</v>
      </c>
      <c r="AJ88">
        <v>107061389.8</v>
      </c>
      <c r="AK88">
        <v>107064378.2</v>
      </c>
      <c r="AL88">
        <v>107012967.09999999</v>
      </c>
      <c r="AM88">
        <v>106826138.8</v>
      </c>
    </row>
    <row r="89" spans="1:39" x14ac:dyDescent="0.25">
      <c r="A89" t="s">
        <v>89</v>
      </c>
      <c r="B89">
        <v>6177550.3959999997</v>
      </c>
      <c r="C89">
        <v>6158815.1399999997</v>
      </c>
      <c r="D89">
        <v>6121188.3890000004</v>
      </c>
      <c r="E89">
        <v>6087094.5449999999</v>
      </c>
      <c r="F89">
        <v>6046235.7450000001</v>
      </c>
      <c r="G89">
        <v>5964752.4000000004</v>
      </c>
      <c r="H89">
        <v>5880214.2319999998</v>
      </c>
      <c r="I89">
        <v>5771858.3459999999</v>
      </c>
      <c r="J89">
        <v>5660910.477</v>
      </c>
      <c r="K89">
        <v>5564019.966</v>
      </c>
      <c r="L89">
        <v>5482190.2970000003</v>
      </c>
      <c r="M89">
        <v>5420484.3109999998</v>
      </c>
      <c r="N89">
        <v>5378857.75</v>
      </c>
      <c r="O89">
        <v>5355762.3569999998</v>
      </c>
      <c r="P89">
        <v>5363346.1430000002</v>
      </c>
      <c r="Q89">
        <v>5389451.7510000002</v>
      </c>
      <c r="R89">
        <v>5430572.432</v>
      </c>
      <c r="S89">
        <v>5488638.716</v>
      </c>
      <c r="T89">
        <v>5583915.1869999999</v>
      </c>
      <c r="U89">
        <v>5706635.8320000004</v>
      </c>
      <c r="V89">
        <v>5834350.6069999998</v>
      </c>
      <c r="W89">
        <v>5957570.9289999995</v>
      </c>
      <c r="X89">
        <v>6066615.8990000002</v>
      </c>
      <c r="Y89">
        <v>6162297.0619999999</v>
      </c>
      <c r="Z89">
        <v>6243531.2410000004</v>
      </c>
      <c r="AA89">
        <v>6306975.9249999998</v>
      </c>
      <c r="AB89">
        <v>6355529.0480000004</v>
      </c>
      <c r="AC89">
        <v>6390256.682</v>
      </c>
      <c r="AD89">
        <v>6411230.6239999998</v>
      </c>
      <c r="AE89">
        <v>6427138.8370000003</v>
      </c>
      <c r="AF89">
        <v>6415447.949</v>
      </c>
      <c r="AG89">
        <v>6393381.1780000003</v>
      </c>
      <c r="AH89">
        <v>6363979.3509999998</v>
      </c>
      <c r="AI89">
        <v>6329236.3430000003</v>
      </c>
      <c r="AJ89">
        <v>6291344.2850000001</v>
      </c>
      <c r="AK89">
        <v>6251788.7609999999</v>
      </c>
      <c r="AL89">
        <v>6212050.8490000004</v>
      </c>
      <c r="AM89">
        <v>6173660.699</v>
      </c>
    </row>
    <row r="90" spans="1:39" x14ac:dyDescent="0.25">
      <c r="A90" t="s">
        <v>84</v>
      </c>
      <c r="B90">
        <v>41882012.060000002</v>
      </c>
      <c r="C90">
        <v>42687991.329999998</v>
      </c>
      <c r="D90">
        <v>43474719.009999998</v>
      </c>
      <c r="E90">
        <v>44329855.740000002</v>
      </c>
      <c r="F90">
        <v>45211543.549999997</v>
      </c>
      <c r="G90">
        <v>46221372.479999997</v>
      </c>
      <c r="H90">
        <v>47115555.719999999</v>
      </c>
      <c r="I90">
        <v>47764990.530000001</v>
      </c>
      <c r="J90">
        <v>47718781.630000003</v>
      </c>
      <c r="K90">
        <v>47337350.219999999</v>
      </c>
      <c r="L90">
        <v>46920945.009999998</v>
      </c>
      <c r="M90">
        <v>46454128.810000002</v>
      </c>
      <c r="N90">
        <v>45956726.869999997</v>
      </c>
      <c r="O90">
        <v>45623416.350000001</v>
      </c>
      <c r="P90">
        <v>45836288.780000001</v>
      </c>
      <c r="Q90">
        <v>46121906.780000001</v>
      </c>
      <c r="R90">
        <v>46411906.350000001</v>
      </c>
      <c r="S90">
        <v>46679170.789999999</v>
      </c>
      <c r="T90">
        <v>46791452.409999996</v>
      </c>
      <c r="U90">
        <v>46860159.460000001</v>
      </c>
      <c r="V90">
        <v>46909696.32</v>
      </c>
      <c r="W90">
        <v>46942614.399999999</v>
      </c>
      <c r="X90">
        <v>46954814.359999999</v>
      </c>
      <c r="Y90">
        <v>46946001.469999999</v>
      </c>
      <c r="Z90">
        <v>46915358.409999996</v>
      </c>
      <c r="AA90">
        <v>46860724.100000001</v>
      </c>
      <c r="AB90">
        <v>46782944.520000003</v>
      </c>
      <c r="AC90">
        <v>46681729.729999997</v>
      </c>
      <c r="AD90">
        <v>46688057</v>
      </c>
      <c r="AE90">
        <v>47233971.75</v>
      </c>
      <c r="AF90">
        <v>47896945.850000001</v>
      </c>
      <c r="AG90">
        <v>48625454.770000003</v>
      </c>
      <c r="AH90">
        <v>49403350.299999997</v>
      </c>
      <c r="AI90">
        <v>50217769.75</v>
      </c>
      <c r="AJ90">
        <v>51064838.219999999</v>
      </c>
      <c r="AK90">
        <v>51939996.439999998</v>
      </c>
      <c r="AL90">
        <v>52841797.299999997</v>
      </c>
      <c r="AM90">
        <v>53746104.869999997</v>
      </c>
    </row>
    <row r="91" spans="1:39" x14ac:dyDescent="0.25">
      <c r="A91" t="s">
        <v>85</v>
      </c>
      <c r="B91" s="8">
        <v>125966805.8</v>
      </c>
      <c r="C91">
        <v>131461081.59999999</v>
      </c>
      <c r="D91">
        <v>134008848.09999999</v>
      </c>
      <c r="E91">
        <v>139736204.5</v>
      </c>
      <c r="F91">
        <v>145226869.30000001</v>
      </c>
      <c r="G91">
        <v>144690621.90000001</v>
      </c>
      <c r="H91">
        <v>145149008.09999999</v>
      </c>
      <c r="I91">
        <v>144936447.30000001</v>
      </c>
      <c r="J91">
        <v>143835483.90000001</v>
      </c>
      <c r="K91">
        <v>143171861.19999999</v>
      </c>
      <c r="L91">
        <v>141856136.90000001</v>
      </c>
      <c r="M91">
        <v>139676084.09999999</v>
      </c>
      <c r="N91">
        <v>136225634.5</v>
      </c>
      <c r="O91">
        <v>136125710.30000001</v>
      </c>
      <c r="P91">
        <v>136701510.69999999</v>
      </c>
      <c r="Q91">
        <v>137481372.5</v>
      </c>
      <c r="R91">
        <v>138328823.40000001</v>
      </c>
      <c r="S91">
        <v>139173369.69999999</v>
      </c>
      <c r="T91">
        <v>138634838.69999999</v>
      </c>
      <c r="U91">
        <v>137823348.19999999</v>
      </c>
      <c r="V91">
        <v>136784065.19999999</v>
      </c>
      <c r="W91">
        <v>135603631.30000001</v>
      </c>
      <c r="X91">
        <v>134161116.09999999</v>
      </c>
      <c r="Y91">
        <v>132453114.09999999</v>
      </c>
      <c r="Z91">
        <v>130477553.09999999</v>
      </c>
      <c r="AA91">
        <v>128215813.90000001</v>
      </c>
      <c r="AB91">
        <v>125687064.90000001</v>
      </c>
      <c r="AC91">
        <v>122896278.2</v>
      </c>
      <c r="AD91">
        <v>118774396.3</v>
      </c>
      <c r="AE91">
        <v>116767893.40000001</v>
      </c>
      <c r="AF91">
        <v>116114464.59999999</v>
      </c>
      <c r="AG91">
        <v>116381987.90000001</v>
      </c>
      <c r="AH91">
        <v>117256668.09999999</v>
      </c>
      <c r="AI91">
        <v>118532397.40000001</v>
      </c>
      <c r="AJ91">
        <v>120073277.09999999</v>
      </c>
      <c r="AK91">
        <v>121786742.90000001</v>
      </c>
      <c r="AL91">
        <v>123604085.59999999</v>
      </c>
      <c r="AM91">
        <v>125476348.59999999</v>
      </c>
    </row>
    <row r="92" spans="1:39" x14ac:dyDescent="0.25">
      <c r="A92" t="s">
        <v>236</v>
      </c>
      <c r="B92">
        <v>85945794.760000005</v>
      </c>
      <c r="C92">
        <v>86454143.840000004</v>
      </c>
      <c r="D92">
        <v>86962993.379999995</v>
      </c>
      <c r="E92">
        <v>87480975.560000002</v>
      </c>
      <c r="F92">
        <v>88003200.930000007</v>
      </c>
      <c r="G92">
        <v>88521146.269999996</v>
      </c>
      <c r="H92">
        <v>89031514.5</v>
      </c>
      <c r="I92">
        <v>89549844.239999995</v>
      </c>
      <c r="J92">
        <v>90071948.140000001</v>
      </c>
      <c r="K92">
        <v>90570384</v>
      </c>
      <c r="L92">
        <v>91047902.219999999</v>
      </c>
      <c r="M92">
        <v>91531356.650000006</v>
      </c>
      <c r="N92">
        <v>92003748.310000002</v>
      </c>
      <c r="O92">
        <v>92475460.680000007</v>
      </c>
      <c r="P92">
        <v>92954732.560000002</v>
      </c>
      <c r="Q92">
        <v>93439974.430000007</v>
      </c>
      <c r="R92">
        <v>93928934.620000005</v>
      </c>
      <c r="S92">
        <v>94419863.040000007</v>
      </c>
      <c r="T92">
        <v>93049902.409999996</v>
      </c>
      <c r="U92">
        <v>91680609.829999998</v>
      </c>
      <c r="V92">
        <v>90310800.469999999</v>
      </c>
      <c r="W92">
        <v>88940455.620000005</v>
      </c>
      <c r="X92">
        <v>87570060.239999995</v>
      </c>
      <c r="Y92">
        <v>86199822.549999997</v>
      </c>
      <c r="Z92">
        <v>84830623.959999904</v>
      </c>
      <c r="AA92">
        <v>83463068.930000007</v>
      </c>
      <c r="AB92">
        <v>82096878.230000004</v>
      </c>
      <c r="AC92">
        <v>80730354.269999996</v>
      </c>
      <c r="AD92">
        <v>79359251.780000001</v>
      </c>
      <c r="AE92">
        <v>77989104.120000005</v>
      </c>
      <c r="AF92">
        <v>76622466.670000002</v>
      </c>
      <c r="AG92">
        <v>75257938.230000004</v>
      </c>
      <c r="AH92">
        <v>73894553.260000005</v>
      </c>
      <c r="AI92">
        <v>72531450.909999996</v>
      </c>
      <c r="AJ92">
        <v>71162898.629999995</v>
      </c>
      <c r="AK92">
        <v>69793597.650000006</v>
      </c>
      <c r="AL92">
        <v>68425430</v>
      </c>
      <c r="AM92">
        <v>67062853.049999997</v>
      </c>
    </row>
    <row r="93" spans="1:39" x14ac:dyDescent="0.25">
      <c r="A93" t="s">
        <v>90</v>
      </c>
      <c r="B93" s="8">
        <v>3.4552374029999999</v>
      </c>
      <c r="C93">
        <v>3.7108582389999998</v>
      </c>
      <c r="D93">
        <v>3.9462925520000001</v>
      </c>
      <c r="E93">
        <v>4.1997141530000004</v>
      </c>
      <c r="F93">
        <v>4.4402187160000004</v>
      </c>
      <c r="G93">
        <v>4.8953783880000001</v>
      </c>
      <c r="H93">
        <v>5.2203844320000004</v>
      </c>
      <c r="I93">
        <v>5.4380207509999998</v>
      </c>
      <c r="J93">
        <v>5.5896182809999999</v>
      </c>
      <c r="K93">
        <v>5.6875299520000002</v>
      </c>
      <c r="L93">
        <v>5.7292680220000003</v>
      </c>
      <c r="M93">
        <v>5.7036841110000003</v>
      </c>
      <c r="N93">
        <v>5.5921350670000001</v>
      </c>
      <c r="O93">
        <v>5.7301275509999998</v>
      </c>
      <c r="P93">
        <v>5.9149620130000002</v>
      </c>
      <c r="Q93">
        <v>6.0860142489999998</v>
      </c>
      <c r="R93">
        <v>6.2408342680000004</v>
      </c>
      <c r="S93">
        <v>6.3814880179999998</v>
      </c>
      <c r="T93">
        <v>6.4639594569999996</v>
      </c>
      <c r="U93">
        <v>6.5423175349999996</v>
      </c>
      <c r="V93">
        <v>6.5973148769999996</v>
      </c>
      <c r="W93">
        <v>6.6416739219999998</v>
      </c>
      <c r="X93">
        <v>6.6700167730000004</v>
      </c>
      <c r="Y93">
        <v>6.6822654180000001</v>
      </c>
      <c r="Z93">
        <v>6.6783567379999997</v>
      </c>
      <c r="AA93">
        <v>6.658156344</v>
      </c>
      <c r="AB93">
        <v>6.6215043150000001</v>
      </c>
      <c r="AC93">
        <v>6.5682766409999997</v>
      </c>
      <c r="AD93">
        <v>6.7127064279999997</v>
      </c>
      <c r="AE93">
        <v>6.8173368349999999</v>
      </c>
      <c r="AF93">
        <v>6.8817650370000001</v>
      </c>
      <c r="AG93">
        <v>6.9224475270000001</v>
      </c>
      <c r="AH93">
        <v>6.9482586780000002</v>
      </c>
      <c r="AI93">
        <v>6.9635731310000004</v>
      </c>
      <c r="AJ93">
        <v>6.9711006150000001</v>
      </c>
      <c r="AK93">
        <v>6.9729839199999999</v>
      </c>
      <c r="AL93">
        <v>6.970007796</v>
      </c>
      <c r="AM93">
        <v>6.9629081399999997</v>
      </c>
    </row>
    <row r="94" spans="1:39" x14ac:dyDescent="0.25">
      <c r="A94" t="s">
        <v>91</v>
      </c>
      <c r="B94">
        <v>0.51584152589999999</v>
      </c>
      <c r="C94">
        <v>0.66472447540000001</v>
      </c>
      <c r="D94">
        <v>0.86402846069999995</v>
      </c>
      <c r="E94">
        <v>1.124940174</v>
      </c>
      <c r="F94">
        <v>1.4541152420000001</v>
      </c>
      <c r="G94">
        <v>1.8552842899999999</v>
      </c>
      <c r="H94">
        <v>2.2776155280000001</v>
      </c>
      <c r="I94">
        <v>2.7295517459999998</v>
      </c>
      <c r="J94">
        <v>3.2266691359999999</v>
      </c>
      <c r="K94">
        <v>3.7749823870000001</v>
      </c>
      <c r="L94">
        <v>4.3718923409999997</v>
      </c>
      <c r="M94">
        <v>5.0041214070000004</v>
      </c>
      <c r="N94">
        <v>5.6418424969999998</v>
      </c>
      <c r="O94">
        <v>6.2594125500000004</v>
      </c>
      <c r="P94">
        <v>6.9505508379999998</v>
      </c>
      <c r="Q94">
        <v>7.6885246499999997</v>
      </c>
      <c r="R94">
        <v>8.4768994010000007</v>
      </c>
      <c r="S94">
        <v>9.3211851879999994</v>
      </c>
      <c r="T94">
        <v>9.9423273860000005</v>
      </c>
      <c r="U94">
        <v>10.57351141</v>
      </c>
      <c r="V94">
        <v>11.20163428</v>
      </c>
      <c r="W94">
        <v>11.84842926</v>
      </c>
      <c r="X94">
        <v>12.50344645</v>
      </c>
      <c r="Y94">
        <v>13.16406209</v>
      </c>
      <c r="Z94">
        <v>13.8272145</v>
      </c>
      <c r="AA94">
        <v>14.48924878</v>
      </c>
      <c r="AB94">
        <v>15.1459668</v>
      </c>
      <c r="AC94">
        <v>15.792709929999999</v>
      </c>
      <c r="AD94">
        <v>16.411117740000002</v>
      </c>
      <c r="AE94">
        <v>16.888855790000001</v>
      </c>
      <c r="AF94">
        <v>17.26948587</v>
      </c>
      <c r="AG94">
        <v>17.595989410000001</v>
      </c>
      <c r="AH94">
        <v>17.889613440000002</v>
      </c>
      <c r="AI94">
        <v>18.160674629999999</v>
      </c>
      <c r="AJ94">
        <v>18.415505379999999</v>
      </c>
      <c r="AK94">
        <v>18.659260809999999</v>
      </c>
      <c r="AL94">
        <v>18.893629820000001</v>
      </c>
      <c r="AM94">
        <v>19.120210220000001</v>
      </c>
    </row>
    <row r="95" spans="1:39" x14ac:dyDescent="0.25">
      <c r="A95" t="s">
        <v>92</v>
      </c>
      <c r="B95">
        <v>0.74823260869999997</v>
      </c>
      <c r="C95">
        <v>0.77764738489999996</v>
      </c>
      <c r="D95">
        <v>0.79581487740000001</v>
      </c>
      <c r="E95">
        <v>0.8137522519</v>
      </c>
      <c r="F95">
        <v>0.82673036060000005</v>
      </c>
      <c r="G95">
        <v>0.98807857919999997</v>
      </c>
      <c r="H95">
        <v>1.1585137299999999</v>
      </c>
      <c r="I95">
        <v>1.3295313989999999</v>
      </c>
      <c r="J95">
        <v>1.5060718040000001</v>
      </c>
      <c r="K95">
        <v>1.6890472540000001</v>
      </c>
      <c r="L95">
        <v>1.8755608500000001</v>
      </c>
      <c r="M95">
        <v>2.0587106409999998</v>
      </c>
      <c r="N95">
        <v>2.2261232180000001</v>
      </c>
      <c r="O95">
        <v>2.253749945</v>
      </c>
      <c r="P95">
        <v>2.2718718170000001</v>
      </c>
      <c r="Q95">
        <v>2.2803342629999999</v>
      </c>
      <c r="R95">
        <v>2.2813667899999999</v>
      </c>
      <c r="S95">
        <v>2.2764651269999998</v>
      </c>
      <c r="T95">
        <v>2.2983658779999998</v>
      </c>
      <c r="U95">
        <v>2.3238987469999999</v>
      </c>
      <c r="V95">
        <v>2.3417596770000002</v>
      </c>
      <c r="W95">
        <v>2.3561491440000002</v>
      </c>
      <c r="X95">
        <v>2.365118152</v>
      </c>
      <c r="Y95">
        <v>2.3686025580000001</v>
      </c>
      <c r="Z95">
        <v>2.3665393309999998</v>
      </c>
      <c r="AA95">
        <v>2.3588421500000001</v>
      </c>
      <c r="AB95">
        <v>2.3454218529999999</v>
      </c>
      <c r="AC95">
        <v>2.326206773</v>
      </c>
      <c r="AD95">
        <v>2.3742776170000002</v>
      </c>
      <c r="AE95">
        <v>2.4079822399999999</v>
      </c>
      <c r="AF95">
        <v>2.4272928550000001</v>
      </c>
      <c r="AG95">
        <v>2.4379888840000001</v>
      </c>
      <c r="AH95">
        <v>2.4432428000000002</v>
      </c>
      <c r="AI95">
        <v>2.444674011</v>
      </c>
      <c r="AJ95">
        <v>2.4432912739999999</v>
      </c>
      <c r="AK95">
        <v>2.4399013639999998</v>
      </c>
      <c r="AL95">
        <v>2.434818736</v>
      </c>
      <c r="AM95">
        <v>2.428327141</v>
      </c>
    </row>
    <row r="96" spans="1:39" x14ac:dyDescent="0.25">
      <c r="A96" t="s">
        <v>93</v>
      </c>
      <c r="B96">
        <v>2.4028705899999999E-3</v>
      </c>
      <c r="C96">
        <v>4.7816988000000003E-3</v>
      </c>
      <c r="D96">
        <v>1.00000757E-2</v>
      </c>
      <c r="E96">
        <v>2.09801025E-2</v>
      </c>
      <c r="F96">
        <v>4.3679170599999997E-2</v>
      </c>
      <c r="G96">
        <v>8.3346237500000003E-2</v>
      </c>
      <c r="H96">
        <v>0.15217738550000001</v>
      </c>
      <c r="I96">
        <v>0.27137089479999998</v>
      </c>
      <c r="J96">
        <v>0.47760614420000003</v>
      </c>
      <c r="K96">
        <v>0.83221047670000003</v>
      </c>
      <c r="L96">
        <v>1.435876283</v>
      </c>
      <c r="M96">
        <v>2.449127244</v>
      </c>
      <c r="N96">
        <v>4.115628568</v>
      </c>
      <c r="O96">
        <v>4.5187010689999996</v>
      </c>
      <c r="P96">
        <v>4.7569392969999997</v>
      </c>
      <c r="Q96">
        <v>4.9682687860000003</v>
      </c>
      <c r="R96">
        <v>5.1719389339999999</v>
      </c>
      <c r="S96">
        <v>5.371683312</v>
      </c>
      <c r="T96">
        <v>6.0251527820000002</v>
      </c>
      <c r="U96">
        <v>6.8156848400000003</v>
      </c>
      <c r="V96">
        <v>7.6904576950000001</v>
      </c>
      <c r="W96">
        <v>8.6662708249999998</v>
      </c>
      <c r="X96">
        <v>9.7447321769999995</v>
      </c>
      <c r="Y96">
        <v>10.933369600000001</v>
      </c>
      <c r="Z96">
        <v>12.239659639999999</v>
      </c>
      <c r="AA96">
        <v>13.67067786</v>
      </c>
      <c r="AB96">
        <v>15.232923189999999</v>
      </c>
      <c r="AC96">
        <v>16.932137390000001</v>
      </c>
      <c r="AD96">
        <v>17.837158389999999</v>
      </c>
      <c r="AE96">
        <v>18.512705990000001</v>
      </c>
      <c r="AF96">
        <v>19.081370069999998</v>
      </c>
      <c r="AG96">
        <v>19.596499609999999</v>
      </c>
      <c r="AH96">
        <v>20.081490590000001</v>
      </c>
      <c r="AI96">
        <v>20.54765458</v>
      </c>
      <c r="AJ96">
        <v>21.001917989999999</v>
      </c>
      <c r="AK96">
        <v>21.450131930000001</v>
      </c>
      <c r="AL96">
        <v>21.894236530000001</v>
      </c>
      <c r="AM96">
        <v>22.336042729999999</v>
      </c>
    </row>
    <row r="97" spans="1:39" x14ac:dyDescent="0.25">
      <c r="A97" t="s">
        <v>94</v>
      </c>
      <c r="B97">
        <v>18.786700339999999</v>
      </c>
      <c r="C97">
        <v>25.149227830000001</v>
      </c>
      <c r="D97">
        <v>33.303908030000002</v>
      </c>
      <c r="E97">
        <v>45.995142790000003</v>
      </c>
      <c r="F97">
        <v>63.434505489999999</v>
      </c>
      <c r="G97">
        <v>76.934615919999999</v>
      </c>
      <c r="H97">
        <v>88.101476570000003</v>
      </c>
      <c r="I97">
        <v>97.946173419999994</v>
      </c>
      <c r="J97">
        <v>107.0344285</v>
      </c>
      <c r="K97">
        <v>115.60394239999999</v>
      </c>
      <c r="L97">
        <v>123.5788987</v>
      </c>
      <c r="M97">
        <v>130.60242779999999</v>
      </c>
      <c r="N97">
        <v>136.03976890000001</v>
      </c>
      <c r="O97">
        <v>137.00692570000001</v>
      </c>
      <c r="P97">
        <v>137.2800843</v>
      </c>
      <c r="Q97">
        <v>137.19972290000001</v>
      </c>
      <c r="R97">
        <v>136.85830920000001</v>
      </c>
      <c r="S97">
        <v>136.2679133</v>
      </c>
      <c r="T97">
        <v>137.18996419999999</v>
      </c>
      <c r="U97">
        <v>138.23785889999999</v>
      </c>
      <c r="V97">
        <v>138.87237300000001</v>
      </c>
      <c r="W97">
        <v>139.31364629999999</v>
      </c>
      <c r="X97">
        <v>139.47558950000001</v>
      </c>
      <c r="Y97">
        <v>139.33379679999999</v>
      </c>
      <c r="Z97">
        <v>138.87840600000001</v>
      </c>
      <c r="AA97">
        <v>138.10263499999999</v>
      </c>
      <c r="AB97">
        <v>137.00117800000001</v>
      </c>
      <c r="AC97">
        <v>135.57090070000001</v>
      </c>
      <c r="AD97">
        <v>72.611421019999995</v>
      </c>
      <c r="AE97">
        <v>36.208677440000002</v>
      </c>
      <c r="AF97">
        <v>17.848299390000001</v>
      </c>
      <c r="AG97">
        <v>8.7732275929999997</v>
      </c>
      <c r="AH97">
        <v>4.3139670790000002</v>
      </c>
      <c r="AI97">
        <v>2.1266038460000001</v>
      </c>
      <c r="AJ97">
        <v>1.0551380610000001</v>
      </c>
      <c r="AK97">
        <v>0.53056109240000005</v>
      </c>
      <c r="AL97">
        <v>0.27418341330000001</v>
      </c>
      <c r="AM97">
        <v>0.1488755501</v>
      </c>
    </row>
    <row r="98" spans="1:39" x14ac:dyDescent="0.25">
      <c r="A98" t="s">
        <v>95</v>
      </c>
      <c r="B98">
        <v>11.05650142</v>
      </c>
      <c r="C98">
        <v>12.429616360000001</v>
      </c>
      <c r="D98">
        <v>13.551731439999999</v>
      </c>
      <c r="E98">
        <v>15.37665979</v>
      </c>
      <c r="F98">
        <v>17.432240520000001</v>
      </c>
      <c r="G98">
        <v>19.826350519999998</v>
      </c>
      <c r="H98">
        <v>21.593082500000001</v>
      </c>
      <c r="I98">
        <v>22.86795506</v>
      </c>
      <c r="J98">
        <v>23.811387700000001</v>
      </c>
      <c r="K98">
        <v>24.507341459999999</v>
      </c>
      <c r="L98">
        <v>24.966415690000002</v>
      </c>
      <c r="M98">
        <v>25.14615045</v>
      </c>
      <c r="N98">
        <v>24.963857839999999</v>
      </c>
      <c r="O98">
        <v>24.905504959999998</v>
      </c>
      <c r="P98">
        <v>24.821761980000002</v>
      </c>
      <c r="Q98">
        <v>24.68484497</v>
      </c>
      <c r="R98">
        <v>24.502647369999998</v>
      </c>
      <c r="S98">
        <v>24.27701072</v>
      </c>
      <c r="T98">
        <v>22.484457379999998</v>
      </c>
      <c r="U98">
        <v>20.67159517</v>
      </c>
      <c r="V98">
        <v>18.93221428</v>
      </c>
      <c r="W98">
        <v>17.31438765</v>
      </c>
      <c r="X98">
        <v>15.803806290000001</v>
      </c>
      <c r="Y98">
        <v>14.39437178</v>
      </c>
      <c r="Z98">
        <v>13.08170097</v>
      </c>
      <c r="AA98">
        <v>11.861599480000001</v>
      </c>
      <c r="AB98">
        <v>10.729873749999999</v>
      </c>
      <c r="AC98">
        <v>9.6823855059999904</v>
      </c>
      <c r="AD98">
        <v>8.1786944199999905</v>
      </c>
      <c r="AE98">
        <v>6.8100870799999997</v>
      </c>
      <c r="AF98">
        <v>5.6335052240000003</v>
      </c>
      <c r="AG98">
        <v>4.644622107</v>
      </c>
      <c r="AH98">
        <v>3.8222116740000001</v>
      </c>
      <c r="AI98">
        <v>3.1421135910000002</v>
      </c>
      <c r="AJ98">
        <v>2.5815953330000001</v>
      </c>
      <c r="AK98">
        <v>2.1206298650000002</v>
      </c>
      <c r="AL98">
        <v>1.7419794630000001</v>
      </c>
      <c r="AM98">
        <v>1.4312209929999999</v>
      </c>
    </row>
    <row r="99" spans="1:39" x14ac:dyDescent="0.25">
      <c r="A99" t="s">
        <v>96</v>
      </c>
      <c r="B99" s="8">
        <v>7.0719006999999997E-5</v>
      </c>
      <c r="C99">
        <v>3.7035206300000003E-4</v>
      </c>
      <c r="D99">
        <v>2.3159640699999999E-3</v>
      </c>
      <c r="E99">
        <v>1.49523717E-2</v>
      </c>
      <c r="F99">
        <v>9.5516733399999998E-2</v>
      </c>
      <c r="G99">
        <v>0.14000850740000001</v>
      </c>
      <c r="H99">
        <v>0.16963270489999999</v>
      </c>
      <c r="I99">
        <v>0.19769026000000001</v>
      </c>
      <c r="J99">
        <v>0.22711100919999999</v>
      </c>
      <c r="K99">
        <v>0.25839513079999998</v>
      </c>
      <c r="L99">
        <v>0.29121394849999999</v>
      </c>
      <c r="M99">
        <v>0.32453607880000002</v>
      </c>
      <c r="N99">
        <v>0.35636755980000001</v>
      </c>
      <c r="O99">
        <v>0.36042877709999999</v>
      </c>
      <c r="P99">
        <v>0.3624924148</v>
      </c>
      <c r="Q99">
        <v>0.36303190689999998</v>
      </c>
      <c r="R99">
        <v>0.362432588</v>
      </c>
      <c r="S99">
        <v>0.36092983810000001</v>
      </c>
      <c r="T99">
        <v>0.34014131790000002</v>
      </c>
      <c r="U99">
        <v>0.31885253209999997</v>
      </c>
      <c r="V99">
        <v>0.29773813789999998</v>
      </c>
      <c r="W99">
        <v>0.2776125606</v>
      </c>
      <c r="X99">
        <v>0.25826936070000001</v>
      </c>
      <c r="Y99">
        <v>0.23973695759999999</v>
      </c>
      <c r="Z99">
        <v>0.22203354259999999</v>
      </c>
      <c r="AA99">
        <v>0.20516632100000001</v>
      </c>
      <c r="AB99">
        <v>0.18913471700000001</v>
      </c>
      <c r="AC99">
        <v>0.17393335309999999</v>
      </c>
      <c r="AD99">
        <v>0.1716523955</v>
      </c>
      <c r="AE99">
        <v>0.16906883819999999</v>
      </c>
      <c r="AF99">
        <v>0.16560652419999999</v>
      </c>
      <c r="AG99">
        <v>0.1616720582</v>
      </c>
      <c r="AH99">
        <v>0.15750549720000001</v>
      </c>
      <c r="AI99">
        <v>0.15322539660000001</v>
      </c>
      <c r="AJ99">
        <v>0.1489036564</v>
      </c>
      <c r="AK99">
        <v>0.14459277479999999</v>
      </c>
      <c r="AL99">
        <v>0.14031289420000001</v>
      </c>
      <c r="AM99">
        <v>0.1360816738</v>
      </c>
    </row>
    <row r="100" spans="1:39" x14ac:dyDescent="0.25">
      <c r="A100" t="s">
        <v>97</v>
      </c>
      <c r="B100">
        <v>1.454606002</v>
      </c>
      <c r="C100">
        <v>1.489062828</v>
      </c>
      <c r="D100">
        <v>1.501167082</v>
      </c>
      <c r="E100">
        <v>1.513569988</v>
      </c>
      <c r="F100">
        <v>1.51636477</v>
      </c>
      <c r="G100">
        <v>1.6515819410000001</v>
      </c>
      <c r="H100">
        <v>1.748011338</v>
      </c>
      <c r="I100">
        <v>1.8083589019999999</v>
      </c>
      <c r="J100">
        <v>1.8462759449999999</v>
      </c>
      <c r="K100">
        <v>1.8661353270000001</v>
      </c>
      <c r="L100">
        <v>1.8674358760000001</v>
      </c>
      <c r="M100">
        <v>1.8469033020000001</v>
      </c>
      <c r="N100">
        <v>1.798948754</v>
      </c>
      <c r="O100">
        <v>1.803359199</v>
      </c>
      <c r="P100">
        <v>1.818247215</v>
      </c>
      <c r="Q100">
        <v>1.8270596539999999</v>
      </c>
      <c r="R100">
        <v>1.8297064590000001</v>
      </c>
      <c r="S100">
        <v>1.827196112</v>
      </c>
      <c r="T100">
        <v>1.8465285650000001</v>
      </c>
      <c r="U100">
        <v>1.868771612</v>
      </c>
      <c r="V100">
        <v>1.8847580129999999</v>
      </c>
      <c r="W100">
        <v>1.8977239180000001</v>
      </c>
      <c r="X100">
        <v>1.9060912189999999</v>
      </c>
      <c r="Y100">
        <v>1.909834558</v>
      </c>
      <c r="Z100">
        <v>1.9089371580000001</v>
      </c>
      <c r="AA100">
        <v>1.90336225</v>
      </c>
      <c r="AB100">
        <v>1.8930656189999999</v>
      </c>
      <c r="AC100">
        <v>1.8780130799999999</v>
      </c>
      <c r="AD100">
        <v>1.919286738</v>
      </c>
      <c r="AE100">
        <v>1.9491563279999999</v>
      </c>
      <c r="AF100">
        <v>1.9675164000000001</v>
      </c>
      <c r="AG100">
        <v>1.979069094</v>
      </c>
      <c r="AH100">
        <v>1.9863517879999999</v>
      </c>
      <c r="AI100">
        <v>1.9906179639999999</v>
      </c>
      <c r="AJ100">
        <v>1.992644659</v>
      </c>
      <c r="AK100">
        <v>1.9930474140000001</v>
      </c>
      <c r="AL100">
        <v>1.992053249</v>
      </c>
      <c r="AM100">
        <v>1.989874712</v>
      </c>
    </row>
    <row r="101" spans="1:39" x14ac:dyDescent="0.25">
      <c r="A101" t="s">
        <v>98</v>
      </c>
      <c r="B101">
        <v>344.32535730000001</v>
      </c>
      <c r="C101">
        <v>354.70834559999997</v>
      </c>
      <c r="D101">
        <v>357.13897919999999</v>
      </c>
      <c r="E101">
        <v>367.23589559999999</v>
      </c>
      <c r="F101">
        <v>376.45501890000003</v>
      </c>
      <c r="G101">
        <v>417.1885686</v>
      </c>
      <c r="H101">
        <v>445.70311070000002</v>
      </c>
      <c r="I101">
        <v>462.61652170000002</v>
      </c>
      <c r="J101">
        <v>471.6311839</v>
      </c>
      <c r="K101">
        <v>475.38903210000001</v>
      </c>
      <c r="L101">
        <v>474.38541190000001</v>
      </c>
      <c r="M101">
        <v>468.05730210000002</v>
      </c>
      <c r="N101">
        <v>455.2018941</v>
      </c>
      <c r="O101">
        <v>435.52104830000002</v>
      </c>
      <c r="P101">
        <v>416.75577060000001</v>
      </c>
      <c r="Q101">
        <v>398.43628869999998</v>
      </c>
      <c r="R101">
        <v>380.40996819999998</v>
      </c>
      <c r="S101">
        <v>362.62596450000001</v>
      </c>
      <c r="T101">
        <v>354.94493469999998</v>
      </c>
      <c r="U101">
        <v>348.4552956</v>
      </c>
      <c r="V101">
        <v>341.05551539999999</v>
      </c>
      <c r="W101">
        <v>333.30345080000001</v>
      </c>
      <c r="X101">
        <v>325.04114820000001</v>
      </c>
      <c r="Y101">
        <v>316.26704280000001</v>
      </c>
      <c r="Z101">
        <v>307.01575250000002</v>
      </c>
      <c r="AA101">
        <v>297.32679209999998</v>
      </c>
      <c r="AB101">
        <v>287.24022129999997</v>
      </c>
      <c r="AC101">
        <v>276.79798030000001</v>
      </c>
      <c r="AD101">
        <v>206.0844171</v>
      </c>
      <c r="AE101">
        <v>148.49872980000001</v>
      </c>
      <c r="AF101">
        <v>106.2103204</v>
      </c>
      <c r="AG101">
        <v>75.762308469999894</v>
      </c>
      <c r="AH101">
        <v>54.000181259999998</v>
      </c>
      <c r="AI101">
        <v>38.501974109999999</v>
      </c>
      <c r="AJ101">
        <v>27.48764388</v>
      </c>
      <c r="AK101">
        <v>19.669421920000001</v>
      </c>
      <c r="AL101">
        <v>14.1231478</v>
      </c>
      <c r="AM101">
        <v>10.1904348</v>
      </c>
    </row>
    <row r="102" spans="1:39" x14ac:dyDescent="0.25">
      <c r="A102" t="s">
        <v>99</v>
      </c>
      <c r="B102">
        <v>1654.8800980000001</v>
      </c>
      <c r="C102">
        <v>1776.9578140000001</v>
      </c>
      <c r="D102">
        <v>1879.8297259999999</v>
      </c>
      <c r="E102">
        <v>2024.668651</v>
      </c>
      <c r="F102">
        <v>2172.6558260000002</v>
      </c>
      <c r="G102">
        <v>2452.8376239999998</v>
      </c>
      <c r="H102">
        <v>2663.3709199999998</v>
      </c>
      <c r="I102">
        <v>2811.1506909999998</v>
      </c>
      <c r="J102">
        <v>2915.7801239999999</v>
      </c>
      <c r="K102">
        <v>2989.8445769999998</v>
      </c>
      <c r="L102">
        <v>3034.8746740000001</v>
      </c>
      <c r="M102">
        <v>3045.804388</v>
      </c>
      <c r="N102">
        <v>3012.9451490000001</v>
      </c>
      <c r="O102">
        <v>3096.9421910000001</v>
      </c>
      <c r="P102">
        <v>3197.4183269999999</v>
      </c>
      <c r="Q102">
        <v>3297.951622</v>
      </c>
      <c r="R102">
        <v>3396.4292129999999</v>
      </c>
      <c r="S102">
        <v>3491.8942820000002</v>
      </c>
      <c r="T102">
        <v>3512.8775000000001</v>
      </c>
      <c r="U102">
        <v>3525.8545330000002</v>
      </c>
      <c r="V102">
        <v>3526.60187</v>
      </c>
      <c r="W102">
        <v>3522.021154</v>
      </c>
      <c r="X102">
        <v>3510.2138409999998</v>
      </c>
      <c r="Y102">
        <v>3490.7091599999999</v>
      </c>
      <c r="Z102">
        <v>3463.3982460000002</v>
      </c>
      <c r="AA102">
        <v>3428.2433299999998</v>
      </c>
      <c r="AB102">
        <v>3385.2379700000001</v>
      </c>
      <c r="AC102">
        <v>3334.4253899999999</v>
      </c>
      <c r="AD102">
        <v>3472.7072910000002</v>
      </c>
      <c r="AE102">
        <v>3613.3766110000001</v>
      </c>
      <c r="AF102">
        <v>3740.1027749999998</v>
      </c>
      <c r="AG102">
        <v>3857.3739529999998</v>
      </c>
      <c r="AH102">
        <v>3969.1397910000001</v>
      </c>
      <c r="AI102">
        <v>4077.7262129999999</v>
      </c>
      <c r="AJ102">
        <v>4184.6384189999999</v>
      </c>
      <c r="AK102">
        <v>4290.9215169999998</v>
      </c>
      <c r="AL102">
        <v>4397.1021259999998</v>
      </c>
      <c r="AM102">
        <v>4503.5699569999997</v>
      </c>
    </row>
    <row r="103" spans="1:39" x14ac:dyDescent="0.25">
      <c r="A103" t="s">
        <v>100</v>
      </c>
      <c r="B103">
        <v>5.531089014</v>
      </c>
      <c r="C103">
        <v>6.539650161</v>
      </c>
      <c r="D103">
        <v>7.5515494470000002</v>
      </c>
      <c r="E103">
        <v>9.144013202</v>
      </c>
      <c r="F103">
        <v>11.079226820000001</v>
      </c>
      <c r="G103">
        <v>8.1920106990000008</v>
      </c>
      <c r="H103">
        <v>5.4850674899999996</v>
      </c>
      <c r="I103">
        <v>3.5372220759999999</v>
      </c>
      <c r="J103">
        <v>2.2348198049999999</v>
      </c>
      <c r="K103">
        <v>1.393613405</v>
      </c>
      <c r="L103">
        <v>0.85920627439999997</v>
      </c>
      <c r="M103">
        <v>0.52345780919999996</v>
      </c>
      <c r="N103">
        <v>0.31455349220000001</v>
      </c>
      <c r="O103">
        <v>0.28112023450000001</v>
      </c>
      <c r="P103">
        <v>0.26265572860000003</v>
      </c>
      <c r="Q103">
        <v>0.24652420629999999</v>
      </c>
      <c r="R103">
        <v>0.23137373520000001</v>
      </c>
      <c r="S103">
        <v>0.2169766897</v>
      </c>
      <c r="T103">
        <v>0.2396621145</v>
      </c>
      <c r="U103">
        <v>0.2694852888</v>
      </c>
      <c r="V103">
        <v>0.30265550149999998</v>
      </c>
      <c r="W103">
        <v>0.33946473020000001</v>
      </c>
      <c r="X103">
        <v>0.37994228479999997</v>
      </c>
      <c r="Y103">
        <v>0.42425706559999998</v>
      </c>
      <c r="Z103">
        <v>0.4726074669</v>
      </c>
      <c r="AA103">
        <v>0.52518599440000002</v>
      </c>
      <c r="AB103">
        <v>0.5821662889</v>
      </c>
      <c r="AC103">
        <v>0.64369704640000003</v>
      </c>
      <c r="AD103">
        <v>0.70788487560000002</v>
      </c>
      <c r="AE103">
        <v>0.77407065159999999</v>
      </c>
      <c r="AF103">
        <v>0.84262726880000005</v>
      </c>
      <c r="AG103">
        <v>0.91472904820000001</v>
      </c>
      <c r="AH103">
        <v>0.99129474490000002</v>
      </c>
      <c r="AI103">
        <v>1.0729624019999999</v>
      </c>
      <c r="AJ103">
        <v>1.160283108</v>
      </c>
      <c r="AK103">
        <v>1.2537888690000001</v>
      </c>
      <c r="AL103">
        <v>1.353946903</v>
      </c>
      <c r="AM103">
        <v>1.4612390049999999</v>
      </c>
    </row>
    <row r="104" spans="1:39" x14ac:dyDescent="0.25">
      <c r="A104" t="s">
        <v>101</v>
      </c>
      <c r="B104" s="8">
        <v>127.6313988</v>
      </c>
      <c r="C104">
        <v>126.3859594</v>
      </c>
      <c r="D104">
        <v>118.5151676</v>
      </c>
      <c r="E104">
        <v>117.7695508</v>
      </c>
      <c r="F104">
        <v>117.4456902</v>
      </c>
      <c r="G104">
        <v>65.1503187</v>
      </c>
      <c r="H104">
        <v>32.424368880000003</v>
      </c>
      <c r="I104">
        <v>15.54214502</v>
      </c>
      <c r="J104">
        <v>7.3189779389999998</v>
      </c>
      <c r="K104">
        <v>3.4262907239999998</v>
      </c>
      <c r="L104">
        <v>1.611829358</v>
      </c>
      <c r="M104">
        <v>0.7759492254</v>
      </c>
      <c r="N104">
        <v>0.39527354679999999</v>
      </c>
      <c r="O104">
        <v>0.36730969549999998</v>
      </c>
      <c r="P104">
        <v>0.36475437259999999</v>
      </c>
      <c r="Q104">
        <v>0.36487846730000001</v>
      </c>
      <c r="R104">
        <v>0.36524499259999998</v>
      </c>
      <c r="S104">
        <v>0.36548190559999999</v>
      </c>
      <c r="T104">
        <v>0.3694606976</v>
      </c>
      <c r="U104">
        <v>0.37414787449999998</v>
      </c>
      <c r="V104">
        <v>0.37807454089999998</v>
      </c>
      <c r="W104">
        <v>0.38159361159999999</v>
      </c>
      <c r="X104">
        <v>0.3845061421</v>
      </c>
      <c r="Y104">
        <v>0.38675508539999998</v>
      </c>
      <c r="Z104">
        <v>0.3883250553</v>
      </c>
      <c r="AA104">
        <v>0.3892130922</v>
      </c>
      <c r="AB104">
        <v>0.38942250099999998</v>
      </c>
      <c r="AC104">
        <v>0.38896267769999998</v>
      </c>
      <c r="AD104">
        <v>0.39744052149999998</v>
      </c>
      <c r="AE104">
        <v>0.40626604049999998</v>
      </c>
      <c r="AF104">
        <v>0.4145039875</v>
      </c>
      <c r="AG104">
        <v>0.4224402015</v>
      </c>
      <c r="AH104">
        <v>0.4302958791</v>
      </c>
      <c r="AI104">
        <v>0.43816526890000002</v>
      </c>
      <c r="AJ104">
        <v>0.4461139133</v>
      </c>
      <c r="AK104">
        <v>0.45417587199999998</v>
      </c>
      <c r="AL104">
        <v>0.462376275</v>
      </c>
      <c r="AM104">
        <v>0.47074270340000002</v>
      </c>
    </row>
    <row r="105" spans="1:39" x14ac:dyDescent="0.25">
      <c r="A105" t="s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25">
      <c r="A106" t="s">
        <v>103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25">
      <c r="A107" t="s">
        <v>104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25">
      <c r="A108" t="s">
        <v>105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25">
      <c r="A109" t="s">
        <v>106</v>
      </c>
      <c r="B109">
        <v>822139.67220000003</v>
      </c>
      <c r="C109">
        <v>1100575.236</v>
      </c>
      <c r="D109">
        <v>1457438.6740000001</v>
      </c>
      <c r="E109">
        <v>2012829.89</v>
      </c>
      <c r="F109">
        <v>2776007.648</v>
      </c>
      <c r="G109">
        <v>3366796.6749999998</v>
      </c>
      <c r="H109">
        <v>3855478.5090000001</v>
      </c>
      <c r="I109">
        <v>4286300.0870000003</v>
      </c>
      <c r="J109">
        <v>4684018.415</v>
      </c>
      <c r="K109">
        <v>5059035.7050000001</v>
      </c>
      <c r="L109">
        <v>5408034.0829999996</v>
      </c>
      <c r="M109">
        <v>5715396.3039999995</v>
      </c>
      <c r="N109">
        <v>5953344.0959999999</v>
      </c>
      <c r="O109">
        <v>5995668.6109999996</v>
      </c>
      <c r="P109">
        <v>6007622.5219999999</v>
      </c>
      <c r="Q109">
        <v>6004105.7609999999</v>
      </c>
      <c r="R109">
        <v>5989164.8859999999</v>
      </c>
      <c r="S109">
        <v>5963328.1050000004</v>
      </c>
      <c r="T109">
        <v>6003678.7019999996</v>
      </c>
      <c r="U109">
        <v>6049536.4539999999</v>
      </c>
      <c r="V109">
        <v>6077303.9299999997</v>
      </c>
      <c r="W109">
        <v>6096614.8389999997</v>
      </c>
      <c r="X109">
        <v>6103701.7640000004</v>
      </c>
      <c r="Y109">
        <v>6097496.6600000001</v>
      </c>
      <c r="Z109">
        <v>6077567.9450000003</v>
      </c>
      <c r="AA109">
        <v>6043618.8119999999</v>
      </c>
      <c r="AB109">
        <v>5995417.0820000004</v>
      </c>
      <c r="AC109">
        <v>5932825.5820000004</v>
      </c>
      <c r="AD109">
        <v>3177604.3909999998</v>
      </c>
      <c r="AE109">
        <v>1584560.443</v>
      </c>
      <c r="AF109">
        <v>781006.56900000002</v>
      </c>
      <c r="AG109">
        <v>383937.3223</v>
      </c>
      <c r="AH109">
        <v>188786.9241</v>
      </c>
      <c r="AI109">
        <v>93066.571790000002</v>
      </c>
      <c r="AJ109">
        <v>46172.799229999997</v>
      </c>
      <c r="AK109">
        <v>23217.738539999998</v>
      </c>
      <c r="AL109">
        <v>11988.298210000001</v>
      </c>
      <c r="AM109">
        <v>6501.0473099999999</v>
      </c>
    </row>
    <row r="110" spans="1:39" x14ac:dyDescent="0.25">
      <c r="A110" t="s">
        <v>107</v>
      </c>
      <c r="B110">
        <v>483852.31530000002</v>
      </c>
      <c r="C110">
        <v>543942.28619999997</v>
      </c>
      <c r="D110">
        <v>593048.0527</v>
      </c>
      <c r="E110">
        <v>672910.18799999997</v>
      </c>
      <c r="F110">
        <v>762866.08429999999</v>
      </c>
      <c r="G110">
        <v>867636.62800000003</v>
      </c>
      <c r="H110">
        <v>944951.98560000001</v>
      </c>
      <c r="I110">
        <v>1000742.693</v>
      </c>
      <c r="J110">
        <v>1042028.996</v>
      </c>
      <c r="K110">
        <v>1072485.18</v>
      </c>
      <c r="L110">
        <v>1092575.091</v>
      </c>
      <c r="M110">
        <v>1100440.6059999999</v>
      </c>
      <c r="N110">
        <v>1092463.155</v>
      </c>
      <c r="O110">
        <v>1089909.5290000001</v>
      </c>
      <c r="P110">
        <v>1086244.7860000001</v>
      </c>
      <c r="Q110">
        <v>1080253.0519999999</v>
      </c>
      <c r="R110">
        <v>1072279.7579999999</v>
      </c>
      <c r="S110">
        <v>1062405.4939999999</v>
      </c>
      <c r="T110">
        <v>983960.14760000003</v>
      </c>
      <c r="U110">
        <v>904626.04850000003</v>
      </c>
      <c r="V110">
        <v>828507.6237</v>
      </c>
      <c r="W110">
        <v>757708.63080000004</v>
      </c>
      <c r="X110">
        <v>691602.88320000004</v>
      </c>
      <c r="Y110">
        <v>629923.50320000004</v>
      </c>
      <c r="Z110">
        <v>572478.67610000004</v>
      </c>
      <c r="AA110">
        <v>519084.84820000001</v>
      </c>
      <c r="AB110">
        <v>469558.50199999998</v>
      </c>
      <c r="AC110">
        <v>423718.5392</v>
      </c>
      <c r="AD110">
        <v>357914.32290000003</v>
      </c>
      <c r="AE110">
        <v>298021.61300000001</v>
      </c>
      <c r="AF110">
        <v>246532.28169999999</v>
      </c>
      <c r="AG110">
        <v>203256.98370000001</v>
      </c>
      <c r="AH110">
        <v>167266.82949999999</v>
      </c>
      <c r="AI110">
        <v>137504.51949999999</v>
      </c>
      <c r="AJ110">
        <v>112975.2317</v>
      </c>
      <c r="AK110">
        <v>92802.553599999999</v>
      </c>
      <c r="AL110">
        <v>76232.148570000005</v>
      </c>
      <c r="AM110">
        <v>62632.799529999997</v>
      </c>
    </row>
    <row r="111" spans="1:39" x14ac:dyDescent="0.25">
      <c r="A111" t="s">
        <v>108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25">
      <c r="A112" t="s">
        <v>109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25">
      <c r="A113" t="s">
        <v>110</v>
      </c>
      <c r="B113">
        <v>34453082.130000003</v>
      </c>
      <c r="C113">
        <v>35492000.530000001</v>
      </c>
      <c r="D113">
        <v>35735208.920000002</v>
      </c>
      <c r="E113">
        <v>36745503.060000002</v>
      </c>
      <c r="F113">
        <v>37667965.520000003</v>
      </c>
      <c r="G113">
        <v>41743751.109999999</v>
      </c>
      <c r="H113">
        <v>44596906.829999998</v>
      </c>
      <c r="I113">
        <v>46289257.170000002</v>
      </c>
      <c r="J113">
        <v>47191261.310000002</v>
      </c>
      <c r="K113">
        <v>47567270.369999997</v>
      </c>
      <c r="L113">
        <v>47466848.469999999</v>
      </c>
      <c r="M113">
        <v>46833659.869999997</v>
      </c>
      <c r="N113">
        <v>45547351.979999997</v>
      </c>
      <c r="O113">
        <v>43578093.020000003</v>
      </c>
      <c r="P113">
        <v>41700445.490000002</v>
      </c>
      <c r="Q113">
        <v>39867404.149999999</v>
      </c>
      <c r="R113">
        <v>38063696.43</v>
      </c>
      <c r="S113">
        <v>36284234.859999999</v>
      </c>
      <c r="T113">
        <v>35515673.549999997</v>
      </c>
      <c r="U113">
        <v>34866322.390000001</v>
      </c>
      <c r="V113">
        <v>34125902.810000002</v>
      </c>
      <c r="W113">
        <v>33350233.780000001</v>
      </c>
      <c r="X113">
        <v>32523510.489999998</v>
      </c>
      <c r="Y113">
        <v>31645576.390000001</v>
      </c>
      <c r="Z113">
        <v>30719895.32</v>
      </c>
      <c r="AA113">
        <v>29750421.129999999</v>
      </c>
      <c r="AB113">
        <v>28741162.170000002</v>
      </c>
      <c r="AC113">
        <v>27696314.969999999</v>
      </c>
      <c r="AD113">
        <v>20620739.09</v>
      </c>
      <c r="AE113">
        <v>14858733.18</v>
      </c>
      <c r="AF113">
        <v>10627367.16</v>
      </c>
      <c r="AG113">
        <v>7580746.0499999998</v>
      </c>
      <c r="AH113">
        <v>5403237.5020000003</v>
      </c>
      <c r="AI113">
        <v>3852495.24</v>
      </c>
      <c r="AJ113">
        <v>2750397.4580000001</v>
      </c>
      <c r="AK113">
        <v>1968105.551</v>
      </c>
      <c r="AL113">
        <v>1413155.206</v>
      </c>
      <c r="AM113">
        <v>1019646.797</v>
      </c>
    </row>
    <row r="114" spans="1:39" x14ac:dyDescent="0.25">
      <c r="A114" t="s">
        <v>111</v>
      </c>
      <c r="B114">
        <v>56591382.229999997</v>
      </c>
      <c r="C114">
        <v>60766033.130000003</v>
      </c>
      <c r="D114">
        <v>64283909.57</v>
      </c>
      <c r="E114">
        <v>69236917.920000002</v>
      </c>
      <c r="F114">
        <v>74297585.939999998</v>
      </c>
      <c r="G114">
        <v>83878869.349999994</v>
      </c>
      <c r="H114">
        <v>91078406.170000002</v>
      </c>
      <c r="I114">
        <v>96131981.659999996</v>
      </c>
      <c r="J114">
        <v>99709959.469999999</v>
      </c>
      <c r="K114">
        <v>102242716.8</v>
      </c>
      <c r="L114">
        <v>103782596</v>
      </c>
      <c r="M114">
        <v>104156355.8</v>
      </c>
      <c r="N114">
        <v>103032679.40000001</v>
      </c>
      <c r="O114">
        <v>105905098.2</v>
      </c>
      <c r="P114">
        <v>109341047.09999999</v>
      </c>
      <c r="Q114">
        <v>112778950.59999999</v>
      </c>
      <c r="R114">
        <v>116146555.90000001</v>
      </c>
      <c r="S114">
        <v>119411143</v>
      </c>
      <c r="T114">
        <v>120128699.09999999</v>
      </c>
      <c r="U114">
        <v>120572470.40000001</v>
      </c>
      <c r="V114">
        <v>120598026.8</v>
      </c>
      <c r="W114">
        <v>120441381.59999999</v>
      </c>
      <c r="X114">
        <v>120037610.8</v>
      </c>
      <c r="Y114">
        <v>119370615.8</v>
      </c>
      <c r="Z114">
        <v>118436673.59999999</v>
      </c>
      <c r="AA114">
        <v>117234492.59999999</v>
      </c>
      <c r="AB114">
        <v>115763852.7</v>
      </c>
      <c r="AC114">
        <v>114026231.90000001</v>
      </c>
      <c r="AD114">
        <v>118755011.90000001</v>
      </c>
      <c r="AE114">
        <v>123565433.59999999</v>
      </c>
      <c r="AF114">
        <v>127899046</v>
      </c>
      <c r="AG114">
        <v>131909329.3</v>
      </c>
      <c r="AH114">
        <v>135731348.30000001</v>
      </c>
      <c r="AI114">
        <v>139444641.90000001</v>
      </c>
      <c r="AJ114">
        <v>143100683</v>
      </c>
      <c r="AK114">
        <v>146735210.59999999</v>
      </c>
      <c r="AL114">
        <v>150366233.40000001</v>
      </c>
      <c r="AM114">
        <v>154007078.30000001</v>
      </c>
    </row>
    <row r="115" spans="1:39" x14ac:dyDescent="0.25">
      <c r="A115" t="s">
        <v>112</v>
      </c>
      <c r="B115">
        <v>1083848.0830000001</v>
      </c>
      <c r="C115">
        <v>1281481.3430000001</v>
      </c>
      <c r="D115">
        <v>1479768.7169999999</v>
      </c>
      <c r="E115">
        <v>1791820.9779999999</v>
      </c>
      <c r="F115">
        <v>2171037.0049999999</v>
      </c>
      <c r="G115">
        <v>1605270.797</v>
      </c>
      <c r="H115">
        <v>1074820.9240000001</v>
      </c>
      <c r="I115">
        <v>693130.91879999998</v>
      </c>
      <c r="J115">
        <v>437915.11849999998</v>
      </c>
      <c r="K115">
        <v>273073.57250000001</v>
      </c>
      <c r="L115">
        <v>168367.64379999999</v>
      </c>
      <c r="M115">
        <v>102583.43670000001</v>
      </c>
      <c r="N115">
        <v>61639.853880000002</v>
      </c>
      <c r="O115">
        <v>55088.28069</v>
      </c>
      <c r="P115">
        <v>51469.978810000001</v>
      </c>
      <c r="Q115">
        <v>48308.848039999997</v>
      </c>
      <c r="R115">
        <v>45339.963889999999</v>
      </c>
      <c r="S115">
        <v>42518.720939999999</v>
      </c>
      <c r="T115">
        <v>46964.153559999999</v>
      </c>
      <c r="U115">
        <v>52808.29868</v>
      </c>
      <c r="V115">
        <v>59308.329019999997</v>
      </c>
      <c r="W115">
        <v>66521.460430000006</v>
      </c>
      <c r="X115">
        <v>74453.436480000004</v>
      </c>
      <c r="Y115">
        <v>83137.354860000007</v>
      </c>
      <c r="Z115">
        <v>92612.092869999906</v>
      </c>
      <c r="AA115">
        <v>102915.37390000001</v>
      </c>
      <c r="AB115">
        <v>114081.2246</v>
      </c>
      <c r="AC115">
        <v>126138.7834</v>
      </c>
      <c r="AD115">
        <v>138717.0215</v>
      </c>
      <c r="AE115">
        <v>151686.7769</v>
      </c>
      <c r="AF115">
        <v>165121.12210000001</v>
      </c>
      <c r="AG115">
        <v>179250.17689999999</v>
      </c>
      <c r="AH115">
        <v>194253.98009999999</v>
      </c>
      <c r="AI115">
        <v>210257.56280000001</v>
      </c>
      <c r="AJ115">
        <v>227368.91630000001</v>
      </c>
      <c r="AK115">
        <v>245692.2922</v>
      </c>
      <c r="AL115">
        <v>265319.24699999997</v>
      </c>
      <c r="AM115">
        <v>286344.1925</v>
      </c>
    </row>
    <row r="116" spans="1:39" x14ac:dyDescent="0.25">
      <c r="A116" t="s">
        <v>113</v>
      </c>
      <c r="B116">
        <v>32532501.420000002</v>
      </c>
      <c r="C116">
        <v>32215046.16</v>
      </c>
      <c r="D116">
        <v>30208827.09</v>
      </c>
      <c r="E116">
        <v>30018773.710000001</v>
      </c>
      <c r="F116">
        <v>29936223.530000001</v>
      </c>
      <c r="G116">
        <v>16606431.58</v>
      </c>
      <c r="H116">
        <v>8264835.7350000003</v>
      </c>
      <c r="I116">
        <v>3961629.2710000002</v>
      </c>
      <c r="J116">
        <v>1865643.007</v>
      </c>
      <c r="K116">
        <v>873389.61210000003</v>
      </c>
      <c r="L116">
        <v>410948.25199999998</v>
      </c>
      <c r="M116">
        <v>197935.3443</v>
      </c>
      <c r="N116">
        <v>100877.6148</v>
      </c>
      <c r="O116">
        <v>93740.970889999997</v>
      </c>
      <c r="P116">
        <v>93088.82789</v>
      </c>
      <c r="Q116">
        <v>93120.498030000002</v>
      </c>
      <c r="R116">
        <v>93214.038830000005</v>
      </c>
      <c r="S116">
        <v>93274.501319999996</v>
      </c>
      <c r="T116">
        <v>94289.927339999995</v>
      </c>
      <c r="U116">
        <v>95486.140020000006</v>
      </c>
      <c r="V116">
        <v>96488.263089999906</v>
      </c>
      <c r="W116">
        <v>97386.363800000006</v>
      </c>
      <c r="X116">
        <v>98129.669639999905</v>
      </c>
      <c r="Y116">
        <v>98703.621629999994</v>
      </c>
      <c r="Z116">
        <v>99104.293049999906</v>
      </c>
      <c r="AA116">
        <v>99330.928620000006</v>
      </c>
      <c r="AB116">
        <v>99384.371759999995</v>
      </c>
      <c r="AC116">
        <v>99267.020430000004</v>
      </c>
      <c r="AD116">
        <v>101430.64780000001</v>
      </c>
      <c r="AE116">
        <v>103683.0052</v>
      </c>
      <c r="AF116">
        <v>105785.4086</v>
      </c>
      <c r="AG116">
        <v>107810.8069</v>
      </c>
      <c r="AH116">
        <v>109815.6514</v>
      </c>
      <c r="AI116">
        <v>111823.9954</v>
      </c>
      <c r="AJ116">
        <v>113852.56600000001</v>
      </c>
      <c r="AK116">
        <v>115910.0555</v>
      </c>
      <c r="AL116">
        <v>118002.87729999999</v>
      </c>
      <c r="AM116">
        <v>120138.0704</v>
      </c>
    </row>
    <row r="117" spans="1:39" x14ac:dyDescent="0.25">
      <c r="A117" t="s">
        <v>157</v>
      </c>
      <c r="B117">
        <v>80.771904269999894</v>
      </c>
      <c r="C117">
        <v>86.894582349999894</v>
      </c>
      <c r="D117">
        <v>92.873353519999995</v>
      </c>
      <c r="E117">
        <v>98.601180810000002</v>
      </c>
      <c r="F117">
        <v>103.8213681</v>
      </c>
      <c r="G117">
        <v>115.86455460000001</v>
      </c>
      <c r="H117">
        <v>123.75877629999999</v>
      </c>
      <c r="I117">
        <v>129.02531669999999</v>
      </c>
      <c r="J117">
        <v>132.59562270000001</v>
      </c>
      <c r="K117">
        <v>134.87652180000001</v>
      </c>
      <c r="L117">
        <v>135.9110115</v>
      </c>
      <c r="M117">
        <v>135.474672</v>
      </c>
      <c r="N117">
        <v>133.11248399999999</v>
      </c>
      <c r="O117">
        <v>137.40738809999999</v>
      </c>
      <c r="P117">
        <v>141.5152798</v>
      </c>
      <c r="Q117">
        <v>145.4292274</v>
      </c>
      <c r="R117">
        <v>149.13497709999999</v>
      </c>
      <c r="S117">
        <v>152.62154520000001</v>
      </c>
      <c r="T117">
        <v>154.71350720000001</v>
      </c>
      <c r="U117">
        <v>156.55184070000001</v>
      </c>
      <c r="V117">
        <v>158.04312530000001</v>
      </c>
      <c r="W117">
        <v>159.2574291</v>
      </c>
      <c r="X117">
        <v>160.13691349999999</v>
      </c>
      <c r="Y117">
        <v>160.6589214</v>
      </c>
      <c r="Z117">
        <v>160.80577</v>
      </c>
      <c r="AA117">
        <v>160.5623023</v>
      </c>
      <c r="AB117">
        <v>159.9157108</v>
      </c>
      <c r="AC117">
        <v>158.8564863</v>
      </c>
      <c r="AD117">
        <v>163.14685130000001</v>
      </c>
      <c r="AE117">
        <v>165.83096610000001</v>
      </c>
      <c r="AF117">
        <v>167.51823630000001</v>
      </c>
      <c r="AG117">
        <v>168.57182700000001</v>
      </c>
      <c r="AH117">
        <v>169.20882940000001</v>
      </c>
      <c r="AI117">
        <v>169.56056770000001</v>
      </c>
      <c r="AJ117">
        <v>169.71060180000001</v>
      </c>
      <c r="AK117">
        <v>169.7106009</v>
      </c>
      <c r="AL117">
        <v>169.5916909</v>
      </c>
      <c r="AM117">
        <v>169.3759953</v>
      </c>
    </row>
    <row r="118" spans="1:39" x14ac:dyDescent="0.25">
      <c r="A118" t="s">
        <v>158</v>
      </c>
      <c r="B118">
        <v>12.058651169999999</v>
      </c>
      <c r="C118">
        <v>15.859229940000001</v>
      </c>
      <c r="D118">
        <v>20.72199234</v>
      </c>
      <c r="E118">
        <v>26.895119770000001</v>
      </c>
      <c r="F118">
        <v>34.620162299999997</v>
      </c>
      <c r="G118">
        <v>44.382576909999997</v>
      </c>
      <c r="H118">
        <v>54.45747368</v>
      </c>
      <c r="I118">
        <v>65.219277480000002</v>
      </c>
      <c r="J118">
        <v>76.992744779999995</v>
      </c>
      <c r="K118">
        <v>89.965612010000001</v>
      </c>
      <c r="L118">
        <v>104.13923699999999</v>
      </c>
      <c r="M118">
        <v>119.2442429</v>
      </c>
      <c r="N118">
        <v>134.59151009999999</v>
      </c>
      <c r="O118">
        <v>149.4780489</v>
      </c>
      <c r="P118">
        <v>165.6300482</v>
      </c>
      <c r="Q118">
        <v>183.1285043</v>
      </c>
      <c r="R118">
        <v>202.04691389999999</v>
      </c>
      <c r="S118">
        <v>222.46260240000001</v>
      </c>
      <c r="T118">
        <v>237.0990706</v>
      </c>
      <c r="U118">
        <v>252.2436558</v>
      </c>
      <c r="V118">
        <v>267.73067700000001</v>
      </c>
      <c r="W118">
        <v>283.64993019999997</v>
      </c>
      <c r="X118">
        <v>299.87128949999999</v>
      </c>
      <c r="Y118">
        <v>316.30694949999997</v>
      </c>
      <c r="Z118">
        <v>332.86334119999998</v>
      </c>
      <c r="AA118">
        <v>349.4365914</v>
      </c>
      <c r="AB118">
        <v>365.91177019999998</v>
      </c>
      <c r="AC118">
        <v>382.16477300000003</v>
      </c>
      <c r="AD118">
        <v>397.74219069999998</v>
      </c>
      <c r="AE118">
        <v>409.69990280000002</v>
      </c>
      <c r="AF118">
        <v>419.4107783</v>
      </c>
      <c r="AG118">
        <v>427.70049590000002</v>
      </c>
      <c r="AH118">
        <v>435.06590110000002</v>
      </c>
      <c r="AI118">
        <v>441.80858660000001</v>
      </c>
      <c r="AJ118">
        <v>448.1212395</v>
      </c>
      <c r="AK118">
        <v>454.12226079999999</v>
      </c>
      <c r="AL118">
        <v>459.88119940000001</v>
      </c>
      <c r="AM118">
        <v>465.44697330000002</v>
      </c>
    </row>
    <row r="119" spans="1:39" x14ac:dyDescent="0.25">
      <c r="A119" t="s">
        <v>159</v>
      </c>
      <c r="B119">
        <v>17.491178099999999</v>
      </c>
      <c r="C119">
        <v>18.204066900000001</v>
      </c>
      <c r="D119">
        <v>18.8227829</v>
      </c>
      <c r="E119">
        <v>19.332668510000001</v>
      </c>
      <c r="F119">
        <v>19.69306972</v>
      </c>
      <c r="G119">
        <v>24.21369722</v>
      </c>
      <c r="H119">
        <v>28.495111290000001</v>
      </c>
      <c r="I119">
        <v>32.730536540000003</v>
      </c>
      <c r="J119">
        <v>37.058788530000001</v>
      </c>
      <c r="K119">
        <v>41.531940990000003</v>
      </c>
      <c r="L119">
        <v>46.108856830000001</v>
      </c>
      <c r="M119">
        <v>50.637430289999998</v>
      </c>
      <c r="N119">
        <v>54.817115360000003</v>
      </c>
      <c r="O119">
        <v>55.266518429999998</v>
      </c>
      <c r="P119">
        <v>55.591704309999997</v>
      </c>
      <c r="Q119">
        <v>55.797274170000001</v>
      </c>
      <c r="R119">
        <v>55.88502252</v>
      </c>
      <c r="S119">
        <v>55.858130539999998</v>
      </c>
      <c r="T119">
        <v>56.619823959999998</v>
      </c>
      <c r="U119">
        <v>57.288598110000002</v>
      </c>
      <c r="V119">
        <v>57.830288500000002</v>
      </c>
      <c r="W119">
        <v>58.270558899999997</v>
      </c>
      <c r="X119">
        <v>58.588269369999999</v>
      </c>
      <c r="Y119">
        <v>58.775156760000002</v>
      </c>
      <c r="Z119">
        <v>58.824779829999997</v>
      </c>
      <c r="AA119">
        <v>58.731622999999999</v>
      </c>
      <c r="AB119">
        <v>58.491031659999997</v>
      </c>
      <c r="AC119">
        <v>58.09955875</v>
      </c>
      <c r="AD119">
        <v>59.584520019999999</v>
      </c>
      <c r="AE119">
        <v>60.479368379999997</v>
      </c>
      <c r="AF119">
        <v>61.008532010000003</v>
      </c>
      <c r="AG119">
        <v>61.305627780000002</v>
      </c>
      <c r="AH119">
        <v>61.450474190000001</v>
      </c>
      <c r="AI119">
        <v>61.491338519999999</v>
      </c>
      <c r="AJ119">
        <v>61.458920120000002</v>
      </c>
      <c r="AK119">
        <v>61.372213899999998</v>
      </c>
      <c r="AL119">
        <v>61.242689720000001</v>
      </c>
      <c r="AM119">
        <v>61.078507129999998</v>
      </c>
    </row>
    <row r="120" spans="1:39" x14ac:dyDescent="0.25">
      <c r="A120" t="s">
        <v>160</v>
      </c>
      <c r="B120">
        <v>5.6171085900000001E-2</v>
      </c>
      <c r="C120">
        <v>0.11996405659999999</v>
      </c>
      <c r="D120">
        <v>0.25453969269999999</v>
      </c>
      <c r="E120">
        <v>0.53647865699999997</v>
      </c>
      <c r="F120">
        <v>1.1214063869999999</v>
      </c>
      <c r="G120">
        <v>2.1401310539999998</v>
      </c>
      <c r="H120">
        <v>3.9091224389999999</v>
      </c>
      <c r="I120">
        <v>6.9693406859999998</v>
      </c>
      <c r="J120">
        <v>12.24783826</v>
      </c>
      <c r="K120">
        <v>21.3049298</v>
      </c>
      <c r="L120">
        <v>36.712324950000003</v>
      </c>
      <c r="M120">
        <v>62.579032810000001</v>
      </c>
      <c r="N120">
        <v>105.1484852</v>
      </c>
      <c r="O120">
        <v>110.6312082</v>
      </c>
      <c r="P120">
        <v>116.13262520000001</v>
      </c>
      <c r="Q120">
        <v>121.6426699</v>
      </c>
      <c r="R120">
        <v>127.1443591</v>
      </c>
      <c r="S120">
        <v>132.62236540000001</v>
      </c>
      <c r="T120">
        <v>150.73970850000001</v>
      </c>
      <c r="U120">
        <v>171.0236357</v>
      </c>
      <c r="V120">
        <v>193.5851691</v>
      </c>
      <c r="W120">
        <v>218.723119</v>
      </c>
      <c r="X120">
        <v>246.59539359999999</v>
      </c>
      <c r="Y120">
        <v>277.39387649999998</v>
      </c>
      <c r="Z120">
        <v>311.30935199999999</v>
      </c>
      <c r="AA120">
        <v>348.52396240000002</v>
      </c>
      <c r="AB120">
        <v>389.205264</v>
      </c>
      <c r="AC120">
        <v>433.50193630000001</v>
      </c>
      <c r="AD120">
        <v>455.10039899999998</v>
      </c>
      <c r="AE120">
        <v>472.86435920000002</v>
      </c>
      <c r="AF120">
        <v>488.28735</v>
      </c>
      <c r="AG120">
        <v>502.2741249</v>
      </c>
      <c r="AH120">
        <v>515.37252679999995</v>
      </c>
      <c r="AI120">
        <v>527.91686389999995</v>
      </c>
      <c r="AJ120">
        <v>540.12226150000004</v>
      </c>
      <c r="AK120">
        <v>552.12130500000001</v>
      </c>
      <c r="AL120">
        <v>563.99146989999997</v>
      </c>
      <c r="AM120">
        <v>575.78753189999998</v>
      </c>
    </row>
    <row r="121" spans="1:39" x14ac:dyDescent="0.25">
      <c r="A121" t="s">
        <v>161</v>
      </c>
      <c r="B121">
        <v>6.4138731550000001</v>
      </c>
      <c r="C121">
        <v>8.8783411989999994</v>
      </c>
      <c r="D121">
        <v>12.209822340000001</v>
      </c>
      <c r="E121">
        <v>16.679361409999999</v>
      </c>
      <c r="F121">
        <v>22.597642660000002</v>
      </c>
      <c r="G121">
        <v>26.815699850000001</v>
      </c>
      <c r="H121">
        <v>30.45626875</v>
      </c>
      <c r="I121">
        <v>33.762746919999998</v>
      </c>
      <c r="J121">
        <v>36.893866920000001</v>
      </c>
      <c r="K121">
        <v>39.904649210000002</v>
      </c>
      <c r="L121">
        <v>42.756675940000001</v>
      </c>
      <c r="M121">
        <v>45.317876099999999</v>
      </c>
      <c r="N121">
        <v>47.346990300000002</v>
      </c>
      <c r="O121">
        <v>47.735648609999998</v>
      </c>
      <c r="P121">
        <v>48.017023100000003</v>
      </c>
      <c r="Q121">
        <v>48.195084690000002</v>
      </c>
      <c r="R121">
        <v>48.271380209999997</v>
      </c>
      <c r="S121">
        <v>48.248654270000003</v>
      </c>
      <c r="T121">
        <v>48.851958000000003</v>
      </c>
      <c r="U121">
        <v>49.373772039999999</v>
      </c>
      <c r="V121">
        <v>49.784955570000001</v>
      </c>
      <c r="W121">
        <v>50.10794602</v>
      </c>
      <c r="X121">
        <v>50.324878980000001</v>
      </c>
      <c r="Y121">
        <v>50.429018769999999</v>
      </c>
      <c r="Z121">
        <v>50.415222069999999</v>
      </c>
      <c r="AA121">
        <v>50.279161780000003</v>
      </c>
      <c r="AB121">
        <v>50.017267279999999</v>
      </c>
      <c r="AC121">
        <v>49.627016300000001</v>
      </c>
      <c r="AD121">
        <v>24.976055150000001</v>
      </c>
      <c r="AE121">
        <v>12.440639770000001</v>
      </c>
      <c r="AF121">
        <v>6.1584456279999999</v>
      </c>
      <c r="AG121">
        <v>3.0368682339999999</v>
      </c>
      <c r="AH121">
        <v>1.4938118890000001</v>
      </c>
      <c r="AI121">
        <v>0.73354994409999996</v>
      </c>
      <c r="AJ121">
        <v>0.35978722210000003</v>
      </c>
      <c r="AK121">
        <v>0.1763102936</v>
      </c>
      <c r="AL121">
        <v>8.6338639999999994E-2</v>
      </c>
      <c r="AM121">
        <v>4.2255615199999999E-2</v>
      </c>
    </row>
    <row r="122" spans="1:39" x14ac:dyDescent="0.25">
      <c r="A122" t="s">
        <v>162</v>
      </c>
      <c r="B122">
        <v>3.774744707</v>
      </c>
      <c r="C122">
        <v>4.3073764649999999</v>
      </c>
      <c r="D122">
        <v>4.8831956600000002</v>
      </c>
      <c r="E122">
        <v>5.4990539700000003</v>
      </c>
      <c r="F122">
        <v>6.141655911</v>
      </c>
      <c r="G122">
        <v>6.9460781110000003</v>
      </c>
      <c r="H122">
        <v>7.5189189870000002</v>
      </c>
      <c r="I122">
        <v>7.9440993219999996</v>
      </c>
      <c r="J122">
        <v>8.2734996209999903</v>
      </c>
      <c r="K122">
        <v>8.5287769059999903</v>
      </c>
      <c r="L122">
        <v>8.7095431219999995</v>
      </c>
      <c r="M122">
        <v>8.7981055890000004</v>
      </c>
      <c r="N122">
        <v>8.7607277040000007</v>
      </c>
      <c r="O122">
        <v>8.7851648779999998</v>
      </c>
      <c r="P122">
        <v>8.7894480700000006</v>
      </c>
      <c r="Q122">
        <v>8.7746217610000006</v>
      </c>
      <c r="R122">
        <v>8.7412724740000005</v>
      </c>
      <c r="S122">
        <v>8.6901931660000002</v>
      </c>
      <c r="T122">
        <v>8.0243398379999995</v>
      </c>
      <c r="U122">
        <v>7.396167846</v>
      </c>
      <c r="V122">
        <v>6.8012961729999999</v>
      </c>
      <c r="W122">
        <v>6.2428554180000004</v>
      </c>
      <c r="X122">
        <v>5.7179786300000002</v>
      </c>
      <c r="Y122">
        <v>5.2254466659999999</v>
      </c>
      <c r="Z122">
        <v>4.7641749210000004</v>
      </c>
      <c r="AA122">
        <v>4.3330844730000004</v>
      </c>
      <c r="AB122">
        <v>3.931082875</v>
      </c>
      <c r="AC122">
        <v>3.5570790539999999</v>
      </c>
      <c r="AD122">
        <v>2.9907061530000001</v>
      </c>
      <c r="AE122">
        <v>2.4886691349999999</v>
      </c>
      <c r="AF122">
        <v>2.0581172169999999</v>
      </c>
      <c r="AG122">
        <v>1.6955066219999999</v>
      </c>
      <c r="AH122">
        <v>1.393297958</v>
      </c>
      <c r="AI122">
        <v>1.1430160389999999</v>
      </c>
      <c r="AJ122">
        <v>0.93657577169999995</v>
      </c>
      <c r="AK122">
        <v>0.76674225799999995</v>
      </c>
      <c r="AL122">
        <v>0.62726561520000002</v>
      </c>
      <c r="AM122">
        <v>0.51286758919999997</v>
      </c>
    </row>
    <row r="123" spans="1:39" x14ac:dyDescent="0.25">
      <c r="A123" t="s">
        <v>163</v>
      </c>
      <c r="B123">
        <v>1.6531914300000001E-3</v>
      </c>
      <c r="C123">
        <v>1.06748521E-2</v>
      </c>
      <c r="D123">
        <v>6.8480455199999998E-2</v>
      </c>
      <c r="E123">
        <v>0.4363791286</v>
      </c>
      <c r="F123">
        <v>2.757877336</v>
      </c>
      <c r="G123">
        <v>3.4564559159999999</v>
      </c>
      <c r="H123">
        <v>4.1461848440000004</v>
      </c>
      <c r="I123">
        <v>4.854447564</v>
      </c>
      <c r="J123">
        <v>5.6025571479999998</v>
      </c>
      <c r="K123">
        <v>6.4000842789999997</v>
      </c>
      <c r="L123">
        <v>7.2426284650000001</v>
      </c>
      <c r="M123">
        <v>8.1075922340000002</v>
      </c>
      <c r="N123">
        <v>8.9463277609999903</v>
      </c>
      <c r="O123">
        <v>9.019814405</v>
      </c>
      <c r="P123">
        <v>9.0730300889999995</v>
      </c>
      <c r="Q123">
        <v>9.1067248099999905</v>
      </c>
      <c r="R123">
        <v>9.1211905350000002</v>
      </c>
      <c r="S123">
        <v>9.1169455680000002</v>
      </c>
      <c r="T123">
        <v>8.5786496220000004</v>
      </c>
      <c r="U123">
        <v>8.0576066179999994</v>
      </c>
      <c r="V123">
        <v>7.550586289</v>
      </c>
      <c r="W123">
        <v>7.0625567440000001</v>
      </c>
      <c r="X123">
        <v>6.5919041900000002</v>
      </c>
      <c r="Y123">
        <v>6.1387714300000003</v>
      </c>
      <c r="Z123">
        <v>5.7034209669999996</v>
      </c>
      <c r="AA123">
        <v>5.2860902080000001</v>
      </c>
      <c r="AB123">
        <v>4.8869657970000002</v>
      </c>
      <c r="AC123">
        <v>4.5061983320000003</v>
      </c>
      <c r="AD123">
        <v>4.4931883959999999</v>
      </c>
      <c r="AE123">
        <v>4.4341680180000003</v>
      </c>
      <c r="AF123">
        <v>4.348897665</v>
      </c>
      <c r="AG123">
        <v>4.2488624540000002</v>
      </c>
      <c r="AH123">
        <v>4.1407716539999999</v>
      </c>
      <c r="AI123">
        <v>4.0285958839999996</v>
      </c>
      <c r="AJ123">
        <v>3.9147893499999999</v>
      </c>
      <c r="AK123">
        <v>3.8008346620000002</v>
      </c>
      <c r="AL123">
        <v>3.6876114869999999</v>
      </c>
      <c r="AM123">
        <v>3.5757161119999998</v>
      </c>
    </row>
    <row r="124" spans="1:39" x14ac:dyDescent="0.25">
      <c r="A124" t="s">
        <v>164</v>
      </c>
      <c r="B124">
        <v>34.003827620000003</v>
      </c>
      <c r="C124">
        <v>34.722415470000001</v>
      </c>
      <c r="D124">
        <v>35.225575880000001</v>
      </c>
      <c r="E124">
        <v>35.497587250000002</v>
      </c>
      <c r="F124">
        <v>35.477516600000001</v>
      </c>
      <c r="G124">
        <v>39.333481310000003</v>
      </c>
      <c r="H124">
        <v>41.738142949999997</v>
      </c>
      <c r="I124">
        <v>43.229217560000002</v>
      </c>
      <c r="J124">
        <v>44.13437227</v>
      </c>
      <c r="K124">
        <v>44.599444550000001</v>
      </c>
      <c r="L124">
        <v>44.647080180000003</v>
      </c>
      <c r="M124">
        <v>44.212172039999999</v>
      </c>
      <c r="N124">
        <v>43.156663020000003</v>
      </c>
      <c r="O124">
        <v>43.511159120000002</v>
      </c>
      <c r="P124">
        <v>43.767869070000003</v>
      </c>
      <c r="Q124">
        <v>43.930410819999999</v>
      </c>
      <c r="R124">
        <v>44.00019279</v>
      </c>
      <c r="S124">
        <v>43.97971527</v>
      </c>
      <c r="T124">
        <v>44.582539019999999</v>
      </c>
      <c r="U124">
        <v>45.112276710000003</v>
      </c>
      <c r="V124">
        <v>45.542008119999998</v>
      </c>
      <c r="W124">
        <v>45.891924250000002</v>
      </c>
      <c r="X124">
        <v>46.145358139999999</v>
      </c>
      <c r="Y124">
        <v>46.29578094</v>
      </c>
      <c r="Z124">
        <v>46.338097130000001</v>
      </c>
      <c r="AA124">
        <v>46.26793902</v>
      </c>
      <c r="AB124">
        <v>46.081615990000003</v>
      </c>
      <c r="AC124">
        <v>45.776387839999998</v>
      </c>
      <c r="AD124">
        <v>47.008326179999997</v>
      </c>
      <c r="AE124">
        <v>47.777260669999997</v>
      </c>
      <c r="AF124">
        <v>48.25887908</v>
      </c>
      <c r="AG124">
        <v>48.557873069999999</v>
      </c>
      <c r="AH124">
        <v>48.736821990000003</v>
      </c>
      <c r="AI124">
        <v>48.833580830000002</v>
      </c>
      <c r="AJ124">
        <v>48.872235609999997</v>
      </c>
      <c r="AK124">
        <v>48.867680659999998</v>
      </c>
      <c r="AL124">
        <v>48.828889770000004</v>
      </c>
      <c r="AM124">
        <v>48.762241779999997</v>
      </c>
    </row>
    <row r="125" spans="1:39" x14ac:dyDescent="0.25">
      <c r="A125" t="s">
        <v>165</v>
      </c>
      <c r="B125">
        <v>103.4266882</v>
      </c>
      <c r="C125">
        <v>107.0074896</v>
      </c>
      <c r="D125">
        <v>109.9921729</v>
      </c>
      <c r="E125">
        <v>112.30573870000001</v>
      </c>
      <c r="F125">
        <v>113.72495120000001</v>
      </c>
      <c r="G125">
        <v>126.8530567</v>
      </c>
      <c r="H125">
        <v>135.42775370000001</v>
      </c>
      <c r="I125">
        <v>141.11979299999999</v>
      </c>
      <c r="J125">
        <v>144.95176649999999</v>
      </c>
      <c r="K125">
        <v>147.3709935</v>
      </c>
      <c r="L125">
        <v>148.42656149999999</v>
      </c>
      <c r="M125">
        <v>147.87556549999999</v>
      </c>
      <c r="N125">
        <v>145.22401060000001</v>
      </c>
      <c r="O125">
        <v>140.2549678</v>
      </c>
      <c r="P125">
        <v>135.14501559999999</v>
      </c>
      <c r="Q125">
        <v>129.93822349999999</v>
      </c>
      <c r="R125">
        <v>124.6675055</v>
      </c>
      <c r="S125">
        <v>119.3653109</v>
      </c>
      <c r="T125">
        <v>117.746078</v>
      </c>
      <c r="U125">
        <v>115.9397417</v>
      </c>
      <c r="V125">
        <v>113.8952705</v>
      </c>
      <c r="W125">
        <v>111.6826508</v>
      </c>
      <c r="X125">
        <v>109.278166</v>
      </c>
      <c r="Y125">
        <v>106.684843</v>
      </c>
      <c r="Z125">
        <v>103.909543</v>
      </c>
      <c r="AA125">
        <v>100.96092590000001</v>
      </c>
      <c r="AB125">
        <v>97.849092499999998</v>
      </c>
      <c r="AC125">
        <v>94.585933190000006</v>
      </c>
      <c r="AD125">
        <v>68.70220664</v>
      </c>
      <c r="AE125">
        <v>49.38874723</v>
      </c>
      <c r="AF125">
        <v>35.28538502</v>
      </c>
      <c r="AG125">
        <v>25.112396029999999</v>
      </c>
      <c r="AH125">
        <v>17.827751360000001</v>
      </c>
      <c r="AI125">
        <v>12.63481243</v>
      </c>
      <c r="AJ125">
        <v>8.9438251359999903</v>
      </c>
      <c r="AK125">
        <v>6.3254829089999998</v>
      </c>
      <c r="AL125">
        <v>4.4705368090000004</v>
      </c>
      <c r="AM125">
        <v>3.1577471699999999</v>
      </c>
    </row>
    <row r="126" spans="1:39" x14ac:dyDescent="0.25">
      <c r="A126" t="s">
        <v>166</v>
      </c>
      <c r="B126">
        <v>441.494258</v>
      </c>
      <c r="C126">
        <v>477.67557420000003</v>
      </c>
      <c r="D126">
        <v>513.46052229999998</v>
      </c>
      <c r="E126">
        <v>548.24369160000003</v>
      </c>
      <c r="F126">
        <v>580.56903809999994</v>
      </c>
      <c r="G126">
        <v>656.84699769999997</v>
      </c>
      <c r="H126">
        <v>711.27268119999997</v>
      </c>
      <c r="I126">
        <v>751.76405220000004</v>
      </c>
      <c r="J126">
        <v>783.21736429999999</v>
      </c>
      <c r="K126">
        <v>807.67376630000001</v>
      </c>
      <c r="L126">
        <v>825.08893490000003</v>
      </c>
      <c r="M126">
        <v>833.77856410000004</v>
      </c>
      <c r="N126">
        <v>830.53493370000001</v>
      </c>
      <c r="O126">
        <v>864.37815639999997</v>
      </c>
      <c r="P126">
        <v>897.53545970000005</v>
      </c>
      <c r="Q126">
        <v>929.93921120000005</v>
      </c>
      <c r="R126">
        <v>961.47270060000005</v>
      </c>
      <c r="S126">
        <v>992.03700909999998</v>
      </c>
      <c r="T126">
        <v>999.93989499999998</v>
      </c>
      <c r="U126">
        <v>1006.0915</v>
      </c>
      <c r="V126">
        <v>1009.923661</v>
      </c>
      <c r="W126">
        <v>1011.920223</v>
      </c>
      <c r="X126">
        <v>1011.746393</v>
      </c>
      <c r="Y126">
        <v>1009.296332</v>
      </c>
      <c r="Z126">
        <v>1004.4980839999999</v>
      </c>
      <c r="AA126">
        <v>997.29744909999999</v>
      </c>
      <c r="AB126">
        <v>987.65641930000004</v>
      </c>
      <c r="AC126">
        <v>975.55856659999995</v>
      </c>
      <c r="AD126">
        <v>1024.737022</v>
      </c>
      <c r="AE126">
        <v>1065.331324</v>
      </c>
      <c r="AF126">
        <v>1100.6937330000001</v>
      </c>
      <c r="AG126">
        <v>1132.856057</v>
      </c>
      <c r="AH126">
        <v>1163.049219</v>
      </c>
      <c r="AI126">
        <v>1192.0247449999999</v>
      </c>
      <c r="AJ126">
        <v>1220.266582</v>
      </c>
      <c r="AK126">
        <v>1248.0731820000001</v>
      </c>
      <c r="AL126">
        <v>1275.6190200000001</v>
      </c>
      <c r="AM126">
        <v>1303.027591</v>
      </c>
    </row>
    <row r="127" spans="1:39" x14ac:dyDescent="0.25">
      <c r="A127" t="s">
        <v>167</v>
      </c>
      <c r="B127">
        <v>6.4160809069999996</v>
      </c>
      <c r="C127">
        <v>7.7429602129999999</v>
      </c>
      <c r="D127">
        <v>9.2834685970000006</v>
      </c>
      <c r="E127">
        <v>11.056204899999999</v>
      </c>
      <c r="F127">
        <v>13.059168570000001</v>
      </c>
      <c r="G127">
        <v>9.0605364710000007</v>
      </c>
      <c r="H127">
        <v>6.0166376789999996</v>
      </c>
      <c r="I127">
        <v>3.8996651959999999</v>
      </c>
      <c r="J127">
        <v>2.491472581</v>
      </c>
      <c r="K127">
        <v>1.57557042</v>
      </c>
      <c r="L127">
        <v>0.98703065609999996</v>
      </c>
      <c r="M127">
        <v>0.61165797310000003</v>
      </c>
      <c r="N127">
        <v>0.37363182140000001</v>
      </c>
      <c r="O127">
        <v>0.35555188840000002</v>
      </c>
      <c r="P127">
        <v>0.33757018010000001</v>
      </c>
      <c r="Q127">
        <v>0.31980133599999999</v>
      </c>
      <c r="R127">
        <v>0.30232629700000002</v>
      </c>
      <c r="S127">
        <v>0.28522007840000002</v>
      </c>
      <c r="T127">
        <v>0.32338945130000002</v>
      </c>
      <c r="U127">
        <v>0.36600681019999998</v>
      </c>
      <c r="V127">
        <v>0.41327579199999998</v>
      </c>
      <c r="W127">
        <v>0.46579779469999999</v>
      </c>
      <c r="X127">
        <v>0.52386882010000002</v>
      </c>
      <c r="Y127">
        <v>0.58785377800000005</v>
      </c>
      <c r="Z127">
        <v>0.65811147670000003</v>
      </c>
      <c r="AA127">
        <v>0.7349787673</v>
      </c>
      <c r="AB127">
        <v>0.81875828689999997</v>
      </c>
      <c r="AC127">
        <v>0.90970985150000006</v>
      </c>
      <c r="AD127">
        <v>1.0028399379999999</v>
      </c>
      <c r="AE127">
        <v>1.094141612</v>
      </c>
      <c r="AF127">
        <v>1.1863831659999999</v>
      </c>
      <c r="AG127">
        <v>1.2814535149999999</v>
      </c>
      <c r="AH127">
        <v>1.3806889959999999</v>
      </c>
      <c r="AI127">
        <v>1.4850896929999999</v>
      </c>
      <c r="AJ127">
        <v>1.5954815069999999</v>
      </c>
      <c r="AK127">
        <v>1.712563769</v>
      </c>
      <c r="AL127">
        <v>1.8369499789999999</v>
      </c>
      <c r="AM127">
        <v>1.9692443129999999</v>
      </c>
    </row>
    <row r="128" spans="1:39" x14ac:dyDescent="0.25">
      <c r="A128" t="s">
        <v>168</v>
      </c>
      <c r="B128">
        <v>148.05282879999999</v>
      </c>
      <c r="C128">
        <v>147.36679720000001</v>
      </c>
      <c r="D128">
        <v>145.7298874</v>
      </c>
      <c r="E128">
        <v>143.1496118</v>
      </c>
      <c r="F128">
        <v>139.4586199</v>
      </c>
      <c r="G128">
        <v>71.964368500000006</v>
      </c>
      <c r="H128">
        <v>35.542767089999998</v>
      </c>
      <c r="I128">
        <v>17.13398844</v>
      </c>
      <c r="J128">
        <v>8.1418112449999995</v>
      </c>
      <c r="K128">
        <v>3.829450912</v>
      </c>
      <c r="L128">
        <v>1.7842803819999999</v>
      </c>
      <c r="M128">
        <v>0.82238441350000002</v>
      </c>
      <c r="N128">
        <v>0.37363182140000001</v>
      </c>
      <c r="O128">
        <v>0.37670089620000002</v>
      </c>
      <c r="P128">
        <v>0.37892338040000001</v>
      </c>
      <c r="Q128">
        <v>0.38033059699999999</v>
      </c>
      <c r="R128">
        <v>0.38093473929999999</v>
      </c>
      <c r="S128">
        <v>0.38075745370000003</v>
      </c>
      <c r="T128">
        <v>0.38597644240000001</v>
      </c>
      <c r="U128">
        <v>0.3905626834</v>
      </c>
      <c r="V128">
        <v>0.39428311310000003</v>
      </c>
      <c r="W128">
        <v>0.39731253640000003</v>
      </c>
      <c r="X128">
        <v>0.39950665800000001</v>
      </c>
      <c r="Y128">
        <v>0.40080895379999998</v>
      </c>
      <c r="Z128">
        <v>0.4011753092</v>
      </c>
      <c r="AA128">
        <v>0.4005679104</v>
      </c>
      <c r="AB128">
        <v>0.39895480579999998</v>
      </c>
      <c r="AC128">
        <v>0.39631227190000001</v>
      </c>
      <c r="AD128">
        <v>0.40701579640000002</v>
      </c>
      <c r="AE128">
        <v>0.41371207719999997</v>
      </c>
      <c r="AF128">
        <v>0.4179214483</v>
      </c>
      <c r="AG128">
        <v>0.4205499271</v>
      </c>
      <c r="AH128">
        <v>0.42213910929999998</v>
      </c>
      <c r="AI128">
        <v>0.42301661969999999</v>
      </c>
      <c r="AJ128">
        <v>0.42339092189999999</v>
      </c>
      <c r="AK128">
        <v>0.42339091969999998</v>
      </c>
      <c r="AL128">
        <v>0.42309426519999999</v>
      </c>
      <c r="AM128">
        <v>0.42255615200000002</v>
      </c>
    </row>
    <row r="129" spans="1:39" x14ac:dyDescent="0.25">
      <c r="A129" t="s">
        <v>170</v>
      </c>
      <c r="B129">
        <v>80.771904269999894</v>
      </c>
      <c r="C129">
        <v>86.91820319</v>
      </c>
      <c r="D129">
        <v>92.959522379999996</v>
      </c>
      <c r="E129">
        <v>98.636733230000004</v>
      </c>
      <c r="F129">
        <v>103.74882529999999</v>
      </c>
      <c r="G129">
        <v>115.6807041</v>
      </c>
      <c r="H129">
        <v>123.1716541</v>
      </c>
      <c r="I129">
        <v>127.2481635</v>
      </c>
      <c r="J129">
        <v>129.05238199999999</v>
      </c>
      <c r="K129">
        <v>129.5873082</v>
      </c>
      <c r="L129">
        <v>129.0462321</v>
      </c>
      <c r="M129">
        <v>127.4412978</v>
      </c>
      <c r="N129">
        <v>124.421087</v>
      </c>
      <c r="O129">
        <v>127.847184</v>
      </c>
      <c r="P129">
        <v>131.1739206</v>
      </c>
      <c r="Q129">
        <v>134.43424250000001</v>
      </c>
      <c r="R129">
        <v>137.57104290000001</v>
      </c>
      <c r="S129">
        <v>140.54933460000001</v>
      </c>
      <c r="T129">
        <v>142.24549870000001</v>
      </c>
      <c r="U129">
        <v>143.6789982</v>
      </c>
      <c r="V129">
        <v>144.8453361</v>
      </c>
      <c r="W129">
        <v>145.7633064</v>
      </c>
      <c r="X129">
        <v>146.38691789999999</v>
      </c>
      <c r="Y129">
        <v>146.7027224</v>
      </c>
      <c r="Z129">
        <v>146.6918096</v>
      </c>
      <c r="AA129">
        <v>146.3211598</v>
      </c>
      <c r="AB129">
        <v>145.59642500000001</v>
      </c>
      <c r="AC129">
        <v>144.50786819999999</v>
      </c>
      <c r="AD129">
        <v>148.33407740000001</v>
      </c>
      <c r="AE129">
        <v>150.71756329999999</v>
      </c>
      <c r="AF129">
        <v>152.1397805</v>
      </c>
      <c r="AG129">
        <v>152.95407520000001</v>
      </c>
      <c r="AH129">
        <v>153.3567281</v>
      </c>
      <c r="AI129">
        <v>153.47557610000001</v>
      </c>
      <c r="AJ129">
        <v>153.39083049999999</v>
      </c>
      <c r="AK129">
        <v>153.1502639</v>
      </c>
      <c r="AL129">
        <v>152.7846979</v>
      </c>
      <c r="AM129">
        <v>152.31618560000001</v>
      </c>
    </row>
    <row r="130" spans="1:39" x14ac:dyDescent="0.25">
      <c r="A130" t="s">
        <v>171</v>
      </c>
      <c r="B130">
        <v>12.058651169999999</v>
      </c>
      <c r="C130">
        <v>15.86354101</v>
      </c>
      <c r="D130">
        <v>20.741218419999999</v>
      </c>
      <c r="E130">
        <v>26.90481729</v>
      </c>
      <c r="F130">
        <v>34.595972250000003</v>
      </c>
      <c r="G130">
        <v>44.312151929999999</v>
      </c>
      <c r="H130">
        <v>54.199122780000003</v>
      </c>
      <c r="I130">
        <v>64.320968120000003</v>
      </c>
      <c r="J130">
        <v>74.935332750000001</v>
      </c>
      <c r="K130">
        <v>86.437590020000002</v>
      </c>
      <c r="L130">
        <v>98.879229820000006</v>
      </c>
      <c r="M130">
        <v>112.1733004</v>
      </c>
      <c r="N130">
        <v>125.8035421</v>
      </c>
      <c r="O130">
        <v>139.07802100000001</v>
      </c>
      <c r="P130">
        <v>153.52648009999999</v>
      </c>
      <c r="Q130">
        <v>169.28331539999999</v>
      </c>
      <c r="R130">
        <v>186.3801852</v>
      </c>
      <c r="S130">
        <v>204.86603439999999</v>
      </c>
      <c r="T130">
        <v>217.99179760000001</v>
      </c>
      <c r="U130">
        <v>231.50232930000001</v>
      </c>
      <c r="V130">
        <v>245.3731526</v>
      </c>
      <c r="W130">
        <v>259.61584269999997</v>
      </c>
      <c r="X130">
        <v>274.12314170000002</v>
      </c>
      <c r="Y130">
        <v>288.8298403</v>
      </c>
      <c r="Z130">
        <v>303.64784709999998</v>
      </c>
      <c r="AA130">
        <v>318.44316259999999</v>
      </c>
      <c r="AB130">
        <v>333.14703950000001</v>
      </c>
      <c r="AC130">
        <v>347.64596590000002</v>
      </c>
      <c r="AD130">
        <v>361.62954070000001</v>
      </c>
      <c r="AE130">
        <v>372.36091959999999</v>
      </c>
      <c r="AF130">
        <v>380.9081635</v>
      </c>
      <c r="AG130">
        <v>388.07513089999998</v>
      </c>
      <c r="AH130">
        <v>394.30733800000002</v>
      </c>
      <c r="AI130">
        <v>399.89738319999998</v>
      </c>
      <c r="AJ130">
        <v>405.02884540000002</v>
      </c>
      <c r="AK130">
        <v>409.80907339999999</v>
      </c>
      <c r="AL130">
        <v>414.3057349</v>
      </c>
      <c r="AM130">
        <v>418.56644110000002</v>
      </c>
    </row>
    <row r="131" spans="1:39" x14ac:dyDescent="0.25">
      <c r="A131" t="s">
        <v>172</v>
      </c>
      <c r="B131">
        <v>17.491178099999999</v>
      </c>
      <c r="C131">
        <v>18.20901538</v>
      </c>
      <c r="D131">
        <v>18.840246870000001</v>
      </c>
      <c r="E131">
        <v>19.339639250000001</v>
      </c>
      <c r="F131">
        <v>19.67930964</v>
      </c>
      <c r="G131">
        <v>24.175275630000002</v>
      </c>
      <c r="H131">
        <v>28.359928050000001</v>
      </c>
      <c r="I131">
        <v>32.279716649999997</v>
      </c>
      <c r="J131">
        <v>36.06849785</v>
      </c>
      <c r="K131">
        <v>39.903256450000001</v>
      </c>
      <c r="L131">
        <v>43.779927569999998</v>
      </c>
      <c r="M131">
        <v>47.634733050000001</v>
      </c>
      <c r="N131">
        <v>51.237907010000001</v>
      </c>
      <c r="O131">
        <v>51.421316179999998</v>
      </c>
      <c r="P131">
        <v>51.529289380000002</v>
      </c>
      <c r="Q131">
        <v>51.578794870000003</v>
      </c>
      <c r="R131">
        <v>51.551694840000003</v>
      </c>
      <c r="S131">
        <v>51.43980861</v>
      </c>
      <c r="T131">
        <v>52.056961549999997</v>
      </c>
      <c r="U131">
        <v>52.577908700000002</v>
      </c>
      <c r="V131">
        <v>53.001024630000003</v>
      </c>
      <c r="W131">
        <v>53.333206330000003</v>
      </c>
      <c r="X131">
        <v>53.557646329999997</v>
      </c>
      <c r="Y131">
        <v>53.669447249999997</v>
      </c>
      <c r="Z131">
        <v>53.661715000000001</v>
      </c>
      <c r="AA131">
        <v>53.522396430000001</v>
      </c>
      <c r="AB131">
        <v>53.253586290000001</v>
      </c>
      <c r="AC131">
        <v>52.85175048</v>
      </c>
      <c r="AD131">
        <v>54.174596289999997</v>
      </c>
      <c r="AE131">
        <v>54.9674361</v>
      </c>
      <c r="AF131">
        <v>55.407846169999999</v>
      </c>
      <c r="AG131">
        <v>55.62581702</v>
      </c>
      <c r="AH131">
        <v>55.693569259999997</v>
      </c>
      <c r="AI131">
        <v>55.658097439999999</v>
      </c>
      <c r="AJ131">
        <v>55.548885579999997</v>
      </c>
      <c r="AK131">
        <v>55.383521760000001</v>
      </c>
      <c r="AL131">
        <v>55.173374350000003</v>
      </c>
      <c r="AM131">
        <v>54.926586319999998</v>
      </c>
    </row>
    <row r="132" spans="1:39" x14ac:dyDescent="0.25">
      <c r="A132" t="s">
        <v>173</v>
      </c>
      <c r="B132">
        <v>5.6171085900000001E-2</v>
      </c>
      <c r="C132">
        <v>0.1199966668</v>
      </c>
      <c r="D132">
        <v>0.25477585730000002</v>
      </c>
      <c r="E132">
        <v>0.53667209400000004</v>
      </c>
      <c r="F132">
        <v>1.1206228300000001</v>
      </c>
      <c r="G132">
        <v>2.1367351559999999</v>
      </c>
      <c r="H132">
        <v>3.8905772280000002</v>
      </c>
      <c r="I132">
        <v>6.8733472280000001</v>
      </c>
      <c r="J132">
        <v>11.920549640000001</v>
      </c>
      <c r="K132">
        <v>20.46945212</v>
      </c>
      <c r="L132">
        <v>34.858008580000003</v>
      </c>
      <c r="M132">
        <v>58.868222680000002</v>
      </c>
      <c r="N132">
        <v>98.282959149999996</v>
      </c>
      <c r="O132">
        <v>102.9339734</v>
      </c>
      <c r="P132">
        <v>107.6461268</v>
      </c>
      <c r="Q132">
        <v>112.4460364</v>
      </c>
      <c r="R132">
        <v>117.28557859999999</v>
      </c>
      <c r="S132">
        <v>122.1320697</v>
      </c>
      <c r="T132">
        <v>138.59193930000001</v>
      </c>
      <c r="U132">
        <v>156.9608159</v>
      </c>
      <c r="V132">
        <v>177.419352</v>
      </c>
      <c r="W132">
        <v>200.19037839999999</v>
      </c>
      <c r="X132">
        <v>225.42172729999999</v>
      </c>
      <c r="Y132">
        <v>253.29708740000001</v>
      </c>
      <c r="Z132">
        <v>283.98565660000003</v>
      </c>
      <c r="AA132">
        <v>317.6114796</v>
      </c>
      <c r="AB132">
        <v>354.35477079999998</v>
      </c>
      <c r="AC132">
        <v>394.34613030000003</v>
      </c>
      <c r="AD132">
        <v>413.77996130000002</v>
      </c>
      <c r="AE132">
        <v>429.76873169999999</v>
      </c>
      <c r="AF132">
        <v>443.46175010000002</v>
      </c>
      <c r="AG132">
        <v>455.73970250000002</v>
      </c>
      <c r="AH132">
        <v>467.09054559999998</v>
      </c>
      <c r="AI132">
        <v>477.83718750000003</v>
      </c>
      <c r="AJ132">
        <v>488.1828324</v>
      </c>
      <c r="AK132">
        <v>498.24538439999998</v>
      </c>
      <c r="AL132">
        <v>508.09839740000001</v>
      </c>
      <c r="AM132">
        <v>517.79332950000003</v>
      </c>
    </row>
    <row r="133" spans="1:39" x14ac:dyDescent="0.25">
      <c r="A133" t="s">
        <v>174</v>
      </c>
      <c r="B133">
        <v>6.4138731550000001</v>
      </c>
      <c r="C133">
        <v>8.8807546290000001</v>
      </c>
      <c r="D133">
        <v>12.221150740000001</v>
      </c>
      <c r="E133">
        <v>16.685375459999999</v>
      </c>
      <c r="F133">
        <v>22.581853079999998</v>
      </c>
      <c r="G133">
        <v>26.773149480000001</v>
      </c>
      <c r="H133">
        <v>30.311781610000001</v>
      </c>
      <c r="I133">
        <v>33.297709699999999</v>
      </c>
      <c r="J133">
        <v>35.907983299999998</v>
      </c>
      <c r="K133">
        <v>38.339779290000003</v>
      </c>
      <c r="L133">
        <v>40.597063220000003</v>
      </c>
      <c r="M133">
        <v>42.630617669999999</v>
      </c>
      <c r="N133">
        <v>44.25553352</v>
      </c>
      <c r="O133">
        <v>44.414411289999997</v>
      </c>
      <c r="P133">
        <v>44.50813497</v>
      </c>
      <c r="Q133">
        <v>44.551358899999997</v>
      </c>
      <c r="R133">
        <v>44.528414769999998</v>
      </c>
      <c r="S133">
        <v>44.432234260000001</v>
      </c>
      <c r="T133">
        <v>44.915090190000001</v>
      </c>
      <c r="U133">
        <v>45.313897779999998</v>
      </c>
      <c r="V133">
        <v>45.627537480000001</v>
      </c>
      <c r="W133">
        <v>45.862223980000003</v>
      </c>
      <c r="X133">
        <v>46.003783679999998</v>
      </c>
      <c r="Y133">
        <v>46.048325720000001</v>
      </c>
      <c r="Z133">
        <v>45.99026611</v>
      </c>
      <c r="AA133">
        <v>45.819629890000002</v>
      </c>
      <c r="AB133">
        <v>45.538585730000001</v>
      </c>
      <c r="AC133">
        <v>45.144485400000001</v>
      </c>
      <c r="AD133">
        <v>22.708376340000001</v>
      </c>
      <c r="AE133">
        <v>11.306832229999999</v>
      </c>
      <c r="AF133">
        <v>5.5930899619999996</v>
      </c>
      <c r="AG133">
        <v>2.7555101020000001</v>
      </c>
      <c r="AH133">
        <v>1.353866134</v>
      </c>
      <c r="AI133">
        <v>0.66396333620000003</v>
      </c>
      <c r="AJ133">
        <v>0.32518923519999998</v>
      </c>
      <c r="AK133">
        <v>0.1591059595</v>
      </c>
      <c r="AL133">
        <v>7.7782248400000004E-2</v>
      </c>
      <c r="AM133">
        <v>3.7999564899999998E-2</v>
      </c>
    </row>
    <row r="134" spans="1:39" x14ac:dyDescent="0.25">
      <c r="A134" t="s">
        <v>175</v>
      </c>
      <c r="B134">
        <v>3.774744707</v>
      </c>
      <c r="C134">
        <v>4.3085473539999999</v>
      </c>
      <c r="D134">
        <v>4.8877263400000004</v>
      </c>
      <c r="E134">
        <v>5.5010367520000001</v>
      </c>
      <c r="F134">
        <v>6.1373645689999998</v>
      </c>
      <c r="G134">
        <v>6.9350562780000002</v>
      </c>
      <c r="H134">
        <v>7.483248594</v>
      </c>
      <c r="I134">
        <v>7.8346798509999998</v>
      </c>
      <c r="J134">
        <v>8.052413885</v>
      </c>
      <c r="K134">
        <v>8.1943189739999998</v>
      </c>
      <c r="L134">
        <v>8.2696295949999996</v>
      </c>
      <c r="M134">
        <v>8.2763957149999996</v>
      </c>
      <c r="N134">
        <v>8.1887080070000007</v>
      </c>
      <c r="O134">
        <v>8.1739315900000005</v>
      </c>
      <c r="P134">
        <v>8.1471510669999905</v>
      </c>
      <c r="Q134">
        <v>8.1112280600000002</v>
      </c>
      <c r="R134">
        <v>8.0634737330000004</v>
      </c>
      <c r="S134">
        <v>8.0028076299999995</v>
      </c>
      <c r="T134">
        <v>7.3776766020000002</v>
      </c>
      <c r="U134">
        <v>6.7880005890000001</v>
      </c>
      <c r="V134">
        <v>6.2333368079999998</v>
      </c>
      <c r="W134">
        <v>5.7138888379999999</v>
      </c>
      <c r="X134">
        <v>5.2270101259999997</v>
      </c>
      <c r="Y134">
        <v>4.7715199689999999</v>
      </c>
      <c r="Z134">
        <v>4.3460221619999997</v>
      </c>
      <c r="AA134">
        <v>3.9487596809999999</v>
      </c>
      <c r="AB134">
        <v>3.5790830690000002</v>
      </c>
      <c r="AC134">
        <v>3.2357879930000002</v>
      </c>
      <c r="AD134">
        <v>2.7191676359999999</v>
      </c>
      <c r="AE134">
        <v>2.2618583050000001</v>
      </c>
      <c r="AF134">
        <v>1.8691785949999999</v>
      </c>
      <c r="AG134">
        <v>1.5384222380000001</v>
      </c>
      <c r="AH134">
        <v>1.262768715</v>
      </c>
      <c r="AI134">
        <v>1.034586327</v>
      </c>
      <c r="AJ134">
        <v>0.84651243909999996</v>
      </c>
      <c r="AK134">
        <v>0.69192365450000004</v>
      </c>
      <c r="AL134">
        <v>0.56510190459999998</v>
      </c>
      <c r="AM134">
        <v>0.46121077989999998</v>
      </c>
    </row>
    <row r="135" spans="1:39" x14ac:dyDescent="0.25">
      <c r="A135" t="s">
        <v>176</v>
      </c>
      <c r="B135">
        <v>1.6531914300000001E-3</v>
      </c>
      <c r="C135">
        <v>1.06777539E-2</v>
      </c>
      <c r="D135">
        <v>6.8543992100000006E-2</v>
      </c>
      <c r="E135">
        <v>0.43653647290000003</v>
      </c>
      <c r="F135">
        <v>2.7559503319999998</v>
      </c>
      <c r="G135">
        <v>3.4509713130000002</v>
      </c>
      <c r="H135">
        <v>4.1265149890000004</v>
      </c>
      <c r="I135">
        <v>4.7875839640000004</v>
      </c>
      <c r="J135">
        <v>5.4528447489999996</v>
      </c>
      <c r="K135">
        <v>6.1491035140000001</v>
      </c>
      <c r="L135">
        <v>6.8768078709999996</v>
      </c>
      <c r="M135">
        <v>7.6268284059999996</v>
      </c>
      <c r="N135">
        <v>8.3621895619999904</v>
      </c>
      <c r="O135">
        <v>8.392255231</v>
      </c>
      <c r="P135">
        <v>8.4100100690000001</v>
      </c>
      <c r="Q135">
        <v>8.4182228959999996</v>
      </c>
      <c r="R135">
        <v>8.4139329269999994</v>
      </c>
      <c r="S135">
        <v>8.3958043460000003</v>
      </c>
      <c r="T135">
        <v>7.887315826</v>
      </c>
      <c r="U135">
        <v>7.3950510060000001</v>
      </c>
      <c r="V135">
        <v>6.9200555670000004</v>
      </c>
      <c r="W135">
        <v>6.4641356310000004</v>
      </c>
      <c r="X135">
        <v>6.0258969420000001</v>
      </c>
      <c r="Y135">
        <v>5.6055055840000003</v>
      </c>
      <c r="Z135">
        <v>5.2028303600000001</v>
      </c>
      <c r="AA135">
        <v>4.8172381619999998</v>
      </c>
      <c r="AB135">
        <v>4.4493736459999997</v>
      </c>
      <c r="AC135">
        <v>4.0991786330000002</v>
      </c>
      <c r="AD135">
        <v>4.0852333339999998</v>
      </c>
      <c r="AE135">
        <v>4.0300494809999998</v>
      </c>
      <c r="AF135">
        <v>3.9496615460000002</v>
      </c>
      <c r="AG135">
        <v>3.8552161360000001</v>
      </c>
      <c r="AH135">
        <v>3.7528490369999998</v>
      </c>
      <c r="AI135">
        <v>3.646431964</v>
      </c>
      <c r="AJ135">
        <v>3.5383339829999998</v>
      </c>
      <c r="AK135">
        <v>3.4299497410000002</v>
      </c>
      <c r="AL135">
        <v>3.3221592640000002</v>
      </c>
      <c r="AM135">
        <v>3.2155645069999998</v>
      </c>
    </row>
    <row r="136" spans="1:39" x14ac:dyDescent="0.25">
      <c r="A136" t="s">
        <v>177</v>
      </c>
      <c r="B136">
        <v>34.003827620000003</v>
      </c>
      <c r="C136">
        <v>34.731854179999999</v>
      </c>
      <c r="D136">
        <v>35.25825854</v>
      </c>
      <c r="E136">
        <v>35.510386539999999</v>
      </c>
      <c r="F136">
        <v>35.452727500000002</v>
      </c>
      <c r="G136">
        <v>39.271068100000001</v>
      </c>
      <c r="H136">
        <v>41.540133640000001</v>
      </c>
      <c r="I136">
        <v>42.633792210000003</v>
      </c>
      <c r="J136">
        <v>42.955006750000003</v>
      </c>
      <c r="K136">
        <v>42.850467160000001</v>
      </c>
      <c r="L136">
        <v>42.39198434</v>
      </c>
      <c r="M136">
        <v>41.590479629999997</v>
      </c>
      <c r="N136">
        <v>40.33880791</v>
      </c>
      <c r="O136">
        <v>40.483843270000001</v>
      </c>
      <c r="P136">
        <v>40.56949178</v>
      </c>
      <c r="Q136">
        <v>40.60911007</v>
      </c>
      <c r="R136">
        <v>40.58841546</v>
      </c>
      <c r="S136">
        <v>40.500964039999999</v>
      </c>
      <c r="T136">
        <v>40.989733940000001</v>
      </c>
      <c r="U136">
        <v>41.402813899999998</v>
      </c>
      <c r="V136">
        <v>41.738908049999999</v>
      </c>
      <c r="W136">
        <v>42.003432109999999</v>
      </c>
      <c r="X136">
        <v>42.183133210000001</v>
      </c>
      <c r="Y136">
        <v>42.274136040000002</v>
      </c>
      <c r="Z136">
        <v>42.270991389999999</v>
      </c>
      <c r="AA136">
        <v>42.164184259999999</v>
      </c>
      <c r="AB136">
        <v>41.955343310000003</v>
      </c>
      <c r="AC136">
        <v>41.641662689999997</v>
      </c>
      <c r="AD136">
        <v>42.740246829999997</v>
      </c>
      <c r="AE136">
        <v>43.422965439999999</v>
      </c>
      <c r="AF136">
        <v>43.828632820000003</v>
      </c>
      <c r="AG136">
        <v>44.059109419999999</v>
      </c>
      <c r="AH136">
        <v>44.17097845</v>
      </c>
      <c r="AI136">
        <v>44.201090200000003</v>
      </c>
      <c r="AJ136">
        <v>44.172566310000001</v>
      </c>
      <c r="AK136">
        <v>44.099179139999997</v>
      </c>
      <c r="AL136">
        <v>43.989815389999997</v>
      </c>
      <c r="AM136">
        <v>43.850834079999998</v>
      </c>
    </row>
    <row r="137" spans="1:39" x14ac:dyDescent="0.25">
      <c r="A137" t="s">
        <v>178</v>
      </c>
      <c r="B137">
        <v>103.4266882</v>
      </c>
      <c r="C137">
        <v>107.0365778</v>
      </c>
      <c r="D137">
        <v>110.09422480000001</v>
      </c>
      <c r="E137">
        <v>112.34623259999999</v>
      </c>
      <c r="F137">
        <v>113.6454885</v>
      </c>
      <c r="G137">
        <v>126.65177</v>
      </c>
      <c r="H137">
        <v>134.7852729</v>
      </c>
      <c r="I137">
        <v>139.1760543</v>
      </c>
      <c r="J137">
        <v>141.07834299999999</v>
      </c>
      <c r="K137">
        <v>141.5918064</v>
      </c>
      <c r="L137">
        <v>140.9296295</v>
      </c>
      <c r="M137">
        <v>139.1068434</v>
      </c>
      <c r="N137">
        <v>135.74180809999999</v>
      </c>
      <c r="O137">
        <v>130.49664150000001</v>
      </c>
      <c r="P137">
        <v>125.26916919999999</v>
      </c>
      <c r="Q137">
        <v>120.11441550000001</v>
      </c>
      <c r="R137">
        <v>115.0007804</v>
      </c>
      <c r="S137">
        <v>109.9236349</v>
      </c>
      <c r="T137">
        <v>108.2571902</v>
      </c>
      <c r="U137">
        <v>106.40632429999999</v>
      </c>
      <c r="V137">
        <v>104.3841592</v>
      </c>
      <c r="W137">
        <v>102.21961090000001</v>
      </c>
      <c r="X137">
        <v>99.895105770000001</v>
      </c>
      <c r="Y137">
        <v>97.417291030000001</v>
      </c>
      <c r="Z137">
        <v>94.789377830000006</v>
      </c>
      <c r="AA137">
        <v>92.006153159999997</v>
      </c>
      <c r="AB137">
        <v>89.087419789999998</v>
      </c>
      <c r="AC137">
        <v>86.04251472</v>
      </c>
      <c r="AD137">
        <v>62.464450630000002</v>
      </c>
      <c r="AE137">
        <v>44.887585309999999</v>
      </c>
      <c r="AF137">
        <v>32.046127329999997</v>
      </c>
      <c r="AG137">
        <v>22.785796300000001</v>
      </c>
      <c r="AH137">
        <v>16.157582479999999</v>
      </c>
      <c r="AI137">
        <v>11.43623863</v>
      </c>
      <c r="AJ137">
        <v>8.083765841</v>
      </c>
      <c r="AK137">
        <v>5.7082431619999996</v>
      </c>
      <c r="AL137">
        <v>4.0274945799999999</v>
      </c>
      <c r="AM137">
        <v>2.8396940380000002</v>
      </c>
    </row>
    <row r="138" spans="1:39" x14ac:dyDescent="0.25">
      <c r="A138" t="s">
        <v>179</v>
      </c>
      <c r="B138">
        <v>441.494258</v>
      </c>
      <c r="C138">
        <v>477.8054224</v>
      </c>
      <c r="D138">
        <v>513.93691630000001</v>
      </c>
      <c r="E138">
        <v>548.44137069999999</v>
      </c>
      <c r="F138">
        <v>580.16337880000003</v>
      </c>
      <c r="G138">
        <v>655.80473210000002</v>
      </c>
      <c r="H138">
        <v>707.89834289999999</v>
      </c>
      <c r="I138">
        <v>741.40949579999995</v>
      </c>
      <c r="J138">
        <v>762.28810880000003</v>
      </c>
      <c r="K138">
        <v>776.00065540000003</v>
      </c>
      <c r="L138">
        <v>783.41421339999999</v>
      </c>
      <c r="M138">
        <v>784.33718090000002</v>
      </c>
      <c r="N138">
        <v>776.30629450000004</v>
      </c>
      <c r="O138">
        <v>804.23851070000001</v>
      </c>
      <c r="P138">
        <v>831.94723039999997</v>
      </c>
      <c r="Q138">
        <v>859.63238409999997</v>
      </c>
      <c r="R138">
        <v>886.92005529999994</v>
      </c>
      <c r="S138">
        <v>913.56787980000001</v>
      </c>
      <c r="T138">
        <v>919.35702070000002</v>
      </c>
      <c r="U138">
        <v>923.36326510000004</v>
      </c>
      <c r="V138">
        <v>925.58744230000002</v>
      </c>
      <c r="W138">
        <v>926.17869259999998</v>
      </c>
      <c r="X138">
        <v>924.8738032</v>
      </c>
      <c r="Y138">
        <v>921.62027680000006</v>
      </c>
      <c r="Z138">
        <v>916.33304959999998</v>
      </c>
      <c r="AA138">
        <v>908.84172269999999</v>
      </c>
      <c r="AB138">
        <v>899.21898899999997</v>
      </c>
      <c r="AC138">
        <v>887.44181619999995</v>
      </c>
      <c r="AD138">
        <v>931.69693119999999</v>
      </c>
      <c r="AE138">
        <v>968.23979899999995</v>
      </c>
      <c r="AF138">
        <v>999.64819680000005</v>
      </c>
      <c r="AG138">
        <v>1027.8998200000001</v>
      </c>
      <c r="AH138">
        <v>1054.0905190000001</v>
      </c>
      <c r="AI138">
        <v>1078.945929</v>
      </c>
      <c r="AJ138">
        <v>1102.9228720000001</v>
      </c>
      <c r="AK138">
        <v>1126.2863729999999</v>
      </c>
      <c r="AL138">
        <v>1149.201742</v>
      </c>
      <c r="AM138">
        <v>1171.784656</v>
      </c>
    </row>
    <row r="139" spans="1:39" x14ac:dyDescent="0.25">
      <c r="A139" t="s">
        <v>180</v>
      </c>
      <c r="B139">
        <v>6.4160809069999996</v>
      </c>
      <c r="C139">
        <v>7.7450650080000001</v>
      </c>
      <c r="D139">
        <v>9.2920818959999902</v>
      </c>
      <c r="E139">
        <v>11.06019141</v>
      </c>
      <c r="F139">
        <v>13.05004377</v>
      </c>
      <c r="G139">
        <v>9.0461594769999998</v>
      </c>
      <c r="H139">
        <v>5.9880942370000003</v>
      </c>
      <c r="I139">
        <v>3.8459524620000001</v>
      </c>
      <c r="J139">
        <v>2.4248950659999999</v>
      </c>
      <c r="K139">
        <v>1.513784067</v>
      </c>
      <c r="L139">
        <v>0.93717636049999997</v>
      </c>
      <c r="M139">
        <v>0.57538789189999995</v>
      </c>
      <c r="N139">
        <v>0.34923604419999998</v>
      </c>
      <c r="O139">
        <v>0.33081414549999999</v>
      </c>
      <c r="P139">
        <v>0.3129019287</v>
      </c>
      <c r="Q139">
        <v>0.29562317789999998</v>
      </c>
      <c r="R139">
        <v>0.27888389949999998</v>
      </c>
      <c r="S139">
        <v>0.26265945709999999</v>
      </c>
      <c r="T139">
        <v>0.29732823339999997</v>
      </c>
      <c r="U139">
        <v>0.33591104129999999</v>
      </c>
      <c r="V139">
        <v>0.37876415619999998</v>
      </c>
      <c r="W139">
        <v>0.42633004320000001</v>
      </c>
      <c r="X139">
        <v>0.4788873488</v>
      </c>
      <c r="Y139">
        <v>0.53678780400000004</v>
      </c>
      <c r="Z139">
        <v>0.60034887680000004</v>
      </c>
      <c r="AA139">
        <v>0.66978950930000003</v>
      </c>
      <c r="AB139">
        <v>0.74544445270000004</v>
      </c>
      <c r="AC139">
        <v>0.82754084719999998</v>
      </c>
      <c r="AD139">
        <v>0.91178797369999998</v>
      </c>
      <c r="AE139">
        <v>0.99442439199999999</v>
      </c>
      <c r="AF139">
        <v>1.0774711960000001</v>
      </c>
      <c r="AG139">
        <v>1.162730101</v>
      </c>
      <c r="AH139">
        <v>1.2513410069999999</v>
      </c>
      <c r="AI139">
        <v>1.3442099139999999</v>
      </c>
      <c r="AJ139">
        <v>1.442056247</v>
      </c>
      <c r="AK139">
        <v>1.545452034</v>
      </c>
      <c r="AL139">
        <v>1.6549032930000001</v>
      </c>
      <c r="AM139">
        <v>1.7708990090000001</v>
      </c>
    </row>
    <row r="140" spans="1:39" x14ac:dyDescent="0.25">
      <c r="A140" t="s">
        <v>181</v>
      </c>
      <c r="B140">
        <v>148.05282879999999</v>
      </c>
      <c r="C140">
        <v>147.40685640000001</v>
      </c>
      <c r="D140">
        <v>145.86509710000001</v>
      </c>
      <c r="E140">
        <v>143.20122689999999</v>
      </c>
      <c r="F140">
        <v>139.36117640000001</v>
      </c>
      <c r="G140">
        <v>71.850177549999998</v>
      </c>
      <c r="H140">
        <v>35.374149170000003</v>
      </c>
      <c r="I140">
        <v>16.89799039</v>
      </c>
      <c r="J140">
        <v>7.924244506</v>
      </c>
      <c r="K140">
        <v>3.6792781209999998</v>
      </c>
      <c r="L140">
        <v>1.694157506</v>
      </c>
      <c r="M140">
        <v>0.77361868040000004</v>
      </c>
      <c r="N140">
        <v>0.34923604419999998</v>
      </c>
      <c r="O140">
        <v>0.35049169800000002</v>
      </c>
      <c r="P140">
        <v>0.35123320590000001</v>
      </c>
      <c r="Q140">
        <v>0.351576204</v>
      </c>
      <c r="R140">
        <v>0.35139703890000001</v>
      </c>
      <c r="S140">
        <v>0.35063992220000001</v>
      </c>
      <c r="T140">
        <v>0.35487148169999999</v>
      </c>
      <c r="U140">
        <v>0.35844775029999998</v>
      </c>
      <c r="V140">
        <v>0.3613575088</v>
      </c>
      <c r="W140">
        <v>0.36364764440000003</v>
      </c>
      <c r="X140">
        <v>0.36520341919999999</v>
      </c>
      <c r="Y140">
        <v>0.36599128250000001</v>
      </c>
      <c r="Z140">
        <v>0.3659640575</v>
      </c>
      <c r="AA140">
        <v>0.36503936729999997</v>
      </c>
      <c r="AB140">
        <v>0.36323131219999999</v>
      </c>
      <c r="AC140">
        <v>0.36051560030000002</v>
      </c>
      <c r="AD140">
        <v>0.37006115760000002</v>
      </c>
      <c r="AE140">
        <v>0.37600743489999999</v>
      </c>
      <c r="AF140">
        <v>0.3795555565</v>
      </c>
      <c r="AG140">
        <v>0.3815870442</v>
      </c>
      <c r="AH140">
        <v>0.38259157529999999</v>
      </c>
      <c r="AI140">
        <v>0.3828880751</v>
      </c>
      <c r="AJ140">
        <v>0.38267665340000001</v>
      </c>
      <c r="AK140">
        <v>0.38207649240000002</v>
      </c>
      <c r="AL140">
        <v>0.38116448489999999</v>
      </c>
      <c r="AM140">
        <v>0.37999564899999999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1"/>
  <sheetViews>
    <sheetView workbookViewId="0">
      <selection activeCell="B1" sqref="B1:AN171"/>
    </sheetView>
  </sheetViews>
  <sheetFormatPr baseColWidth="10" defaultRowHeight="15" x14ac:dyDescent="0.25"/>
  <cols>
    <col min="1" max="1" width="28.85546875" customWidth="1"/>
    <col min="2" max="2" width="12" customWidth="1"/>
  </cols>
  <sheetData>
    <row r="1" spans="1:40" x14ac:dyDescent="0.25"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</row>
    <row r="2" spans="1:40" x14ac:dyDescent="0.25">
      <c r="A2" s="5" t="s">
        <v>219</v>
      </c>
      <c r="B2" t="s">
        <v>239</v>
      </c>
      <c r="C2">
        <v>7249502.9989999998</v>
      </c>
      <c r="D2">
        <v>7326239.7999999998</v>
      </c>
      <c r="E2">
        <v>7402484.6459999997</v>
      </c>
      <c r="F2">
        <v>7478646.4989999998</v>
      </c>
      <c r="G2">
        <v>7552735.8430000003</v>
      </c>
      <c r="H2">
        <v>7623936.9419999998</v>
      </c>
      <c r="I2">
        <v>7692205.1950000003</v>
      </c>
      <c r="J2">
        <v>7757960.7369999997</v>
      </c>
      <c r="K2">
        <v>7821057.659</v>
      </c>
      <c r="L2">
        <v>7881984.2189999996</v>
      </c>
      <c r="M2">
        <v>7941245.659</v>
      </c>
      <c r="N2">
        <v>7999272.3959999997</v>
      </c>
      <c r="O2">
        <v>8056421.8689999999</v>
      </c>
      <c r="P2">
        <v>8114367.5300000003</v>
      </c>
      <c r="Q2">
        <v>8174312.3420000002</v>
      </c>
      <c r="R2">
        <v>8236355.0789999999</v>
      </c>
      <c r="S2">
        <v>8300400.5810000002</v>
      </c>
      <c r="T2">
        <v>8366291.534</v>
      </c>
      <c r="U2">
        <v>8437842.3330000006</v>
      </c>
      <c r="V2">
        <v>8513180.4409999996</v>
      </c>
      <c r="W2">
        <v>8591001.2300000004</v>
      </c>
      <c r="X2">
        <v>8670411.7219999898</v>
      </c>
      <c r="Y2">
        <v>8750754.7599999998</v>
      </c>
      <c r="Z2">
        <v>8831528.0050000008</v>
      </c>
      <c r="AA2">
        <v>8912331.3699999899</v>
      </c>
      <c r="AB2">
        <v>8992833.7819999997</v>
      </c>
      <c r="AC2">
        <v>9072754.3010000009</v>
      </c>
      <c r="AD2">
        <v>9151854.0510000009</v>
      </c>
      <c r="AE2">
        <v>9230742.5659999996</v>
      </c>
      <c r="AF2">
        <v>9309889.2520000003</v>
      </c>
      <c r="AG2">
        <v>9389173.8800000008</v>
      </c>
      <c r="AH2">
        <v>9468419.8210000005</v>
      </c>
      <c r="AI2">
        <v>9547455.3599999994</v>
      </c>
      <c r="AJ2">
        <v>9626172.4399999995</v>
      </c>
      <c r="AK2">
        <v>9704665.3220000006</v>
      </c>
      <c r="AL2">
        <v>9783063.5720000006</v>
      </c>
      <c r="AM2">
        <v>9861629.9670000002</v>
      </c>
      <c r="AN2">
        <v>9940742.4940000009</v>
      </c>
    </row>
    <row r="3" spans="1:40" x14ac:dyDescent="0.25">
      <c r="A3" s="5" t="s">
        <v>219</v>
      </c>
      <c r="B3" t="s">
        <v>240</v>
      </c>
      <c r="C3">
        <v>100707</v>
      </c>
      <c r="D3">
        <v>101785.9614</v>
      </c>
      <c r="E3">
        <v>102823.8192</v>
      </c>
      <c r="F3">
        <v>103811.25350000001</v>
      </c>
      <c r="G3">
        <v>104758.1605</v>
      </c>
      <c r="H3">
        <v>105691.1372</v>
      </c>
      <c r="I3">
        <v>106621.2169</v>
      </c>
      <c r="J3">
        <v>107553.18550000001</v>
      </c>
      <c r="K3">
        <v>108466.3024</v>
      </c>
      <c r="L3">
        <v>109365.8983</v>
      </c>
      <c r="M3">
        <v>110264.78750000001</v>
      </c>
      <c r="N3">
        <v>111169.71829999999</v>
      </c>
      <c r="O3">
        <v>112080.651</v>
      </c>
      <c r="P3">
        <v>113002.77589999999</v>
      </c>
      <c r="Q3">
        <v>113946.7929</v>
      </c>
      <c r="R3">
        <v>114904.74950000001</v>
      </c>
      <c r="S3">
        <v>115868.6816</v>
      </c>
      <c r="T3">
        <v>116833.9319</v>
      </c>
      <c r="U3">
        <v>117808.3841</v>
      </c>
      <c r="V3">
        <v>118781.2435</v>
      </c>
      <c r="W3">
        <v>119746.7925</v>
      </c>
      <c r="X3">
        <v>120704.3232</v>
      </c>
      <c r="Y3">
        <v>121653.7665</v>
      </c>
      <c r="Z3">
        <v>122594.5239</v>
      </c>
      <c r="AA3">
        <v>123525.3797</v>
      </c>
      <c r="AB3">
        <v>124444.6865</v>
      </c>
      <c r="AC3">
        <v>125350.61719999999</v>
      </c>
      <c r="AD3">
        <v>126241.4013</v>
      </c>
      <c r="AE3">
        <v>127119.9259</v>
      </c>
      <c r="AF3">
        <v>127991.7037</v>
      </c>
      <c r="AG3">
        <v>128852.1914</v>
      </c>
      <c r="AH3">
        <v>129698.55250000001</v>
      </c>
      <c r="AI3">
        <v>130531.4762</v>
      </c>
      <c r="AJ3">
        <v>131354.21770000001</v>
      </c>
      <c r="AK3">
        <v>132174.4632</v>
      </c>
      <c r="AL3">
        <v>132997.44089999999</v>
      </c>
      <c r="AM3">
        <v>133829.5448</v>
      </c>
      <c r="AN3">
        <v>134678.44390000001</v>
      </c>
    </row>
    <row r="4" spans="1:40" x14ac:dyDescent="0.25">
      <c r="A4" s="5" t="s">
        <v>218</v>
      </c>
      <c r="B4" t="s">
        <v>241</v>
      </c>
      <c r="C4">
        <v>1859303</v>
      </c>
      <c r="D4">
        <v>1878920.192</v>
      </c>
      <c r="E4">
        <v>1898923.825</v>
      </c>
      <c r="F4">
        <v>1919463.7990000001</v>
      </c>
      <c r="G4">
        <v>1939450.6740000001</v>
      </c>
      <c r="H4">
        <v>1958220.111</v>
      </c>
      <c r="I4">
        <v>1975645.713</v>
      </c>
      <c r="J4">
        <v>1991888.067</v>
      </c>
      <c r="K4">
        <v>2007195.2350000001</v>
      </c>
      <c r="L4">
        <v>2021770.0560000001</v>
      </c>
      <c r="M4">
        <v>2035759.871</v>
      </c>
      <c r="N4">
        <v>2049329.986</v>
      </c>
      <c r="O4">
        <v>2062661.2760000001</v>
      </c>
      <c r="P4">
        <v>2076539.36</v>
      </c>
      <c r="Q4">
        <v>2091283.1370000001</v>
      </c>
      <c r="R4">
        <v>2106969.2740000002</v>
      </c>
      <c r="S4">
        <v>2123579.182</v>
      </c>
      <c r="T4">
        <v>2141046.7749999999</v>
      </c>
      <c r="U4">
        <v>2160801.8289999999</v>
      </c>
      <c r="V4">
        <v>2182076.2069999999</v>
      </c>
      <c r="W4">
        <v>2204368.5789999999</v>
      </c>
      <c r="X4">
        <v>2227307.051</v>
      </c>
      <c r="Y4">
        <v>2250629.5559999999</v>
      </c>
      <c r="Z4">
        <v>2274156.952</v>
      </c>
      <c r="AA4">
        <v>2297767.1910000001</v>
      </c>
      <c r="AB4">
        <v>2321374.9720000001</v>
      </c>
      <c r="AC4">
        <v>2344917.89</v>
      </c>
      <c r="AD4">
        <v>2368348.7319999998</v>
      </c>
      <c r="AE4">
        <v>2392009.4470000002</v>
      </c>
      <c r="AF4">
        <v>2416016.8199999998</v>
      </c>
      <c r="AG4">
        <v>2440359.0210000002</v>
      </c>
      <c r="AH4">
        <v>2464975.5380000002</v>
      </c>
      <c r="AI4">
        <v>2489776.0180000002</v>
      </c>
      <c r="AJ4">
        <v>2514677.1570000001</v>
      </c>
      <c r="AK4">
        <v>2539640.2370000002</v>
      </c>
      <c r="AL4">
        <v>2564679</v>
      </c>
      <c r="AM4">
        <v>2589852.8429999999</v>
      </c>
      <c r="AN4">
        <v>2615261.4580000001</v>
      </c>
    </row>
    <row r="5" spans="1:40" x14ac:dyDescent="0.25">
      <c r="A5" s="5" t="s">
        <v>218</v>
      </c>
      <c r="B5" t="s">
        <v>242</v>
      </c>
      <c r="C5">
        <v>286222</v>
      </c>
      <c r="D5">
        <v>289329.94900000002</v>
      </c>
      <c r="E5">
        <v>292422.83850000001</v>
      </c>
      <c r="F5">
        <v>295486.08010000002</v>
      </c>
      <c r="G5">
        <v>298473.7795</v>
      </c>
      <c r="H5">
        <v>301385.7401</v>
      </c>
      <c r="I5">
        <v>304222.44919999997</v>
      </c>
      <c r="J5">
        <v>306992.14919999999</v>
      </c>
      <c r="K5">
        <v>309660.63130000001</v>
      </c>
      <c r="L5">
        <v>312249.674</v>
      </c>
      <c r="M5">
        <v>314790.21399999998</v>
      </c>
      <c r="N5">
        <v>317301.38520000002</v>
      </c>
      <c r="O5">
        <v>319790.82610000001</v>
      </c>
      <c r="P5">
        <v>322315.27830000001</v>
      </c>
      <c r="Q5">
        <v>324915.0417</v>
      </c>
      <c r="R5">
        <v>327578.36479999998</v>
      </c>
      <c r="S5">
        <v>330291.4621</v>
      </c>
      <c r="T5">
        <v>333045.49060000002</v>
      </c>
      <c r="U5">
        <v>335938.21659999999</v>
      </c>
      <c r="V5">
        <v>338912.8406</v>
      </c>
      <c r="W5">
        <v>341931.22129999998</v>
      </c>
      <c r="X5">
        <v>344970.98940000002</v>
      </c>
      <c r="Y5">
        <v>348017.07760000002</v>
      </c>
      <c r="Z5">
        <v>351058.17170000001</v>
      </c>
      <c r="AA5">
        <v>354085.05170000001</v>
      </c>
      <c r="AB5">
        <v>357089.75579999998</v>
      </c>
      <c r="AC5">
        <v>360065.26770000003</v>
      </c>
      <c r="AD5">
        <v>363005.53019999998</v>
      </c>
      <c r="AE5">
        <v>365938.9166</v>
      </c>
      <c r="AF5">
        <v>368884.7316</v>
      </c>
      <c r="AG5">
        <v>371830.84</v>
      </c>
      <c r="AH5">
        <v>374767.01459999999</v>
      </c>
      <c r="AI5">
        <v>377688.7475</v>
      </c>
      <c r="AJ5">
        <v>380596.74890000001</v>
      </c>
      <c r="AK5">
        <v>383502.57370000001</v>
      </c>
      <c r="AL5">
        <v>386415.06520000001</v>
      </c>
      <c r="AM5">
        <v>389348.16509999998</v>
      </c>
      <c r="AN5">
        <v>392320.29229999997</v>
      </c>
    </row>
    <row r="6" spans="1:40" x14ac:dyDescent="0.25">
      <c r="A6" s="5" t="s">
        <v>218</v>
      </c>
      <c r="B6" t="s">
        <v>243</v>
      </c>
      <c r="C6">
        <v>288023.5</v>
      </c>
      <c r="D6">
        <v>291147.22869999998</v>
      </c>
      <c r="E6">
        <v>294286.93609999999</v>
      </c>
      <c r="F6">
        <v>297451.97499999998</v>
      </c>
      <c r="G6">
        <v>300595.7083</v>
      </c>
      <c r="H6">
        <v>303668.78330000001</v>
      </c>
      <c r="I6">
        <v>306625.201</v>
      </c>
      <c r="J6">
        <v>309447.71980000002</v>
      </c>
      <c r="K6">
        <v>312119.14039999997</v>
      </c>
      <c r="L6">
        <v>314681.49540000001</v>
      </c>
      <c r="M6">
        <v>317177.48849999998</v>
      </c>
      <c r="N6">
        <v>319632.83059999999</v>
      </c>
      <c r="O6">
        <v>322060.01689999999</v>
      </c>
      <c r="P6">
        <v>324526.20659999998</v>
      </c>
      <c r="Q6">
        <v>327073.88559999998</v>
      </c>
      <c r="R6">
        <v>329696.3284</v>
      </c>
      <c r="S6">
        <v>332386.69679999998</v>
      </c>
      <c r="T6">
        <v>335143.26059999998</v>
      </c>
      <c r="U6">
        <v>338078.76860000001</v>
      </c>
      <c r="V6">
        <v>341131.44050000003</v>
      </c>
      <c r="W6">
        <v>344258.9388</v>
      </c>
      <c r="X6">
        <v>347434.05660000001</v>
      </c>
      <c r="Y6">
        <v>350637.87780000002</v>
      </c>
      <c r="Z6">
        <v>353856.83399999997</v>
      </c>
      <c r="AA6">
        <v>357080.90749999997</v>
      </c>
      <c r="AB6">
        <v>360302.44549999997</v>
      </c>
      <c r="AC6">
        <v>363515.5085</v>
      </c>
      <c r="AD6">
        <v>366715.63370000001</v>
      </c>
      <c r="AE6">
        <v>369933.07620000001</v>
      </c>
      <c r="AF6">
        <v>373188.9951</v>
      </c>
      <c r="AG6">
        <v>376473.94089999999</v>
      </c>
      <c r="AH6">
        <v>379778.8444</v>
      </c>
      <c r="AI6">
        <v>383097.51240000001</v>
      </c>
      <c r="AJ6">
        <v>386427.23450000002</v>
      </c>
      <c r="AK6">
        <v>389775.46980000002</v>
      </c>
      <c r="AL6">
        <v>393147.67420000001</v>
      </c>
      <c r="AM6">
        <v>396555.40759999998</v>
      </c>
      <c r="AN6">
        <v>400015.39809999999</v>
      </c>
    </row>
    <row r="7" spans="1:40" x14ac:dyDescent="0.25">
      <c r="A7" s="5" t="s">
        <v>218</v>
      </c>
      <c r="B7" t="s">
        <v>244</v>
      </c>
      <c r="C7">
        <v>71746.000010000003</v>
      </c>
      <c r="D7">
        <v>72590.169880000001</v>
      </c>
      <c r="E7">
        <v>73459.835219999906</v>
      </c>
      <c r="F7">
        <v>74332.350309999994</v>
      </c>
      <c r="G7">
        <v>75230.736810000002</v>
      </c>
      <c r="H7">
        <v>76177.917700000005</v>
      </c>
      <c r="I7">
        <v>77163.489130000002</v>
      </c>
      <c r="J7">
        <v>78172.870139999999</v>
      </c>
      <c r="K7">
        <v>79176.945930000002</v>
      </c>
      <c r="L7">
        <v>80168.769889999996</v>
      </c>
      <c r="M7">
        <v>81157.327170000004</v>
      </c>
      <c r="N7">
        <v>82155.470929999996</v>
      </c>
      <c r="O7">
        <v>83177.347380000007</v>
      </c>
      <c r="P7">
        <v>84164.314410000006</v>
      </c>
      <c r="Q7">
        <v>85124.587190000006</v>
      </c>
      <c r="R7">
        <v>86062.29307</v>
      </c>
      <c r="S7">
        <v>86980.001430000004</v>
      </c>
      <c r="T7">
        <v>87882.041129999998</v>
      </c>
      <c r="U7">
        <v>88763.374880000003</v>
      </c>
      <c r="V7">
        <v>89625.221669999999</v>
      </c>
      <c r="W7">
        <v>90469.286120000004</v>
      </c>
      <c r="X7">
        <v>91303.487160000004</v>
      </c>
      <c r="Y7">
        <v>92133.774659999995</v>
      </c>
      <c r="Z7">
        <v>92964.005189999996</v>
      </c>
      <c r="AA7">
        <v>93796.431190000003</v>
      </c>
      <c r="AB7">
        <v>94632.241689999995</v>
      </c>
      <c r="AC7">
        <v>95472.052280000004</v>
      </c>
      <c r="AD7">
        <v>96316.290999999997</v>
      </c>
      <c r="AE7">
        <v>97125.174899999998</v>
      </c>
      <c r="AF7">
        <v>97901.129849999998</v>
      </c>
      <c r="AG7">
        <v>98647.594200000007</v>
      </c>
      <c r="AH7">
        <v>99365.934500000003</v>
      </c>
      <c r="AI7">
        <v>100058.787</v>
      </c>
      <c r="AJ7">
        <v>100730.8461</v>
      </c>
      <c r="AK7">
        <v>101390.10709999999</v>
      </c>
      <c r="AL7">
        <v>102043.6872</v>
      </c>
      <c r="AM7">
        <v>102699.2381</v>
      </c>
      <c r="AN7">
        <v>103365.2803</v>
      </c>
    </row>
    <row r="8" spans="1:40" x14ac:dyDescent="0.25">
      <c r="A8" s="5" t="s">
        <v>218</v>
      </c>
      <c r="B8" t="s">
        <v>245</v>
      </c>
      <c r="C8">
        <v>28100</v>
      </c>
      <c r="D8">
        <v>28417.592830000001</v>
      </c>
      <c r="E8">
        <v>28720.902890000001</v>
      </c>
      <c r="F8">
        <v>29002.254679999998</v>
      </c>
      <c r="G8">
        <v>29279.17943</v>
      </c>
      <c r="H8">
        <v>29570.52547</v>
      </c>
      <c r="I8">
        <v>29879.350020000002</v>
      </c>
      <c r="J8">
        <v>30202.908739999999</v>
      </c>
      <c r="K8">
        <v>30526.345799999999</v>
      </c>
      <c r="L8">
        <v>30849.52058</v>
      </c>
      <c r="M8">
        <v>31175.85842</v>
      </c>
      <c r="N8">
        <v>31506.142609999999</v>
      </c>
      <c r="O8">
        <v>31838.3554</v>
      </c>
      <c r="P8">
        <v>32165.714469999999</v>
      </c>
      <c r="Q8">
        <v>32489.005669999999</v>
      </c>
      <c r="R8">
        <v>32803.90797</v>
      </c>
      <c r="S8">
        <v>33108.614119999998</v>
      </c>
      <c r="T8">
        <v>33403.807849999997</v>
      </c>
      <c r="U8">
        <v>33684.348270000002</v>
      </c>
      <c r="V8">
        <v>33952.1541</v>
      </c>
      <c r="W8">
        <v>34209.323960000002</v>
      </c>
      <c r="X8">
        <v>34459.284679999997</v>
      </c>
      <c r="Y8">
        <v>34704.439969999999</v>
      </c>
      <c r="Z8">
        <v>34946.069170000002</v>
      </c>
      <c r="AA8">
        <v>35184.605989999996</v>
      </c>
      <c r="AB8">
        <v>35419.965170000003</v>
      </c>
      <c r="AC8">
        <v>35651.823219999998</v>
      </c>
      <c r="AD8">
        <v>35879.815179999998</v>
      </c>
      <c r="AE8">
        <v>36102.920299999998</v>
      </c>
      <c r="AF8">
        <v>36320.958209999997</v>
      </c>
      <c r="AG8">
        <v>36530.414629999999</v>
      </c>
      <c r="AH8">
        <v>36730.209929999997</v>
      </c>
      <c r="AI8">
        <v>36921.553370000001</v>
      </c>
      <c r="AJ8">
        <v>37106.861550000001</v>
      </c>
      <c r="AK8">
        <v>37290.218410000001</v>
      </c>
      <c r="AL8">
        <v>37473.81338</v>
      </c>
      <c r="AM8">
        <v>37660.033790000001</v>
      </c>
      <c r="AN8">
        <v>37851.424339999998</v>
      </c>
    </row>
    <row r="9" spans="1:40" x14ac:dyDescent="0.25">
      <c r="A9" s="5" t="s">
        <v>218</v>
      </c>
      <c r="B9" t="s">
        <v>246</v>
      </c>
      <c r="C9">
        <v>2093869</v>
      </c>
      <c r="D9">
        <v>2116740.1069999998</v>
      </c>
      <c r="E9">
        <v>2138202.4369999999</v>
      </c>
      <c r="F9">
        <v>2157981.6320000002</v>
      </c>
      <c r="G9">
        <v>2177286.048</v>
      </c>
      <c r="H9">
        <v>2197455.9720000001</v>
      </c>
      <c r="I9">
        <v>2218910.1609999998</v>
      </c>
      <c r="J9">
        <v>2241616.6349999998</v>
      </c>
      <c r="K9">
        <v>2264428.4569999999</v>
      </c>
      <c r="L9">
        <v>2287480.304</v>
      </c>
      <c r="M9">
        <v>2311076.7289999998</v>
      </c>
      <c r="N9">
        <v>2335261.986</v>
      </c>
      <c r="O9">
        <v>2359845.7560000001</v>
      </c>
      <c r="P9">
        <v>2384556.628</v>
      </c>
      <c r="Q9">
        <v>2409505.12</v>
      </c>
      <c r="R9">
        <v>2434194.622</v>
      </c>
      <c r="S9">
        <v>2458356.3930000002</v>
      </c>
      <c r="T9">
        <v>2481912.0090000001</v>
      </c>
      <c r="U9">
        <v>2504498.39</v>
      </c>
      <c r="V9">
        <v>2526152.98</v>
      </c>
      <c r="W9">
        <v>2546988.9300000002</v>
      </c>
      <c r="X9">
        <v>2567210.997</v>
      </c>
      <c r="Y9">
        <v>2586980.8659999999</v>
      </c>
      <c r="Z9">
        <v>2606388.923</v>
      </c>
      <c r="AA9">
        <v>2625467.11</v>
      </c>
      <c r="AB9">
        <v>2644210.2680000002</v>
      </c>
      <c r="AC9">
        <v>2662596.1800000002</v>
      </c>
      <c r="AD9">
        <v>2680600.0210000002</v>
      </c>
      <c r="AE9">
        <v>2698234.0789999999</v>
      </c>
      <c r="AF9">
        <v>2715613.8319999999</v>
      </c>
      <c r="AG9">
        <v>2732438.9530000002</v>
      </c>
      <c r="AH9">
        <v>2748616.4840000002</v>
      </c>
      <c r="AI9">
        <v>2764233.1120000002</v>
      </c>
      <c r="AJ9">
        <v>2779473.2069999999</v>
      </c>
      <c r="AK9">
        <v>2794673.5839999998</v>
      </c>
      <c r="AL9">
        <v>2810002.3840000001</v>
      </c>
      <c r="AM9">
        <v>2825668.9720000001</v>
      </c>
      <c r="AN9">
        <v>2841905.2059999998</v>
      </c>
    </row>
    <row r="10" spans="1:40" x14ac:dyDescent="0.25">
      <c r="A10" s="19" t="s">
        <v>222</v>
      </c>
      <c r="B10" t="s">
        <v>247</v>
      </c>
      <c r="C10">
        <v>52938</v>
      </c>
      <c r="D10">
        <v>53530.283560000003</v>
      </c>
      <c r="E10">
        <v>54058.95134</v>
      </c>
      <c r="F10">
        <v>54524.577700000002</v>
      </c>
      <c r="G10">
        <v>55017.427940000001</v>
      </c>
      <c r="H10">
        <v>55593.840170000003</v>
      </c>
      <c r="I10">
        <v>56239.335760000002</v>
      </c>
      <c r="J10">
        <v>56928.676050000002</v>
      </c>
      <c r="K10">
        <v>57613.435129999998</v>
      </c>
      <c r="L10">
        <v>58288.911390000001</v>
      </c>
      <c r="M10">
        <v>58969.174070000001</v>
      </c>
      <c r="N10">
        <v>59646.894119999997</v>
      </c>
      <c r="O10">
        <v>60307.04578</v>
      </c>
      <c r="P10">
        <v>60931.769899999999</v>
      </c>
      <c r="Q10">
        <v>61518.811309999997</v>
      </c>
      <c r="R10">
        <v>62059.023500000003</v>
      </c>
      <c r="S10">
        <v>62550.644240000001</v>
      </c>
      <c r="T10">
        <v>62996.507290000001</v>
      </c>
      <c r="U10">
        <v>63274.9738</v>
      </c>
      <c r="V10">
        <v>63442.100870000002</v>
      </c>
      <c r="W10">
        <v>63535.26842</v>
      </c>
      <c r="X10">
        <v>63582.383629999997</v>
      </c>
      <c r="Y10">
        <v>63600.110489999999</v>
      </c>
      <c r="Z10">
        <v>63597.647779999999</v>
      </c>
      <c r="AA10">
        <v>63579.787450000003</v>
      </c>
      <c r="AB10">
        <v>63548.822169999999</v>
      </c>
      <c r="AC10">
        <v>63505.734900000003</v>
      </c>
      <c r="AD10">
        <v>63450.915390000002</v>
      </c>
      <c r="AE10">
        <v>63358.648459999997</v>
      </c>
      <c r="AF10">
        <v>63244.280400000003</v>
      </c>
      <c r="AG10">
        <v>63111.573989999997</v>
      </c>
      <c r="AH10">
        <v>62960.356469999999</v>
      </c>
      <c r="AI10">
        <v>62796.302459999999</v>
      </c>
      <c r="AJ10">
        <v>62626.166039999996</v>
      </c>
      <c r="AK10">
        <v>62458.681470000003</v>
      </c>
      <c r="AL10">
        <v>62296.692069999997</v>
      </c>
      <c r="AM10">
        <v>62143.067170000002</v>
      </c>
      <c r="AN10">
        <v>62000.716039999999</v>
      </c>
    </row>
    <row r="11" spans="1:40" x14ac:dyDescent="0.25">
      <c r="A11" s="5" t="s">
        <v>218</v>
      </c>
      <c r="B11" t="s">
        <v>248</v>
      </c>
      <c r="C11">
        <v>5558098.0010000002</v>
      </c>
      <c r="D11">
        <v>5619203.8820000002</v>
      </c>
      <c r="E11">
        <v>5678679.7089999998</v>
      </c>
      <c r="F11">
        <v>5735442.9179999996</v>
      </c>
      <c r="G11">
        <v>5790871.5279999999</v>
      </c>
      <c r="H11">
        <v>5847405.9189999998</v>
      </c>
      <c r="I11">
        <v>5905152.9390000002</v>
      </c>
      <c r="J11">
        <v>5964325.5499999998</v>
      </c>
      <c r="K11">
        <v>6023611.8260000004</v>
      </c>
      <c r="L11">
        <v>6083010.5180000002</v>
      </c>
      <c r="M11">
        <v>6143462.3099999996</v>
      </c>
      <c r="N11">
        <v>6206027.46</v>
      </c>
      <c r="O11">
        <v>6271854.1299999999</v>
      </c>
      <c r="P11">
        <v>6336171.1579999998</v>
      </c>
      <c r="Q11">
        <v>6400535.0700000003</v>
      </c>
      <c r="R11">
        <v>6465101.7350000003</v>
      </c>
      <c r="S11">
        <v>6529682.0650000004</v>
      </c>
      <c r="T11">
        <v>6594145.8039999995</v>
      </c>
      <c r="U11">
        <v>6658329.051</v>
      </c>
      <c r="V11">
        <v>6722186.0719999997</v>
      </c>
      <c r="W11">
        <v>6785612.8660000004</v>
      </c>
      <c r="X11">
        <v>6848981.6220000004</v>
      </c>
      <c r="Y11">
        <v>6912494.7640000004</v>
      </c>
      <c r="Z11">
        <v>6976256.5470000003</v>
      </c>
      <c r="AA11">
        <v>7040301.648</v>
      </c>
      <c r="AB11">
        <v>7104619.7879999997</v>
      </c>
      <c r="AC11">
        <v>7169177.5999999996</v>
      </c>
      <c r="AD11">
        <v>7233937.3119999999</v>
      </c>
      <c r="AE11">
        <v>7294810.8739999998</v>
      </c>
      <c r="AF11">
        <v>7352664.7410000004</v>
      </c>
      <c r="AG11">
        <v>7408139.9230000004</v>
      </c>
      <c r="AH11">
        <v>7461507.7889999999</v>
      </c>
      <c r="AI11">
        <v>7513040.7570000002</v>
      </c>
      <c r="AJ11">
        <v>7563106.2759999996</v>
      </c>
      <c r="AK11">
        <v>7612299.3370000003</v>
      </c>
      <c r="AL11">
        <v>7661151.9299999997</v>
      </c>
      <c r="AM11">
        <v>7710243.4730000002</v>
      </c>
      <c r="AN11">
        <v>7760238.977</v>
      </c>
    </row>
    <row r="12" spans="1:40" x14ac:dyDescent="0.25">
      <c r="A12" s="5" t="s">
        <v>218</v>
      </c>
      <c r="B12" t="s">
        <v>249</v>
      </c>
      <c r="C12">
        <v>4011081</v>
      </c>
      <c r="D12">
        <v>4055013.8</v>
      </c>
      <c r="E12">
        <v>4097650.1579999998</v>
      </c>
      <c r="F12">
        <v>4138460.523</v>
      </c>
      <c r="G12">
        <v>4178469.0389999999</v>
      </c>
      <c r="H12">
        <v>4219196.1670000004</v>
      </c>
      <c r="I12">
        <v>4260926.4539999999</v>
      </c>
      <c r="J12">
        <v>4303534.5870000003</v>
      </c>
      <c r="K12">
        <v>4345630.7019999996</v>
      </c>
      <c r="L12">
        <v>4387347.3729999997</v>
      </c>
      <c r="M12">
        <v>4429176.6040000003</v>
      </c>
      <c r="N12">
        <v>4471312.6770000001</v>
      </c>
      <c r="O12">
        <v>4513659.0089999996</v>
      </c>
      <c r="P12">
        <v>4555953.5999999996</v>
      </c>
      <c r="Q12">
        <v>4598508.63</v>
      </c>
      <c r="R12">
        <v>4640859.7209999999</v>
      </c>
      <c r="S12">
        <v>4682715.91</v>
      </c>
      <c r="T12">
        <v>4724003.5439999998</v>
      </c>
      <c r="U12">
        <v>4764581.7439999999</v>
      </c>
      <c r="V12">
        <v>4804229.3490000004</v>
      </c>
      <c r="W12">
        <v>4842945.3720000004</v>
      </c>
      <c r="X12">
        <v>4880931.7439999999</v>
      </c>
      <c r="Y12">
        <v>4918343.2139999997</v>
      </c>
      <c r="Z12">
        <v>4955257.3839999996</v>
      </c>
      <c r="AA12">
        <v>4991689.3470000001</v>
      </c>
      <c r="AB12">
        <v>5027614.0779999997</v>
      </c>
      <c r="AC12">
        <v>5062987.6639999999</v>
      </c>
      <c r="AD12">
        <v>5097763.7439999999</v>
      </c>
      <c r="AE12">
        <v>5131872.716</v>
      </c>
      <c r="AF12">
        <v>5165484.0959999999</v>
      </c>
      <c r="AG12">
        <v>5198309.79</v>
      </c>
      <c r="AH12">
        <v>5230225.9780000001</v>
      </c>
      <c r="AI12">
        <v>5261311.24</v>
      </c>
      <c r="AJ12">
        <v>5291770.5520000001</v>
      </c>
      <c r="AK12">
        <v>5322010.9460000005</v>
      </c>
      <c r="AL12">
        <v>5352275.0999999996</v>
      </c>
      <c r="AM12">
        <v>5382857.3190000001</v>
      </c>
      <c r="AN12">
        <v>5414093.0410000002</v>
      </c>
    </row>
    <row r="13" spans="1:40" x14ac:dyDescent="0.25">
      <c r="A13" s="5" t="s">
        <v>220</v>
      </c>
      <c r="B13" t="s">
        <v>250</v>
      </c>
      <c r="C13">
        <v>50441</v>
      </c>
      <c r="D13">
        <v>51007.77</v>
      </c>
      <c r="E13">
        <v>51591.740420000002</v>
      </c>
      <c r="F13">
        <v>52200.92512</v>
      </c>
      <c r="G13">
        <v>52833.47004</v>
      </c>
      <c r="H13">
        <v>53468.51642</v>
      </c>
      <c r="I13">
        <v>54083.9804</v>
      </c>
      <c r="J13">
        <v>54665.313909999997</v>
      </c>
      <c r="K13">
        <v>55204.391470000002</v>
      </c>
      <c r="L13">
        <v>55702.911670000001</v>
      </c>
      <c r="M13">
        <v>56163.758800000003</v>
      </c>
      <c r="N13">
        <v>56588.768750000003</v>
      </c>
      <c r="O13">
        <v>56980.677109999997</v>
      </c>
      <c r="P13">
        <v>57363.760909999997</v>
      </c>
      <c r="Q13">
        <v>57758.95162</v>
      </c>
      <c r="R13">
        <v>58176.917260000002</v>
      </c>
      <c r="S13">
        <v>58622.923069999997</v>
      </c>
      <c r="T13">
        <v>59099.432860000001</v>
      </c>
      <c r="U13">
        <v>59638.778129999999</v>
      </c>
      <c r="V13">
        <v>60224.120320000002</v>
      </c>
      <c r="W13">
        <v>60842.83034</v>
      </c>
      <c r="X13">
        <v>61485.147550000002</v>
      </c>
      <c r="Y13">
        <v>62143.821750000003</v>
      </c>
      <c r="Z13">
        <v>62813.684289999997</v>
      </c>
      <c r="AA13">
        <v>63491.122669999997</v>
      </c>
      <c r="AB13">
        <v>64173.605660000001</v>
      </c>
      <c r="AC13">
        <v>64859.336649999997</v>
      </c>
      <c r="AD13">
        <v>65547.04969</v>
      </c>
      <c r="AE13">
        <v>66240.826709999994</v>
      </c>
      <c r="AF13">
        <v>66946.433189999996</v>
      </c>
      <c r="AG13">
        <v>67665.640440000003</v>
      </c>
      <c r="AH13">
        <v>68398.085189999998</v>
      </c>
      <c r="AI13">
        <v>69148.361040000003</v>
      </c>
      <c r="AJ13">
        <v>69918.125369999994</v>
      </c>
      <c r="AK13">
        <v>70707.303839999906</v>
      </c>
      <c r="AL13">
        <v>71514.597210000007</v>
      </c>
      <c r="AM13">
        <v>72339.010999999999</v>
      </c>
      <c r="AN13">
        <v>73180.52751</v>
      </c>
    </row>
    <row r="14" spans="1:40" x14ac:dyDescent="0.25">
      <c r="A14" s="5" t="s">
        <v>220</v>
      </c>
      <c r="B14" t="s">
        <v>251</v>
      </c>
      <c r="C14">
        <v>17000</v>
      </c>
      <c r="D14">
        <v>17327.283469999998</v>
      </c>
      <c r="E14">
        <v>17640.0478</v>
      </c>
      <c r="F14">
        <v>17881.314139999999</v>
      </c>
      <c r="G14">
        <v>18167.656950000001</v>
      </c>
      <c r="H14">
        <v>18532.344440000001</v>
      </c>
      <c r="I14">
        <v>18971.814839999999</v>
      </c>
      <c r="J14">
        <v>19474.01744</v>
      </c>
      <c r="K14">
        <v>20028.716329999999</v>
      </c>
      <c r="L14">
        <v>20635.063330000001</v>
      </c>
      <c r="M14">
        <v>21294.39444</v>
      </c>
      <c r="N14">
        <v>22006.923989999999</v>
      </c>
      <c r="O14">
        <v>22771.246169999999</v>
      </c>
      <c r="P14">
        <v>23493.587790000001</v>
      </c>
      <c r="Q14">
        <v>24147.088790000002</v>
      </c>
      <c r="R14">
        <v>24729.617829999999</v>
      </c>
      <c r="S14">
        <v>25251.089459999999</v>
      </c>
      <c r="T14">
        <v>25725.014309999999</v>
      </c>
      <c r="U14">
        <v>26178.702259999998</v>
      </c>
      <c r="V14">
        <v>26621.216899999999</v>
      </c>
      <c r="W14">
        <v>27055.743289999999</v>
      </c>
      <c r="X14">
        <v>27483.792509999999</v>
      </c>
      <c r="Y14">
        <v>27905.98112</v>
      </c>
      <c r="Z14">
        <v>28322.666079999999</v>
      </c>
      <c r="AA14">
        <v>28734.12357</v>
      </c>
      <c r="AB14">
        <v>29140.557130000001</v>
      </c>
      <c r="AC14">
        <v>29542.077860000001</v>
      </c>
      <c r="AD14">
        <v>29938.693060000001</v>
      </c>
      <c r="AE14">
        <v>30261.74279</v>
      </c>
      <c r="AF14">
        <v>30506.0265</v>
      </c>
      <c r="AG14">
        <v>30683.539379999998</v>
      </c>
      <c r="AH14">
        <v>30810.890090000001</v>
      </c>
      <c r="AI14">
        <v>30902.538680000001</v>
      </c>
      <c r="AJ14">
        <v>30969.43015</v>
      </c>
      <c r="AK14">
        <v>31020.678070000002</v>
      </c>
      <c r="AL14">
        <v>31062.923930000001</v>
      </c>
      <c r="AM14">
        <v>31100.541249999998</v>
      </c>
      <c r="AN14">
        <v>31136.38248</v>
      </c>
    </row>
    <row r="15" spans="1:40" x14ac:dyDescent="0.25">
      <c r="A15" s="5" t="s">
        <v>220</v>
      </c>
      <c r="B15" t="s">
        <v>252</v>
      </c>
      <c r="C15">
        <v>37402</v>
      </c>
      <c r="D15">
        <v>36926.879130000001</v>
      </c>
      <c r="E15">
        <v>36193.871659999997</v>
      </c>
      <c r="F15">
        <v>35433.937109999999</v>
      </c>
      <c r="G15">
        <v>34858.056299999997</v>
      </c>
      <c r="H15">
        <v>34509.551370000001</v>
      </c>
      <c r="I15">
        <v>34372.530220000001</v>
      </c>
      <c r="J15">
        <v>34420.756350000003</v>
      </c>
      <c r="K15">
        <v>34620.33941</v>
      </c>
      <c r="L15">
        <v>34946.820180000002</v>
      </c>
      <c r="M15">
        <v>35383.095419999998</v>
      </c>
      <c r="N15">
        <v>35913.55861</v>
      </c>
      <c r="O15">
        <v>36524.993820000003</v>
      </c>
      <c r="P15">
        <v>37155.313950000003</v>
      </c>
      <c r="Q15">
        <v>37772.42441</v>
      </c>
      <c r="R15">
        <v>38358.653039999997</v>
      </c>
      <c r="S15">
        <v>38908.885329999997</v>
      </c>
      <c r="T15">
        <v>39424.992769999997</v>
      </c>
      <c r="U15">
        <v>39910.660320000003</v>
      </c>
      <c r="V15">
        <v>40362.842329999999</v>
      </c>
      <c r="W15">
        <v>40783.752410000001</v>
      </c>
      <c r="X15">
        <v>41177.921419999999</v>
      </c>
      <c r="Y15">
        <v>41550.575360000003</v>
      </c>
      <c r="Z15">
        <v>41906.62715</v>
      </c>
      <c r="AA15">
        <v>42250.214650000002</v>
      </c>
      <c r="AB15">
        <v>42584.578320000001</v>
      </c>
      <c r="AC15">
        <v>42912.124609999999</v>
      </c>
      <c r="AD15">
        <v>43234.593309999997</v>
      </c>
      <c r="AE15">
        <v>43510.10542</v>
      </c>
      <c r="AF15">
        <v>43730.01367</v>
      </c>
      <c r="AG15">
        <v>43897.451090000002</v>
      </c>
      <c r="AH15">
        <v>44022.302109999997</v>
      </c>
      <c r="AI15">
        <v>44116.026030000001</v>
      </c>
      <c r="AJ15">
        <v>44188.329790000003</v>
      </c>
      <c r="AK15">
        <v>44246.137730000002</v>
      </c>
      <c r="AL15">
        <v>44292.525320000001</v>
      </c>
      <c r="AM15">
        <v>44331.188029999998</v>
      </c>
      <c r="AN15">
        <v>44366.072010000004</v>
      </c>
    </row>
    <row r="16" spans="1:40" x14ac:dyDescent="0.25">
      <c r="A16" s="5" t="s">
        <v>220</v>
      </c>
      <c r="B16" t="s">
        <v>253</v>
      </c>
      <c r="C16">
        <v>1072343</v>
      </c>
      <c r="D16">
        <v>1084661.5149999999</v>
      </c>
      <c r="E16">
        <v>1096507.6159999999</v>
      </c>
      <c r="F16">
        <v>1107483.5149999999</v>
      </c>
      <c r="G16">
        <v>1117683.135</v>
      </c>
      <c r="H16">
        <v>1127670.821</v>
      </c>
      <c r="I16">
        <v>1137591.2339999999</v>
      </c>
      <c r="J16">
        <v>1147553.6939999999</v>
      </c>
      <c r="K16">
        <v>1157212.827</v>
      </c>
      <c r="L16">
        <v>1166644.426</v>
      </c>
      <c r="M16">
        <v>1176121.7290000001</v>
      </c>
      <c r="N16">
        <v>1185758.4129999999</v>
      </c>
      <c r="O16">
        <v>1195545.575</v>
      </c>
      <c r="P16">
        <v>1205886.7509999999</v>
      </c>
      <c r="Q16">
        <v>1216790.6869999999</v>
      </c>
      <c r="R16">
        <v>1227883.946</v>
      </c>
      <c r="S16">
        <v>1238895.692</v>
      </c>
      <c r="T16">
        <v>1249700.0220000001</v>
      </c>
      <c r="U16">
        <v>1260077.4739999999</v>
      </c>
      <c r="V16">
        <v>1270041.4909999999</v>
      </c>
      <c r="W16">
        <v>1279639.2830000001</v>
      </c>
      <c r="X16">
        <v>1288966.6950000001</v>
      </c>
      <c r="Y16">
        <v>1298100.834</v>
      </c>
      <c r="Z16">
        <v>1307095.4920000001</v>
      </c>
      <c r="AA16">
        <v>1315985.8330000001</v>
      </c>
      <c r="AB16">
        <v>1324794.5360000001</v>
      </c>
      <c r="AC16">
        <v>1333537.702</v>
      </c>
      <c r="AD16">
        <v>1342229.7169999999</v>
      </c>
      <c r="AE16">
        <v>1351299.2069999999</v>
      </c>
      <c r="AF16">
        <v>1360793.4909999999</v>
      </c>
      <c r="AG16">
        <v>1370446.605</v>
      </c>
      <c r="AH16">
        <v>1380055.3160000001</v>
      </c>
      <c r="AI16">
        <v>1389537.8729999999</v>
      </c>
      <c r="AJ16">
        <v>1398889.2309999999</v>
      </c>
      <c r="AK16">
        <v>1408185.284</v>
      </c>
      <c r="AL16">
        <v>1417489.656</v>
      </c>
      <c r="AM16">
        <v>1426890.4839999999</v>
      </c>
      <c r="AN16">
        <v>1436493.091</v>
      </c>
    </row>
    <row r="17" spans="1:40" x14ac:dyDescent="0.25">
      <c r="A17" s="5" t="s">
        <v>220</v>
      </c>
      <c r="B17" t="s">
        <v>254</v>
      </c>
      <c r="C17">
        <v>1078867</v>
      </c>
      <c r="D17">
        <v>1090834.679</v>
      </c>
      <c r="E17">
        <v>1103696.173</v>
      </c>
      <c r="F17">
        <v>1117556.392</v>
      </c>
      <c r="G17">
        <v>1131610.6910000001</v>
      </c>
      <c r="H17">
        <v>1145014.983</v>
      </c>
      <c r="I17">
        <v>1157284.2779999999</v>
      </c>
      <c r="J17">
        <v>1168279.301</v>
      </c>
      <c r="K17">
        <v>1178169.929</v>
      </c>
      <c r="L17">
        <v>1187204.128</v>
      </c>
      <c r="M17">
        <v>1195592.034</v>
      </c>
      <c r="N17">
        <v>1203552.649</v>
      </c>
      <c r="O17">
        <v>1211338.831</v>
      </c>
      <c r="P17">
        <v>1219498.06</v>
      </c>
      <c r="Q17">
        <v>1228380.247</v>
      </c>
      <c r="R17">
        <v>1238140.348</v>
      </c>
      <c r="S17">
        <v>1248792.1140000001</v>
      </c>
      <c r="T17">
        <v>1260281.013</v>
      </c>
      <c r="U17">
        <v>1273535.95</v>
      </c>
      <c r="V17">
        <v>1287998.5020000001</v>
      </c>
      <c r="W17">
        <v>1303267.5959999999</v>
      </c>
      <c r="X17">
        <v>1319032.6669999999</v>
      </c>
      <c r="Y17">
        <v>1335073.064</v>
      </c>
      <c r="Z17">
        <v>1351243.56</v>
      </c>
      <c r="AA17">
        <v>1367454.422</v>
      </c>
      <c r="AB17">
        <v>1383653.291</v>
      </c>
      <c r="AC17">
        <v>1399811.44</v>
      </c>
      <c r="AD17">
        <v>1415914.9669999999</v>
      </c>
      <c r="AE17">
        <v>1431898.1769999999</v>
      </c>
      <c r="AF17">
        <v>1447858.622</v>
      </c>
      <c r="AG17">
        <v>1463885.595</v>
      </c>
      <c r="AH17">
        <v>1480127.06</v>
      </c>
      <c r="AI17">
        <v>1496621.2239999999</v>
      </c>
      <c r="AJ17">
        <v>1513324.162</v>
      </c>
      <c r="AK17">
        <v>1530167.5989999999</v>
      </c>
      <c r="AL17">
        <v>1547107.423</v>
      </c>
      <c r="AM17">
        <v>1564128.7720000001</v>
      </c>
      <c r="AN17">
        <v>1581252.0190000001</v>
      </c>
    </row>
    <row r="18" spans="1:40" x14ac:dyDescent="0.25">
      <c r="A18" s="5" t="s">
        <v>220</v>
      </c>
      <c r="B18" t="s">
        <v>255</v>
      </c>
      <c r="C18">
        <v>24045</v>
      </c>
      <c r="D18">
        <v>24305.494320000002</v>
      </c>
      <c r="E18">
        <v>24552.815579999999</v>
      </c>
      <c r="F18">
        <v>24795.618050000001</v>
      </c>
      <c r="G18">
        <v>25056.077700000002</v>
      </c>
      <c r="H18">
        <v>25357.782790000001</v>
      </c>
      <c r="I18">
        <v>25673.14415</v>
      </c>
      <c r="J18">
        <v>25982.01425</v>
      </c>
      <c r="K18">
        <v>26260.57171</v>
      </c>
      <c r="L18">
        <v>26508.761009999998</v>
      </c>
      <c r="M18">
        <v>26736.10642</v>
      </c>
      <c r="N18">
        <v>26943.368589999998</v>
      </c>
      <c r="O18">
        <v>27127.765439999999</v>
      </c>
      <c r="P18">
        <v>27306.89949</v>
      </c>
      <c r="Q18">
        <v>27490.535629999998</v>
      </c>
      <c r="R18">
        <v>27674.090560000001</v>
      </c>
      <c r="S18">
        <v>27853.700779999999</v>
      </c>
      <c r="T18">
        <v>28027.289870000001</v>
      </c>
      <c r="U18">
        <v>28143.936819999999</v>
      </c>
      <c r="V18">
        <v>28224.061239999999</v>
      </c>
      <c r="W18">
        <v>28280.55516</v>
      </c>
      <c r="X18">
        <v>28322.705989999999</v>
      </c>
      <c r="Y18">
        <v>28355.385590000002</v>
      </c>
      <c r="Z18">
        <v>28381.06162</v>
      </c>
      <c r="AA18">
        <v>28400.997210000001</v>
      </c>
      <c r="AB18">
        <v>28415.821629999999</v>
      </c>
      <c r="AC18">
        <v>28425.820629999998</v>
      </c>
      <c r="AD18">
        <v>28431.106199999998</v>
      </c>
      <c r="AE18">
        <v>28433.2055</v>
      </c>
      <c r="AF18">
        <v>28443.337370000001</v>
      </c>
      <c r="AG18">
        <v>28460.277549999999</v>
      </c>
      <c r="AH18">
        <v>28479.946179999999</v>
      </c>
      <c r="AI18">
        <v>28500.931369999998</v>
      </c>
      <c r="AJ18">
        <v>28522.874879999999</v>
      </c>
      <c r="AK18">
        <v>28546.31925</v>
      </c>
      <c r="AL18">
        <v>28571.29594</v>
      </c>
      <c r="AM18">
        <v>28598.050340000002</v>
      </c>
      <c r="AN18">
        <v>28627.11046</v>
      </c>
    </row>
    <row r="19" spans="1:40" x14ac:dyDescent="0.25">
      <c r="A19" s="5" t="s">
        <v>221</v>
      </c>
      <c r="B19" t="s">
        <v>256</v>
      </c>
      <c r="C19">
        <v>30842308</v>
      </c>
      <c r="D19">
        <v>31170544.640000001</v>
      </c>
      <c r="E19">
        <v>31493823.989999998</v>
      </c>
      <c r="F19">
        <v>31812340.989999998</v>
      </c>
      <c r="G19">
        <v>32122503.649999999</v>
      </c>
      <c r="H19">
        <v>32426561.670000002</v>
      </c>
      <c r="I19">
        <v>32724312.530000001</v>
      </c>
      <c r="J19">
        <v>33016531.84</v>
      </c>
      <c r="K19">
        <v>33298463.66</v>
      </c>
      <c r="L19">
        <v>33572648.990000002</v>
      </c>
      <c r="M19">
        <v>33842885.869999997</v>
      </c>
      <c r="N19">
        <v>34111450.520000003</v>
      </c>
      <c r="O19">
        <v>34379534.82</v>
      </c>
      <c r="P19">
        <v>34653688.969999999</v>
      </c>
      <c r="Q19">
        <v>34938443.259999998</v>
      </c>
      <c r="R19">
        <v>35231707.18</v>
      </c>
      <c r="S19">
        <v>35531375.229999997</v>
      </c>
      <c r="T19">
        <v>35835893.509999998</v>
      </c>
      <c r="U19">
        <v>36154385.780000001</v>
      </c>
      <c r="V19">
        <v>36480746.68</v>
      </c>
      <c r="W19">
        <v>36811021.289999999</v>
      </c>
      <c r="X19">
        <v>37142973.409999996</v>
      </c>
      <c r="Y19">
        <v>37474989.789999999</v>
      </c>
      <c r="Z19">
        <v>37805847.07</v>
      </c>
      <c r="AA19">
        <v>38134578.93</v>
      </c>
      <c r="AB19">
        <v>38460388.009999998</v>
      </c>
      <c r="AC19">
        <v>38782604.93</v>
      </c>
      <c r="AD19">
        <v>39100684.240000002</v>
      </c>
      <c r="AE19">
        <v>39417689.270000003</v>
      </c>
      <c r="AF19">
        <v>39736237.189999998</v>
      </c>
      <c r="AG19">
        <v>40054776.57</v>
      </c>
      <c r="AH19">
        <v>40371994.159999996</v>
      </c>
      <c r="AI19">
        <v>40687360.240000002</v>
      </c>
      <c r="AJ19">
        <v>41000994.170000002</v>
      </c>
      <c r="AK19">
        <v>41314293.479999997</v>
      </c>
      <c r="AL19">
        <v>41628431.18</v>
      </c>
      <c r="AM19">
        <v>41945221.090000004</v>
      </c>
      <c r="AN19">
        <v>42267024.659999996</v>
      </c>
    </row>
    <row r="20" spans="1:40" x14ac:dyDescent="0.25">
      <c r="A20" s="5" t="s">
        <v>221</v>
      </c>
      <c r="B20" t="s">
        <v>257</v>
      </c>
      <c r="C20">
        <v>2580167</v>
      </c>
      <c r="D20">
        <v>2607482.4249999998</v>
      </c>
      <c r="E20">
        <v>2631089.5159999998</v>
      </c>
      <c r="F20">
        <v>2650632.2390000001</v>
      </c>
      <c r="G20">
        <v>2669313.9989999998</v>
      </c>
      <c r="H20">
        <v>2690381.946</v>
      </c>
      <c r="I20">
        <v>2715030.3620000002</v>
      </c>
      <c r="J20">
        <v>2743291.4780000001</v>
      </c>
      <c r="K20">
        <v>2772887.5780000002</v>
      </c>
      <c r="L20">
        <v>2803954.2519999999</v>
      </c>
      <c r="M20">
        <v>2836986.6069999998</v>
      </c>
      <c r="N20">
        <v>2872008.3229999999</v>
      </c>
      <c r="O20">
        <v>2908617.0920000002</v>
      </c>
      <c r="P20">
        <v>2945787.0929999999</v>
      </c>
      <c r="Q20">
        <v>2983428.497</v>
      </c>
      <c r="R20">
        <v>3020444.642</v>
      </c>
      <c r="S20">
        <v>3056255.355</v>
      </c>
      <c r="T20">
        <v>3090698.0989999999</v>
      </c>
      <c r="U20">
        <v>3122444.4029999999</v>
      </c>
      <c r="V20">
        <v>3151854.7310000001</v>
      </c>
      <c r="W20">
        <v>3179383.335</v>
      </c>
      <c r="X20">
        <v>3205626.2429999998</v>
      </c>
      <c r="Y20">
        <v>3231054.3539999998</v>
      </c>
      <c r="Z20">
        <v>3255957.54</v>
      </c>
      <c r="AA20">
        <v>3280479.5980000002</v>
      </c>
      <c r="AB20">
        <v>3304672.5520000001</v>
      </c>
      <c r="AC20">
        <v>3328546.716</v>
      </c>
      <c r="AD20">
        <v>3352106.1290000002</v>
      </c>
      <c r="AE20">
        <v>3375183.0490000001</v>
      </c>
      <c r="AF20">
        <v>3397915.7719999999</v>
      </c>
      <c r="AG20">
        <v>3419684.7140000002</v>
      </c>
      <c r="AH20">
        <v>3440307.0079999999</v>
      </c>
      <c r="AI20">
        <v>3459988.5060000001</v>
      </c>
      <c r="AJ20">
        <v>3479152.3169999998</v>
      </c>
      <c r="AK20">
        <v>3498527.622</v>
      </c>
      <c r="AL20">
        <v>3518501.62</v>
      </c>
      <c r="AM20">
        <v>3539532.92</v>
      </c>
      <c r="AN20">
        <v>3562117.7179999999</v>
      </c>
    </row>
    <row r="21" spans="1:40" x14ac:dyDescent="0.25">
      <c r="A21" s="19" t="s">
        <v>222</v>
      </c>
      <c r="B21" t="s">
        <v>258</v>
      </c>
      <c r="C21">
        <v>37645</v>
      </c>
      <c r="D21">
        <v>38011.869659999997</v>
      </c>
      <c r="E21">
        <v>38311.695229999998</v>
      </c>
      <c r="F21">
        <v>38571.770640000002</v>
      </c>
      <c r="G21">
        <v>38888.772499999999</v>
      </c>
      <c r="H21">
        <v>39290.427430000003</v>
      </c>
      <c r="I21">
        <v>39741.795810000003</v>
      </c>
      <c r="J21">
        <v>40211.823700000001</v>
      </c>
      <c r="K21">
        <v>40672.80573</v>
      </c>
      <c r="L21">
        <v>41117.619960000004</v>
      </c>
      <c r="M21">
        <v>41564.18578</v>
      </c>
      <c r="N21">
        <v>41997.643499999998</v>
      </c>
      <c r="O21">
        <v>42402.250650000002</v>
      </c>
      <c r="P21">
        <v>42759.127699999997</v>
      </c>
      <c r="Q21">
        <v>43061.144160000003</v>
      </c>
      <c r="R21">
        <v>43315.206559999999</v>
      </c>
      <c r="S21">
        <v>43529.156710000003</v>
      </c>
      <c r="T21">
        <v>43709.236440000001</v>
      </c>
      <c r="U21">
        <v>43645.305050000003</v>
      </c>
      <c r="V21">
        <v>43455.856160000003</v>
      </c>
      <c r="W21">
        <v>43192.715550000001</v>
      </c>
      <c r="X21">
        <v>42890.91145</v>
      </c>
      <c r="Y21">
        <v>42568.873350000002</v>
      </c>
      <c r="Z21">
        <v>42236.180619999999</v>
      </c>
      <c r="AA21">
        <v>41897.88379</v>
      </c>
      <c r="AB21">
        <v>41556.665520000002</v>
      </c>
      <c r="AC21">
        <v>41213.96776</v>
      </c>
      <c r="AD21">
        <v>40870.600939999997</v>
      </c>
      <c r="AE21">
        <v>40477.128409999998</v>
      </c>
      <c r="AF21">
        <v>40060.42381</v>
      </c>
      <c r="AG21">
        <v>39638.355920000002</v>
      </c>
      <c r="AH21">
        <v>39212.376649999998</v>
      </c>
      <c r="AI21">
        <v>38789.296970000003</v>
      </c>
      <c r="AJ21">
        <v>38373.776030000001</v>
      </c>
      <c r="AK21">
        <v>37969.325019999997</v>
      </c>
      <c r="AL21">
        <v>37575.278619999997</v>
      </c>
      <c r="AM21">
        <v>37190.802439999999</v>
      </c>
      <c r="AN21">
        <v>36815.23603</v>
      </c>
    </row>
    <row r="22" spans="1:40" x14ac:dyDescent="0.25">
      <c r="A22" s="19" t="s">
        <v>222</v>
      </c>
      <c r="B22" t="s">
        <v>259</v>
      </c>
      <c r="C22">
        <v>27443.5</v>
      </c>
      <c r="D22">
        <v>27807.696899999999</v>
      </c>
      <c r="E22">
        <v>28152.537349999999</v>
      </c>
      <c r="F22">
        <v>28508.250889999999</v>
      </c>
      <c r="G22">
        <v>28940.493849999999</v>
      </c>
      <c r="H22">
        <v>29596.54277</v>
      </c>
      <c r="I22">
        <v>30302.516149999999</v>
      </c>
      <c r="J22">
        <v>30968.022369999999</v>
      </c>
      <c r="K22">
        <v>31466.37385</v>
      </c>
      <c r="L22">
        <v>31816.351910000001</v>
      </c>
      <c r="M22">
        <v>32056.175739999999</v>
      </c>
      <c r="N22">
        <v>32197.76642</v>
      </c>
      <c r="O22">
        <v>32236.57691</v>
      </c>
      <c r="P22">
        <v>32313.35079</v>
      </c>
      <c r="Q22">
        <v>32485.474020000001</v>
      </c>
      <c r="R22">
        <v>32701.00491</v>
      </c>
      <c r="S22">
        <v>32926.2575</v>
      </c>
      <c r="T22">
        <v>33142.973700000002</v>
      </c>
      <c r="U22">
        <v>33199.862410000002</v>
      </c>
      <c r="V22">
        <v>33161.640959999997</v>
      </c>
      <c r="W22">
        <v>33058.441639999997</v>
      </c>
      <c r="X22">
        <v>32915.178119999997</v>
      </c>
      <c r="Y22">
        <v>32743.698919999999</v>
      </c>
      <c r="Z22">
        <v>32550.10137</v>
      </c>
      <c r="AA22">
        <v>32337.844260000002</v>
      </c>
      <c r="AB22">
        <v>32109.09778</v>
      </c>
      <c r="AC22">
        <v>31865.399430000001</v>
      </c>
      <c r="AD22">
        <v>31608.009880000001</v>
      </c>
      <c r="AE22">
        <v>31396.314839999999</v>
      </c>
      <c r="AF22">
        <v>31270.788560000001</v>
      </c>
      <c r="AG22">
        <v>31190.741429999998</v>
      </c>
      <c r="AH22">
        <v>31127.146420000001</v>
      </c>
      <c r="AI22">
        <v>31066.55891</v>
      </c>
      <c r="AJ22">
        <v>31003.628359999999</v>
      </c>
      <c r="AK22">
        <v>30937.715499999998</v>
      </c>
      <c r="AL22">
        <v>30868.842049999999</v>
      </c>
      <c r="AM22">
        <v>30797.664209999999</v>
      </c>
      <c r="AN22">
        <v>30725.168099999999</v>
      </c>
    </row>
    <row r="23" spans="1:40" x14ac:dyDescent="0.25">
      <c r="A23" s="27" t="s">
        <v>425</v>
      </c>
      <c r="B23" t="s">
        <v>260</v>
      </c>
      <c r="C23">
        <v>22745.332849999999</v>
      </c>
      <c r="D23">
        <v>23623.340169999999</v>
      </c>
      <c r="E23">
        <v>24896.610639999999</v>
      </c>
      <c r="F23">
        <v>26407.213210000002</v>
      </c>
      <c r="G23">
        <v>28019.63596</v>
      </c>
      <c r="H23">
        <v>30533.344440000001</v>
      </c>
      <c r="I23">
        <v>32877.688049999997</v>
      </c>
      <c r="J23">
        <v>34667.642720000003</v>
      </c>
      <c r="K23">
        <v>35835.967929999999</v>
      </c>
      <c r="L23">
        <v>36429.74379</v>
      </c>
      <c r="M23">
        <v>36508.827169999997</v>
      </c>
      <c r="N23">
        <v>36096.946080000002</v>
      </c>
      <c r="O23">
        <v>35166.588490000002</v>
      </c>
      <c r="P23">
        <v>34888.048340000001</v>
      </c>
      <c r="Q23">
        <v>34900.958310000002</v>
      </c>
      <c r="R23">
        <v>35026.36608</v>
      </c>
      <c r="S23">
        <v>35171.262439999999</v>
      </c>
      <c r="T23">
        <v>35287.798349999997</v>
      </c>
      <c r="U23">
        <v>35198.464610000003</v>
      </c>
      <c r="V23">
        <v>34983.861850000001</v>
      </c>
      <c r="W23">
        <v>34646.433270000001</v>
      </c>
      <c r="X23">
        <v>34229.63854</v>
      </c>
      <c r="Y23">
        <v>33742.204940000003</v>
      </c>
      <c r="Z23">
        <v>33187.599589999998</v>
      </c>
      <c r="AA23">
        <v>32568.02648</v>
      </c>
      <c r="AB23">
        <v>31885.367320000001</v>
      </c>
      <c r="AC23">
        <v>31141.5461</v>
      </c>
      <c r="AD23">
        <v>30338.800469999998</v>
      </c>
      <c r="AE23">
        <v>30040.533909999998</v>
      </c>
      <c r="AF23">
        <v>29841.276900000001</v>
      </c>
      <c r="AG23">
        <v>29598.842710000001</v>
      </c>
      <c r="AH23">
        <v>29277.026290000002</v>
      </c>
      <c r="AI23">
        <v>28879.845799999999</v>
      </c>
      <c r="AJ23">
        <v>28423.35154</v>
      </c>
      <c r="AK23">
        <v>27924.616880000001</v>
      </c>
      <c r="AL23">
        <v>27398.159469999999</v>
      </c>
      <c r="AM23">
        <v>26854.234779999999</v>
      </c>
      <c r="AN23">
        <v>26300.154829999999</v>
      </c>
    </row>
    <row r="24" spans="1:40" x14ac:dyDescent="0.25">
      <c r="A24" s="27" t="s">
        <v>426</v>
      </c>
      <c r="B24" t="s">
        <v>261</v>
      </c>
      <c r="C24">
        <v>2038.237662</v>
      </c>
      <c r="D24">
        <v>2351.438815</v>
      </c>
      <c r="E24">
        <v>2905.9789580000001</v>
      </c>
      <c r="F24">
        <v>3713.527313</v>
      </c>
      <c r="G24">
        <v>4807.7169290000002</v>
      </c>
      <c r="H24">
        <v>6227.7422079999997</v>
      </c>
      <c r="I24">
        <v>7862.1399009999996</v>
      </c>
      <c r="J24">
        <v>9648.1140460000006</v>
      </c>
      <c r="K24">
        <v>11560.399170000001</v>
      </c>
      <c r="L24">
        <v>13591.4264</v>
      </c>
      <c r="M24">
        <v>15731.817279999999</v>
      </c>
      <c r="N24">
        <v>17949.407200000001</v>
      </c>
      <c r="O24">
        <v>20167.301930000001</v>
      </c>
      <c r="P24">
        <v>22285.203430000001</v>
      </c>
      <c r="Q24">
        <v>24383.076379999999</v>
      </c>
      <c r="R24">
        <v>26513.173019999998</v>
      </c>
      <c r="S24">
        <v>28707.11836</v>
      </c>
      <c r="T24">
        <v>30984.202270000002</v>
      </c>
      <c r="U24">
        <v>32811.869030000002</v>
      </c>
      <c r="V24">
        <v>34391.357799999998</v>
      </c>
      <c r="W24">
        <v>35799.275249999999</v>
      </c>
      <c r="X24">
        <v>37117.963880000003</v>
      </c>
      <c r="Y24">
        <v>38375.369630000001</v>
      </c>
      <c r="Z24">
        <v>39580.921820000003</v>
      </c>
      <c r="AA24">
        <v>40734.784440000003</v>
      </c>
      <c r="AB24">
        <v>41831.91863</v>
      </c>
      <c r="AC24">
        <v>42864.241600000001</v>
      </c>
      <c r="AD24">
        <v>43821.98029</v>
      </c>
      <c r="AE24">
        <v>44674.065289999999</v>
      </c>
      <c r="AF24">
        <v>45242.924480000001</v>
      </c>
      <c r="AG24">
        <v>45524.396500000003</v>
      </c>
      <c r="AH24">
        <v>45571.860639999999</v>
      </c>
      <c r="AI24">
        <v>45447.396159999997</v>
      </c>
      <c r="AJ24">
        <v>45203.843430000001</v>
      </c>
      <c r="AK24">
        <v>44881.106570000004</v>
      </c>
      <c r="AL24">
        <v>44507.702019999997</v>
      </c>
      <c r="AM24">
        <v>44101.737459999997</v>
      </c>
      <c r="AN24">
        <v>43674.90352</v>
      </c>
    </row>
    <row r="25" spans="1:40" x14ac:dyDescent="0.25">
      <c r="A25" s="27" t="s">
        <v>427</v>
      </c>
      <c r="B25" t="s">
        <v>262</v>
      </c>
      <c r="C25">
        <v>3008.1718510000001</v>
      </c>
      <c r="D25">
        <v>3061.6404510000002</v>
      </c>
      <c r="E25">
        <v>3124.2976560000002</v>
      </c>
      <c r="F25">
        <v>3186.7831729999998</v>
      </c>
      <c r="G25">
        <v>3239.6133589999999</v>
      </c>
      <c r="H25">
        <v>3620.2789459999999</v>
      </c>
      <c r="I25">
        <v>4146.8015130000003</v>
      </c>
      <c r="J25">
        <v>4743.7136200000004</v>
      </c>
      <c r="K25">
        <v>5375.7695780000004</v>
      </c>
      <c r="L25">
        <v>6023.9259789999996</v>
      </c>
      <c r="M25">
        <v>6672.9004070000001</v>
      </c>
      <c r="N25">
        <v>7301.7740370000001</v>
      </c>
      <c r="O25">
        <v>7876.4316090000002</v>
      </c>
      <c r="P25">
        <v>8122.3774530000001</v>
      </c>
      <c r="Q25">
        <v>8171.4869140000001</v>
      </c>
      <c r="R25">
        <v>8107.6172880000004</v>
      </c>
      <c r="S25">
        <v>7979.125505</v>
      </c>
      <c r="T25">
        <v>7813.0066379999998</v>
      </c>
      <c r="U25">
        <v>7685.3666990000002</v>
      </c>
      <c r="V25">
        <v>7575.6696940000002</v>
      </c>
      <c r="W25">
        <v>7464.2840120000001</v>
      </c>
      <c r="X25">
        <v>7349.8644530000001</v>
      </c>
      <c r="Y25">
        <v>7228.4934499999999</v>
      </c>
      <c r="Z25">
        <v>7097.7714310000001</v>
      </c>
      <c r="AA25">
        <v>6956.4380799999999</v>
      </c>
      <c r="AB25">
        <v>6803.9163799999997</v>
      </c>
      <c r="AC25">
        <v>6640.0410000000002</v>
      </c>
      <c r="AD25">
        <v>6464.9300400000002</v>
      </c>
      <c r="AE25">
        <v>6393.961018</v>
      </c>
      <c r="AF25">
        <v>6342.7250329999997</v>
      </c>
      <c r="AG25">
        <v>6281.9976040000001</v>
      </c>
      <c r="AH25">
        <v>6204.6467700000003</v>
      </c>
      <c r="AI25">
        <v>6111.8172930000001</v>
      </c>
      <c r="AJ25">
        <v>6007.0454609999997</v>
      </c>
      <c r="AK25">
        <v>5893.9897520000004</v>
      </c>
      <c r="AL25">
        <v>5775.7199090000004</v>
      </c>
      <c r="AM25">
        <v>5654.3816960000004</v>
      </c>
      <c r="AN25">
        <v>5531.4898249999997</v>
      </c>
    </row>
    <row r="26" spans="1:40" x14ac:dyDescent="0.25">
      <c r="A26" s="27" t="s">
        <v>117</v>
      </c>
      <c r="B26" t="s">
        <v>263</v>
      </c>
      <c r="C26">
        <v>74.41428406</v>
      </c>
      <c r="D26">
        <v>110.37022380000001</v>
      </c>
      <c r="E26">
        <v>199.27185729999999</v>
      </c>
      <c r="F26">
        <v>396.59011670000001</v>
      </c>
      <c r="G26">
        <v>824.82910670000001</v>
      </c>
      <c r="H26">
        <v>1667.935698</v>
      </c>
      <c r="I26">
        <v>3238.665708</v>
      </c>
      <c r="J26">
        <v>6064.9474929999997</v>
      </c>
      <c r="K26">
        <v>11040.93246</v>
      </c>
      <c r="L26">
        <v>19668.51827</v>
      </c>
      <c r="M26">
        <v>34430.272100000002</v>
      </c>
      <c r="N26">
        <v>59322.869809999997</v>
      </c>
      <c r="O26">
        <v>100525.43399999999</v>
      </c>
      <c r="P26">
        <v>131995.9002</v>
      </c>
      <c r="Q26">
        <v>151525.41310000001</v>
      </c>
      <c r="R26">
        <v>162123.34529999999</v>
      </c>
      <c r="S26">
        <v>167233.92569999999</v>
      </c>
      <c r="T26">
        <v>169299.9137</v>
      </c>
      <c r="U26">
        <v>177722.93789999999</v>
      </c>
      <c r="V26">
        <v>190268.1776</v>
      </c>
      <c r="W26">
        <v>205647.79500000001</v>
      </c>
      <c r="X26">
        <v>223431.96479999999</v>
      </c>
      <c r="Y26">
        <v>243336.72640000001</v>
      </c>
      <c r="Z26">
        <v>265214.92619999999</v>
      </c>
      <c r="AA26">
        <v>288996.75040000002</v>
      </c>
      <c r="AB26">
        <v>314649.74939999997</v>
      </c>
      <c r="AC26">
        <v>342153.89189999999</v>
      </c>
      <c r="AD26">
        <v>371486.47560000001</v>
      </c>
      <c r="AE26">
        <v>390843.9264</v>
      </c>
      <c r="AF26">
        <v>402545.80780000001</v>
      </c>
      <c r="AG26">
        <v>408918.05530000001</v>
      </c>
      <c r="AH26">
        <v>411814.90509999997</v>
      </c>
      <c r="AI26">
        <v>412557.67940000002</v>
      </c>
      <c r="AJ26">
        <v>412026.08539999998</v>
      </c>
      <c r="AK26">
        <v>410782.31699999998</v>
      </c>
      <c r="AL26">
        <v>409177.68420000002</v>
      </c>
      <c r="AM26">
        <v>407412.82280000002</v>
      </c>
      <c r="AN26">
        <v>405601.79259999999</v>
      </c>
    </row>
    <row r="27" spans="1:40" x14ac:dyDescent="0.25">
      <c r="A27" s="27" t="s">
        <v>428</v>
      </c>
      <c r="B27" t="s">
        <v>264</v>
      </c>
      <c r="C27">
        <v>439.5071974</v>
      </c>
      <c r="D27">
        <v>520.20818850000001</v>
      </c>
      <c r="E27">
        <v>667.74346019999996</v>
      </c>
      <c r="F27">
        <v>891.35268529999996</v>
      </c>
      <c r="G27">
        <v>1208.4324590000001</v>
      </c>
      <c r="H27">
        <v>1535.511205</v>
      </c>
      <c r="I27">
        <v>1838.8842320000001</v>
      </c>
      <c r="J27">
        <v>2104.9439969999999</v>
      </c>
      <c r="K27">
        <v>2333.534103</v>
      </c>
      <c r="L27">
        <v>2528.9820169999998</v>
      </c>
      <c r="M27">
        <v>2694.4838599999998</v>
      </c>
      <c r="N27">
        <v>2828.9309619999999</v>
      </c>
      <c r="O27">
        <v>2925.3762360000001</v>
      </c>
      <c r="P27">
        <v>2946.174763</v>
      </c>
      <c r="Q27">
        <v>2923.7784980000001</v>
      </c>
      <c r="R27">
        <v>2877.162315</v>
      </c>
      <c r="S27">
        <v>2816.7738169999998</v>
      </c>
      <c r="T27">
        <v>2748.3255709999999</v>
      </c>
      <c r="U27">
        <v>2694.829142</v>
      </c>
      <c r="V27">
        <v>2648.641224</v>
      </c>
      <c r="W27">
        <v>2602.6567770000001</v>
      </c>
      <c r="X27">
        <v>2556.2781239999999</v>
      </c>
      <c r="Y27">
        <v>2508.0579710000002</v>
      </c>
      <c r="Z27">
        <v>2457.1093510000001</v>
      </c>
      <c r="AA27">
        <v>2402.9592309999998</v>
      </c>
      <c r="AB27">
        <v>2345.3821250000001</v>
      </c>
      <c r="AC27">
        <v>2284.3016940000002</v>
      </c>
      <c r="AD27">
        <v>2219.7440019999999</v>
      </c>
      <c r="AE27">
        <v>1508.9522019999999</v>
      </c>
      <c r="AF27">
        <v>847.41528170000004</v>
      </c>
      <c r="AG27">
        <v>430.17173279999997</v>
      </c>
      <c r="AH27">
        <v>207.36273360000001</v>
      </c>
      <c r="AI27">
        <v>97.535510630000005</v>
      </c>
      <c r="AJ27">
        <v>45.502658250000003</v>
      </c>
      <c r="AK27">
        <v>21.175114480000001</v>
      </c>
      <c r="AL27">
        <v>9.8853721399999994</v>
      </c>
      <c r="AM27">
        <v>4.9425713609999997</v>
      </c>
      <c r="AN27">
        <v>2.66673194</v>
      </c>
    </row>
    <row r="28" spans="1:40" x14ac:dyDescent="0.25">
      <c r="A28" s="27" t="s">
        <v>429</v>
      </c>
      <c r="B28" t="s">
        <v>265</v>
      </c>
      <c r="C28">
        <v>4581.1430389999996</v>
      </c>
      <c r="D28">
        <v>4892.1924440000003</v>
      </c>
      <c r="E28">
        <v>5369.3519649999998</v>
      </c>
      <c r="F28">
        <v>5963.6006100000004</v>
      </c>
      <c r="G28">
        <v>6639.8037379999996</v>
      </c>
      <c r="H28">
        <v>7433.7612570000001</v>
      </c>
      <c r="I28">
        <v>8143.5128420000001</v>
      </c>
      <c r="J28">
        <v>8698.9644810000009</v>
      </c>
      <c r="K28">
        <v>9095.2817809999997</v>
      </c>
      <c r="L28">
        <v>9348.8658919999998</v>
      </c>
      <c r="M28">
        <v>9474.9664570000004</v>
      </c>
      <c r="N28">
        <v>9477.0373899999995</v>
      </c>
      <c r="O28">
        <v>9343.5058779999999</v>
      </c>
      <c r="P28">
        <v>9177.9558649999999</v>
      </c>
      <c r="Q28">
        <v>8989.05146099999</v>
      </c>
      <c r="R28">
        <v>8782.5645199999999</v>
      </c>
      <c r="S28">
        <v>8562.0229820000004</v>
      </c>
      <c r="T28">
        <v>8330.026022</v>
      </c>
      <c r="U28">
        <v>7786.0819240000001</v>
      </c>
      <c r="V28">
        <v>7124.940748</v>
      </c>
      <c r="W28">
        <v>6439.2910490000004</v>
      </c>
      <c r="X28">
        <v>5780.8590489999997</v>
      </c>
      <c r="Y28">
        <v>5168.4277419999999</v>
      </c>
      <c r="Z28">
        <v>4607.5926760000002</v>
      </c>
      <c r="AA28">
        <v>4098.1574289999999</v>
      </c>
      <c r="AB28">
        <v>3637.4832379999998</v>
      </c>
      <c r="AC28">
        <v>3222.0387989999999</v>
      </c>
      <c r="AD28">
        <v>2848.1107149999998</v>
      </c>
      <c r="AE28">
        <v>2420.5555220000001</v>
      </c>
      <c r="AF28">
        <v>2005.478969</v>
      </c>
      <c r="AG28">
        <v>1635.226858</v>
      </c>
      <c r="AH28">
        <v>1320.3495479999999</v>
      </c>
      <c r="AI28">
        <v>1059.91743</v>
      </c>
      <c r="AJ28">
        <v>848.02414850000002</v>
      </c>
      <c r="AK28">
        <v>677.28889779999997</v>
      </c>
      <c r="AL28">
        <v>540.49657219999995</v>
      </c>
      <c r="AM28">
        <v>431.2353847</v>
      </c>
      <c r="AN28">
        <v>344.12267639999999</v>
      </c>
    </row>
    <row r="29" spans="1:40" x14ac:dyDescent="0.25">
      <c r="A29" s="27" t="s">
        <v>430</v>
      </c>
      <c r="B29" t="s">
        <v>266</v>
      </c>
      <c r="C29">
        <v>0.34929036279999998</v>
      </c>
      <c r="D29">
        <v>0.89849359159999997</v>
      </c>
      <c r="E29">
        <v>3.872866352</v>
      </c>
      <c r="F29">
        <v>21.77319937</v>
      </c>
      <c r="G29">
        <v>138.6187548</v>
      </c>
      <c r="H29">
        <v>399.3449865</v>
      </c>
      <c r="I29">
        <v>738.65865740000004</v>
      </c>
      <c r="J29">
        <v>1067.9686119999999</v>
      </c>
      <c r="K29">
        <v>1347.1903</v>
      </c>
      <c r="L29">
        <v>1575.2316639999999</v>
      </c>
      <c r="M29">
        <v>1763.781894</v>
      </c>
      <c r="N29">
        <v>1922.511364</v>
      </c>
      <c r="O29">
        <v>2053.8913080000002</v>
      </c>
      <c r="P29">
        <v>2074.0304809999998</v>
      </c>
      <c r="Q29">
        <v>2034.3811330000001</v>
      </c>
      <c r="R29">
        <v>1966.399973</v>
      </c>
      <c r="S29">
        <v>1886.9970510000001</v>
      </c>
      <c r="T29">
        <v>1804.6432110000001</v>
      </c>
      <c r="U29">
        <v>1670.577753</v>
      </c>
      <c r="V29">
        <v>1521.5157509999999</v>
      </c>
      <c r="W29">
        <v>1373.3799489999999</v>
      </c>
      <c r="X29">
        <v>1234.627352</v>
      </c>
      <c r="Y29">
        <v>1107.619042</v>
      </c>
      <c r="Z29">
        <v>992.50936760000002</v>
      </c>
      <c r="AA29">
        <v>888.59781239999995</v>
      </c>
      <c r="AB29">
        <v>794.90509440000005</v>
      </c>
      <c r="AC29">
        <v>710.420207</v>
      </c>
      <c r="AD29">
        <v>634.20048959999997</v>
      </c>
      <c r="AE29">
        <v>589.91031899999996</v>
      </c>
      <c r="AF29">
        <v>557.92101990000003</v>
      </c>
      <c r="AG29">
        <v>530.74124170000005</v>
      </c>
      <c r="AH29">
        <v>505.5291062</v>
      </c>
      <c r="AI29">
        <v>481.30750970000003</v>
      </c>
      <c r="AJ29">
        <v>457.8235196</v>
      </c>
      <c r="AK29">
        <v>435.07815369999997</v>
      </c>
      <c r="AL29">
        <v>413.13898799999998</v>
      </c>
      <c r="AM29">
        <v>392.05630919999999</v>
      </c>
      <c r="AN29">
        <v>371.85905930000001</v>
      </c>
    </row>
    <row r="30" spans="1:40" x14ac:dyDescent="0.25">
      <c r="A30" s="27" t="s">
        <v>431</v>
      </c>
      <c r="B30" t="s">
        <v>267</v>
      </c>
      <c r="C30">
        <v>3813.5502799999999</v>
      </c>
      <c r="D30">
        <v>3851.1717429999999</v>
      </c>
      <c r="E30">
        <v>3888.1953699999999</v>
      </c>
      <c r="F30">
        <v>3920.6987450000001</v>
      </c>
      <c r="G30">
        <v>3940.2856689999999</v>
      </c>
      <c r="H30">
        <v>4159.2120779999996</v>
      </c>
      <c r="I30">
        <v>4390.80969</v>
      </c>
      <c r="J30">
        <v>4568.6460589999997</v>
      </c>
      <c r="K30">
        <v>4676.4098809999996</v>
      </c>
      <c r="L30">
        <v>4716.1499979999999</v>
      </c>
      <c r="M30">
        <v>4693.4854720000003</v>
      </c>
      <c r="N30">
        <v>4610.5898509999997</v>
      </c>
      <c r="O30">
        <v>4463.9116279999998</v>
      </c>
      <c r="P30">
        <v>4362.5024880000001</v>
      </c>
      <c r="Q30">
        <v>4279.2825290000001</v>
      </c>
      <c r="R30">
        <v>4201.1745110000002</v>
      </c>
      <c r="S30">
        <v>4121.7625070000004</v>
      </c>
      <c r="T30">
        <v>4038.1643479999998</v>
      </c>
      <c r="U30">
        <v>3981.105274</v>
      </c>
      <c r="V30">
        <v>3935.6722840000002</v>
      </c>
      <c r="W30">
        <v>3889.593574</v>
      </c>
      <c r="X30">
        <v>3841.1749279999999</v>
      </c>
      <c r="Y30">
        <v>3787.9448619999998</v>
      </c>
      <c r="Z30">
        <v>3728.4980350000001</v>
      </c>
      <c r="AA30">
        <v>3662.1609779999999</v>
      </c>
      <c r="AB30">
        <v>3588.6843560000002</v>
      </c>
      <c r="AC30">
        <v>3508.06529</v>
      </c>
      <c r="AD30">
        <v>3420.4622060000002</v>
      </c>
      <c r="AE30">
        <v>3389.2302540000001</v>
      </c>
      <c r="AF30">
        <v>3368.820275</v>
      </c>
      <c r="AG30">
        <v>3343.2566569999999</v>
      </c>
      <c r="AH30">
        <v>3308.4857900000002</v>
      </c>
      <c r="AI30">
        <v>3264.9850649999998</v>
      </c>
      <c r="AJ30">
        <v>3214.5889590000002</v>
      </c>
      <c r="AK30">
        <v>3159.247425</v>
      </c>
      <c r="AL30">
        <v>3100.6213849999999</v>
      </c>
      <c r="AM30">
        <v>3039.8891779999999</v>
      </c>
      <c r="AN30">
        <v>2977.8951259999999</v>
      </c>
    </row>
    <row r="31" spans="1:40" x14ac:dyDescent="0.25">
      <c r="A31" s="27" t="s">
        <v>434</v>
      </c>
      <c r="B31" t="s">
        <v>268</v>
      </c>
      <c r="C31">
        <v>13033.75303</v>
      </c>
      <c r="D31">
        <v>13191.45419</v>
      </c>
      <c r="E31">
        <v>13327.279280000001</v>
      </c>
      <c r="F31">
        <v>13415.872579999999</v>
      </c>
      <c r="G31">
        <v>13431.643040000001</v>
      </c>
      <c r="H31">
        <v>14097.389590000001</v>
      </c>
      <c r="I31">
        <v>14813.34153</v>
      </c>
      <c r="J31">
        <v>15372.09043</v>
      </c>
      <c r="K31">
        <v>15724.60828</v>
      </c>
      <c r="L31">
        <v>15876.15177</v>
      </c>
      <c r="M31">
        <v>15840.06019</v>
      </c>
      <c r="N31">
        <v>15616.729300000001</v>
      </c>
      <c r="O31">
        <v>15186.928980000001</v>
      </c>
      <c r="P31">
        <v>14537.928029999999</v>
      </c>
      <c r="Q31">
        <v>13789.233749999999</v>
      </c>
      <c r="R31">
        <v>13005.27182</v>
      </c>
      <c r="S31">
        <v>12219.308660000001</v>
      </c>
      <c r="T31">
        <v>11448.636280000001</v>
      </c>
      <c r="U31">
        <v>10877.73063</v>
      </c>
      <c r="V31">
        <v>10407.57532</v>
      </c>
      <c r="W31">
        <v>9977.9857699999902</v>
      </c>
      <c r="X31">
        <v>9571.5154889999994</v>
      </c>
      <c r="Y31">
        <v>9175.4750800000002</v>
      </c>
      <c r="Z31">
        <v>8783.4843560000008</v>
      </c>
      <c r="AA31">
        <v>8392.7900599999903</v>
      </c>
      <c r="AB31">
        <v>8002.552001</v>
      </c>
      <c r="AC31">
        <v>7612.9198109999998</v>
      </c>
      <c r="AD31">
        <v>7224.5708720000002</v>
      </c>
      <c r="AE31">
        <v>5895.3202490000003</v>
      </c>
      <c r="AF31">
        <v>4424.7262119999996</v>
      </c>
      <c r="AG31">
        <v>3172.373079</v>
      </c>
      <c r="AH31">
        <v>2219.3923150000001</v>
      </c>
      <c r="AI31">
        <v>1533.2365319999999</v>
      </c>
      <c r="AJ31">
        <v>1053.0769989999999</v>
      </c>
      <c r="AK31">
        <v>722.1562404</v>
      </c>
      <c r="AL31">
        <v>495.65645469999998</v>
      </c>
      <c r="AM31">
        <v>340.96469289999999</v>
      </c>
      <c r="AN31">
        <v>235.61909109999999</v>
      </c>
    </row>
    <row r="32" spans="1:40" x14ac:dyDescent="0.25">
      <c r="A32" s="27" t="s">
        <v>435</v>
      </c>
      <c r="B32" t="s">
        <v>269</v>
      </c>
      <c r="C32">
        <v>42001.407169999999</v>
      </c>
      <c r="D32">
        <v>43548.800569999999</v>
      </c>
      <c r="E32">
        <v>45659.363720000001</v>
      </c>
      <c r="F32">
        <v>48024.553630000002</v>
      </c>
      <c r="G32">
        <v>50410.27996</v>
      </c>
      <c r="H32">
        <v>54658.501759999999</v>
      </c>
      <c r="I32">
        <v>58854.152240000003</v>
      </c>
      <c r="J32">
        <v>62303.407070000001</v>
      </c>
      <c r="K32">
        <v>64852.136189999997</v>
      </c>
      <c r="L32">
        <v>66533.567160000006</v>
      </c>
      <c r="M32">
        <v>67398.961930000005</v>
      </c>
      <c r="N32">
        <v>67434.990730000005</v>
      </c>
      <c r="O32">
        <v>66534.389519999997</v>
      </c>
      <c r="P32">
        <v>66694.661160000003</v>
      </c>
      <c r="Q32">
        <v>67340.918030000001</v>
      </c>
      <c r="R32">
        <v>68180.382880000005</v>
      </c>
      <c r="S32">
        <v>69055.876340000003</v>
      </c>
      <c r="T32">
        <v>69883.055619999999</v>
      </c>
      <c r="U32">
        <v>69800.485480000003</v>
      </c>
      <c r="V32">
        <v>69209.757719999994</v>
      </c>
      <c r="W32">
        <v>68250.192949999997</v>
      </c>
      <c r="X32">
        <v>67080.260420000006</v>
      </c>
      <c r="Y32">
        <v>65755.606490000006</v>
      </c>
      <c r="Z32">
        <v>64303.47838</v>
      </c>
      <c r="AA32">
        <v>62739.197010000004</v>
      </c>
      <c r="AB32">
        <v>61072.522720000001</v>
      </c>
      <c r="AC32">
        <v>59310.715259999997</v>
      </c>
      <c r="AD32">
        <v>57460.262190000001</v>
      </c>
      <c r="AE32">
        <v>57429.101759999998</v>
      </c>
      <c r="AF32">
        <v>58035.2817</v>
      </c>
      <c r="AG32">
        <v>58797.527849999999</v>
      </c>
      <c r="AH32">
        <v>59527.174930000001</v>
      </c>
      <c r="AI32">
        <v>60162.525759999997</v>
      </c>
      <c r="AJ32">
        <v>60694.631950000003</v>
      </c>
      <c r="AK32">
        <v>61134.186759999997</v>
      </c>
      <c r="AL32">
        <v>61497.441229999997</v>
      </c>
      <c r="AM32">
        <v>61798.130799999999</v>
      </c>
      <c r="AN32">
        <v>62047.530160000002</v>
      </c>
    </row>
    <row r="33" spans="1:40" x14ac:dyDescent="0.25">
      <c r="A33" s="27" t="s">
        <v>432</v>
      </c>
      <c r="B33" t="s">
        <v>270</v>
      </c>
      <c r="C33">
        <v>404.96020850000002</v>
      </c>
      <c r="D33">
        <v>446.11401999999998</v>
      </c>
      <c r="E33">
        <v>513.62876940000001</v>
      </c>
      <c r="F33">
        <v>603.73123729999998</v>
      </c>
      <c r="G33">
        <v>714.48429109999995</v>
      </c>
      <c r="H33">
        <v>639.71653249999997</v>
      </c>
      <c r="I33">
        <v>483.07828929999999</v>
      </c>
      <c r="J33">
        <v>329.48462009999997</v>
      </c>
      <c r="K33">
        <v>211.7065058</v>
      </c>
      <c r="L33">
        <v>131.3500578</v>
      </c>
      <c r="M33">
        <v>79.702284759999998</v>
      </c>
      <c r="N33">
        <v>47.6254761</v>
      </c>
      <c r="O33">
        <v>28.13771977</v>
      </c>
      <c r="P33">
        <v>20.822953989999998</v>
      </c>
      <c r="Q33">
        <v>17.329135109999999</v>
      </c>
      <c r="R33">
        <v>15.317727619999999</v>
      </c>
      <c r="S33">
        <v>13.953085290000001</v>
      </c>
      <c r="T33">
        <v>12.8912438</v>
      </c>
      <c r="U33">
        <v>13.17545402</v>
      </c>
      <c r="V33">
        <v>14.17769551</v>
      </c>
      <c r="W33">
        <v>15.63005899</v>
      </c>
      <c r="X33">
        <v>17.421859470000001</v>
      </c>
      <c r="Y33">
        <v>19.490746359999999</v>
      </c>
      <c r="Z33">
        <v>21.80182963</v>
      </c>
      <c r="AA33">
        <v>24.334941929999999</v>
      </c>
      <c r="AB33">
        <v>27.077612169999998</v>
      </c>
      <c r="AC33">
        <v>30.020958879999998</v>
      </c>
      <c r="AD33">
        <v>33.157226039999998</v>
      </c>
      <c r="AE33">
        <v>36.37824432</v>
      </c>
      <c r="AF33">
        <v>39.545992900000002</v>
      </c>
      <c r="AG33">
        <v>42.6311994</v>
      </c>
      <c r="AH33">
        <v>45.652158280000002</v>
      </c>
      <c r="AI33">
        <v>48.643546960000002</v>
      </c>
      <c r="AJ33">
        <v>51.641584399999999</v>
      </c>
      <c r="AK33">
        <v>54.678609420000001</v>
      </c>
      <c r="AL33">
        <v>57.78203482</v>
      </c>
      <c r="AM33">
        <v>60.972629769999998</v>
      </c>
      <c r="AN33">
        <v>64.267021560000003</v>
      </c>
    </row>
    <row r="34" spans="1:40" x14ac:dyDescent="0.25">
      <c r="A34" s="27" t="s">
        <v>433</v>
      </c>
      <c r="B34" t="s">
        <v>271</v>
      </c>
      <c r="C34">
        <v>6170.1730530000004</v>
      </c>
      <c r="D34">
        <v>6136.0223079999996</v>
      </c>
      <c r="E34">
        <v>6044.5736189999998</v>
      </c>
      <c r="F34">
        <v>5915.8531650000004</v>
      </c>
      <c r="G34">
        <v>5754.2330069999998</v>
      </c>
      <c r="H34">
        <v>3988.456447</v>
      </c>
      <c r="I34">
        <v>2262.571152</v>
      </c>
      <c r="J34">
        <v>1143.512332</v>
      </c>
      <c r="K34">
        <v>542.0841921</v>
      </c>
      <c r="L34">
        <v>248.82231010000001</v>
      </c>
      <c r="M34">
        <v>113.0965892</v>
      </c>
      <c r="N34">
        <v>52.028185399999998</v>
      </c>
      <c r="O34">
        <v>24.893353820000002</v>
      </c>
      <c r="P34">
        <v>17.185972360000001</v>
      </c>
      <c r="Q34">
        <v>14.36836811</v>
      </c>
      <c r="R34">
        <v>13.25722421</v>
      </c>
      <c r="S34">
        <v>12.852494889999999</v>
      </c>
      <c r="T34">
        <v>12.758466049999999</v>
      </c>
      <c r="U34">
        <v>12.86903847</v>
      </c>
      <c r="V34">
        <v>13.065493119999999</v>
      </c>
      <c r="W34">
        <v>13.275784059999999</v>
      </c>
      <c r="X34">
        <v>13.47336917</v>
      </c>
      <c r="Y34">
        <v>13.64066839</v>
      </c>
      <c r="Z34">
        <v>13.768466200000001</v>
      </c>
      <c r="AA34">
        <v>13.852559940000001</v>
      </c>
      <c r="AB34">
        <v>13.89161998</v>
      </c>
      <c r="AC34">
        <v>13.885977430000001</v>
      </c>
      <c r="AD34">
        <v>13.83697686</v>
      </c>
      <c r="AE34">
        <v>13.923128139999999</v>
      </c>
      <c r="AF34">
        <v>14.02300198</v>
      </c>
      <c r="AG34">
        <v>14.092474060000001</v>
      </c>
      <c r="AH34">
        <v>14.120528650000001</v>
      </c>
      <c r="AI34">
        <v>14.10934943</v>
      </c>
      <c r="AJ34">
        <v>14.065356</v>
      </c>
      <c r="AK34">
        <v>13.995723379999999</v>
      </c>
      <c r="AL34">
        <v>13.9065675</v>
      </c>
      <c r="AM34">
        <v>13.80266995</v>
      </c>
      <c r="AN34">
        <v>13.687828619999999</v>
      </c>
    </row>
    <row r="35" spans="1:40" x14ac:dyDescent="0.25">
      <c r="A35" s="5" t="s">
        <v>219</v>
      </c>
      <c r="B35" t="s">
        <v>272</v>
      </c>
      <c r="C35">
        <v>7249502.9989999998</v>
      </c>
      <c r="D35">
        <v>7331269.1030000001</v>
      </c>
      <c r="E35">
        <v>7415461.2640000004</v>
      </c>
      <c r="F35">
        <v>7501094.5939999996</v>
      </c>
      <c r="G35">
        <v>7585521.9759999998</v>
      </c>
      <c r="H35">
        <v>7667446.0319999997</v>
      </c>
      <c r="I35">
        <v>7747743.8260000004</v>
      </c>
      <c r="J35">
        <v>7827010.426</v>
      </c>
      <c r="K35">
        <v>7904249.074</v>
      </c>
      <c r="L35">
        <v>7978510.4270000001</v>
      </c>
      <c r="M35">
        <v>8048818.2860000003</v>
      </c>
      <c r="N35">
        <v>8114645.0889999997</v>
      </c>
      <c r="O35">
        <v>8176048.0700000003</v>
      </c>
      <c r="P35">
        <v>8234453.3260000004</v>
      </c>
      <c r="Q35">
        <v>8291640.6210000003</v>
      </c>
      <c r="R35">
        <v>8348615.8449999997</v>
      </c>
      <c r="S35">
        <v>8406140.0099999998</v>
      </c>
      <c r="T35">
        <v>8464732.4260000009</v>
      </c>
      <c r="U35">
        <v>8526320.4059999995</v>
      </c>
      <c r="V35">
        <v>8590049.8890000004</v>
      </c>
      <c r="W35">
        <v>8655272.5950000007</v>
      </c>
      <c r="X35">
        <v>8721583.3469999898</v>
      </c>
      <c r="Y35">
        <v>8788720.8149999995</v>
      </c>
      <c r="Z35">
        <v>8856503.99599999</v>
      </c>
      <c r="AA35">
        <v>8924785.5710000005</v>
      </c>
      <c r="AB35">
        <v>8993423.1919999998</v>
      </c>
      <c r="AC35">
        <v>9062270.7430000007</v>
      </c>
      <c r="AD35">
        <v>9131177.6789999995</v>
      </c>
      <c r="AE35">
        <v>9200288.4299999997</v>
      </c>
      <c r="AF35">
        <v>9269913.9020000007</v>
      </c>
      <c r="AG35">
        <v>9339940.96199999</v>
      </c>
      <c r="AH35">
        <v>9410172.3729999997</v>
      </c>
      <c r="AI35">
        <v>9480398.9940000009</v>
      </c>
      <c r="AJ35">
        <v>9550481.4550000001</v>
      </c>
      <c r="AK35">
        <v>9620488.6730000004</v>
      </c>
      <c r="AL35">
        <v>9690499.6099999994</v>
      </c>
      <c r="AM35">
        <v>9760725.307</v>
      </c>
      <c r="AN35">
        <v>9831558.9309999999</v>
      </c>
    </row>
    <row r="36" spans="1:40" x14ac:dyDescent="0.25">
      <c r="A36" s="5" t="s">
        <v>219</v>
      </c>
      <c r="B36" t="s">
        <v>273</v>
      </c>
      <c r="C36">
        <v>100707</v>
      </c>
      <c r="D36">
        <v>101813.9705</v>
      </c>
      <c r="E36">
        <v>102896.4307</v>
      </c>
      <c r="F36">
        <v>103936.90609999999</v>
      </c>
      <c r="G36">
        <v>104942.52959999999</v>
      </c>
      <c r="H36">
        <v>105939.2638</v>
      </c>
      <c r="I36">
        <v>106947.2742</v>
      </c>
      <c r="J36">
        <v>107972.81819999999</v>
      </c>
      <c r="K36">
        <v>108985.2923</v>
      </c>
      <c r="L36">
        <v>109977.8033</v>
      </c>
      <c r="M36">
        <v>110949.74920000001</v>
      </c>
      <c r="N36">
        <v>111897.9185</v>
      </c>
      <c r="O36">
        <v>112819.1231</v>
      </c>
      <c r="P36">
        <v>113716.0671</v>
      </c>
      <c r="Q36">
        <v>114601.19590000001</v>
      </c>
      <c r="R36">
        <v>115471.9642</v>
      </c>
      <c r="S36">
        <v>116326.5631</v>
      </c>
      <c r="T36">
        <v>117165.9357</v>
      </c>
      <c r="U36">
        <v>117990.3477</v>
      </c>
      <c r="V36">
        <v>118796.4587</v>
      </c>
      <c r="W36">
        <v>119584.4743</v>
      </c>
      <c r="X36">
        <v>120358.0278</v>
      </c>
      <c r="Y36">
        <v>121120.8129</v>
      </c>
      <c r="Z36">
        <v>121875.6678</v>
      </c>
      <c r="AA36">
        <v>122624.31230000001</v>
      </c>
      <c r="AB36">
        <v>123367.3795</v>
      </c>
      <c r="AC36">
        <v>124104.83470000001</v>
      </c>
      <c r="AD36">
        <v>124836.2032</v>
      </c>
      <c r="AE36">
        <v>125561.1465</v>
      </c>
      <c r="AF36">
        <v>126283.0733</v>
      </c>
      <c r="AG36">
        <v>126996.8222</v>
      </c>
      <c r="AH36">
        <v>127699.90979999999</v>
      </c>
      <c r="AI36">
        <v>128393.19349999999</v>
      </c>
      <c r="AJ36">
        <v>129079.8613</v>
      </c>
      <c r="AK36">
        <v>129767.3406</v>
      </c>
      <c r="AL36">
        <v>130460.4771</v>
      </c>
      <c r="AM36">
        <v>131165.21220000001</v>
      </c>
      <c r="AN36">
        <v>131888.68849999999</v>
      </c>
    </row>
    <row r="37" spans="1:40" x14ac:dyDescent="0.25">
      <c r="A37" s="5" t="s">
        <v>218</v>
      </c>
      <c r="B37" t="s">
        <v>274</v>
      </c>
      <c r="C37">
        <v>1859303</v>
      </c>
      <c r="D37">
        <v>1880663.8640000001</v>
      </c>
      <c r="E37">
        <v>1903352.4809999999</v>
      </c>
      <c r="F37">
        <v>1927069.673</v>
      </c>
      <c r="G37">
        <v>1950541.497</v>
      </c>
      <c r="H37">
        <v>1972997.9110000001</v>
      </c>
      <c r="I37">
        <v>1994736.5649999999</v>
      </c>
      <c r="J37">
        <v>2016159.2609999999</v>
      </c>
      <c r="K37">
        <v>2037400.395</v>
      </c>
      <c r="L37">
        <v>2058218.7139999999</v>
      </c>
      <c r="M37">
        <v>2078218.49</v>
      </c>
      <c r="N37">
        <v>2097153.429</v>
      </c>
      <c r="O37">
        <v>2114999.11</v>
      </c>
      <c r="P37">
        <v>2132318.341</v>
      </c>
      <c r="Q37">
        <v>2149513.1179999998</v>
      </c>
      <c r="R37">
        <v>2166866.4330000002</v>
      </c>
      <c r="S37">
        <v>2184579.7650000001</v>
      </c>
      <c r="T37">
        <v>2202776.17</v>
      </c>
      <c r="U37">
        <v>2222199.2949999999</v>
      </c>
      <c r="V37">
        <v>2242458.2689999999</v>
      </c>
      <c r="W37">
        <v>2263272.193</v>
      </c>
      <c r="X37">
        <v>2284441.2220000001</v>
      </c>
      <c r="Y37">
        <v>2305841.9029999999</v>
      </c>
      <c r="Z37">
        <v>2327403.8739999998</v>
      </c>
      <c r="AA37">
        <v>2349088.0019999999</v>
      </c>
      <c r="AB37">
        <v>2370869.5890000002</v>
      </c>
      <c r="AC37">
        <v>2392727.736</v>
      </c>
      <c r="AD37">
        <v>2414641.7790000001</v>
      </c>
      <c r="AE37">
        <v>2436775.4309999999</v>
      </c>
      <c r="AF37">
        <v>2459200.5920000002</v>
      </c>
      <c r="AG37">
        <v>2481915.193</v>
      </c>
      <c r="AH37">
        <v>2504858.7439999999</v>
      </c>
      <c r="AI37">
        <v>2527940.7310000001</v>
      </c>
      <c r="AJ37">
        <v>2551081.923</v>
      </c>
      <c r="AK37">
        <v>2574252.077</v>
      </c>
      <c r="AL37">
        <v>2597458.943</v>
      </c>
      <c r="AM37">
        <v>2620754.75</v>
      </c>
      <c r="AN37">
        <v>2644248.7250000001</v>
      </c>
    </row>
    <row r="38" spans="1:40" x14ac:dyDescent="0.25">
      <c r="A38" s="5" t="s">
        <v>218</v>
      </c>
      <c r="B38" t="s">
        <v>275</v>
      </c>
      <c r="C38">
        <v>286222</v>
      </c>
      <c r="D38">
        <v>289485.28169999999</v>
      </c>
      <c r="E38">
        <v>292832.02600000001</v>
      </c>
      <c r="F38">
        <v>296208.32809999998</v>
      </c>
      <c r="G38">
        <v>299552.91470000002</v>
      </c>
      <c r="H38">
        <v>302856.17660000001</v>
      </c>
      <c r="I38">
        <v>306162.67910000001</v>
      </c>
      <c r="J38">
        <v>309504.36729999998</v>
      </c>
      <c r="K38">
        <v>312814.6777</v>
      </c>
      <c r="L38">
        <v>316062.31109999999</v>
      </c>
      <c r="M38">
        <v>319216.73609999998</v>
      </c>
      <c r="N38">
        <v>322250.0612</v>
      </c>
      <c r="O38">
        <v>325147.8248</v>
      </c>
      <c r="P38">
        <v>327946.26699999999</v>
      </c>
      <c r="Q38">
        <v>330690.87729999999</v>
      </c>
      <c r="R38">
        <v>333390.24479999999</v>
      </c>
      <c r="S38">
        <v>336053.57020000002</v>
      </c>
      <c r="T38">
        <v>338692.64850000001</v>
      </c>
      <c r="U38">
        <v>341350.25550000003</v>
      </c>
      <c r="V38">
        <v>344003.35029999999</v>
      </c>
      <c r="W38">
        <v>346639.31550000003</v>
      </c>
      <c r="X38">
        <v>349256.06920000003</v>
      </c>
      <c r="Y38">
        <v>351855.66840000002</v>
      </c>
      <c r="Z38">
        <v>354441.15759999998</v>
      </c>
      <c r="AA38">
        <v>357014.85810000001</v>
      </c>
      <c r="AB38">
        <v>359577.58159999998</v>
      </c>
      <c r="AC38">
        <v>362128.85440000001</v>
      </c>
      <c r="AD38">
        <v>364667.20699999999</v>
      </c>
      <c r="AE38">
        <v>367200.75040000002</v>
      </c>
      <c r="AF38">
        <v>369742.65659999999</v>
      </c>
      <c r="AG38">
        <v>372283.06479999999</v>
      </c>
      <c r="AH38">
        <v>374815.07299999997</v>
      </c>
      <c r="AI38">
        <v>377336.4276</v>
      </c>
      <c r="AJ38">
        <v>379849.41450000001</v>
      </c>
      <c r="AK38">
        <v>382366.75420000002</v>
      </c>
      <c r="AL38">
        <v>384896.95039999997</v>
      </c>
      <c r="AM38">
        <v>387453.08519999997</v>
      </c>
      <c r="AN38">
        <v>390053.3982</v>
      </c>
    </row>
    <row r="39" spans="1:40" x14ac:dyDescent="0.25">
      <c r="A39" s="5" t="s">
        <v>218</v>
      </c>
      <c r="B39" t="s">
        <v>276</v>
      </c>
      <c r="C39">
        <v>288023.5</v>
      </c>
      <c r="D39">
        <v>291311.4327</v>
      </c>
      <c r="E39">
        <v>294719.1323</v>
      </c>
      <c r="F39">
        <v>298215.35399999999</v>
      </c>
      <c r="G39">
        <v>301736.32689999999</v>
      </c>
      <c r="H39">
        <v>305220.84460000001</v>
      </c>
      <c r="I39">
        <v>308669.58870000002</v>
      </c>
      <c r="J39">
        <v>312087.28730000003</v>
      </c>
      <c r="K39">
        <v>315428.06969999999</v>
      </c>
      <c r="L39">
        <v>318681.83069999999</v>
      </c>
      <c r="M39">
        <v>321827.63650000002</v>
      </c>
      <c r="N39">
        <v>324842.5589</v>
      </c>
      <c r="O39">
        <v>327716.3861</v>
      </c>
      <c r="P39">
        <v>330493.01980000001</v>
      </c>
      <c r="Q39">
        <v>333220.0171</v>
      </c>
      <c r="R39">
        <v>335911.76699999999</v>
      </c>
      <c r="S39">
        <v>338585.07640000002</v>
      </c>
      <c r="T39">
        <v>341259.39689999999</v>
      </c>
      <c r="U39">
        <v>343989.19530000002</v>
      </c>
      <c r="V39">
        <v>346748.34899999999</v>
      </c>
      <c r="W39">
        <v>349520.1422</v>
      </c>
      <c r="X39">
        <v>352298.03570000001</v>
      </c>
      <c r="Y39">
        <v>355080.66749999998</v>
      </c>
      <c r="Z39">
        <v>357869.06280000001</v>
      </c>
      <c r="AA39">
        <v>360664.78029999998</v>
      </c>
      <c r="AB39">
        <v>363468.86599999998</v>
      </c>
      <c r="AC39">
        <v>366281.78499999997</v>
      </c>
      <c r="AD39">
        <v>369103.50089999998</v>
      </c>
      <c r="AE39">
        <v>371942.35550000001</v>
      </c>
      <c r="AF39">
        <v>374813.36540000001</v>
      </c>
      <c r="AG39">
        <v>377709.71539999999</v>
      </c>
      <c r="AH39">
        <v>380625.47320000001</v>
      </c>
      <c r="AI39">
        <v>383556.28739999997</v>
      </c>
      <c r="AJ39">
        <v>386500.82819999999</v>
      </c>
      <c r="AK39">
        <v>389467.73759999999</v>
      </c>
      <c r="AL39">
        <v>392462.21990000003</v>
      </c>
      <c r="AM39">
        <v>395495.0808</v>
      </c>
      <c r="AN39">
        <v>398583.22440000001</v>
      </c>
    </row>
    <row r="40" spans="1:40" x14ac:dyDescent="0.25">
      <c r="A40" s="5" t="s">
        <v>218</v>
      </c>
      <c r="B40" t="s">
        <v>277</v>
      </c>
      <c r="C40">
        <v>71746.000010000003</v>
      </c>
      <c r="D40">
        <v>72592.900989999995</v>
      </c>
      <c r="E40">
        <v>73477.261559999999</v>
      </c>
      <c r="F40">
        <v>74379.536680000005</v>
      </c>
      <c r="G40">
        <v>75325.049540000007</v>
      </c>
      <c r="H40">
        <v>76337.060429999998</v>
      </c>
      <c r="I40">
        <v>77423.00086</v>
      </c>
      <c r="J40">
        <v>78577.491209999906</v>
      </c>
      <c r="K40">
        <v>79751.299920000005</v>
      </c>
      <c r="L40">
        <v>80924.907430000007</v>
      </c>
      <c r="M40">
        <v>82092.090280000004</v>
      </c>
      <c r="N40">
        <v>83250.690409999996</v>
      </c>
      <c r="O40">
        <v>84405.389020000002</v>
      </c>
      <c r="P40">
        <v>85498.792090000003</v>
      </c>
      <c r="Q40">
        <v>86535.902249999999</v>
      </c>
      <c r="R40">
        <v>87522.590500000006</v>
      </c>
      <c r="S40">
        <v>88465.505770000003</v>
      </c>
      <c r="T40">
        <v>89373.782649999906</v>
      </c>
      <c r="U40">
        <v>90247.097219999996</v>
      </c>
      <c r="V40">
        <v>91088.680009999996</v>
      </c>
      <c r="W40">
        <v>91904.863649999999</v>
      </c>
      <c r="X40">
        <v>92705.093760000003</v>
      </c>
      <c r="Y40">
        <v>93496.449370000002</v>
      </c>
      <c r="Z40">
        <v>94284.609670000005</v>
      </c>
      <c r="AA40">
        <v>95073.787899999996</v>
      </c>
      <c r="AB40">
        <v>95866.611539999998</v>
      </c>
      <c r="AC40">
        <v>96665.250950000001</v>
      </c>
      <c r="AD40">
        <v>97471.40926</v>
      </c>
      <c r="AE40">
        <v>98246.140360000005</v>
      </c>
      <c r="AF40">
        <v>98991.052609999999</v>
      </c>
      <c r="AG40">
        <v>99707.46905</v>
      </c>
      <c r="AH40">
        <v>100397.8653</v>
      </c>
      <c r="AI40">
        <v>101065.84020000001</v>
      </c>
      <c r="AJ40">
        <v>101716.3919</v>
      </c>
      <c r="AK40">
        <v>102357.6201</v>
      </c>
      <c r="AL40">
        <v>102996.5373</v>
      </c>
      <c r="AM40">
        <v>103640.63430000001</v>
      </c>
      <c r="AN40">
        <v>104297.69749999999</v>
      </c>
    </row>
    <row r="41" spans="1:40" x14ac:dyDescent="0.25">
      <c r="A41" s="5" t="s">
        <v>218</v>
      </c>
      <c r="B41" t="s">
        <v>278</v>
      </c>
      <c r="C41">
        <v>28100</v>
      </c>
      <c r="D41">
        <v>28420.433700000001</v>
      </c>
      <c r="E41">
        <v>28730.437399999999</v>
      </c>
      <c r="F41">
        <v>29021.933730000001</v>
      </c>
      <c r="G41">
        <v>29312.189330000001</v>
      </c>
      <c r="H41">
        <v>29619.646540000002</v>
      </c>
      <c r="I41">
        <v>29949.044569999998</v>
      </c>
      <c r="J41">
        <v>30297.130010000001</v>
      </c>
      <c r="K41">
        <v>30641.587800000001</v>
      </c>
      <c r="L41">
        <v>30978.43461</v>
      </c>
      <c r="M41">
        <v>31308.230380000001</v>
      </c>
      <c r="N41">
        <v>31630.237560000001</v>
      </c>
      <c r="O41">
        <v>31942.522659999999</v>
      </c>
      <c r="P41">
        <v>32239.31955</v>
      </c>
      <c r="Q41">
        <v>32522.3184</v>
      </c>
      <c r="R41">
        <v>32788.86664</v>
      </c>
      <c r="S41">
        <v>33038.861349999999</v>
      </c>
      <c r="T41">
        <v>33274.500350000002</v>
      </c>
      <c r="U41">
        <v>33491.138290000003</v>
      </c>
      <c r="V41">
        <v>33691.908580000003</v>
      </c>
      <c r="W41">
        <v>33880.41358</v>
      </c>
      <c r="X41">
        <v>34060.860950000002</v>
      </c>
      <c r="Y41">
        <v>34236.334580000002</v>
      </c>
      <c r="Z41">
        <v>34408.850489999997</v>
      </c>
      <c r="AA41">
        <v>34579.526749999997</v>
      </c>
      <c r="AB41">
        <v>34748.81712</v>
      </c>
      <c r="AC41">
        <v>34916.889759999998</v>
      </c>
      <c r="AD41">
        <v>35083.762150000002</v>
      </c>
      <c r="AE41">
        <v>35247.743020000002</v>
      </c>
      <c r="AF41">
        <v>35408.570140000003</v>
      </c>
      <c r="AG41">
        <v>35562.81796</v>
      </c>
      <c r="AH41">
        <v>35709.808429999997</v>
      </c>
      <c r="AI41">
        <v>35850.957190000001</v>
      </c>
      <c r="AJ41">
        <v>35988.700629999999</v>
      </c>
      <c r="AK41">
        <v>36126.998890000003</v>
      </c>
      <c r="AL41">
        <v>36267.911289999996</v>
      </c>
      <c r="AM41">
        <v>36413.646540000002</v>
      </c>
      <c r="AN41">
        <v>36566.499980000001</v>
      </c>
    </row>
    <row r="42" spans="1:40" x14ac:dyDescent="0.25">
      <c r="A42" s="5" t="s">
        <v>218</v>
      </c>
      <c r="B42" t="s">
        <v>279</v>
      </c>
      <c r="C42">
        <v>2093869</v>
      </c>
      <c r="D42">
        <v>2117129.693</v>
      </c>
      <c r="E42">
        <v>2139273.4720000001</v>
      </c>
      <c r="F42">
        <v>2159949.3739999998</v>
      </c>
      <c r="G42">
        <v>2180334.1320000002</v>
      </c>
      <c r="H42">
        <v>2201729.9190000002</v>
      </c>
      <c r="I42">
        <v>2224650.0389999999</v>
      </c>
      <c r="J42">
        <v>2249111.1340000001</v>
      </c>
      <c r="K42">
        <v>2273721.0860000001</v>
      </c>
      <c r="L42">
        <v>2298397.6669999999</v>
      </c>
      <c r="M42">
        <v>2323241.077</v>
      </c>
      <c r="N42">
        <v>2348161.7629999998</v>
      </c>
      <c r="O42">
        <v>2372918.159</v>
      </c>
      <c r="P42">
        <v>2397197.1430000002</v>
      </c>
      <c r="Q42">
        <v>2421138.906</v>
      </c>
      <c r="R42">
        <v>2444322.3870000001</v>
      </c>
      <c r="S42">
        <v>2466563.3020000001</v>
      </c>
      <c r="T42">
        <v>2487861.0989999999</v>
      </c>
      <c r="U42">
        <v>2507751.1230000001</v>
      </c>
      <c r="V42">
        <v>2526386.3089999999</v>
      </c>
      <c r="W42">
        <v>2543970.9929999998</v>
      </c>
      <c r="X42">
        <v>2560782.6460000002</v>
      </c>
      <c r="Y42">
        <v>2577045.4550000001</v>
      </c>
      <c r="Z42">
        <v>2592904.39</v>
      </c>
      <c r="AA42">
        <v>2608437.5099999998</v>
      </c>
      <c r="AB42">
        <v>2623676.8870000001</v>
      </c>
      <c r="AC42">
        <v>2638630.4739999999</v>
      </c>
      <c r="AD42">
        <v>2653296.7310000001</v>
      </c>
      <c r="AE42">
        <v>2667622.9700000002</v>
      </c>
      <c r="AF42">
        <v>2681716.0759999999</v>
      </c>
      <c r="AG42">
        <v>2695300.94</v>
      </c>
      <c r="AH42">
        <v>2708309.463</v>
      </c>
      <c r="AI42">
        <v>2720843.8659999999</v>
      </c>
      <c r="AJ42">
        <v>2733096.1460000002</v>
      </c>
      <c r="AK42">
        <v>2745402.4890000001</v>
      </c>
      <c r="AL42">
        <v>2757927.11</v>
      </c>
      <c r="AM42">
        <v>2770871.0789999999</v>
      </c>
      <c r="AN42">
        <v>2784459.53</v>
      </c>
    </row>
    <row r="43" spans="1:40" x14ac:dyDescent="0.25">
      <c r="A43" s="19" t="s">
        <v>222</v>
      </c>
      <c r="B43" t="s">
        <v>280</v>
      </c>
      <c r="C43">
        <v>52938</v>
      </c>
      <c r="D43">
        <v>53355.401720000002</v>
      </c>
      <c r="E43">
        <v>53613.069770000002</v>
      </c>
      <c r="F43">
        <v>53757.198230000002</v>
      </c>
      <c r="G43">
        <v>53905.909440000003</v>
      </c>
      <c r="H43">
        <v>54131.541539999998</v>
      </c>
      <c r="I43">
        <v>54421.812250000003</v>
      </c>
      <c r="J43">
        <v>54725.272190000003</v>
      </c>
      <c r="K43">
        <v>54983.155350000001</v>
      </c>
      <c r="L43">
        <v>55212.328229999999</v>
      </c>
      <c r="M43">
        <v>55438.925450000002</v>
      </c>
      <c r="N43">
        <v>55655.312080000003</v>
      </c>
      <c r="O43">
        <v>55859.270819999998</v>
      </c>
      <c r="P43">
        <v>56053.14516</v>
      </c>
      <c r="Q43">
        <v>56227.440690000003</v>
      </c>
      <c r="R43">
        <v>56369.898379999999</v>
      </c>
      <c r="S43">
        <v>56476.158600000002</v>
      </c>
      <c r="T43">
        <v>56547.019180000003</v>
      </c>
      <c r="U43">
        <v>56546.650350000004</v>
      </c>
      <c r="V43">
        <v>56491.7863</v>
      </c>
      <c r="W43">
        <v>56400.329949999999</v>
      </c>
      <c r="X43">
        <v>56286.388619999998</v>
      </c>
      <c r="Y43">
        <v>56158.534099999997</v>
      </c>
      <c r="Z43">
        <v>56022.02433</v>
      </c>
      <c r="AA43">
        <v>55879.56394</v>
      </c>
      <c r="AB43">
        <v>55731.843569999997</v>
      </c>
      <c r="AC43">
        <v>55579.21486</v>
      </c>
      <c r="AD43">
        <v>55421.55747</v>
      </c>
      <c r="AE43">
        <v>55235.95276</v>
      </c>
      <c r="AF43">
        <v>55031.621090000001</v>
      </c>
      <c r="AG43">
        <v>54809.6728</v>
      </c>
      <c r="AH43">
        <v>54576.149230000003</v>
      </c>
      <c r="AI43">
        <v>54337.686099999999</v>
      </c>
      <c r="AJ43">
        <v>54099.25952</v>
      </c>
      <c r="AK43">
        <v>53867.531329999998</v>
      </c>
      <c r="AL43">
        <v>53644.957060000001</v>
      </c>
      <c r="AM43">
        <v>53434.172809999996</v>
      </c>
      <c r="AN43">
        <v>53232.240140000002</v>
      </c>
    </row>
    <row r="44" spans="1:40" x14ac:dyDescent="0.25">
      <c r="A44" s="5" t="s">
        <v>218</v>
      </c>
      <c r="B44" t="s">
        <v>281</v>
      </c>
      <c r="C44">
        <v>5558098.0010000002</v>
      </c>
      <c r="D44">
        <v>5619310.1179999998</v>
      </c>
      <c r="E44">
        <v>5679174.0049999999</v>
      </c>
      <c r="F44">
        <v>5736578.7050000001</v>
      </c>
      <c r="G44">
        <v>5792994.0750000002</v>
      </c>
      <c r="H44">
        <v>5850956.4680000003</v>
      </c>
      <c r="I44">
        <v>5911196.0360000003</v>
      </c>
      <c r="J44">
        <v>5973932.9340000004</v>
      </c>
      <c r="K44">
        <v>6037545.0420000004</v>
      </c>
      <c r="L44">
        <v>6101877.4440000001</v>
      </c>
      <c r="M44">
        <v>6167380.1040000003</v>
      </c>
      <c r="N44">
        <v>6234527.8509999998</v>
      </c>
      <c r="O44">
        <v>6304130.4340000004</v>
      </c>
      <c r="P44">
        <v>6371559.7740000002</v>
      </c>
      <c r="Q44">
        <v>6437983.4720000001</v>
      </c>
      <c r="R44">
        <v>6503561.0619999999</v>
      </c>
      <c r="S44">
        <v>6568240.7000000002</v>
      </c>
      <c r="T44">
        <v>6632071.4450000003</v>
      </c>
      <c r="U44">
        <v>6695046.8030000003</v>
      </c>
      <c r="V44">
        <v>6757073.0190000003</v>
      </c>
      <c r="W44">
        <v>6818264.0650000004</v>
      </c>
      <c r="X44">
        <v>6878987.8770000003</v>
      </c>
      <c r="Y44">
        <v>6939467.926</v>
      </c>
      <c r="Z44">
        <v>6999904.4469999997</v>
      </c>
      <c r="AA44">
        <v>7060444.1270000003</v>
      </c>
      <c r="AB44">
        <v>7121153.9119999995</v>
      </c>
      <c r="AC44">
        <v>7182095.7769999998</v>
      </c>
      <c r="AD44">
        <v>7243307.4160000002</v>
      </c>
      <c r="AE44">
        <v>7300938.7549999999</v>
      </c>
      <c r="AF44">
        <v>7355665.8430000003</v>
      </c>
      <c r="AG44">
        <v>7407871.5120000001</v>
      </c>
      <c r="AH44">
        <v>7457892.1830000002</v>
      </c>
      <c r="AI44">
        <v>7506050.0539999995</v>
      </c>
      <c r="AJ44">
        <v>7552728.71</v>
      </c>
      <c r="AK44">
        <v>7598527.4000000004</v>
      </c>
      <c r="AL44">
        <v>7643973.7759999996</v>
      </c>
      <c r="AM44">
        <v>7689641.5640000002</v>
      </c>
      <c r="AN44">
        <v>7736146.3320000004</v>
      </c>
    </row>
    <row r="45" spans="1:40" x14ac:dyDescent="0.25">
      <c r="A45" s="5" t="s">
        <v>218</v>
      </c>
      <c r="B45" t="s">
        <v>282</v>
      </c>
      <c r="C45">
        <v>4011081</v>
      </c>
      <c r="D45">
        <v>4055714.1269999999</v>
      </c>
      <c r="E45">
        <v>4099406.8960000002</v>
      </c>
      <c r="F45">
        <v>4141464.8739999998</v>
      </c>
      <c r="G45">
        <v>4182908.375</v>
      </c>
      <c r="H45">
        <v>4225251.6909999996</v>
      </c>
      <c r="I45">
        <v>4269201.8770000003</v>
      </c>
      <c r="J45">
        <v>4314687.4939999999</v>
      </c>
      <c r="K45">
        <v>4359806.9189999998</v>
      </c>
      <c r="L45">
        <v>4404206.2769999998</v>
      </c>
      <c r="M45">
        <v>4447839.6370000001</v>
      </c>
      <c r="N45">
        <v>4490486.7889999999</v>
      </c>
      <c r="O45">
        <v>4531920.32</v>
      </c>
      <c r="P45">
        <v>4571852.2369999997</v>
      </c>
      <c r="Q45">
        <v>4610669.7309999997</v>
      </c>
      <c r="R45">
        <v>4648129.7180000003</v>
      </c>
      <c r="S45">
        <v>4684186.3710000003</v>
      </c>
      <c r="T45">
        <v>4718987.5049999999</v>
      </c>
      <c r="U45">
        <v>4752297.9249999998</v>
      </c>
      <c r="V45">
        <v>4784168.8159999996</v>
      </c>
      <c r="W45">
        <v>4814804.0710000005</v>
      </c>
      <c r="X45">
        <v>4844535.8669999996</v>
      </c>
      <c r="Y45">
        <v>4873636.4740000004</v>
      </c>
      <c r="Z45">
        <v>4902300.9069999997</v>
      </c>
      <c r="AA45">
        <v>4930648.7220000001</v>
      </c>
      <c r="AB45">
        <v>4958735.5920000002</v>
      </c>
      <c r="AC45">
        <v>4986584.9189999998</v>
      </c>
      <c r="AD45">
        <v>5014199.7529999996</v>
      </c>
      <c r="AE45">
        <v>5041366.2410000004</v>
      </c>
      <c r="AF45">
        <v>5068192.3540000003</v>
      </c>
      <c r="AG45">
        <v>5094388.4890000001</v>
      </c>
      <c r="AH45">
        <v>5119883.28</v>
      </c>
      <c r="AI45">
        <v>5144783.9400000004</v>
      </c>
      <c r="AJ45">
        <v>5169299.5719999997</v>
      </c>
      <c r="AK45">
        <v>5193825.3619999997</v>
      </c>
      <c r="AL45">
        <v>5218587.05</v>
      </c>
      <c r="AM45">
        <v>5243857.1210000003</v>
      </c>
      <c r="AN45">
        <v>5269935.1359999999</v>
      </c>
    </row>
    <row r="46" spans="1:40" x14ac:dyDescent="0.25">
      <c r="A46" s="5" t="s">
        <v>220</v>
      </c>
      <c r="B46" t="s">
        <v>283</v>
      </c>
      <c r="C46">
        <v>50441</v>
      </c>
      <c r="D46">
        <v>51047.06914</v>
      </c>
      <c r="E46">
        <v>51703.886910000001</v>
      </c>
      <c r="F46">
        <v>52412.225780000001</v>
      </c>
      <c r="G46">
        <v>53164.62644</v>
      </c>
      <c r="H46">
        <v>53935.979460000002</v>
      </c>
      <c r="I46">
        <v>54707.520279999997</v>
      </c>
      <c r="J46">
        <v>55459.96357</v>
      </c>
      <c r="K46">
        <v>56159.854879999999</v>
      </c>
      <c r="L46">
        <v>56810.094810000002</v>
      </c>
      <c r="M46">
        <v>57415.53211</v>
      </c>
      <c r="N46">
        <v>57981.624280000004</v>
      </c>
      <c r="O46">
        <v>58514.936020000001</v>
      </c>
      <c r="P46">
        <v>59026.773990000002</v>
      </c>
      <c r="Q46">
        <v>59531.341030000003</v>
      </c>
      <c r="R46">
        <v>60038.454389999999</v>
      </c>
      <c r="S46">
        <v>60555.628669999998</v>
      </c>
      <c r="T46">
        <v>61088.808660000002</v>
      </c>
      <c r="U46">
        <v>61655.129829999998</v>
      </c>
      <c r="V46">
        <v>62246.498670000001</v>
      </c>
      <c r="W46">
        <v>62856.494270000003</v>
      </c>
      <c r="X46">
        <v>63480.453450000001</v>
      </c>
      <c r="Y46">
        <v>64115.302900000002</v>
      </c>
      <c r="Z46">
        <v>64759.18636</v>
      </c>
      <c r="AA46">
        <v>65411.014289999999</v>
      </c>
      <c r="AB46">
        <v>66070.094060000003</v>
      </c>
      <c r="AC46">
        <v>66735.929520000005</v>
      </c>
      <c r="AD46">
        <v>67408.127040000007</v>
      </c>
      <c r="AE46">
        <v>68087.378670000006</v>
      </c>
      <c r="AF46">
        <v>68777.947279999906</v>
      </c>
      <c r="AG46">
        <v>69481.173809999906</v>
      </c>
      <c r="AH46">
        <v>70196.445430000007</v>
      </c>
      <c r="AI46">
        <v>70921.759099999996</v>
      </c>
      <c r="AJ46">
        <v>71655.009009999994</v>
      </c>
      <c r="AK46">
        <v>72395.520000000004</v>
      </c>
      <c r="AL46">
        <v>73142.953959999999</v>
      </c>
      <c r="AM46">
        <v>73898.215649999998</v>
      </c>
      <c r="AN46">
        <v>74663.706430000006</v>
      </c>
    </row>
    <row r="47" spans="1:40" x14ac:dyDescent="0.25">
      <c r="A47" s="5" t="s">
        <v>220</v>
      </c>
      <c r="B47" t="s">
        <v>284</v>
      </c>
      <c r="C47">
        <v>17000</v>
      </c>
      <c r="D47">
        <v>17337.770799999998</v>
      </c>
      <c r="E47">
        <v>17721.652310000001</v>
      </c>
      <c r="F47">
        <v>18115.517980000001</v>
      </c>
      <c r="G47">
        <v>18643.22278</v>
      </c>
      <c r="H47">
        <v>19345.200919999999</v>
      </c>
      <c r="I47">
        <v>20210.13118</v>
      </c>
      <c r="J47">
        <v>21215.59807</v>
      </c>
      <c r="K47">
        <v>22247.205470000001</v>
      </c>
      <c r="L47">
        <v>23262.400829999999</v>
      </c>
      <c r="M47">
        <v>24256.70479</v>
      </c>
      <c r="N47">
        <v>25243.62572</v>
      </c>
      <c r="O47">
        <v>26239.673330000001</v>
      </c>
      <c r="P47">
        <v>27157.851839999999</v>
      </c>
      <c r="Q47">
        <v>27978.247139999999</v>
      </c>
      <c r="R47">
        <v>28704.423879999998</v>
      </c>
      <c r="S47">
        <v>29350.396909999999</v>
      </c>
      <c r="T47">
        <v>29932.549340000001</v>
      </c>
      <c r="U47">
        <v>30472.501130000001</v>
      </c>
      <c r="V47">
        <v>30981.50891</v>
      </c>
      <c r="W47">
        <v>31465.668399999999</v>
      </c>
      <c r="X47">
        <v>31928.402679999999</v>
      </c>
      <c r="Y47">
        <v>32371.25807</v>
      </c>
      <c r="Z47">
        <v>32794.695520000001</v>
      </c>
      <c r="AA47">
        <v>33198.520069999999</v>
      </c>
      <c r="AB47">
        <v>33582.171670000003</v>
      </c>
      <c r="AC47">
        <v>33944.999759999999</v>
      </c>
      <c r="AD47">
        <v>34286.417719999998</v>
      </c>
      <c r="AE47">
        <v>34567.143530000001</v>
      </c>
      <c r="AF47">
        <v>34786.015829999997</v>
      </c>
      <c r="AG47">
        <v>34950.25174</v>
      </c>
      <c r="AH47">
        <v>35070.323190000003</v>
      </c>
      <c r="AI47">
        <v>35156.431349999999</v>
      </c>
      <c r="AJ47">
        <v>35217.485959999998</v>
      </c>
      <c r="AK47">
        <v>35262.29232</v>
      </c>
      <c r="AL47">
        <v>35297.804779999999</v>
      </c>
      <c r="AM47">
        <v>35329.501689999997</v>
      </c>
      <c r="AN47">
        <v>35361.904799999997</v>
      </c>
    </row>
    <row r="48" spans="1:40" x14ac:dyDescent="0.25">
      <c r="A48" s="5" t="s">
        <v>220</v>
      </c>
      <c r="B48" t="s">
        <v>285</v>
      </c>
      <c r="C48">
        <v>37402</v>
      </c>
      <c r="D48">
        <v>36942.971039999997</v>
      </c>
      <c r="E48">
        <v>36099.136630000001</v>
      </c>
      <c r="F48">
        <v>35088.534099999997</v>
      </c>
      <c r="G48">
        <v>34125.000139999996</v>
      </c>
      <c r="H48">
        <v>33252.891089999997</v>
      </c>
      <c r="I48">
        <v>32458.983499999998</v>
      </c>
      <c r="J48">
        <v>31717.138599999998</v>
      </c>
      <c r="K48">
        <v>31171.15598</v>
      </c>
      <c r="L48">
        <v>30836.204959999999</v>
      </c>
      <c r="M48">
        <v>30684.956030000001</v>
      </c>
      <c r="N48">
        <v>30678.61031</v>
      </c>
      <c r="O48">
        <v>30781.90322</v>
      </c>
      <c r="P48">
        <v>30930.54666</v>
      </c>
      <c r="Q48">
        <v>31089.218099999998</v>
      </c>
      <c r="R48">
        <v>31238.130590000001</v>
      </c>
      <c r="S48">
        <v>31368.825959999998</v>
      </c>
      <c r="T48">
        <v>31479.085500000001</v>
      </c>
      <c r="U48">
        <v>31563.376950000002</v>
      </c>
      <c r="V48">
        <v>31618.413369999998</v>
      </c>
      <c r="W48">
        <v>31645.914079999999</v>
      </c>
      <c r="X48">
        <v>31649.68145</v>
      </c>
      <c r="Y48">
        <v>31634.078280000002</v>
      </c>
      <c r="Z48">
        <v>31603.214059999998</v>
      </c>
      <c r="AA48">
        <v>31560.55919</v>
      </c>
      <c r="AB48">
        <v>31508.834139999999</v>
      </c>
      <c r="AC48">
        <v>31450.09865</v>
      </c>
      <c r="AD48">
        <v>31385.85194</v>
      </c>
      <c r="AE48">
        <v>31294.041420000001</v>
      </c>
      <c r="AF48">
        <v>31169.27562</v>
      </c>
      <c r="AG48">
        <v>31012.496279999999</v>
      </c>
      <c r="AH48">
        <v>30828.758129999998</v>
      </c>
      <c r="AI48">
        <v>30624.340660000002</v>
      </c>
      <c r="AJ48">
        <v>30405.194619999998</v>
      </c>
      <c r="AK48">
        <v>30176.511299999998</v>
      </c>
      <c r="AL48">
        <v>29941.973480000001</v>
      </c>
      <c r="AM48">
        <v>29705.446800000002</v>
      </c>
      <c r="AN48">
        <v>29470.508849999998</v>
      </c>
    </row>
    <row r="49" spans="1:40" x14ac:dyDescent="0.25">
      <c r="A49" s="5" t="s">
        <v>220</v>
      </c>
      <c r="B49" t="s">
        <v>286</v>
      </c>
      <c r="C49">
        <v>1072343</v>
      </c>
      <c r="D49">
        <v>1084686.9110000001</v>
      </c>
      <c r="E49">
        <v>1096769.6680000001</v>
      </c>
      <c r="F49">
        <v>1108195.9380000001</v>
      </c>
      <c r="G49">
        <v>1119004.7069999999</v>
      </c>
      <c r="H49">
        <v>1129668.2830000001</v>
      </c>
      <c r="I49">
        <v>1140482.6329999999</v>
      </c>
      <c r="J49">
        <v>1151412.541</v>
      </c>
      <c r="K49">
        <v>1162266.621</v>
      </c>
      <c r="L49">
        <v>1172961.362</v>
      </c>
      <c r="M49">
        <v>1183380.162</v>
      </c>
      <c r="N49">
        <v>1193238.7120000001</v>
      </c>
      <c r="O49">
        <v>1202387.564</v>
      </c>
      <c r="P49">
        <v>1211694.173</v>
      </c>
      <c r="Q49">
        <v>1221185.9609999999</v>
      </c>
      <c r="R49">
        <v>1230518.2420000001</v>
      </c>
      <c r="S49">
        <v>1239475.8089999999</v>
      </c>
      <c r="T49">
        <v>1248012.889</v>
      </c>
      <c r="U49">
        <v>1255986.1869999999</v>
      </c>
      <c r="V49">
        <v>1263456.905</v>
      </c>
      <c r="W49">
        <v>1270561.416</v>
      </c>
      <c r="X49">
        <v>1277461.98</v>
      </c>
      <c r="Y49">
        <v>1284296.9920000001</v>
      </c>
      <c r="Z49">
        <v>1291176.939</v>
      </c>
      <c r="AA49">
        <v>1298182.6950000001</v>
      </c>
      <c r="AB49">
        <v>1305368.1939999999</v>
      </c>
      <c r="AC49">
        <v>1312771.4339999999</v>
      </c>
      <c r="AD49">
        <v>1320417.882</v>
      </c>
      <c r="AE49">
        <v>1328287.0330000001</v>
      </c>
      <c r="AF49">
        <v>1336275.5090000001</v>
      </c>
      <c r="AG49">
        <v>1344130.82</v>
      </c>
      <c r="AH49">
        <v>1351735.969</v>
      </c>
      <c r="AI49">
        <v>1359082.2050000001</v>
      </c>
      <c r="AJ49">
        <v>1366216.888</v>
      </c>
      <c r="AK49">
        <v>1373251.713</v>
      </c>
      <c r="AL49">
        <v>1380272.9280000001</v>
      </c>
      <c r="AM49">
        <v>1387381.081</v>
      </c>
      <c r="AN49">
        <v>1394673.2649999999</v>
      </c>
    </row>
    <row r="50" spans="1:40" x14ac:dyDescent="0.25">
      <c r="A50" s="5" t="s">
        <v>220</v>
      </c>
      <c r="B50" t="s">
        <v>287</v>
      </c>
      <c r="C50">
        <v>1078867</v>
      </c>
      <c r="D50">
        <v>1091958.1869999999</v>
      </c>
      <c r="E50">
        <v>1106759.6869999999</v>
      </c>
      <c r="F50">
        <v>1123237.618</v>
      </c>
      <c r="G50">
        <v>1140681.879</v>
      </c>
      <c r="H50">
        <v>1158603.831</v>
      </c>
      <c r="I50">
        <v>1177429.2120000001</v>
      </c>
      <c r="J50">
        <v>1198233.246</v>
      </c>
      <c r="K50">
        <v>1220740.94</v>
      </c>
      <c r="L50">
        <v>1244531.8689999999</v>
      </c>
      <c r="M50">
        <v>1269139.706</v>
      </c>
      <c r="N50">
        <v>1294536.409</v>
      </c>
      <c r="O50">
        <v>1320684.72</v>
      </c>
      <c r="P50">
        <v>1346725.416</v>
      </c>
      <c r="Q50">
        <v>1372292.3230000001</v>
      </c>
      <c r="R50">
        <v>1397250.4909999999</v>
      </c>
      <c r="S50">
        <v>1421573.17</v>
      </c>
      <c r="T50">
        <v>1445301.345</v>
      </c>
      <c r="U50">
        <v>1469045.298</v>
      </c>
      <c r="V50">
        <v>1492595.51</v>
      </c>
      <c r="W50">
        <v>1515803.9680000001</v>
      </c>
      <c r="X50">
        <v>1538577.6129999999</v>
      </c>
      <c r="Y50">
        <v>1560880.4920000001</v>
      </c>
      <c r="Z50">
        <v>1582719.371</v>
      </c>
      <c r="AA50">
        <v>1604127.2879999999</v>
      </c>
      <c r="AB50">
        <v>1625149.906</v>
      </c>
      <c r="AC50">
        <v>1645835.7990000001</v>
      </c>
      <c r="AD50">
        <v>1666232.69</v>
      </c>
      <c r="AE50">
        <v>1686512.416</v>
      </c>
      <c r="AF50">
        <v>1706828.09</v>
      </c>
      <c r="AG50">
        <v>1727259.0090000001</v>
      </c>
      <c r="AH50">
        <v>1747794.9779999999</v>
      </c>
      <c r="AI50">
        <v>1768371.5290000001</v>
      </c>
      <c r="AJ50">
        <v>1788919.2709999999</v>
      </c>
      <c r="AK50">
        <v>1809397.6029999999</v>
      </c>
      <c r="AL50">
        <v>1829799.925</v>
      </c>
      <c r="AM50">
        <v>1850156.23</v>
      </c>
      <c r="AN50">
        <v>1870671</v>
      </c>
    </row>
    <row r="51" spans="1:40" x14ac:dyDescent="0.25">
      <c r="A51" s="5" t="s">
        <v>220</v>
      </c>
      <c r="B51" t="s">
        <v>288</v>
      </c>
      <c r="C51">
        <v>24045</v>
      </c>
      <c r="D51">
        <v>24241.920679999999</v>
      </c>
      <c r="E51">
        <v>24388.549510000001</v>
      </c>
      <c r="F51">
        <v>24508.057580000001</v>
      </c>
      <c r="G51">
        <v>24632.487079999999</v>
      </c>
      <c r="H51">
        <v>24792.346509999999</v>
      </c>
      <c r="I51">
        <v>24963.389579999999</v>
      </c>
      <c r="J51">
        <v>25113.372439999999</v>
      </c>
      <c r="K51">
        <v>25220.509150000002</v>
      </c>
      <c r="L51">
        <v>25297.42916</v>
      </c>
      <c r="M51">
        <v>25358.03227</v>
      </c>
      <c r="N51">
        <v>25402.482019999999</v>
      </c>
      <c r="O51">
        <v>25433.116269999999</v>
      </c>
      <c r="P51">
        <v>25472.312720000002</v>
      </c>
      <c r="Q51">
        <v>25523.097730000001</v>
      </c>
      <c r="R51">
        <v>25579.472300000001</v>
      </c>
      <c r="S51">
        <v>25636.722679999999</v>
      </c>
      <c r="T51">
        <v>25692.136429999999</v>
      </c>
      <c r="U51">
        <v>25725.563289999998</v>
      </c>
      <c r="V51">
        <v>25741.940989999999</v>
      </c>
      <c r="W51">
        <v>25747.575919999999</v>
      </c>
      <c r="X51">
        <v>25746.627039999999</v>
      </c>
      <c r="Y51">
        <v>25741.143789999998</v>
      </c>
      <c r="Z51">
        <v>25732.54912</v>
      </c>
      <c r="AA51">
        <v>25721.787359999998</v>
      </c>
      <c r="AB51">
        <v>25709.283429999999</v>
      </c>
      <c r="AC51">
        <v>25695.511740000002</v>
      </c>
      <c r="AD51">
        <v>25680.79695</v>
      </c>
      <c r="AE51">
        <v>25663.72407</v>
      </c>
      <c r="AF51">
        <v>25650.09462</v>
      </c>
      <c r="AG51">
        <v>25637.442230000001</v>
      </c>
      <c r="AH51">
        <v>25625.030200000001</v>
      </c>
      <c r="AI51">
        <v>25612.877919999999</v>
      </c>
      <c r="AJ51">
        <v>25600.846310000001</v>
      </c>
      <c r="AK51">
        <v>25589.37066</v>
      </c>
      <c r="AL51">
        <v>25578.55906</v>
      </c>
      <c r="AM51">
        <v>25568.929550000001</v>
      </c>
      <c r="AN51">
        <v>25559.071380000001</v>
      </c>
    </row>
    <row r="52" spans="1:40" x14ac:dyDescent="0.25">
      <c r="A52" s="5" t="s">
        <v>221</v>
      </c>
      <c r="B52" t="s">
        <v>289</v>
      </c>
      <c r="C52">
        <v>30842308</v>
      </c>
      <c r="D52">
        <v>31185623.600000001</v>
      </c>
      <c r="E52">
        <v>31532868.629999999</v>
      </c>
      <c r="F52">
        <v>31880149.149999999</v>
      </c>
      <c r="G52">
        <v>32222431.57</v>
      </c>
      <c r="H52">
        <v>32561458.75</v>
      </c>
      <c r="I52">
        <v>32902860.600000001</v>
      </c>
      <c r="J52">
        <v>33249744.670000002</v>
      </c>
      <c r="K52">
        <v>33595373.810000002</v>
      </c>
      <c r="L52">
        <v>33937610.82</v>
      </c>
      <c r="M52">
        <v>34273879.109999999</v>
      </c>
      <c r="N52">
        <v>34601219.039999999</v>
      </c>
      <c r="O52">
        <v>34918502.420000002</v>
      </c>
      <c r="P52">
        <v>35229869.140000001</v>
      </c>
      <c r="Q52">
        <v>35539712.229999997</v>
      </c>
      <c r="R52">
        <v>35847893.880000003</v>
      </c>
      <c r="S52">
        <v>36154590.079999998</v>
      </c>
      <c r="T52">
        <v>36460306.579999998</v>
      </c>
      <c r="U52">
        <v>36768767.140000001</v>
      </c>
      <c r="V52">
        <v>37076957.049999997</v>
      </c>
      <c r="W52">
        <v>37383353.32</v>
      </c>
      <c r="X52">
        <v>37687650.25</v>
      </c>
      <c r="Y52">
        <v>37989948.259999998</v>
      </c>
      <c r="Z52">
        <v>38290488.909999996</v>
      </c>
      <c r="AA52">
        <v>38589455.880000003</v>
      </c>
      <c r="AB52">
        <v>38886872.219999999</v>
      </c>
      <c r="AC52">
        <v>39182651.719999999</v>
      </c>
      <c r="AD52">
        <v>39476616.850000001</v>
      </c>
      <c r="AE52">
        <v>39769851.829999998</v>
      </c>
      <c r="AF52">
        <v>40063946.240000002</v>
      </c>
      <c r="AG52">
        <v>40357244</v>
      </c>
      <c r="AH52">
        <v>40648593.700000003</v>
      </c>
      <c r="AI52">
        <v>40937478.490000002</v>
      </c>
      <c r="AJ52">
        <v>41224017.049999997</v>
      </c>
      <c r="AK52">
        <v>41509670.979999997</v>
      </c>
      <c r="AL52">
        <v>41795581.259999998</v>
      </c>
      <c r="AM52">
        <v>42083529.549999997</v>
      </c>
      <c r="AN52">
        <v>42375856.579999998</v>
      </c>
    </row>
    <row r="53" spans="1:40" x14ac:dyDescent="0.25">
      <c r="A53" s="5" t="s">
        <v>221</v>
      </c>
      <c r="B53" t="s">
        <v>290</v>
      </c>
      <c r="C53">
        <v>2580167</v>
      </c>
      <c r="D53">
        <v>2607485.679</v>
      </c>
      <c r="E53">
        <v>2631133.7749999999</v>
      </c>
      <c r="F53">
        <v>2650751.3119999999</v>
      </c>
      <c r="G53">
        <v>2669530.327</v>
      </c>
      <c r="H53">
        <v>2690716.4139999999</v>
      </c>
      <c r="I53">
        <v>2715595.0070000002</v>
      </c>
      <c r="J53">
        <v>2744251.1469999999</v>
      </c>
      <c r="K53">
        <v>2774254.855</v>
      </c>
      <c r="L53">
        <v>2805678.2149999999</v>
      </c>
      <c r="M53">
        <v>2838956.852</v>
      </c>
      <c r="N53">
        <v>2874067.665</v>
      </c>
      <c r="O53">
        <v>2910590.196</v>
      </c>
      <c r="P53">
        <v>2947520.84</v>
      </c>
      <c r="Q53">
        <v>2984785.0430000001</v>
      </c>
      <c r="R53">
        <v>3021306.3190000001</v>
      </c>
      <c r="S53">
        <v>3056527.048</v>
      </c>
      <c r="T53">
        <v>3090306.1140000001</v>
      </c>
      <c r="U53">
        <v>3121333.4219999998</v>
      </c>
      <c r="V53">
        <v>3149994.898</v>
      </c>
      <c r="W53">
        <v>3176775.6770000001</v>
      </c>
      <c r="X53">
        <v>3202294.79</v>
      </c>
      <c r="Y53">
        <v>3227038.196</v>
      </c>
      <c r="Z53">
        <v>3251305.9330000002</v>
      </c>
      <c r="AA53">
        <v>3275248.2459999998</v>
      </c>
      <c r="AB53">
        <v>3298920.344</v>
      </c>
      <c r="AC53">
        <v>3322334.0720000002</v>
      </c>
      <c r="AD53">
        <v>3345493.4180000001</v>
      </c>
      <c r="AE53">
        <v>3368239.6519999998</v>
      </c>
      <c r="AF53">
        <v>3390705.4479999999</v>
      </c>
      <c r="AG53">
        <v>3412256.0150000001</v>
      </c>
      <c r="AH53">
        <v>3432694.96</v>
      </c>
      <c r="AI53">
        <v>3452215.8969999999</v>
      </c>
      <c r="AJ53">
        <v>3471230.5529999998</v>
      </c>
      <c r="AK53">
        <v>3490459.3110000002</v>
      </c>
      <c r="AL53">
        <v>3510284.58</v>
      </c>
      <c r="AM53">
        <v>3531162.915</v>
      </c>
      <c r="AN53">
        <v>3553587.9640000002</v>
      </c>
    </row>
    <row r="54" spans="1:40" x14ac:dyDescent="0.25">
      <c r="A54" s="19" t="s">
        <v>222</v>
      </c>
      <c r="B54" t="s">
        <v>291</v>
      </c>
      <c r="C54">
        <v>37645</v>
      </c>
      <c r="D54">
        <v>37659.54103</v>
      </c>
      <c r="E54">
        <v>37434.947719999996</v>
      </c>
      <c r="F54">
        <v>37073.912729999996</v>
      </c>
      <c r="G54">
        <v>36722.000979999997</v>
      </c>
      <c r="H54">
        <v>36438.685890000001</v>
      </c>
      <c r="I54">
        <v>36186.961629999998</v>
      </c>
      <c r="J54">
        <v>35884.800940000001</v>
      </c>
      <c r="K54">
        <v>35526.148820000002</v>
      </c>
      <c r="L54">
        <v>35157.277179999997</v>
      </c>
      <c r="M54">
        <v>34821.104769999998</v>
      </c>
      <c r="N54">
        <v>34500.041539999998</v>
      </c>
      <c r="O54">
        <v>34200.656340000001</v>
      </c>
      <c r="P54">
        <v>33934.614650000003</v>
      </c>
      <c r="Q54">
        <v>33671.163310000004</v>
      </c>
      <c r="R54">
        <v>33405.144419999997</v>
      </c>
      <c r="S54">
        <v>33133.560230000003</v>
      </c>
      <c r="T54">
        <v>32854.259189999997</v>
      </c>
      <c r="U54">
        <v>32522.609059999999</v>
      </c>
      <c r="V54">
        <v>32159.234499999999</v>
      </c>
      <c r="W54">
        <v>31780.745480000001</v>
      </c>
      <c r="X54">
        <v>31395.952550000002</v>
      </c>
      <c r="Y54">
        <v>31008.23992</v>
      </c>
      <c r="Z54">
        <v>30619.859469999999</v>
      </c>
      <c r="AA54">
        <v>30231.913349999999</v>
      </c>
      <c r="AB54">
        <v>29844.14833</v>
      </c>
      <c r="AC54">
        <v>29457.0569</v>
      </c>
      <c r="AD54">
        <v>29070.714090000001</v>
      </c>
      <c r="AE54">
        <v>28646.113310000001</v>
      </c>
      <c r="AF54">
        <v>28197.68014</v>
      </c>
      <c r="AG54">
        <v>27736.690330000001</v>
      </c>
      <c r="AH54">
        <v>27275.500359999998</v>
      </c>
      <c r="AI54">
        <v>26820.765899999999</v>
      </c>
      <c r="AJ54">
        <v>26373.371569999999</v>
      </c>
      <c r="AK54">
        <v>25933.687109999999</v>
      </c>
      <c r="AL54">
        <v>25501.283189999998</v>
      </c>
      <c r="AM54">
        <v>25075.741750000001</v>
      </c>
      <c r="AN54">
        <v>24645.367750000001</v>
      </c>
    </row>
    <row r="55" spans="1:40" x14ac:dyDescent="0.25">
      <c r="A55" s="19" t="s">
        <v>222</v>
      </c>
      <c r="B55" t="s">
        <v>292</v>
      </c>
      <c r="C55">
        <v>27443.5</v>
      </c>
      <c r="D55">
        <v>27734.518209999998</v>
      </c>
      <c r="E55">
        <v>27970.111140000001</v>
      </c>
      <c r="F55">
        <v>28188.79149</v>
      </c>
      <c r="G55">
        <v>28465.826860000001</v>
      </c>
      <c r="H55">
        <v>28954.90755</v>
      </c>
      <c r="I55">
        <v>29483.17223</v>
      </c>
      <c r="J55">
        <v>29923.7631</v>
      </c>
      <c r="K55">
        <v>30154.60612</v>
      </c>
      <c r="L55">
        <v>30237.52435</v>
      </c>
      <c r="M55">
        <v>30223.90525</v>
      </c>
      <c r="N55">
        <v>30137.318650000001</v>
      </c>
      <c r="O55">
        <v>29986.95606</v>
      </c>
      <c r="P55">
        <v>29905.705010000001</v>
      </c>
      <c r="Q55">
        <v>29922.891220000001</v>
      </c>
      <c r="R55">
        <v>29989.620159999999</v>
      </c>
      <c r="S55">
        <v>30073.4031</v>
      </c>
      <c r="T55">
        <v>30156.013080000001</v>
      </c>
      <c r="U55">
        <v>30124.354080000001</v>
      </c>
      <c r="V55">
        <v>30019.1361</v>
      </c>
      <c r="W55">
        <v>29869.811819999999</v>
      </c>
      <c r="X55">
        <v>29693.725559999999</v>
      </c>
      <c r="Y55">
        <v>29497.76683</v>
      </c>
      <c r="Z55">
        <v>29285.947759999999</v>
      </c>
      <c r="AA55">
        <v>29060.551729999999</v>
      </c>
      <c r="AB55">
        <v>28822.504919999999</v>
      </c>
      <c r="AC55">
        <v>28573.099279999999</v>
      </c>
      <c r="AD55">
        <v>28313.316569999999</v>
      </c>
      <c r="AE55">
        <v>28086.151409999999</v>
      </c>
      <c r="AF55">
        <v>27922.476630000001</v>
      </c>
      <c r="AG55">
        <v>27787.885559999999</v>
      </c>
      <c r="AH55">
        <v>27662.842840000001</v>
      </c>
      <c r="AI55">
        <v>27537.874169999999</v>
      </c>
      <c r="AJ55">
        <v>27408.94153</v>
      </c>
      <c r="AK55">
        <v>27275.83682</v>
      </c>
      <c r="AL55">
        <v>27138.861959999998</v>
      </c>
      <c r="AM55">
        <v>26998.77331</v>
      </c>
      <c r="AN55">
        <v>26853.902180000001</v>
      </c>
    </row>
    <row r="56" spans="1:40" x14ac:dyDescent="0.25">
      <c r="A56" s="27" t="s">
        <v>425</v>
      </c>
      <c r="B56" t="s">
        <v>293</v>
      </c>
      <c r="C56">
        <v>22745.332849999999</v>
      </c>
      <c r="D56">
        <v>23627.338220000001</v>
      </c>
      <c r="E56">
        <v>24915.004529999998</v>
      </c>
      <c r="F56">
        <v>26430.064170000001</v>
      </c>
      <c r="G56">
        <v>28033.271530000002</v>
      </c>
      <c r="H56">
        <v>30529.236529999998</v>
      </c>
      <c r="I56">
        <v>32820.414940000002</v>
      </c>
      <c r="J56">
        <v>34421.320570000003</v>
      </c>
      <c r="K56">
        <v>35241.683219999999</v>
      </c>
      <c r="L56">
        <v>35403.22668</v>
      </c>
      <c r="M56">
        <v>35034.584499999997</v>
      </c>
      <c r="N56">
        <v>34233.021189999999</v>
      </c>
      <c r="O56">
        <v>33024.164429999997</v>
      </c>
      <c r="P56">
        <v>32510.95635</v>
      </c>
      <c r="Q56">
        <v>32322.52306</v>
      </c>
      <c r="R56">
        <v>32284.315729999998</v>
      </c>
      <c r="S56">
        <v>32300.10555</v>
      </c>
      <c r="T56">
        <v>32316.89212</v>
      </c>
      <c r="U56">
        <v>32164.745490000001</v>
      </c>
      <c r="V56">
        <v>31906.720140000001</v>
      </c>
      <c r="W56">
        <v>31568.709699999999</v>
      </c>
      <c r="X56">
        <v>31176.863740000001</v>
      </c>
      <c r="Y56">
        <v>30727.89559</v>
      </c>
      <c r="Z56">
        <v>30221.737730000001</v>
      </c>
      <c r="AA56">
        <v>29658.69313</v>
      </c>
      <c r="AB56">
        <v>29036.969099999998</v>
      </c>
      <c r="AC56">
        <v>28358.8766</v>
      </c>
      <c r="AD56">
        <v>27626.531709999999</v>
      </c>
      <c r="AE56">
        <v>27355.694879999999</v>
      </c>
      <c r="AF56">
        <v>27179.997859999999</v>
      </c>
      <c r="AG56">
        <v>26954.674200000001</v>
      </c>
      <c r="AH56">
        <v>26649.176879999999</v>
      </c>
      <c r="AI56">
        <v>26269.052449999999</v>
      </c>
      <c r="AJ56">
        <v>25830.4872</v>
      </c>
      <c r="AK56">
        <v>25350.239949999999</v>
      </c>
      <c r="AL56">
        <v>24842.25373</v>
      </c>
      <c r="AM56">
        <v>24316.471549999998</v>
      </c>
      <c r="AN56">
        <v>23779.658630000002</v>
      </c>
    </row>
    <row r="57" spans="1:40" x14ac:dyDescent="0.25">
      <c r="A57" s="27" t="s">
        <v>426</v>
      </c>
      <c r="B57" t="s">
        <v>294</v>
      </c>
      <c r="C57">
        <v>2038.237662</v>
      </c>
      <c r="D57">
        <v>2351.838287</v>
      </c>
      <c r="E57">
        <v>2908.1008470000002</v>
      </c>
      <c r="F57">
        <v>3716.6229170000001</v>
      </c>
      <c r="G57">
        <v>4809.7166619999998</v>
      </c>
      <c r="H57">
        <v>6226.1473100000003</v>
      </c>
      <c r="I57">
        <v>7846.9091630000003</v>
      </c>
      <c r="J57">
        <v>9576.6621620000005</v>
      </c>
      <c r="K57">
        <v>11364.363139999999</v>
      </c>
      <c r="L57">
        <v>13202.96528</v>
      </c>
      <c r="M57">
        <v>15090.522430000001</v>
      </c>
      <c r="N57">
        <v>17016.87038</v>
      </c>
      <c r="O57">
        <v>18934.46573</v>
      </c>
      <c r="P57">
        <v>20765.271229999998</v>
      </c>
      <c r="Q57">
        <v>22583.93433</v>
      </c>
      <c r="R57">
        <v>24444.663670000002</v>
      </c>
      <c r="S57">
        <v>26376.586230000001</v>
      </c>
      <c r="T57">
        <v>28395.386210000001</v>
      </c>
      <c r="U57">
        <v>30010.849160000002</v>
      </c>
      <c r="V57">
        <v>31400.748100000001</v>
      </c>
      <c r="W57">
        <v>32660.962319999999</v>
      </c>
      <c r="X57">
        <v>33856.679360000002</v>
      </c>
      <c r="Y57">
        <v>35003.27231</v>
      </c>
      <c r="Z57">
        <v>36106.532670000001</v>
      </c>
      <c r="AA57">
        <v>37165.08668</v>
      </c>
      <c r="AB57">
        <v>38170.118439999998</v>
      </c>
      <c r="AC57">
        <v>39114.792840000002</v>
      </c>
      <c r="AD57">
        <v>39990.172599999998</v>
      </c>
      <c r="AE57">
        <v>40772.171090000003</v>
      </c>
      <c r="AF57">
        <v>41303.243240000003</v>
      </c>
      <c r="AG57">
        <v>41556.175289999999</v>
      </c>
      <c r="AH57">
        <v>41582.711889999999</v>
      </c>
      <c r="AI57">
        <v>41442.05874</v>
      </c>
      <c r="AJ57">
        <v>41184.65913</v>
      </c>
      <c r="AK57">
        <v>40848.673889999998</v>
      </c>
      <c r="AL57">
        <v>40461.142829999997</v>
      </c>
      <c r="AM57">
        <v>40039.444909999998</v>
      </c>
      <c r="AN57">
        <v>39594.308380000002</v>
      </c>
    </row>
    <row r="58" spans="1:40" x14ac:dyDescent="0.25">
      <c r="A58" s="27" t="s">
        <v>427</v>
      </c>
      <c r="B58" t="s">
        <v>295</v>
      </c>
      <c r="C58">
        <v>3008.1718510000001</v>
      </c>
      <c r="D58">
        <v>3062.1644919999999</v>
      </c>
      <c r="E58">
        <v>3126.5548020000001</v>
      </c>
      <c r="F58">
        <v>3189.357567</v>
      </c>
      <c r="G58">
        <v>3240.8043739999998</v>
      </c>
      <c r="H58">
        <v>3619.0999259999999</v>
      </c>
      <c r="I58">
        <v>4138.4088410000004</v>
      </c>
      <c r="J58">
        <v>4708.1172479999996</v>
      </c>
      <c r="K58">
        <v>5284.048033</v>
      </c>
      <c r="L58">
        <v>5851.1102970000002</v>
      </c>
      <c r="M58">
        <v>6400.1793749999997</v>
      </c>
      <c r="N58">
        <v>6921.6819750000004</v>
      </c>
      <c r="O58">
        <v>7394.2111869999999</v>
      </c>
      <c r="P58">
        <v>7567.7476939999997</v>
      </c>
      <c r="Q58">
        <v>7568.0091510000002</v>
      </c>
      <c r="R58">
        <v>7474.6895299999996</v>
      </c>
      <c r="S58">
        <v>7331.1248569999998</v>
      </c>
      <c r="T58">
        <v>7160.1326550000003</v>
      </c>
      <c r="U58">
        <v>7029.3653999999997</v>
      </c>
      <c r="V58">
        <v>6917.1050699999996</v>
      </c>
      <c r="W58">
        <v>6810.2574629999999</v>
      </c>
      <c r="X58">
        <v>6704.5199069999999</v>
      </c>
      <c r="Y58">
        <v>6593.8510340000003</v>
      </c>
      <c r="Z58">
        <v>6475.3602170000004</v>
      </c>
      <c r="AA58">
        <v>6347.5354150000003</v>
      </c>
      <c r="AB58">
        <v>6209.109136</v>
      </c>
      <c r="AC58">
        <v>6060.0617730000004</v>
      </c>
      <c r="AD58">
        <v>5900.5294530000001</v>
      </c>
      <c r="AE58">
        <v>5836.4649120000004</v>
      </c>
      <c r="AF58">
        <v>5791.4429179999997</v>
      </c>
      <c r="AG58">
        <v>5735.5166760000002</v>
      </c>
      <c r="AH58">
        <v>5662.6838980000002</v>
      </c>
      <c r="AI58">
        <v>5574.3889250000002</v>
      </c>
      <c r="AJ58">
        <v>5474.1977020000004</v>
      </c>
      <c r="AK58">
        <v>5365.714199</v>
      </c>
      <c r="AL58">
        <v>5251.9018939999996</v>
      </c>
      <c r="AM58">
        <v>5134.8547150000004</v>
      </c>
      <c r="AN58">
        <v>5015.9852119999996</v>
      </c>
    </row>
    <row r="59" spans="1:40" x14ac:dyDescent="0.25">
      <c r="A59" s="27" t="s">
        <v>117</v>
      </c>
      <c r="B59" t="s">
        <v>296</v>
      </c>
      <c r="C59">
        <v>74.41428406</v>
      </c>
      <c r="D59">
        <v>110.38799590000001</v>
      </c>
      <c r="E59">
        <v>199.4108555</v>
      </c>
      <c r="F59">
        <v>396.88884610000002</v>
      </c>
      <c r="G59">
        <v>825.04818539999997</v>
      </c>
      <c r="H59">
        <v>1667.120038</v>
      </c>
      <c r="I59">
        <v>3231.2844279999999</v>
      </c>
      <c r="J59">
        <v>6017.1171009999998</v>
      </c>
      <c r="K59">
        <v>10847.16049</v>
      </c>
      <c r="L59">
        <v>19093.579450000001</v>
      </c>
      <c r="M59">
        <v>33004.13394</v>
      </c>
      <c r="N59">
        <v>56203.977550000003</v>
      </c>
      <c r="O59">
        <v>94324.740829999995</v>
      </c>
      <c r="P59">
        <v>122932.3869</v>
      </c>
      <c r="Q59">
        <v>140291.02480000001</v>
      </c>
      <c r="R59">
        <v>149435.94450000001</v>
      </c>
      <c r="S59">
        <v>153637.70319999999</v>
      </c>
      <c r="T59">
        <v>155155.747</v>
      </c>
      <c r="U59">
        <v>162574.88819999999</v>
      </c>
      <c r="V59">
        <v>173770.88589999999</v>
      </c>
      <c r="W59">
        <v>187695.459</v>
      </c>
      <c r="X59">
        <v>203906.83549999999</v>
      </c>
      <c r="Y59">
        <v>222094.3701</v>
      </c>
      <c r="Z59">
        <v>242111.50260000001</v>
      </c>
      <c r="AA59">
        <v>263888.43209999998</v>
      </c>
      <c r="AB59">
        <v>287367.3432</v>
      </c>
      <c r="AC59">
        <v>312532.44050000003</v>
      </c>
      <c r="AD59">
        <v>339361.4523</v>
      </c>
      <c r="AE59">
        <v>357108.9105</v>
      </c>
      <c r="AF59">
        <v>367932.55440000002</v>
      </c>
      <c r="AG59">
        <v>373745.67359999998</v>
      </c>
      <c r="AH59">
        <v>376264.45610000001</v>
      </c>
      <c r="AI59">
        <v>376717.21490000002</v>
      </c>
      <c r="AJ59">
        <v>375926.85690000001</v>
      </c>
      <c r="AK59">
        <v>374422.1226</v>
      </c>
      <c r="AL59">
        <v>372532.42910000001</v>
      </c>
      <c r="AM59">
        <v>370447.97619999998</v>
      </c>
      <c r="AN59">
        <v>368272.54090000002</v>
      </c>
    </row>
    <row r="60" spans="1:40" x14ac:dyDescent="0.25">
      <c r="A60" s="27" t="s">
        <v>428</v>
      </c>
      <c r="B60" t="s">
        <v>297</v>
      </c>
      <c r="C60">
        <v>439.5071974</v>
      </c>
      <c r="D60">
        <v>520.29675559999998</v>
      </c>
      <c r="E60">
        <v>668.22703769999998</v>
      </c>
      <c r="F60">
        <v>892.07702280000001</v>
      </c>
      <c r="G60">
        <v>1208.880547</v>
      </c>
      <c r="H60">
        <v>1535.002041</v>
      </c>
      <c r="I60">
        <v>1835.1119530000001</v>
      </c>
      <c r="J60">
        <v>2089.0177910000002</v>
      </c>
      <c r="K60">
        <v>2293.5089670000002</v>
      </c>
      <c r="L60">
        <v>2456.1577670000001</v>
      </c>
      <c r="M60">
        <v>2584.0483899999999</v>
      </c>
      <c r="N60">
        <v>2681.337959</v>
      </c>
      <c r="O60">
        <v>2745.9299390000001</v>
      </c>
      <c r="P60">
        <v>2744.6450300000001</v>
      </c>
      <c r="Q60">
        <v>2707.4880619999999</v>
      </c>
      <c r="R60">
        <v>2652.168631</v>
      </c>
      <c r="S60">
        <v>2587.6006830000001</v>
      </c>
      <c r="T60">
        <v>2518.2094649999999</v>
      </c>
      <c r="U60">
        <v>2464.2944830000001</v>
      </c>
      <c r="V60">
        <v>2417.8198870000001</v>
      </c>
      <c r="W60">
        <v>2373.9776240000001</v>
      </c>
      <c r="X60">
        <v>2331.13501</v>
      </c>
      <c r="Y60">
        <v>2287.1075740000001</v>
      </c>
      <c r="Z60">
        <v>2240.8416659999998</v>
      </c>
      <c r="AA60">
        <v>2191.7803570000001</v>
      </c>
      <c r="AB60">
        <v>2139.4626010000002</v>
      </c>
      <c r="AC60">
        <v>2083.8652320000001</v>
      </c>
      <c r="AD60">
        <v>2025.022457</v>
      </c>
      <c r="AE60">
        <v>1376.7284199999999</v>
      </c>
      <c r="AF60">
        <v>773.38404809999997</v>
      </c>
      <c r="AG60">
        <v>392.56667290000001</v>
      </c>
      <c r="AH60">
        <v>189.17774019999999</v>
      </c>
      <c r="AI60">
        <v>88.966998989999894</v>
      </c>
      <c r="AJ60">
        <v>41.512373480000001</v>
      </c>
      <c r="AK60">
        <v>19.308946079999998</v>
      </c>
      <c r="AL60">
        <v>9.0063655350000005</v>
      </c>
      <c r="AM60">
        <v>4.5431442359999998</v>
      </c>
      <c r="AN60">
        <v>2.4900731450000002</v>
      </c>
    </row>
    <row r="61" spans="1:40" x14ac:dyDescent="0.25">
      <c r="A61" s="27" t="s">
        <v>429</v>
      </c>
      <c r="B61" t="s">
        <v>298</v>
      </c>
      <c r="C61">
        <v>4581.1430389999996</v>
      </c>
      <c r="D61">
        <v>4893.0304850000002</v>
      </c>
      <c r="E61">
        <v>5373.221235</v>
      </c>
      <c r="F61">
        <v>5968.3818730000003</v>
      </c>
      <c r="G61">
        <v>6642.156731</v>
      </c>
      <c r="H61">
        <v>7431.1570869999996</v>
      </c>
      <c r="I61">
        <v>8126.6803790000004</v>
      </c>
      <c r="J61">
        <v>8633.0950520000006</v>
      </c>
      <c r="K61">
        <v>8939.3034650000009</v>
      </c>
      <c r="L61">
        <v>9079.7411400000001</v>
      </c>
      <c r="M61">
        <v>9086.7448999999997</v>
      </c>
      <c r="N61">
        <v>8982.7227459999995</v>
      </c>
      <c r="O61">
        <v>8770.4892209999998</v>
      </c>
      <c r="P61">
        <v>8550.2661769999995</v>
      </c>
      <c r="Q61">
        <v>8324.1926120000007</v>
      </c>
      <c r="R61">
        <v>8095.9068699999998</v>
      </c>
      <c r="S61">
        <v>7865.5991249999997</v>
      </c>
      <c r="T61">
        <v>7632.816855</v>
      </c>
      <c r="U61">
        <v>7120.3672509999997</v>
      </c>
      <c r="V61">
        <v>6504.4901659999996</v>
      </c>
      <c r="W61">
        <v>5874.0670110000001</v>
      </c>
      <c r="X61">
        <v>5272.3319709999996</v>
      </c>
      <c r="Y61">
        <v>4713.76469</v>
      </c>
      <c r="Z61">
        <v>4202.7124119999999</v>
      </c>
      <c r="AA61">
        <v>3738.6564509999998</v>
      </c>
      <c r="AB61">
        <v>3318.7510419999999</v>
      </c>
      <c r="AC61">
        <v>2939.9150410000002</v>
      </c>
      <c r="AD61">
        <v>2598.819094</v>
      </c>
      <c r="AE61">
        <v>2208.9309589999998</v>
      </c>
      <c r="AF61">
        <v>1830.6790289999999</v>
      </c>
      <c r="AG61">
        <v>1492.5673939999999</v>
      </c>
      <c r="AH61">
        <v>1204.692446</v>
      </c>
      <c r="AI61">
        <v>966.46657540000001</v>
      </c>
      <c r="AJ61">
        <v>772.62403489999997</v>
      </c>
      <c r="AK61">
        <v>616.47270370000001</v>
      </c>
      <c r="AL61">
        <v>491.42515800000001</v>
      </c>
      <c r="AM61">
        <v>391.61385230000002</v>
      </c>
      <c r="AN61">
        <v>312.10042670000001</v>
      </c>
    </row>
    <row r="62" spans="1:40" x14ac:dyDescent="0.25">
      <c r="A62" s="27" t="s">
        <v>430</v>
      </c>
      <c r="B62" t="s">
        <v>299</v>
      </c>
      <c r="C62">
        <v>0.34929036279999998</v>
      </c>
      <c r="D62">
        <v>0.89858969590000004</v>
      </c>
      <c r="E62">
        <v>3.8751551900000001</v>
      </c>
      <c r="F62">
        <v>21.787033709999999</v>
      </c>
      <c r="G62">
        <v>138.63905120000001</v>
      </c>
      <c r="H62">
        <v>399.10494740000001</v>
      </c>
      <c r="I62">
        <v>736.91234529999997</v>
      </c>
      <c r="J62">
        <v>1059.516173</v>
      </c>
      <c r="K62">
        <v>1323.5735079999999</v>
      </c>
      <c r="L62">
        <v>1529.2319339999999</v>
      </c>
      <c r="M62">
        <v>1690.7184259999999</v>
      </c>
      <c r="N62">
        <v>1821.2803960000001</v>
      </c>
      <c r="O62">
        <v>1926.785349</v>
      </c>
      <c r="P62">
        <v>1930.8703439999999</v>
      </c>
      <c r="Q62">
        <v>1882.4332710000001</v>
      </c>
      <c r="R62">
        <v>1811.0135319999999</v>
      </c>
      <c r="S62">
        <v>1731.693039</v>
      </c>
      <c r="T62">
        <v>1651.600115</v>
      </c>
      <c r="U62">
        <v>1525.6327080000001</v>
      </c>
      <c r="V62">
        <v>1386.8497600000001</v>
      </c>
      <c r="W62">
        <v>1250.6425770000001</v>
      </c>
      <c r="X62">
        <v>1123.8560170000001</v>
      </c>
      <c r="Y62">
        <v>1008.0698</v>
      </c>
      <c r="Z62">
        <v>903.25817889999996</v>
      </c>
      <c r="AA62">
        <v>808.70483400000001</v>
      </c>
      <c r="AB62">
        <v>723.41641930000003</v>
      </c>
      <c r="AC62">
        <v>646.49553900000001</v>
      </c>
      <c r="AD62">
        <v>577.09028160000003</v>
      </c>
      <c r="AE62">
        <v>536.78661550000004</v>
      </c>
      <c r="AF62">
        <v>507.7685161</v>
      </c>
      <c r="AG62">
        <v>482.93494720000001</v>
      </c>
      <c r="AH62">
        <v>459.76502249999999</v>
      </c>
      <c r="AI62">
        <v>437.41467390000003</v>
      </c>
      <c r="AJ62">
        <v>415.68739420000003</v>
      </c>
      <c r="AK62">
        <v>394.60799270000001</v>
      </c>
      <c r="AL62">
        <v>374.25169720000002</v>
      </c>
      <c r="AM62">
        <v>354.67475739999998</v>
      </c>
      <c r="AN62">
        <v>335.90574859999998</v>
      </c>
    </row>
    <row r="63" spans="1:40" x14ac:dyDescent="0.25">
      <c r="A63" s="27" t="s">
        <v>431</v>
      </c>
      <c r="B63" t="s">
        <v>300</v>
      </c>
      <c r="C63">
        <v>3813.5502799999999</v>
      </c>
      <c r="D63">
        <v>3851.825065</v>
      </c>
      <c r="E63">
        <v>3891.0566469999999</v>
      </c>
      <c r="F63">
        <v>3924.0502839999999</v>
      </c>
      <c r="G63">
        <v>3942.1188729999999</v>
      </c>
      <c r="H63">
        <v>4158.5173219999997</v>
      </c>
      <c r="I63">
        <v>4382.9728100000002</v>
      </c>
      <c r="J63">
        <v>4535.9489139999996</v>
      </c>
      <c r="K63">
        <v>4598.5907790000001</v>
      </c>
      <c r="L63">
        <v>4582.9742219999998</v>
      </c>
      <c r="M63">
        <v>4503.6738930000001</v>
      </c>
      <c r="N63">
        <v>4372.2356019999997</v>
      </c>
      <c r="O63">
        <v>4191.6963480000004</v>
      </c>
      <c r="P63">
        <v>4065.0131200000001</v>
      </c>
      <c r="Q63">
        <v>3962.8958830000001</v>
      </c>
      <c r="R63">
        <v>3872.054216</v>
      </c>
      <c r="S63">
        <v>3785.0633440000001</v>
      </c>
      <c r="T63">
        <v>3697.963694</v>
      </c>
      <c r="U63">
        <v>3637.7441650000001</v>
      </c>
      <c r="V63">
        <v>3589.245762</v>
      </c>
      <c r="W63">
        <v>3543.8034769999999</v>
      </c>
      <c r="X63">
        <v>3498.3101080000001</v>
      </c>
      <c r="Y63">
        <v>3449.245109</v>
      </c>
      <c r="Z63">
        <v>3394.9668649999999</v>
      </c>
      <c r="AA63">
        <v>3334.6717960000001</v>
      </c>
      <c r="AB63">
        <v>3267.7391630000002</v>
      </c>
      <c r="AC63">
        <v>3194.2288100000001</v>
      </c>
      <c r="AD63">
        <v>3114.2934489999998</v>
      </c>
      <c r="AE63">
        <v>3085.9220110000001</v>
      </c>
      <c r="AF63">
        <v>3067.9650299999998</v>
      </c>
      <c r="AG63">
        <v>3044.1516000000001</v>
      </c>
      <c r="AH63">
        <v>3011.06268</v>
      </c>
      <c r="AI63">
        <v>2969.3451610000002</v>
      </c>
      <c r="AJ63">
        <v>2920.8463499999998</v>
      </c>
      <c r="AK63">
        <v>2867.4785149999998</v>
      </c>
      <c r="AL63">
        <v>2810.8357070000002</v>
      </c>
      <c r="AM63">
        <v>2752.0592310000002</v>
      </c>
      <c r="AN63">
        <v>2691.9300499999999</v>
      </c>
    </row>
    <row r="64" spans="1:40" x14ac:dyDescent="0.25">
      <c r="A64" s="27" t="s">
        <v>434</v>
      </c>
      <c r="B64" t="s">
        <v>301</v>
      </c>
      <c r="C64">
        <v>13033.75303</v>
      </c>
      <c r="D64">
        <v>13193.72834</v>
      </c>
      <c r="E64">
        <v>13336.81517</v>
      </c>
      <c r="F64">
        <v>13426.14122</v>
      </c>
      <c r="G64">
        <v>13434.88816</v>
      </c>
      <c r="H64">
        <v>14089.603209999999</v>
      </c>
      <c r="I64">
        <v>14778.332280000001</v>
      </c>
      <c r="J64">
        <v>15249.638569999999</v>
      </c>
      <c r="K64">
        <v>15447.64201</v>
      </c>
      <c r="L64">
        <v>15411.120849999999</v>
      </c>
      <c r="M64">
        <v>15182.880660000001</v>
      </c>
      <c r="N64">
        <v>14794.36196</v>
      </c>
      <c r="O64">
        <v>14248.501319999999</v>
      </c>
      <c r="P64">
        <v>13537.6885</v>
      </c>
      <c r="Q64">
        <v>12764.58108</v>
      </c>
      <c r="R64">
        <v>11984.9679</v>
      </c>
      <c r="S64">
        <v>11223.14357</v>
      </c>
      <c r="T64">
        <v>10489.312809999999</v>
      </c>
      <c r="U64">
        <v>9947.6236580000004</v>
      </c>
      <c r="V64">
        <v>9502.1599979999901</v>
      </c>
      <c r="W64">
        <v>9103.8980059999994</v>
      </c>
      <c r="X64">
        <v>8732.0679180000006</v>
      </c>
      <c r="Y64">
        <v>8371.5486899999996</v>
      </c>
      <c r="Z64">
        <v>8015.5126049999999</v>
      </c>
      <c r="AA64">
        <v>7660.9472450000003</v>
      </c>
      <c r="AB64">
        <v>7306.1891610000002</v>
      </c>
      <c r="AC64">
        <v>6951.5673180000003</v>
      </c>
      <c r="AD64">
        <v>6597.7611209999995</v>
      </c>
      <c r="AE64">
        <v>5385.0196900000001</v>
      </c>
      <c r="AF64">
        <v>4043.4249439999999</v>
      </c>
      <c r="AG64">
        <v>2899.1602229999999</v>
      </c>
      <c r="AH64">
        <v>2027.8001670000001</v>
      </c>
      <c r="AI64">
        <v>1400.2734760000001</v>
      </c>
      <c r="AJ64">
        <v>961.2101725</v>
      </c>
      <c r="AK64">
        <v>658.75807450000002</v>
      </c>
      <c r="AL64">
        <v>451.86922720000001</v>
      </c>
      <c r="AM64">
        <v>310.69874479999999</v>
      </c>
      <c r="AN64">
        <v>214.66833349999999</v>
      </c>
    </row>
    <row r="65" spans="1:40" x14ac:dyDescent="0.25">
      <c r="A65" s="27" t="s">
        <v>435</v>
      </c>
      <c r="B65" t="s">
        <v>302</v>
      </c>
      <c r="C65">
        <v>42001.407169999999</v>
      </c>
      <c r="D65">
        <v>43556.29464</v>
      </c>
      <c r="E65">
        <v>45692.088759999999</v>
      </c>
      <c r="F65">
        <v>48062.1325</v>
      </c>
      <c r="G65">
        <v>50425.622710000003</v>
      </c>
      <c r="H65">
        <v>54634.601020000002</v>
      </c>
      <c r="I65">
        <v>58724.849479999997</v>
      </c>
      <c r="J65">
        <v>61820.45091</v>
      </c>
      <c r="K65">
        <v>63726.032370000001</v>
      </c>
      <c r="L65">
        <v>64602.797079999997</v>
      </c>
      <c r="M65">
        <v>64621.713069999998</v>
      </c>
      <c r="N65">
        <v>63903.021330000003</v>
      </c>
      <c r="O65">
        <v>62441.548880000002</v>
      </c>
      <c r="P65">
        <v>62123.51713</v>
      </c>
      <c r="Q65">
        <v>62353.44169</v>
      </c>
      <c r="R65">
        <v>62846.639770000002</v>
      </c>
      <c r="S65">
        <v>63439.956819999999</v>
      </c>
      <c r="T65">
        <v>64039.537929999999</v>
      </c>
      <c r="U65">
        <v>63842.791120000002</v>
      </c>
      <c r="V65">
        <v>63197.845710000001</v>
      </c>
      <c r="W65">
        <v>62278.873570000003</v>
      </c>
      <c r="X65">
        <v>61203.164830000002</v>
      </c>
      <c r="Y65">
        <v>59998.878929999999</v>
      </c>
      <c r="Z65">
        <v>58684.340629999999</v>
      </c>
      <c r="AA65">
        <v>57270.142180000003</v>
      </c>
      <c r="AB65">
        <v>55758.478690000004</v>
      </c>
      <c r="AC65">
        <v>54157.198830000001</v>
      </c>
      <c r="AD65">
        <v>52472.521809999998</v>
      </c>
      <c r="AE65">
        <v>52452.898150000001</v>
      </c>
      <c r="AF65">
        <v>53025.014649999997</v>
      </c>
      <c r="AG65">
        <v>53719.400430000002</v>
      </c>
      <c r="AH65">
        <v>54367.062530000003</v>
      </c>
      <c r="AI65">
        <v>54914.166420000001</v>
      </c>
      <c r="AJ65">
        <v>55354.799310000002</v>
      </c>
      <c r="AK65">
        <v>55700.57645</v>
      </c>
      <c r="AL65">
        <v>55967.371279999999</v>
      </c>
      <c r="AM65">
        <v>56168.637219999997</v>
      </c>
      <c r="AN65">
        <v>56314.540780000003</v>
      </c>
    </row>
    <row r="66" spans="1:40" x14ac:dyDescent="0.25">
      <c r="A66" s="27" t="s">
        <v>432</v>
      </c>
      <c r="B66" t="s">
        <v>303</v>
      </c>
      <c r="C66">
        <v>404.96020850000002</v>
      </c>
      <c r="D66">
        <v>446.19007679999999</v>
      </c>
      <c r="E66">
        <v>514.00475219999998</v>
      </c>
      <c r="F66">
        <v>604.21057129999997</v>
      </c>
      <c r="G66">
        <v>714.66329050000002</v>
      </c>
      <c r="H66">
        <v>639.35674949999998</v>
      </c>
      <c r="I66">
        <v>481.84216240000001</v>
      </c>
      <c r="J66">
        <v>326.79635389999999</v>
      </c>
      <c r="K66">
        <v>207.93730350000001</v>
      </c>
      <c r="L66">
        <v>127.43661</v>
      </c>
      <c r="M66">
        <v>76.366190680000003</v>
      </c>
      <c r="N66">
        <v>45.141027999999999</v>
      </c>
      <c r="O66">
        <v>26.421463790000001</v>
      </c>
      <c r="P66">
        <v>19.407526749999999</v>
      </c>
      <c r="Q66">
        <v>16.053661340000001</v>
      </c>
      <c r="R66">
        <v>14.123571480000001</v>
      </c>
      <c r="S66">
        <v>12.818836709999999</v>
      </c>
      <c r="T66">
        <v>11.81038719</v>
      </c>
      <c r="U66">
        <v>12.04232167</v>
      </c>
      <c r="V66">
        <v>12.92996565</v>
      </c>
      <c r="W66">
        <v>14.23666457</v>
      </c>
      <c r="X66">
        <v>15.85785617</v>
      </c>
      <c r="Y66">
        <v>17.733130809999999</v>
      </c>
      <c r="Z66">
        <v>19.829985180000001</v>
      </c>
      <c r="AA66">
        <v>22.129751599999999</v>
      </c>
      <c r="AB66">
        <v>24.61882305</v>
      </c>
      <c r="AC66">
        <v>27.28929441</v>
      </c>
      <c r="AD66">
        <v>30.133938359999998</v>
      </c>
      <c r="AE66">
        <v>33.057392919999998</v>
      </c>
      <c r="AF66">
        <v>35.938781470000002</v>
      </c>
      <c r="AG66">
        <v>38.731434579999998</v>
      </c>
      <c r="AH66">
        <v>41.452126</v>
      </c>
      <c r="AI66">
        <v>44.13244967</v>
      </c>
      <c r="AJ66">
        <v>46.805393080000002</v>
      </c>
      <c r="AK66">
        <v>49.500202809999998</v>
      </c>
      <c r="AL66">
        <v>52.240996760000002</v>
      </c>
      <c r="AM66">
        <v>55.045742320000002</v>
      </c>
      <c r="AN66">
        <v>57.927562250000001</v>
      </c>
    </row>
    <row r="67" spans="1:40" x14ac:dyDescent="0.25">
      <c r="A67" s="27" t="s">
        <v>433</v>
      </c>
      <c r="B67" t="s">
        <v>304</v>
      </c>
      <c r="C67">
        <v>6170.1730530000004</v>
      </c>
      <c r="D67">
        <v>6137.0718539999998</v>
      </c>
      <c r="E67">
        <v>6048.9826249999996</v>
      </c>
      <c r="F67">
        <v>5920.4004059999997</v>
      </c>
      <c r="G67">
        <v>5755.1887489999999</v>
      </c>
      <c r="H67">
        <v>3985.6344770000001</v>
      </c>
      <c r="I67">
        <v>2256.8593569999998</v>
      </c>
      <c r="J67">
        <v>1134.3376089999999</v>
      </c>
      <c r="K67">
        <v>532.5164135</v>
      </c>
      <c r="L67">
        <v>241.63092119999999</v>
      </c>
      <c r="M67">
        <v>108.5679461</v>
      </c>
      <c r="N67">
        <v>49.470240009999998</v>
      </c>
      <c r="O67">
        <v>23.691655610000002</v>
      </c>
      <c r="P67">
        <v>16.33306739</v>
      </c>
      <c r="Q67">
        <v>13.622992119999999</v>
      </c>
      <c r="R67">
        <v>12.53920181</v>
      </c>
      <c r="S67">
        <v>12.130383630000001</v>
      </c>
      <c r="T67">
        <v>12.02000288</v>
      </c>
      <c r="U67">
        <v>12.1042481</v>
      </c>
      <c r="V67">
        <v>12.26931935</v>
      </c>
      <c r="W67">
        <v>12.45501252</v>
      </c>
      <c r="X67">
        <v>12.633519420000001</v>
      </c>
      <c r="Y67">
        <v>12.78581623</v>
      </c>
      <c r="Z67">
        <v>12.902705839999999</v>
      </c>
      <c r="AA67">
        <v>12.979980169999999</v>
      </c>
      <c r="AB67">
        <v>13.015467989999999</v>
      </c>
      <c r="AC67">
        <v>13.00969591</v>
      </c>
      <c r="AD67">
        <v>12.963969929999999</v>
      </c>
      <c r="AE67">
        <v>13.04193315</v>
      </c>
      <c r="AF67">
        <v>13.13365999</v>
      </c>
      <c r="AG67">
        <v>13.19402303</v>
      </c>
      <c r="AH67">
        <v>13.21378226</v>
      </c>
      <c r="AI67">
        <v>13.195602360000001</v>
      </c>
      <c r="AJ67">
        <v>13.145908370000001</v>
      </c>
      <c r="AK67">
        <v>13.07170528</v>
      </c>
      <c r="AL67">
        <v>12.978842739999999</v>
      </c>
      <c r="AM67">
        <v>12.871915899999999</v>
      </c>
      <c r="AN67">
        <v>12.754461239999999</v>
      </c>
    </row>
    <row r="68" spans="1:40" x14ac:dyDescent="0.25">
      <c r="A68" s="5" t="s">
        <v>219</v>
      </c>
      <c r="B68" t="s">
        <v>305</v>
      </c>
      <c r="C68">
        <v>48859.425999999999</v>
      </c>
      <c r="D68">
        <v>50263.782760000002</v>
      </c>
      <c r="E68">
        <v>51701.6728</v>
      </c>
      <c r="F68">
        <v>53175.859270000001</v>
      </c>
      <c r="G68">
        <v>54663.553310000003</v>
      </c>
      <c r="H68">
        <v>56156.082390000003</v>
      </c>
      <c r="I68">
        <v>57653.577310000001</v>
      </c>
      <c r="J68">
        <v>59160.228750000002</v>
      </c>
      <c r="K68">
        <v>60674.28542</v>
      </c>
      <c r="L68">
        <v>62200.459510000001</v>
      </c>
      <c r="M68">
        <v>63742.823450000004</v>
      </c>
      <c r="N68">
        <v>65305.027099999999</v>
      </c>
      <c r="O68">
        <v>66890.435100000002</v>
      </c>
      <c r="P68">
        <v>68520.174239999906</v>
      </c>
      <c r="Q68">
        <v>70206.861130000005</v>
      </c>
      <c r="R68">
        <v>71951.222609999997</v>
      </c>
      <c r="S68">
        <v>73753.909480000002</v>
      </c>
      <c r="T68">
        <v>75615.869649999906</v>
      </c>
      <c r="U68">
        <v>77586.774130000005</v>
      </c>
      <c r="V68">
        <v>79641.65049</v>
      </c>
      <c r="W68">
        <v>81769.996150000006</v>
      </c>
      <c r="X68">
        <v>83967.472309999997</v>
      </c>
      <c r="Y68">
        <v>86231.784719999996</v>
      </c>
      <c r="Z68">
        <v>88561.506640000007</v>
      </c>
      <c r="AA68">
        <v>90955.612550000005</v>
      </c>
      <c r="AB68">
        <v>93413.272920000003</v>
      </c>
      <c r="AC68">
        <v>95933.779190000001</v>
      </c>
      <c r="AD68">
        <v>98516.561019999906</v>
      </c>
      <c r="AE68">
        <v>101174.73390000001</v>
      </c>
      <c r="AF68">
        <v>103915.90919999999</v>
      </c>
      <c r="AG68">
        <v>106738.91989999999</v>
      </c>
      <c r="AH68">
        <v>109643.1246</v>
      </c>
      <c r="AI68">
        <v>112628.41039999999</v>
      </c>
      <c r="AJ68">
        <v>115695.734</v>
      </c>
      <c r="AK68">
        <v>118849.1914</v>
      </c>
      <c r="AL68">
        <v>122093.3717</v>
      </c>
      <c r="AM68">
        <v>125435.3132</v>
      </c>
      <c r="AN68">
        <v>128884.319</v>
      </c>
    </row>
    <row r="69" spans="1:40" x14ac:dyDescent="0.25">
      <c r="A69" s="5" t="s">
        <v>219</v>
      </c>
      <c r="B69" t="s">
        <v>306</v>
      </c>
      <c r="C69">
        <v>13.242000000000001</v>
      </c>
      <c r="D69">
        <v>13.625225</v>
      </c>
      <c r="E69">
        <v>14.01075088</v>
      </c>
      <c r="F69">
        <v>14.397675919999999</v>
      </c>
      <c r="G69">
        <v>14.78743373</v>
      </c>
      <c r="H69">
        <v>15.183592859999999</v>
      </c>
      <c r="I69">
        <v>15.587075329999999</v>
      </c>
      <c r="J69">
        <v>15.998315379999999</v>
      </c>
      <c r="K69">
        <v>16.41328961</v>
      </c>
      <c r="L69">
        <v>16.833837150000001</v>
      </c>
      <c r="M69">
        <v>17.262769469999999</v>
      </c>
      <c r="N69">
        <v>17.701415650000001</v>
      </c>
      <c r="O69">
        <v>18.1498186</v>
      </c>
      <c r="P69">
        <v>18.6101308</v>
      </c>
      <c r="Q69">
        <v>19.0852599</v>
      </c>
      <c r="R69">
        <v>19.573681730000001</v>
      </c>
      <c r="S69">
        <v>20.07430197</v>
      </c>
      <c r="T69">
        <v>20.586864800000001</v>
      </c>
      <c r="U69">
        <v>21.113810099999998</v>
      </c>
      <c r="V69">
        <v>21.652858899999998</v>
      </c>
      <c r="W69">
        <v>22.203273150000001</v>
      </c>
      <c r="X69">
        <v>22.765408570000002</v>
      </c>
      <c r="Y69">
        <v>23.339585499999998</v>
      </c>
      <c r="Z69">
        <v>23.925929199999999</v>
      </c>
      <c r="AA69">
        <v>24.5244252</v>
      </c>
      <c r="AB69">
        <v>25.134981740000001</v>
      </c>
      <c r="AC69">
        <v>25.757481299999998</v>
      </c>
      <c r="AD69">
        <v>26.39182323</v>
      </c>
      <c r="AE69">
        <v>27.039682800000001</v>
      </c>
      <c r="AF69">
        <v>27.702833439999999</v>
      </c>
      <c r="AG69">
        <v>28.379983190000001</v>
      </c>
      <c r="AH69">
        <v>29.07069942</v>
      </c>
      <c r="AI69">
        <v>29.775611120000001</v>
      </c>
      <c r="AJ69">
        <v>30.495988199999999</v>
      </c>
      <c r="AK69">
        <v>31.234385939999999</v>
      </c>
      <c r="AL69">
        <v>31.99255612</v>
      </c>
      <c r="AM69">
        <v>32.772871309999999</v>
      </c>
      <c r="AN69">
        <v>33.578338039999998</v>
      </c>
    </row>
    <row r="70" spans="1:40" x14ac:dyDescent="0.25">
      <c r="A70" s="5" t="s">
        <v>218</v>
      </c>
      <c r="B70" t="s">
        <v>307</v>
      </c>
      <c r="C70">
        <v>79196.570370000001</v>
      </c>
      <c r="D70">
        <v>81465.160459999999</v>
      </c>
      <c r="E70">
        <v>83818.654070000004</v>
      </c>
      <c r="F70">
        <v>86261.233030000003</v>
      </c>
      <c r="G70">
        <v>88730.440319999994</v>
      </c>
      <c r="H70">
        <v>91192.424350000001</v>
      </c>
      <c r="I70">
        <v>93645.65741</v>
      </c>
      <c r="J70">
        <v>96100.615130000006</v>
      </c>
      <c r="K70">
        <v>98570.454190000004</v>
      </c>
      <c r="L70">
        <v>101063.6958</v>
      </c>
      <c r="M70">
        <v>103585.9492</v>
      </c>
      <c r="N70">
        <v>106145.88039999999</v>
      </c>
      <c r="O70">
        <v>108754.5612</v>
      </c>
      <c r="P70">
        <v>111454.7472</v>
      </c>
      <c r="Q70">
        <v>114264.70879999999</v>
      </c>
      <c r="R70">
        <v>117190.0233</v>
      </c>
      <c r="S70">
        <v>120233.8895</v>
      </c>
      <c r="T70">
        <v>123399.39690000001</v>
      </c>
      <c r="U70">
        <v>126799.7913</v>
      </c>
      <c r="V70">
        <v>130371.5382</v>
      </c>
      <c r="W70">
        <v>134089.78529999999</v>
      </c>
      <c r="X70">
        <v>137942.6605</v>
      </c>
      <c r="Y70">
        <v>141924.21410000001</v>
      </c>
      <c r="Z70">
        <v>146032.01070000001</v>
      </c>
      <c r="AA70">
        <v>150265.66880000001</v>
      </c>
      <c r="AB70">
        <v>154625.9951</v>
      </c>
      <c r="AC70">
        <v>159114.55189999999</v>
      </c>
      <c r="AD70">
        <v>163733.5649</v>
      </c>
      <c r="AE70">
        <v>168510.62479999999</v>
      </c>
      <c r="AF70">
        <v>173456.37969999999</v>
      </c>
      <c r="AG70">
        <v>178570.62359999999</v>
      </c>
      <c r="AH70">
        <v>183851.46539999999</v>
      </c>
      <c r="AI70">
        <v>189296.01850000001</v>
      </c>
      <c r="AJ70">
        <v>194902.97700000001</v>
      </c>
      <c r="AK70">
        <v>200675.283</v>
      </c>
      <c r="AL70">
        <v>206620.9411</v>
      </c>
      <c r="AM70">
        <v>212752.17430000001</v>
      </c>
      <c r="AN70">
        <v>219085.34510000001</v>
      </c>
    </row>
    <row r="71" spans="1:40" x14ac:dyDescent="0.25">
      <c r="A71" s="5" t="s">
        <v>218</v>
      </c>
      <c r="B71" t="s">
        <v>308</v>
      </c>
      <c r="C71">
        <v>25142.842860000001</v>
      </c>
      <c r="D71">
        <v>25867.277590000002</v>
      </c>
      <c r="E71">
        <v>26608.515930000001</v>
      </c>
      <c r="F71">
        <v>27366.397819999998</v>
      </c>
      <c r="G71">
        <v>28137.850689999999</v>
      </c>
      <c r="H71">
        <v>28923.067299999999</v>
      </c>
      <c r="I71">
        <v>29721.749690000001</v>
      </c>
      <c r="J71">
        <v>30534.553879999999</v>
      </c>
      <c r="K71">
        <v>31357.08743</v>
      </c>
      <c r="L71">
        <v>32193.10799</v>
      </c>
      <c r="M71">
        <v>33046.988230000003</v>
      </c>
      <c r="N71">
        <v>33921.391680000001</v>
      </c>
      <c r="O71">
        <v>34817.823109999998</v>
      </c>
      <c r="P71">
        <v>35740.27764</v>
      </c>
      <c r="Q71">
        <v>36694.71963</v>
      </c>
      <c r="R71">
        <v>37679.762770000001</v>
      </c>
      <c r="S71">
        <v>38694.90496</v>
      </c>
      <c r="T71">
        <v>39741.155019999998</v>
      </c>
      <c r="U71">
        <v>40833.111360000003</v>
      </c>
      <c r="V71">
        <v>41961.907599999999</v>
      </c>
      <c r="W71">
        <v>43123.921269999999</v>
      </c>
      <c r="X71">
        <v>44318.572800000002</v>
      </c>
      <c r="Y71">
        <v>45545.841180000003</v>
      </c>
      <c r="Z71">
        <v>46805.876629999999</v>
      </c>
      <c r="AA71">
        <v>48098.931969999998</v>
      </c>
      <c r="AB71">
        <v>49425.364099999999</v>
      </c>
      <c r="AC71">
        <v>50785.676090000001</v>
      </c>
      <c r="AD71">
        <v>52180.583839999999</v>
      </c>
      <c r="AE71">
        <v>53613.742460000001</v>
      </c>
      <c r="AF71">
        <v>55088.802349999998</v>
      </c>
      <c r="AG71">
        <v>56603.063190000001</v>
      </c>
      <c r="AH71">
        <v>58155.313589999998</v>
      </c>
      <c r="AI71">
        <v>59746.008419999998</v>
      </c>
      <c r="AJ71">
        <v>61376.761930000001</v>
      </c>
      <c r="AK71">
        <v>63051.38366</v>
      </c>
      <c r="AL71">
        <v>64773.062389999999</v>
      </c>
      <c r="AM71">
        <v>66546.419760000004</v>
      </c>
      <c r="AN71">
        <v>68377.362299999906</v>
      </c>
    </row>
    <row r="72" spans="1:40" x14ac:dyDescent="0.25">
      <c r="A72" s="5" t="s">
        <v>218</v>
      </c>
      <c r="B72" t="s">
        <v>309</v>
      </c>
      <c r="C72">
        <v>38141.076789999999</v>
      </c>
      <c r="D72">
        <v>39232.491269999999</v>
      </c>
      <c r="E72">
        <v>40352.208120000003</v>
      </c>
      <c r="F72">
        <v>41503.832490000001</v>
      </c>
      <c r="G72">
        <v>42687.125260000001</v>
      </c>
      <c r="H72">
        <v>43889.705419999998</v>
      </c>
      <c r="I72">
        <v>45103.03486</v>
      </c>
      <c r="J72">
        <v>46326.47522</v>
      </c>
      <c r="K72">
        <v>47559.723140000002</v>
      </c>
      <c r="L72">
        <v>48813.85785</v>
      </c>
      <c r="M72">
        <v>50098.839840000001</v>
      </c>
      <c r="N72">
        <v>51421.121460000002</v>
      </c>
      <c r="O72">
        <v>52785.240810000003</v>
      </c>
      <c r="P72">
        <v>54192.581440000002</v>
      </c>
      <c r="Q72">
        <v>55649.718240000002</v>
      </c>
      <c r="R72">
        <v>57155.285559999997</v>
      </c>
      <c r="S72">
        <v>58710.494070000001</v>
      </c>
      <c r="T72">
        <v>60319.61636</v>
      </c>
      <c r="U72">
        <v>62009.548909999998</v>
      </c>
      <c r="V72">
        <v>63765.354590000003</v>
      </c>
      <c r="W72">
        <v>65581.719729999997</v>
      </c>
      <c r="X72">
        <v>67457.696609999999</v>
      </c>
      <c r="Y72">
        <v>69393.824299999906</v>
      </c>
      <c r="Z72">
        <v>71391.354590000003</v>
      </c>
      <c r="AA72">
        <v>73452.129910000003</v>
      </c>
      <c r="AB72">
        <v>75578.571320000003</v>
      </c>
      <c r="AC72">
        <v>77773.743579999995</v>
      </c>
      <c r="AD72">
        <v>80041.499049999999</v>
      </c>
      <c r="AE72">
        <v>82357.404890000005</v>
      </c>
      <c r="AF72">
        <v>84731.321590000007</v>
      </c>
      <c r="AG72">
        <v>87162.540569999997</v>
      </c>
      <c r="AH72">
        <v>89650.904129999995</v>
      </c>
      <c r="AI72">
        <v>92197.527119999999</v>
      </c>
      <c r="AJ72">
        <v>94804.599189999906</v>
      </c>
      <c r="AK72">
        <v>97477.342199999999</v>
      </c>
      <c r="AL72">
        <v>100220.00199999999</v>
      </c>
      <c r="AM72">
        <v>103039.06329999999</v>
      </c>
      <c r="AN72">
        <v>105942.8594</v>
      </c>
    </row>
    <row r="73" spans="1:40" x14ac:dyDescent="0.25">
      <c r="A73" s="5" t="s">
        <v>218</v>
      </c>
      <c r="B73" t="s">
        <v>310</v>
      </c>
      <c r="C73">
        <v>7549.8993810000002</v>
      </c>
      <c r="D73">
        <v>7781.5570850000004</v>
      </c>
      <c r="E73">
        <v>8022.5855890000003</v>
      </c>
      <c r="F73">
        <v>8272.4229630000009</v>
      </c>
      <c r="G73">
        <v>8540.4724380000007</v>
      </c>
      <c r="H73">
        <v>8829.8081880000009</v>
      </c>
      <c r="I73">
        <v>9138.1123380000008</v>
      </c>
      <c r="J73">
        <v>9462.6648750000004</v>
      </c>
      <c r="K73">
        <v>9799.4881929999901</v>
      </c>
      <c r="L73">
        <v>10148.94987</v>
      </c>
      <c r="M73">
        <v>10513.9059</v>
      </c>
      <c r="N73">
        <v>10897.706560000001</v>
      </c>
      <c r="O73">
        <v>11304.065500000001</v>
      </c>
      <c r="P73">
        <v>11713.11197</v>
      </c>
      <c r="Q73">
        <v>12129.47409</v>
      </c>
      <c r="R73">
        <v>12555.44621</v>
      </c>
      <c r="S73">
        <v>12992.33253</v>
      </c>
      <c r="T73">
        <v>13442.1381</v>
      </c>
      <c r="U73">
        <v>13900.59201</v>
      </c>
      <c r="V73">
        <v>14368.88567</v>
      </c>
      <c r="W73">
        <v>14847.740889999999</v>
      </c>
      <c r="X73">
        <v>15339.712670000001</v>
      </c>
      <c r="Y73">
        <v>15846.539409999999</v>
      </c>
      <c r="Z73">
        <v>16369.6008</v>
      </c>
      <c r="AA73">
        <v>16910.184929999999</v>
      </c>
      <c r="AB73">
        <v>17469.65019</v>
      </c>
      <c r="AC73">
        <v>18049.552250000001</v>
      </c>
      <c r="AD73">
        <v>18651.74007</v>
      </c>
      <c r="AE73">
        <v>19264.314490000001</v>
      </c>
      <c r="AF73">
        <v>19889.365320000001</v>
      </c>
      <c r="AG73">
        <v>20527.39458</v>
      </c>
      <c r="AH73">
        <v>21178.161469999999</v>
      </c>
      <c r="AI73">
        <v>21842.282340000002</v>
      </c>
      <c r="AJ73">
        <v>22521.346819999999</v>
      </c>
      <c r="AK73">
        <v>23217.95765</v>
      </c>
      <c r="AL73">
        <v>23934.733339999999</v>
      </c>
      <c r="AM73">
        <v>24674.774880000001</v>
      </c>
      <c r="AN73">
        <v>25441.788779999999</v>
      </c>
    </row>
    <row r="74" spans="1:40" x14ac:dyDescent="0.25">
      <c r="A74" s="5" t="s">
        <v>218</v>
      </c>
      <c r="B74" t="s">
        <v>311</v>
      </c>
      <c r="C74">
        <v>10681.6993</v>
      </c>
      <c r="D74">
        <v>10997.947630000001</v>
      </c>
      <c r="E74">
        <v>11311.378000000001</v>
      </c>
      <c r="F74">
        <v>11622.00902</v>
      </c>
      <c r="G74">
        <v>11945.08685</v>
      </c>
      <c r="H74">
        <v>12289.042219999999</v>
      </c>
      <c r="I74">
        <v>12653.92431</v>
      </c>
      <c r="J74">
        <v>13038.106040000001</v>
      </c>
      <c r="K74">
        <v>13434.42886</v>
      </c>
      <c r="L74">
        <v>13845.43821</v>
      </c>
      <c r="M74">
        <v>14275.012839999999</v>
      </c>
      <c r="N74">
        <v>14725.017169999999</v>
      </c>
      <c r="O74">
        <v>15195.755859999999</v>
      </c>
      <c r="P74">
        <v>15674.05263</v>
      </c>
      <c r="Q74">
        <v>16162.38213</v>
      </c>
      <c r="R74">
        <v>16658.999240000001</v>
      </c>
      <c r="S74">
        <v>17163.78</v>
      </c>
      <c r="T74">
        <v>17678.42541</v>
      </c>
      <c r="U74">
        <v>18198.014910000002</v>
      </c>
      <c r="V74">
        <v>18724.380020000001</v>
      </c>
      <c r="W74">
        <v>19258.931690000001</v>
      </c>
      <c r="X74">
        <v>19804.227330000002</v>
      </c>
      <c r="Y74">
        <v>20361.917939999999</v>
      </c>
      <c r="Z74">
        <v>20933.02937</v>
      </c>
      <c r="AA74">
        <v>21518.29103</v>
      </c>
      <c r="AB74">
        <v>22118.377530000002</v>
      </c>
      <c r="AC74">
        <v>22734.087530000001</v>
      </c>
      <c r="AD74">
        <v>23366.464469999999</v>
      </c>
      <c r="AE74">
        <v>24008.160599999999</v>
      </c>
      <c r="AF74">
        <v>24659.690879999998</v>
      </c>
      <c r="AG74">
        <v>25317.78456</v>
      </c>
      <c r="AH74">
        <v>25981.71789</v>
      </c>
      <c r="AI74">
        <v>26652.932059999999</v>
      </c>
      <c r="AJ74">
        <v>27333.883310000001</v>
      </c>
      <c r="AK74">
        <v>28028.52606</v>
      </c>
      <c r="AL74">
        <v>28738.989430000001</v>
      </c>
      <c r="AM74">
        <v>29468.060969999999</v>
      </c>
      <c r="AN74">
        <v>30219.015169999999</v>
      </c>
    </row>
    <row r="75" spans="1:40" x14ac:dyDescent="0.25">
      <c r="A75" s="5" t="s">
        <v>218</v>
      </c>
      <c r="B75" t="s">
        <v>312</v>
      </c>
      <c r="C75">
        <v>409061.22110000002</v>
      </c>
      <c r="D75">
        <v>420830.48050000001</v>
      </c>
      <c r="E75">
        <v>432511.79</v>
      </c>
      <c r="F75">
        <v>444105.12040000001</v>
      </c>
      <c r="G75">
        <v>455960.92379999999</v>
      </c>
      <c r="H75">
        <v>468398.80570000003</v>
      </c>
      <c r="I75">
        <v>481469.56550000003</v>
      </c>
      <c r="J75">
        <v>495140.66769999999</v>
      </c>
      <c r="K75">
        <v>509090.8444</v>
      </c>
      <c r="L75">
        <v>523431.67430000001</v>
      </c>
      <c r="M75">
        <v>538289.48340000003</v>
      </c>
      <c r="N75">
        <v>553693.01340000005</v>
      </c>
      <c r="O75">
        <v>569605.3639</v>
      </c>
      <c r="P75">
        <v>585945.60010000004</v>
      </c>
      <c r="Q75">
        <v>602789.16940000001</v>
      </c>
      <c r="R75">
        <v>619988.58719999995</v>
      </c>
      <c r="S75">
        <v>637486.92420000001</v>
      </c>
      <c r="T75">
        <v>655283.68279999995</v>
      </c>
      <c r="U75">
        <v>673245.25009999995</v>
      </c>
      <c r="V75">
        <v>691399.18169999996</v>
      </c>
      <c r="W75">
        <v>709779.26910000003</v>
      </c>
      <c r="X75">
        <v>728445.4608</v>
      </c>
      <c r="Y75">
        <v>747437.1372</v>
      </c>
      <c r="Z75">
        <v>766771.48690000002</v>
      </c>
      <c r="AA75">
        <v>786451.65229999996</v>
      </c>
      <c r="AB75">
        <v>806474.09719999996</v>
      </c>
      <c r="AC75">
        <v>826834.17550000001</v>
      </c>
      <c r="AD75">
        <v>847529.62749999994</v>
      </c>
      <c r="AE75">
        <v>868573.0686</v>
      </c>
      <c r="AF75">
        <v>890013.62899999996</v>
      </c>
      <c r="AG75">
        <v>911710.25280000002</v>
      </c>
      <c r="AH75">
        <v>933634.81200000003</v>
      </c>
      <c r="AI75">
        <v>955834.90729999996</v>
      </c>
      <c r="AJ75">
        <v>978392.24300000002</v>
      </c>
      <c r="AK75">
        <v>1001455.825</v>
      </c>
      <c r="AL75">
        <v>1025092.3689999999</v>
      </c>
      <c r="AM75">
        <v>1049406.791</v>
      </c>
      <c r="AN75">
        <v>1074527.0430000001</v>
      </c>
    </row>
    <row r="76" spans="1:40" x14ac:dyDescent="0.25">
      <c r="A76" s="19" t="s">
        <v>222</v>
      </c>
      <c r="B76" t="s">
        <v>313</v>
      </c>
      <c r="C76">
        <v>307332.288</v>
      </c>
      <c r="D76">
        <v>316018.1483</v>
      </c>
      <c r="E76">
        <v>324364.15169999999</v>
      </c>
      <c r="F76">
        <v>332531.15399999998</v>
      </c>
      <c r="G76">
        <v>341273.5955</v>
      </c>
      <c r="H76">
        <v>350895.87540000002</v>
      </c>
      <c r="I76">
        <v>361175.66869999998</v>
      </c>
      <c r="J76">
        <v>371923.44300000003</v>
      </c>
      <c r="K76">
        <v>382801.69260000001</v>
      </c>
      <c r="L76">
        <v>393882.86210000003</v>
      </c>
      <c r="M76">
        <v>405352.36560000002</v>
      </c>
      <c r="N76">
        <v>417159.06270000001</v>
      </c>
      <c r="O76">
        <v>429193.01669999998</v>
      </c>
      <c r="P76">
        <v>441294.40299999999</v>
      </c>
      <c r="Q76">
        <v>453494.53539999999</v>
      </c>
      <c r="R76">
        <v>465711.43569999997</v>
      </c>
      <c r="S76">
        <v>477926.29920000001</v>
      </c>
      <c r="T76">
        <v>490150.4558</v>
      </c>
      <c r="U76">
        <v>501068.21419999999</v>
      </c>
      <c r="V76">
        <v>511387.52110000001</v>
      </c>
      <c r="W76">
        <v>521408.31709999999</v>
      </c>
      <c r="X76">
        <v>531295.18889999995</v>
      </c>
      <c r="Y76">
        <v>541115.51470000006</v>
      </c>
      <c r="Z76">
        <v>550893.67619999999</v>
      </c>
      <c r="AA76">
        <v>560637.75120000006</v>
      </c>
      <c r="AB76">
        <v>570349.95250000001</v>
      </c>
      <c r="AC76">
        <v>580031.29299999995</v>
      </c>
      <c r="AD76">
        <v>589683.81510000001</v>
      </c>
      <c r="AE76">
        <v>598891.35479999997</v>
      </c>
      <c r="AF76">
        <v>607923.46239999996</v>
      </c>
      <c r="AG76">
        <v>616816.1531</v>
      </c>
      <c r="AH76">
        <v>625550.65850000002</v>
      </c>
      <c r="AI76">
        <v>634194.93660000002</v>
      </c>
      <c r="AJ76">
        <v>642827.12089999998</v>
      </c>
      <c r="AK76">
        <v>651553.6862</v>
      </c>
      <c r="AL76">
        <v>660403.62250000006</v>
      </c>
      <c r="AM76">
        <v>669423.86789999995</v>
      </c>
      <c r="AN76">
        <v>678672.02300000004</v>
      </c>
    </row>
    <row r="77" spans="1:40" x14ac:dyDescent="0.25">
      <c r="A77" s="5" t="s">
        <v>218</v>
      </c>
      <c r="B77" t="s">
        <v>314</v>
      </c>
      <c r="C77">
        <v>42242.221010000001</v>
      </c>
      <c r="D77">
        <v>43453.912579999997</v>
      </c>
      <c r="E77">
        <v>44679.87887</v>
      </c>
      <c r="F77">
        <v>45911.130299999997</v>
      </c>
      <c r="G77">
        <v>47163.254939999999</v>
      </c>
      <c r="H77">
        <v>48460.271200000003</v>
      </c>
      <c r="I77">
        <v>49798.647539999998</v>
      </c>
      <c r="J77">
        <v>51180.530740000002</v>
      </c>
      <c r="K77">
        <v>52592.351609999998</v>
      </c>
      <c r="L77">
        <v>54038.068339999998</v>
      </c>
      <c r="M77">
        <v>55531.651109999999</v>
      </c>
      <c r="N77">
        <v>57087.224710000002</v>
      </c>
      <c r="O77">
        <v>58720.310729999997</v>
      </c>
      <c r="P77">
        <v>60369.96991</v>
      </c>
      <c r="Q77">
        <v>62065.2428</v>
      </c>
      <c r="R77">
        <v>63809.618190000001</v>
      </c>
      <c r="S77">
        <v>65601.480549999906</v>
      </c>
      <c r="T77">
        <v>67440.633979999999</v>
      </c>
      <c r="U77">
        <v>69327.655329999994</v>
      </c>
      <c r="V77">
        <v>71262.834669999997</v>
      </c>
      <c r="W77">
        <v>73245.724610000005</v>
      </c>
      <c r="X77">
        <v>75282.820720000003</v>
      </c>
      <c r="Y77">
        <v>77377.574770000007</v>
      </c>
      <c r="Z77">
        <v>79532.400580000001</v>
      </c>
      <c r="AA77">
        <v>81749.264240000004</v>
      </c>
      <c r="AB77">
        <v>84029.971550000002</v>
      </c>
      <c r="AC77">
        <v>86376.38132</v>
      </c>
      <c r="AD77">
        <v>88790.598920000004</v>
      </c>
      <c r="AE77">
        <v>91204.695250000004</v>
      </c>
      <c r="AF77">
        <v>93641.867840000006</v>
      </c>
      <c r="AG77">
        <v>96112.800659999906</v>
      </c>
      <c r="AH77">
        <v>98619.218760000003</v>
      </c>
      <c r="AI77">
        <v>101163.4788</v>
      </c>
      <c r="AJ77">
        <v>103750.3403</v>
      </c>
      <c r="AK77">
        <v>106389.28019999999</v>
      </c>
      <c r="AL77">
        <v>109089.07460000001</v>
      </c>
      <c r="AM77">
        <v>111860.5355</v>
      </c>
      <c r="AN77">
        <v>114717.35679999999</v>
      </c>
    </row>
    <row r="78" spans="1:40" x14ac:dyDescent="0.25">
      <c r="A78" s="5" t="s">
        <v>218</v>
      </c>
      <c r="B78" t="s">
        <v>315</v>
      </c>
      <c r="C78">
        <v>176930.23329999999</v>
      </c>
      <c r="D78">
        <v>182054.09479999999</v>
      </c>
      <c r="E78">
        <v>187232.367</v>
      </c>
      <c r="F78">
        <v>192452.80110000001</v>
      </c>
      <c r="G78">
        <v>197806.31</v>
      </c>
      <c r="H78">
        <v>203378.71799999999</v>
      </c>
      <c r="I78">
        <v>209171.4039</v>
      </c>
      <c r="J78">
        <v>215170.49170000001</v>
      </c>
      <c r="K78">
        <v>221290.38440000001</v>
      </c>
      <c r="L78">
        <v>227561.99729999999</v>
      </c>
      <c r="M78">
        <v>234031.85320000001</v>
      </c>
      <c r="N78">
        <v>240721.0491</v>
      </c>
      <c r="O78">
        <v>247633.1042</v>
      </c>
      <c r="P78">
        <v>254707.4333</v>
      </c>
      <c r="Q78">
        <v>261981.3272</v>
      </c>
      <c r="R78">
        <v>269428.6985</v>
      </c>
      <c r="S78">
        <v>277040.64140000002</v>
      </c>
      <c r="T78">
        <v>284827.10989999998</v>
      </c>
      <c r="U78">
        <v>292763.45770000003</v>
      </c>
      <c r="V78">
        <v>300840.48190000001</v>
      </c>
      <c r="W78">
        <v>309064.114</v>
      </c>
      <c r="X78">
        <v>317457.18890000001</v>
      </c>
      <c r="Y78">
        <v>326034.51400000002</v>
      </c>
      <c r="Z78">
        <v>334804.93939999997</v>
      </c>
      <c r="AA78">
        <v>343774.36849999998</v>
      </c>
      <c r="AB78">
        <v>352947.91570000001</v>
      </c>
      <c r="AC78">
        <v>362331.52370000002</v>
      </c>
      <c r="AD78">
        <v>371933.11459999997</v>
      </c>
      <c r="AE78">
        <v>381733.53100000002</v>
      </c>
      <c r="AF78">
        <v>391750.1495</v>
      </c>
      <c r="AG78">
        <v>401949.48229999997</v>
      </c>
      <c r="AH78">
        <v>412321.61989999999</v>
      </c>
      <c r="AI78">
        <v>422880.06339999998</v>
      </c>
      <c r="AJ78">
        <v>433651.10060000001</v>
      </c>
      <c r="AK78">
        <v>444681.9853</v>
      </c>
      <c r="AL78">
        <v>456002.4424</v>
      </c>
      <c r="AM78">
        <v>467653.41499999998</v>
      </c>
      <c r="AN78">
        <v>479684.79560000001</v>
      </c>
    </row>
    <row r="79" spans="1:40" x14ac:dyDescent="0.25">
      <c r="A79" s="5" t="s">
        <v>220</v>
      </c>
      <c r="B79" t="s">
        <v>316</v>
      </c>
      <c r="C79">
        <v>11991.614</v>
      </c>
      <c r="D79">
        <v>12345.17311</v>
      </c>
      <c r="E79">
        <v>12708.9431</v>
      </c>
      <c r="F79">
        <v>13088.18554</v>
      </c>
      <c r="G79">
        <v>13485.62948</v>
      </c>
      <c r="H79">
        <v>13892.767250000001</v>
      </c>
      <c r="I79">
        <v>14302.08692</v>
      </c>
      <c r="J79">
        <v>14709.733990000001</v>
      </c>
      <c r="K79">
        <v>15113.69183</v>
      </c>
      <c r="L79">
        <v>15515.53076</v>
      </c>
      <c r="M79">
        <v>15918.40459</v>
      </c>
      <c r="N79">
        <v>16323.50844</v>
      </c>
      <c r="O79">
        <v>16732.733069999998</v>
      </c>
      <c r="P79">
        <v>17151.70031</v>
      </c>
      <c r="Q79">
        <v>17585.172729999998</v>
      </c>
      <c r="R79">
        <v>18035.847709999998</v>
      </c>
      <c r="S79">
        <v>18505.656500000001</v>
      </c>
      <c r="T79">
        <v>18996.583259999999</v>
      </c>
      <c r="U79">
        <v>19521.808140000001</v>
      </c>
      <c r="V79">
        <v>20074.364320000001</v>
      </c>
      <c r="W79">
        <v>20651.03874</v>
      </c>
      <c r="X79">
        <v>21250.185659999999</v>
      </c>
      <c r="Y79">
        <v>21870.967499999999</v>
      </c>
      <c r="Z79">
        <v>22513.127090000002</v>
      </c>
      <c r="AA79">
        <v>23176.821820000001</v>
      </c>
      <c r="AB79">
        <v>23862.506310000001</v>
      </c>
      <c r="AC79">
        <v>24570.875510000002</v>
      </c>
      <c r="AD79">
        <v>25302.86407</v>
      </c>
      <c r="AE79">
        <v>26055.703689999998</v>
      </c>
      <c r="AF79">
        <v>26830.93489</v>
      </c>
      <c r="AG79">
        <v>27629.534899999999</v>
      </c>
      <c r="AH79">
        <v>28452.155279999999</v>
      </c>
      <c r="AI79">
        <v>29302.620029999998</v>
      </c>
      <c r="AJ79">
        <v>30182.550770000002</v>
      </c>
      <c r="AK79">
        <v>31092.75475</v>
      </c>
      <c r="AL79">
        <v>32033.683690000002</v>
      </c>
      <c r="AM79">
        <v>33006.148159999997</v>
      </c>
      <c r="AN79">
        <v>34011.644460000003</v>
      </c>
    </row>
    <row r="80" spans="1:40" x14ac:dyDescent="0.25">
      <c r="A80" s="5" t="s">
        <v>220</v>
      </c>
      <c r="B80" t="s">
        <v>317</v>
      </c>
      <c r="C80">
        <v>16126.348</v>
      </c>
      <c r="D80">
        <v>16776.08556</v>
      </c>
      <c r="E80">
        <v>17393.51454</v>
      </c>
      <c r="F80">
        <v>17927.863850000002</v>
      </c>
      <c r="G80">
        <v>18556.024679999999</v>
      </c>
      <c r="H80">
        <v>19306.605950000001</v>
      </c>
      <c r="I80">
        <v>20165.95866</v>
      </c>
      <c r="J80">
        <v>21120.912710000001</v>
      </c>
      <c r="K80">
        <v>22166.56378</v>
      </c>
      <c r="L80">
        <v>23313.314279999999</v>
      </c>
      <c r="M80">
        <v>24575.062430000002</v>
      </c>
      <c r="N80">
        <v>25962.4306</v>
      </c>
      <c r="O80">
        <v>27484.545139999998</v>
      </c>
      <c r="P80">
        <v>28994.718669999998</v>
      </c>
      <c r="Q80">
        <v>30469.93001</v>
      </c>
      <c r="R80">
        <v>31916.466260000001</v>
      </c>
      <c r="S80">
        <v>33349.180990000001</v>
      </c>
      <c r="T80">
        <v>34783.073479999999</v>
      </c>
      <c r="U80">
        <v>36254.32905</v>
      </c>
      <c r="V80">
        <v>37766.989220000003</v>
      </c>
      <c r="W80">
        <v>39318.742200000001</v>
      </c>
      <c r="X80">
        <v>40907.94904</v>
      </c>
      <c r="Y80">
        <v>42533.303919999998</v>
      </c>
      <c r="Z80">
        <v>44194.18636</v>
      </c>
      <c r="AA80">
        <v>45890.524259999998</v>
      </c>
      <c r="AB80">
        <v>47622.583639999997</v>
      </c>
      <c r="AC80">
        <v>49390.848590000001</v>
      </c>
      <c r="AD80">
        <v>51195.984499999999</v>
      </c>
      <c r="AE80">
        <v>52871.095459999997</v>
      </c>
      <c r="AF80">
        <v>54416.171880000002</v>
      </c>
      <c r="AG80">
        <v>55858.093480000003</v>
      </c>
      <c r="AH80">
        <v>57224.790419999998</v>
      </c>
      <c r="AI80">
        <v>58536.221640000003</v>
      </c>
      <c r="AJ80">
        <v>59805.202940000003</v>
      </c>
      <c r="AK80">
        <v>61043.807030000004</v>
      </c>
      <c r="AL80">
        <v>62261.481959999997</v>
      </c>
      <c r="AM80">
        <v>63465.104700000004</v>
      </c>
      <c r="AN80">
        <v>64660.409829999997</v>
      </c>
    </row>
    <row r="81" spans="1:40" x14ac:dyDescent="0.25">
      <c r="A81" s="5" t="s">
        <v>220</v>
      </c>
      <c r="B81" t="s">
        <v>318</v>
      </c>
      <c r="C81">
        <v>721.67200000000003</v>
      </c>
      <c r="D81">
        <v>719.81745530000001</v>
      </c>
      <c r="E81">
        <v>714.3159402</v>
      </c>
      <c r="F81">
        <v>709.48703260000002</v>
      </c>
      <c r="G81">
        <v>709.37195880000002</v>
      </c>
      <c r="H81">
        <v>713.97177590000001</v>
      </c>
      <c r="I81">
        <v>722.56403299999999</v>
      </c>
      <c r="J81">
        <v>734.66870719999997</v>
      </c>
      <c r="K81">
        <v>749.76472349999995</v>
      </c>
      <c r="L81">
        <v>767.65139020000004</v>
      </c>
      <c r="M81">
        <v>788.31412279999995</v>
      </c>
      <c r="N81">
        <v>811.69825790000004</v>
      </c>
      <c r="O81">
        <v>837.77846639999996</v>
      </c>
      <c r="P81">
        <v>864.92549220000001</v>
      </c>
      <c r="Q81">
        <v>892.5731217</v>
      </c>
      <c r="R81">
        <v>920.48148519999995</v>
      </c>
      <c r="S81">
        <v>948.65949479999995</v>
      </c>
      <c r="T81">
        <v>977.22032909999996</v>
      </c>
      <c r="U81">
        <v>1006.2421900000001</v>
      </c>
      <c r="V81">
        <v>1035.554961</v>
      </c>
      <c r="W81">
        <v>1065.1840999999999</v>
      </c>
      <c r="X81">
        <v>1095.219206</v>
      </c>
      <c r="Y81">
        <v>1125.764649</v>
      </c>
      <c r="Z81">
        <v>1156.9182510000001</v>
      </c>
      <c r="AA81">
        <v>1188.764304</v>
      </c>
      <c r="AB81">
        <v>1221.3732580000001</v>
      </c>
      <c r="AC81">
        <v>1254.804279</v>
      </c>
      <c r="AD81">
        <v>1289.10968</v>
      </c>
      <c r="AE81">
        <v>1322.5218139999999</v>
      </c>
      <c r="AF81">
        <v>1354.8198609999999</v>
      </c>
      <c r="AG81">
        <v>1386.1394290000001</v>
      </c>
      <c r="AH81">
        <v>1416.783177</v>
      </c>
      <c r="AI81">
        <v>1447.063506</v>
      </c>
      <c r="AJ81">
        <v>1477.2123409999999</v>
      </c>
      <c r="AK81">
        <v>1507.3762160000001</v>
      </c>
      <c r="AL81">
        <v>1537.5799380000001</v>
      </c>
      <c r="AM81">
        <v>1567.9300760000001</v>
      </c>
      <c r="AN81">
        <v>1598.573805</v>
      </c>
    </row>
    <row r="82" spans="1:40" x14ac:dyDescent="0.25">
      <c r="A82" s="5" t="s">
        <v>220</v>
      </c>
      <c r="B82" t="s">
        <v>319</v>
      </c>
      <c r="C82">
        <v>48595.165000000001</v>
      </c>
      <c r="D82">
        <v>50041.542139999998</v>
      </c>
      <c r="E82">
        <v>51468.221019999997</v>
      </c>
      <c r="F82">
        <v>52874.283539999997</v>
      </c>
      <c r="G82">
        <v>54295.451860000001</v>
      </c>
      <c r="H82">
        <v>55747.669470000001</v>
      </c>
      <c r="I82">
        <v>57230.953829999999</v>
      </c>
      <c r="J82">
        <v>58753.407059999998</v>
      </c>
      <c r="K82">
        <v>60295.755539999998</v>
      </c>
      <c r="L82">
        <v>61873.780789999997</v>
      </c>
      <c r="M82">
        <v>63525.597500000003</v>
      </c>
      <c r="N82">
        <v>65270.427009999999</v>
      </c>
      <c r="O82">
        <v>67120.991080000007</v>
      </c>
      <c r="P82">
        <v>69056.423169999995</v>
      </c>
      <c r="Q82">
        <v>71074.941930000001</v>
      </c>
      <c r="R82">
        <v>73149.858189999999</v>
      </c>
      <c r="S82">
        <v>75267.670020000005</v>
      </c>
      <c r="T82">
        <v>77428.21286</v>
      </c>
      <c r="U82">
        <v>79611.631940000007</v>
      </c>
      <c r="V82">
        <v>81823.763260000007</v>
      </c>
      <c r="W82">
        <v>84070.292629999996</v>
      </c>
      <c r="X82">
        <v>86359.816319999998</v>
      </c>
      <c r="Y82">
        <v>88698.863169999997</v>
      </c>
      <c r="Z82">
        <v>91092.709929999997</v>
      </c>
      <c r="AA82">
        <v>93546.257029999906</v>
      </c>
      <c r="AB82">
        <v>96064.625669999994</v>
      </c>
      <c r="AC82">
        <v>98653.636369999906</v>
      </c>
      <c r="AD82">
        <v>101320.22169999999</v>
      </c>
      <c r="AE82">
        <v>104047.39539999999</v>
      </c>
      <c r="AF82">
        <v>106835.80009999999</v>
      </c>
      <c r="AG82">
        <v>109659.833</v>
      </c>
      <c r="AH82">
        <v>112507.205</v>
      </c>
      <c r="AI82">
        <v>115378.853</v>
      </c>
      <c r="AJ82">
        <v>118279.6412</v>
      </c>
      <c r="AK82">
        <v>121221.2438</v>
      </c>
      <c r="AL82">
        <v>124212.7772</v>
      </c>
      <c r="AM82">
        <v>127266.50410000001</v>
      </c>
      <c r="AN82">
        <v>130397.36169999999</v>
      </c>
    </row>
    <row r="83" spans="1:40" x14ac:dyDescent="0.25">
      <c r="A83" s="5" t="s">
        <v>220</v>
      </c>
      <c r="B83" t="s">
        <v>320</v>
      </c>
      <c r="C83">
        <v>81173.289000000004</v>
      </c>
      <c r="D83">
        <v>83529.702099999995</v>
      </c>
      <c r="E83">
        <v>86021.654760000005</v>
      </c>
      <c r="F83">
        <v>88660.965039999995</v>
      </c>
      <c r="G83">
        <v>91378.590809999994</v>
      </c>
      <c r="H83">
        <v>94084.740890000001</v>
      </c>
      <c r="I83">
        <v>96736.130579999997</v>
      </c>
      <c r="J83">
        <v>99327.100940000004</v>
      </c>
      <c r="K83">
        <v>101879.4115</v>
      </c>
      <c r="L83">
        <v>104420.08070000001</v>
      </c>
      <c r="M83">
        <v>106981.1292</v>
      </c>
      <c r="N83">
        <v>109589.88189999999</v>
      </c>
      <c r="O83">
        <v>112282.5624</v>
      </c>
      <c r="P83">
        <v>115100.9045</v>
      </c>
      <c r="Q83">
        <v>118070.20630000001</v>
      </c>
      <c r="R83">
        <v>121206.1603</v>
      </c>
      <c r="S83">
        <v>124515.2512</v>
      </c>
      <c r="T83">
        <v>128002.61840000001</v>
      </c>
      <c r="U83">
        <v>131798.27540000001</v>
      </c>
      <c r="V83">
        <v>135827.38990000001</v>
      </c>
      <c r="W83">
        <v>140055.91709999999</v>
      </c>
      <c r="X83">
        <v>144464.64980000001</v>
      </c>
      <c r="Y83">
        <v>149043.67379999999</v>
      </c>
      <c r="Z83">
        <v>153789.8431</v>
      </c>
      <c r="AA83">
        <v>158704.72959999999</v>
      </c>
      <c r="AB83">
        <v>163793.1698</v>
      </c>
      <c r="AC83">
        <v>169062.41209999999</v>
      </c>
      <c r="AD83">
        <v>174521.83290000001</v>
      </c>
      <c r="AE83">
        <v>180125.21770000001</v>
      </c>
      <c r="AF83">
        <v>185882.3799</v>
      </c>
      <c r="AG83">
        <v>191809.56229999999</v>
      </c>
      <c r="AH83">
        <v>197936.65719999999</v>
      </c>
      <c r="AI83">
        <v>204274.80669999999</v>
      </c>
      <c r="AJ83">
        <v>210820.9246</v>
      </c>
      <c r="AK83">
        <v>217570.54380000001</v>
      </c>
      <c r="AL83">
        <v>224526.06020000001</v>
      </c>
      <c r="AM83">
        <v>231695.68900000001</v>
      </c>
      <c r="AN83">
        <v>239094.6839</v>
      </c>
    </row>
    <row r="84" spans="1:40" x14ac:dyDescent="0.25">
      <c r="A84" s="5" t="s">
        <v>220</v>
      </c>
      <c r="B84" t="s">
        <v>321</v>
      </c>
      <c r="C84">
        <v>11688.45991</v>
      </c>
      <c r="D84">
        <v>12027.40185</v>
      </c>
      <c r="E84">
        <v>12366.697200000001</v>
      </c>
      <c r="F84">
        <v>12713.16403</v>
      </c>
      <c r="G84">
        <v>13080.40357</v>
      </c>
      <c r="H84">
        <v>13481.87199</v>
      </c>
      <c r="I84">
        <v>13895.62227</v>
      </c>
      <c r="J84">
        <v>14310.151089999999</v>
      </c>
      <c r="K84">
        <v>14711.737220000001</v>
      </c>
      <c r="L84">
        <v>15103.85276</v>
      </c>
      <c r="M84">
        <v>15494.46328</v>
      </c>
      <c r="N84">
        <v>15882.79999</v>
      </c>
      <c r="O84">
        <v>16265.74591</v>
      </c>
      <c r="P84">
        <v>16657.63884</v>
      </c>
      <c r="Q84">
        <v>17064.442749999998</v>
      </c>
      <c r="R84">
        <v>17480.701700000001</v>
      </c>
      <c r="S84">
        <v>17903.368439999998</v>
      </c>
      <c r="T84">
        <v>18331.32962</v>
      </c>
      <c r="U84">
        <v>18719.846430000001</v>
      </c>
      <c r="V84">
        <v>19092.093199999999</v>
      </c>
      <c r="W84">
        <v>19457.393199999999</v>
      </c>
      <c r="X84">
        <v>19820.581419999999</v>
      </c>
      <c r="Y84">
        <v>20183.12672</v>
      </c>
      <c r="Z84">
        <v>20545.442299999999</v>
      </c>
      <c r="AA84">
        <v>20907.736359999999</v>
      </c>
      <c r="AB84">
        <v>21270.203249999999</v>
      </c>
      <c r="AC84">
        <v>21633.057369999999</v>
      </c>
      <c r="AD84">
        <v>21996.55099</v>
      </c>
      <c r="AE84">
        <v>22362.685249999999</v>
      </c>
      <c r="AF84">
        <v>22743.30168</v>
      </c>
      <c r="AG84">
        <v>23135.909370000001</v>
      </c>
      <c r="AH84">
        <v>23536.47581</v>
      </c>
      <c r="AI84">
        <v>23944.776829999999</v>
      </c>
      <c r="AJ84">
        <v>24361.522260000002</v>
      </c>
      <c r="AK84">
        <v>24788.182949999999</v>
      </c>
      <c r="AL84">
        <v>25225.546600000001</v>
      </c>
      <c r="AM84">
        <v>25674.711569999999</v>
      </c>
      <c r="AN84">
        <v>26137.212439999999</v>
      </c>
    </row>
    <row r="85" spans="1:40" x14ac:dyDescent="0.25">
      <c r="A85" s="5" t="s">
        <v>221</v>
      </c>
      <c r="B85" t="s">
        <v>322</v>
      </c>
      <c r="C85">
        <v>1680793.5220000001</v>
      </c>
      <c r="D85">
        <v>1729217.2069999999</v>
      </c>
      <c r="E85">
        <v>1778685.186</v>
      </c>
      <c r="F85">
        <v>1829174.247</v>
      </c>
      <c r="G85">
        <v>1880239.0090000001</v>
      </c>
      <c r="H85">
        <v>1931921.429</v>
      </c>
      <c r="I85">
        <v>1984136.1640000001</v>
      </c>
      <c r="J85">
        <v>2036942.199</v>
      </c>
      <c r="K85">
        <v>2089989.7250000001</v>
      </c>
      <c r="L85">
        <v>2143568.9739999999</v>
      </c>
      <c r="M85">
        <v>2197997.4909999999</v>
      </c>
      <c r="N85">
        <v>2253449.3169999998</v>
      </c>
      <c r="O85">
        <v>2310026.5729999999</v>
      </c>
      <c r="P85">
        <v>2368447.4890000001</v>
      </c>
      <c r="Q85">
        <v>2429141.7540000002</v>
      </c>
      <c r="R85">
        <v>2491933.3050000002</v>
      </c>
      <c r="S85">
        <v>2556727.2089999998</v>
      </c>
      <c r="T85">
        <v>2623501.85</v>
      </c>
      <c r="U85">
        <v>2693244.628</v>
      </c>
      <c r="V85">
        <v>2765352.6519999998</v>
      </c>
      <c r="W85">
        <v>2839578.6469999999</v>
      </c>
      <c r="X85">
        <v>2915860.7969999998</v>
      </c>
      <c r="Y85">
        <v>2994156.9049999998</v>
      </c>
      <c r="Z85">
        <v>3074442.818</v>
      </c>
      <c r="AA85">
        <v>3156706.2710000002</v>
      </c>
      <c r="AB85">
        <v>3240942.125</v>
      </c>
      <c r="AC85">
        <v>3327150.9909999999</v>
      </c>
      <c r="AD85">
        <v>3415340.78</v>
      </c>
      <c r="AE85">
        <v>3506035.0159999998</v>
      </c>
      <c r="AF85">
        <v>3599555.2940000002</v>
      </c>
      <c r="AG85">
        <v>3695710.7250000001</v>
      </c>
      <c r="AH85">
        <v>3794414.8080000002</v>
      </c>
      <c r="AI85">
        <v>3895693.807</v>
      </c>
      <c r="AJ85">
        <v>3999644.7519999999</v>
      </c>
      <c r="AK85">
        <v>4106518.4569999999</v>
      </c>
      <c r="AL85">
        <v>4216530.8459999999</v>
      </c>
      <c r="AM85">
        <v>4330005.216</v>
      </c>
      <c r="AN85">
        <v>4447360.824</v>
      </c>
    </row>
    <row r="86" spans="1:40" x14ac:dyDescent="0.25">
      <c r="A86" s="5" t="s">
        <v>221</v>
      </c>
      <c r="B86" t="s">
        <v>323</v>
      </c>
      <c r="C86">
        <v>358724.9657</v>
      </c>
      <c r="D86">
        <v>369007.36930000002</v>
      </c>
      <c r="E86">
        <v>378898.0184</v>
      </c>
      <c r="F86">
        <v>388381.11790000001</v>
      </c>
      <c r="G86">
        <v>398044.3419</v>
      </c>
      <c r="H86">
        <v>408391.50699999998</v>
      </c>
      <c r="I86">
        <v>419539.34710000001</v>
      </c>
      <c r="J86">
        <v>431456.5171</v>
      </c>
      <c r="K86">
        <v>443701.0209</v>
      </c>
      <c r="L86">
        <v>456416.77519999997</v>
      </c>
      <c r="M86">
        <v>469771.9767</v>
      </c>
      <c r="N86">
        <v>483806.53529999999</v>
      </c>
      <c r="O86">
        <v>498471.09179999999</v>
      </c>
      <c r="P86">
        <v>513617.14250000002</v>
      </c>
      <c r="Q86">
        <v>529306.61690000002</v>
      </c>
      <c r="R86">
        <v>545323.65480000002</v>
      </c>
      <c r="S86">
        <v>561583.41529999999</v>
      </c>
      <c r="T86">
        <v>578079.99670000002</v>
      </c>
      <c r="U86">
        <v>594474.85149999999</v>
      </c>
      <c r="V86">
        <v>610887.21589999995</v>
      </c>
      <c r="W86">
        <v>627404.79909999995</v>
      </c>
      <c r="X86">
        <v>644133.90769999998</v>
      </c>
      <c r="Y86">
        <v>661143.93039999995</v>
      </c>
      <c r="Z86">
        <v>678468.4534</v>
      </c>
      <c r="AA86">
        <v>696118.37280000001</v>
      </c>
      <c r="AB86">
        <v>714094.01710000006</v>
      </c>
      <c r="AC86">
        <v>732394.32090000005</v>
      </c>
      <c r="AD86">
        <v>751022.44680000003</v>
      </c>
      <c r="AE86">
        <v>769961.17940000002</v>
      </c>
      <c r="AF86">
        <v>789262.40599999996</v>
      </c>
      <c r="AG86">
        <v>808725.58499999996</v>
      </c>
      <c r="AH86">
        <v>828310.52469999995</v>
      </c>
      <c r="AI86">
        <v>848087.62410000002</v>
      </c>
      <c r="AJ86">
        <v>868178.19059999997</v>
      </c>
      <c r="AK86">
        <v>888797.25410000002</v>
      </c>
      <c r="AL86">
        <v>910041.78159999999</v>
      </c>
      <c r="AM86">
        <v>932060.54460000002</v>
      </c>
      <c r="AN86">
        <v>955034.36380000005</v>
      </c>
    </row>
    <row r="87" spans="1:40" x14ac:dyDescent="0.25">
      <c r="A87" s="19" t="s">
        <v>222</v>
      </c>
      <c r="B87" t="s">
        <v>324</v>
      </c>
      <c r="C87">
        <v>15853.983050000001</v>
      </c>
      <c r="D87">
        <v>16237.220880000001</v>
      </c>
      <c r="E87">
        <v>16550.159100000001</v>
      </c>
      <c r="F87">
        <v>16820.28599</v>
      </c>
      <c r="G87">
        <v>17199.672740000002</v>
      </c>
      <c r="H87">
        <v>17695.439050000001</v>
      </c>
      <c r="I87">
        <v>18286.023639999999</v>
      </c>
      <c r="J87">
        <v>18962.7448</v>
      </c>
      <c r="K87">
        <v>19723.025590000001</v>
      </c>
      <c r="L87">
        <v>20578.309099999999</v>
      </c>
      <c r="M87">
        <v>21557.346420000002</v>
      </c>
      <c r="N87">
        <v>22666.82517</v>
      </c>
      <c r="O87">
        <v>23916.979879999999</v>
      </c>
      <c r="P87">
        <v>25135.065460000002</v>
      </c>
      <c r="Q87">
        <v>26329.07547</v>
      </c>
      <c r="R87">
        <v>27513.449540000001</v>
      </c>
      <c r="S87">
        <v>28699.470679999999</v>
      </c>
      <c r="T87">
        <v>29894.918229999999</v>
      </c>
      <c r="U87">
        <v>30900.703440000001</v>
      </c>
      <c r="V87">
        <v>31844.248179999999</v>
      </c>
      <c r="W87">
        <v>32760.494610000002</v>
      </c>
      <c r="X87">
        <v>33667.906289999999</v>
      </c>
      <c r="Y87">
        <v>34573.255989999998</v>
      </c>
      <c r="Z87">
        <v>35479.280310000002</v>
      </c>
      <c r="AA87">
        <v>36387.451059999999</v>
      </c>
      <c r="AB87">
        <v>37298.737280000001</v>
      </c>
      <c r="AC87">
        <v>38213.831899999997</v>
      </c>
      <c r="AD87">
        <v>39133.240089999999</v>
      </c>
      <c r="AE87">
        <v>39771.840980000001</v>
      </c>
      <c r="AF87">
        <v>40206.673970000003</v>
      </c>
      <c r="AG87">
        <v>40484.53933</v>
      </c>
      <c r="AH87">
        <v>40622.9493</v>
      </c>
      <c r="AI87">
        <v>40645.783499999998</v>
      </c>
      <c r="AJ87">
        <v>40570.988230000003</v>
      </c>
      <c r="AK87">
        <v>40412.972119999999</v>
      </c>
      <c r="AL87">
        <v>40178.962570000003</v>
      </c>
      <c r="AM87">
        <v>39875.60125</v>
      </c>
      <c r="AN87">
        <v>39509.041830000002</v>
      </c>
    </row>
    <row r="88" spans="1:40" x14ac:dyDescent="0.25">
      <c r="A88" s="19" t="s">
        <v>222</v>
      </c>
      <c r="B88" t="s">
        <v>325</v>
      </c>
      <c r="C88">
        <v>51842.487480000003</v>
      </c>
      <c r="D88">
        <v>53433.925410000003</v>
      </c>
      <c r="E88">
        <v>54919.882660000003</v>
      </c>
      <c r="F88">
        <v>56424.502849999997</v>
      </c>
      <c r="G88">
        <v>58250.081469999997</v>
      </c>
      <c r="H88">
        <v>60773.040679999998</v>
      </c>
      <c r="I88">
        <v>63469.224490000001</v>
      </c>
      <c r="J88">
        <v>66151.750899999999</v>
      </c>
      <c r="K88">
        <v>68520.475090000007</v>
      </c>
      <c r="L88">
        <v>70689.646410000001</v>
      </c>
      <c r="M88">
        <v>72765.846980000002</v>
      </c>
      <c r="N88">
        <v>74748.580029999997</v>
      </c>
      <c r="O88">
        <v>76590.243839999996</v>
      </c>
      <c r="P88">
        <v>78641.886710000006</v>
      </c>
      <c r="Q88">
        <v>81036.863500000007</v>
      </c>
      <c r="R88">
        <v>83572.284499999994</v>
      </c>
      <c r="S88">
        <v>86160.007769999997</v>
      </c>
      <c r="T88">
        <v>88769.136549999996</v>
      </c>
      <c r="U88">
        <v>90868.263749999998</v>
      </c>
      <c r="V88">
        <v>92757.674150000006</v>
      </c>
      <c r="W88">
        <v>94520.627529999998</v>
      </c>
      <c r="X88">
        <v>96211.285879999996</v>
      </c>
      <c r="Y88">
        <v>97840.214370000002</v>
      </c>
      <c r="Z88">
        <v>99408.037620000003</v>
      </c>
      <c r="AA88">
        <v>100914.095</v>
      </c>
      <c r="AB88">
        <v>102357.96460000001</v>
      </c>
      <c r="AC88">
        <v>103739.6796</v>
      </c>
      <c r="AD88">
        <v>105059.8287</v>
      </c>
      <c r="AE88">
        <v>106373.04549999999</v>
      </c>
      <c r="AF88">
        <v>107876.98119999999</v>
      </c>
      <c r="AG88">
        <v>109388.1623</v>
      </c>
      <c r="AH88">
        <v>110819.6706</v>
      </c>
      <c r="AI88">
        <v>112157.9953</v>
      </c>
      <c r="AJ88">
        <v>113411.3509</v>
      </c>
      <c r="AK88">
        <v>114596.0643</v>
      </c>
      <c r="AL88">
        <v>115722.27370000001</v>
      </c>
      <c r="AM88">
        <v>116798.9924</v>
      </c>
      <c r="AN88">
        <v>117834.7729</v>
      </c>
    </row>
    <row r="89" spans="1:40" x14ac:dyDescent="0.25">
      <c r="A89" s="27" t="s">
        <v>425</v>
      </c>
      <c r="B89" t="s">
        <v>326</v>
      </c>
      <c r="C89">
        <v>10768.83088</v>
      </c>
      <c r="D89">
        <v>11357.987499999999</v>
      </c>
      <c r="E89">
        <v>12036.030430000001</v>
      </c>
      <c r="F89">
        <v>12730.62873</v>
      </c>
      <c r="G89">
        <v>13401.810460000001</v>
      </c>
      <c r="H89">
        <v>14712.997719999999</v>
      </c>
      <c r="I89">
        <v>15939.25151</v>
      </c>
      <c r="J89">
        <v>16936.787960000001</v>
      </c>
      <c r="K89">
        <v>17729.485530000002</v>
      </c>
      <c r="L89">
        <v>18350.559689999998</v>
      </c>
      <c r="M89">
        <v>18804.395659999998</v>
      </c>
      <c r="N89">
        <v>19058.62902</v>
      </c>
      <c r="O89">
        <v>19044.814450000002</v>
      </c>
      <c r="P89">
        <v>19591.260389999999</v>
      </c>
      <c r="Q89">
        <v>20325.194469999999</v>
      </c>
      <c r="R89">
        <v>21118.869729999999</v>
      </c>
      <c r="S89">
        <v>21928.764330000002</v>
      </c>
      <c r="T89">
        <v>22737.77547</v>
      </c>
      <c r="U89">
        <v>23400.759600000001</v>
      </c>
      <c r="V89">
        <v>24003.072359999998</v>
      </c>
      <c r="W89">
        <v>24532.647809999999</v>
      </c>
      <c r="X89">
        <v>25016.322339999999</v>
      </c>
      <c r="Y89">
        <v>25445.341400000001</v>
      </c>
      <c r="Z89">
        <v>25809.87745</v>
      </c>
      <c r="AA89">
        <v>26101.3825</v>
      </c>
      <c r="AB89">
        <v>26312.15137</v>
      </c>
      <c r="AC89">
        <v>26435.13306</v>
      </c>
      <c r="AD89">
        <v>26464.063450000001</v>
      </c>
      <c r="AE89">
        <v>27066.502670000002</v>
      </c>
      <c r="AF89">
        <v>27688.689109999999</v>
      </c>
      <c r="AG89">
        <v>28202.624479999999</v>
      </c>
      <c r="AH89">
        <v>28604.15036</v>
      </c>
      <c r="AI89">
        <v>28913.313750000001</v>
      </c>
      <c r="AJ89">
        <v>29149.119849999999</v>
      </c>
      <c r="AK89">
        <v>29325.454979999999</v>
      </c>
      <c r="AL89">
        <v>29452.092710000001</v>
      </c>
      <c r="AM89">
        <v>29534.542460000001</v>
      </c>
      <c r="AN89">
        <v>29576.58453</v>
      </c>
    </row>
    <row r="90" spans="1:40" x14ac:dyDescent="0.25">
      <c r="A90" s="27" t="s">
        <v>426</v>
      </c>
      <c r="B90" t="s">
        <v>327</v>
      </c>
      <c r="C90">
        <v>752.27429700000005</v>
      </c>
      <c r="D90">
        <v>976.2778323</v>
      </c>
      <c r="E90">
        <v>1263.59205</v>
      </c>
      <c r="F90">
        <v>1633.0532439999999</v>
      </c>
      <c r="G90">
        <v>2105.6425869999998</v>
      </c>
      <c r="H90">
        <v>2732.5099930000001</v>
      </c>
      <c r="I90">
        <v>3423.3559449999998</v>
      </c>
      <c r="J90">
        <v>4211.3822250000003</v>
      </c>
      <c r="K90">
        <v>5128.4351230000002</v>
      </c>
      <c r="L90">
        <v>6198.9259080000002</v>
      </c>
      <c r="M90">
        <v>7436.4030659999999</v>
      </c>
      <c r="N90">
        <v>8833.7394189999995</v>
      </c>
      <c r="O90">
        <v>10348.000959999999</v>
      </c>
      <c r="P90">
        <v>11925.900310000001</v>
      </c>
      <c r="Q90">
        <v>13703.64723</v>
      </c>
      <c r="R90">
        <v>15699.75189</v>
      </c>
      <c r="S90">
        <v>17931.466909999999</v>
      </c>
      <c r="T90">
        <v>20417.12932</v>
      </c>
      <c r="U90">
        <v>22460.299760000002</v>
      </c>
      <c r="V90">
        <v>24634.920849999999</v>
      </c>
      <c r="W90">
        <v>26881.901330000001</v>
      </c>
      <c r="X90">
        <v>29248.95321</v>
      </c>
      <c r="Y90">
        <v>31708.44094</v>
      </c>
      <c r="Z90">
        <v>34246.31899</v>
      </c>
      <c r="AA90">
        <v>36848.021059999999</v>
      </c>
      <c r="AB90">
        <v>39496.797720000002</v>
      </c>
      <c r="AC90">
        <v>42173.428800000002</v>
      </c>
      <c r="AD90">
        <v>44856.40612</v>
      </c>
      <c r="AE90">
        <v>47484.169889999997</v>
      </c>
      <c r="AF90">
        <v>49697.758419999998</v>
      </c>
      <c r="AG90">
        <v>51624.88207</v>
      </c>
      <c r="AH90">
        <v>53344.250079999998</v>
      </c>
      <c r="AI90">
        <v>54905.000619999999</v>
      </c>
      <c r="AJ90">
        <v>56337.786789999998</v>
      </c>
      <c r="AK90">
        <v>57662.659370000001</v>
      </c>
      <c r="AL90">
        <v>58894.111539999998</v>
      </c>
      <c r="AM90">
        <v>60038.907859999999</v>
      </c>
      <c r="AN90">
        <v>61103.051899999999</v>
      </c>
    </row>
    <row r="91" spans="1:40" x14ac:dyDescent="0.25">
      <c r="A91" s="27" t="s">
        <v>427</v>
      </c>
      <c r="B91" t="s">
        <v>328</v>
      </c>
      <c r="C91">
        <v>638.72549079999999</v>
      </c>
      <c r="D91">
        <v>657.44165969999995</v>
      </c>
      <c r="E91">
        <v>673.67852189999996</v>
      </c>
      <c r="F91">
        <v>686.3261632</v>
      </c>
      <c r="G91">
        <v>694.42821189999995</v>
      </c>
      <c r="H91">
        <v>801.84937349999996</v>
      </c>
      <c r="I91">
        <v>944.16036240000005</v>
      </c>
      <c r="J91">
        <v>1105.2066050000001</v>
      </c>
      <c r="K91">
        <v>1284.0130959999999</v>
      </c>
      <c r="L91">
        <v>1482.928523</v>
      </c>
      <c r="M91">
        <v>1703.298808</v>
      </c>
      <c r="N91">
        <v>1942.791168</v>
      </c>
      <c r="O91">
        <v>2192.7207170000001</v>
      </c>
      <c r="P91">
        <v>2349.314672</v>
      </c>
      <c r="Q91">
        <v>2468.1519269999999</v>
      </c>
      <c r="R91">
        <v>2570.123568</v>
      </c>
      <c r="S91">
        <v>2661.133523</v>
      </c>
      <c r="T91">
        <v>2742.3378160000002</v>
      </c>
      <c r="U91">
        <v>2843.6115119999999</v>
      </c>
      <c r="V91">
        <v>2949.2657650000001</v>
      </c>
      <c r="W91">
        <v>3048.4137740000001</v>
      </c>
      <c r="X91">
        <v>3141.136587</v>
      </c>
      <c r="Y91">
        <v>3225.1178540000001</v>
      </c>
      <c r="Z91">
        <v>3298.536744</v>
      </c>
      <c r="AA91">
        <v>3359.967208</v>
      </c>
      <c r="AB91">
        <v>3408.2074670000002</v>
      </c>
      <c r="AC91">
        <v>3442.2229010000001</v>
      </c>
      <c r="AD91">
        <v>3461.1538839999998</v>
      </c>
      <c r="AE91">
        <v>3549.3560680000001</v>
      </c>
      <c r="AF91">
        <v>3636.5317100000002</v>
      </c>
      <c r="AG91">
        <v>3706.437394</v>
      </c>
      <c r="AH91">
        <v>3758.6952000000001</v>
      </c>
      <c r="AI91">
        <v>3796.0717239999999</v>
      </c>
      <c r="AJ91">
        <v>3821.2268399999998</v>
      </c>
      <c r="AK91">
        <v>3836.179134</v>
      </c>
      <c r="AL91">
        <v>3842.4305410000002</v>
      </c>
      <c r="AM91">
        <v>3840.9386669999999</v>
      </c>
      <c r="AN91">
        <v>3832.4435349999999</v>
      </c>
    </row>
    <row r="92" spans="1:40" x14ac:dyDescent="0.25">
      <c r="A92" s="27" t="s">
        <v>117</v>
      </c>
      <c r="B92" t="s">
        <v>329</v>
      </c>
      <c r="C92">
        <v>4.3678165160000004</v>
      </c>
      <c r="D92">
        <v>9.1144013990000001</v>
      </c>
      <c r="E92">
        <v>19.12926921</v>
      </c>
      <c r="F92">
        <v>40.454848419999998</v>
      </c>
      <c r="G92">
        <v>86.036031269999995</v>
      </c>
      <c r="H92">
        <v>170.77959569999999</v>
      </c>
      <c r="I92">
        <v>328.63958839999998</v>
      </c>
      <c r="J92">
        <v>621.60721960000001</v>
      </c>
      <c r="K92">
        <v>1162.9488249999999</v>
      </c>
      <c r="L92">
        <v>2156.115002</v>
      </c>
      <c r="M92">
        <v>3959.7492269999998</v>
      </c>
      <c r="N92">
        <v>7187.5486620000001</v>
      </c>
      <c r="O92">
        <v>12843.774740000001</v>
      </c>
      <c r="P92">
        <v>14351.159460000001</v>
      </c>
      <c r="Q92">
        <v>15843.429480000001</v>
      </c>
      <c r="R92">
        <v>17329.235000000001</v>
      </c>
      <c r="S92">
        <v>18807.798289999999</v>
      </c>
      <c r="T92">
        <v>20275.807199999999</v>
      </c>
      <c r="U92">
        <v>23705.01182</v>
      </c>
      <c r="V92">
        <v>27649.205269999999</v>
      </c>
      <c r="W92">
        <v>32102.432840000001</v>
      </c>
      <c r="X92">
        <v>37183.611449999997</v>
      </c>
      <c r="Y92">
        <v>42931.731610000003</v>
      </c>
      <c r="Z92">
        <v>49404.290090000002</v>
      </c>
      <c r="AA92">
        <v>56661.225639999997</v>
      </c>
      <c r="AB92">
        <v>64761.883569999998</v>
      </c>
      <c r="AC92">
        <v>73763.190839999996</v>
      </c>
      <c r="AD92">
        <v>83718.19356</v>
      </c>
      <c r="AE92">
        <v>89480.515289999996</v>
      </c>
      <c r="AF92">
        <v>94458.212010000003</v>
      </c>
      <c r="AG92">
        <v>98880.352280000006</v>
      </c>
      <c r="AH92">
        <v>102891.99649999999</v>
      </c>
      <c r="AI92">
        <v>106586.06140000001</v>
      </c>
      <c r="AJ92">
        <v>110022.1244</v>
      </c>
      <c r="AK92">
        <v>113240.34910000001</v>
      </c>
      <c r="AL92">
        <v>116270.8962</v>
      </c>
      <c r="AM92">
        <v>119129.1219</v>
      </c>
      <c r="AN92">
        <v>121829.027</v>
      </c>
    </row>
    <row r="93" spans="1:40" x14ac:dyDescent="0.25">
      <c r="A93" s="27" t="s">
        <v>428</v>
      </c>
      <c r="B93" t="s">
        <v>330</v>
      </c>
      <c r="C93">
        <v>288.43088970000002</v>
      </c>
      <c r="D93">
        <v>363.27120159999998</v>
      </c>
      <c r="E93">
        <v>488.46046159999997</v>
      </c>
      <c r="F93">
        <v>671.78416379999999</v>
      </c>
      <c r="G93">
        <v>932.57587179999996</v>
      </c>
      <c r="H93">
        <v>1198.048771</v>
      </c>
      <c r="I93">
        <v>1462.190924</v>
      </c>
      <c r="J93">
        <v>1730.8318690000001</v>
      </c>
      <c r="K93">
        <v>2011.049659</v>
      </c>
      <c r="L93">
        <v>2306.53917</v>
      </c>
      <c r="M93">
        <v>2615.893489</v>
      </c>
      <c r="N93">
        <v>2930.6675599999999</v>
      </c>
      <c r="O93">
        <v>3232.9818</v>
      </c>
      <c r="P93">
        <v>3454.739212</v>
      </c>
      <c r="Q93">
        <v>3637.8554690000001</v>
      </c>
      <c r="R93">
        <v>3796.7909530000002</v>
      </c>
      <c r="S93">
        <v>3934.915837</v>
      </c>
      <c r="T93">
        <v>4052.3870689999999</v>
      </c>
      <c r="U93">
        <v>4189.3752350000004</v>
      </c>
      <c r="V93">
        <v>4324.6563349999997</v>
      </c>
      <c r="W93">
        <v>4443.1447280000002</v>
      </c>
      <c r="X93">
        <v>4545.6633650000003</v>
      </c>
      <c r="Y93">
        <v>4629.5129779999997</v>
      </c>
      <c r="Z93">
        <v>4692.822921</v>
      </c>
      <c r="AA93">
        <v>4734.4108429999997</v>
      </c>
      <c r="AB93">
        <v>4753.5197609999996</v>
      </c>
      <c r="AC93">
        <v>4749.7139669999997</v>
      </c>
      <c r="AD93">
        <v>4722.864775</v>
      </c>
      <c r="AE93">
        <v>2911.0322740000001</v>
      </c>
      <c r="AF93">
        <v>1491.9286360000001</v>
      </c>
      <c r="AG93">
        <v>703.62768830000005</v>
      </c>
      <c r="AH93">
        <v>315.44395250000002</v>
      </c>
      <c r="AI93">
        <v>135.95853030000001</v>
      </c>
      <c r="AJ93">
        <v>56.63360007</v>
      </c>
      <c r="AK93">
        <v>22.903884349999998</v>
      </c>
      <c r="AL93">
        <v>9.0556640349999995</v>
      </c>
      <c r="AM93">
        <v>3.544061868</v>
      </c>
      <c r="AN93">
        <v>1.40306836</v>
      </c>
    </row>
    <row r="94" spans="1:40" x14ac:dyDescent="0.25">
      <c r="A94" s="27" t="s">
        <v>429</v>
      </c>
      <c r="B94" t="s">
        <v>331</v>
      </c>
      <c r="C94">
        <v>514.10128280000004</v>
      </c>
      <c r="D94">
        <v>562.69846710000002</v>
      </c>
      <c r="E94">
        <v>626.11050039999998</v>
      </c>
      <c r="F94">
        <v>698.35869130000003</v>
      </c>
      <c r="G94">
        <v>777.23375899999996</v>
      </c>
      <c r="H94">
        <v>878.44001379999997</v>
      </c>
      <c r="I94">
        <v>972.39550959999997</v>
      </c>
      <c r="J94">
        <v>1054.2808239999999</v>
      </c>
      <c r="K94">
        <v>1126.298448</v>
      </c>
      <c r="L94">
        <v>1190.3051109999999</v>
      </c>
      <c r="M94">
        <v>1246.0322100000001</v>
      </c>
      <c r="N94">
        <v>1290.6025509999999</v>
      </c>
      <c r="O94">
        <v>1318.383871</v>
      </c>
      <c r="P94">
        <v>1346.3393329999999</v>
      </c>
      <c r="Q94">
        <v>1371.8249679999999</v>
      </c>
      <c r="R94">
        <v>1393.6724099999999</v>
      </c>
      <c r="S94">
        <v>1411.27973</v>
      </c>
      <c r="T94">
        <v>1424.3152930000001</v>
      </c>
      <c r="U94">
        <v>1361.551089</v>
      </c>
      <c r="V94">
        <v>1273.829324</v>
      </c>
      <c r="W94">
        <v>1177.44226</v>
      </c>
      <c r="X94">
        <v>1079.971057</v>
      </c>
      <c r="Y94">
        <v>983.772066</v>
      </c>
      <c r="Z94">
        <v>890.16103910000004</v>
      </c>
      <c r="AA94">
        <v>800.11257369999998</v>
      </c>
      <c r="AB94">
        <v>714.39178560000005</v>
      </c>
      <c r="AC94">
        <v>633.58760629999995</v>
      </c>
      <c r="AD94">
        <v>558.130087</v>
      </c>
      <c r="AE94">
        <v>464.72894860000002</v>
      </c>
      <c r="AF94">
        <v>375.37519579999997</v>
      </c>
      <c r="AG94">
        <v>297.4742445</v>
      </c>
      <c r="AH94">
        <v>232.43700860000001</v>
      </c>
      <c r="AI94">
        <v>179.51031639999999</v>
      </c>
      <c r="AJ94">
        <v>137.2062358</v>
      </c>
      <c r="AK94">
        <v>103.8725024</v>
      </c>
      <c r="AL94">
        <v>77.928807230000004</v>
      </c>
      <c r="AM94">
        <v>57.95810041</v>
      </c>
      <c r="AN94">
        <v>42.743281119999999</v>
      </c>
    </row>
    <row r="95" spans="1:40" x14ac:dyDescent="0.25">
      <c r="A95" s="27" t="s">
        <v>430</v>
      </c>
      <c r="B95" t="s">
        <v>332</v>
      </c>
      <c r="C95">
        <v>0.22515454670000001</v>
      </c>
      <c r="D95">
        <v>0.82926750429999996</v>
      </c>
      <c r="E95">
        <v>4.8866459860000004</v>
      </c>
      <c r="F95">
        <v>34.366459220000003</v>
      </c>
      <c r="G95">
        <v>255.9819693</v>
      </c>
      <c r="H95">
        <v>619.92005529999994</v>
      </c>
      <c r="I95">
        <v>995.36050590000002</v>
      </c>
      <c r="J95">
        <v>1370.610248</v>
      </c>
      <c r="K95">
        <v>1766.365646</v>
      </c>
      <c r="L95">
        <v>2197.857712</v>
      </c>
      <c r="M95">
        <v>2670.554697</v>
      </c>
      <c r="N95">
        <v>3179.3537839999999</v>
      </c>
      <c r="O95">
        <v>3705.6305790000001</v>
      </c>
      <c r="P95">
        <v>4010.2994130000002</v>
      </c>
      <c r="Q95">
        <v>4205.893658</v>
      </c>
      <c r="R95">
        <v>4339.9791349999996</v>
      </c>
      <c r="S95">
        <v>4429.3301499999998</v>
      </c>
      <c r="T95">
        <v>4480.6779189999997</v>
      </c>
      <c r="U95">
        <v>4315.186267</v>
      </c>
      <c r="V95">
        <v>4067.5088879999998</v>
      </c>
      <c r="W95">
        <v>3783.1874120000002</v>
      </c>
      <c r="X95">
        <v>3486.942481</v>
      </c>
      <c r="Y95">
        <v>3188.2528430000002</v>
      </c>
      <c r="Z95">
        <v>2893.2191630000002</v>
      </c>
      <c r="AA95">
        <v>2606.4855809999999</v>
      </c>
      <c r="AB95">
        <v>2331.6430959999998</v>
      </c>
      <c r="AC95">
        <v>2071.3908329999999</v>
      </c>
      <c r="AD95">
        <v>1827.658248</v>
      </c>
      <c r="AE95">
        <v>1695.0376659999999</v>
      </c>
      <c r="AF95">
        <v>1586.2958920000001</v>
      </c>
      <c r="AG95">
        <v>1481.5472769999999</v>
      </c>
      <c r="AH95">
        <v>1378.4621790000001</v>
      </c>
      <c r="AI95">
        <v>1278.15293</v>
      </c>
      <c r="AJ95">
        <v>1181.8678870000001</v>
      </c>
      <c r="AK95">
        <v>1090.4266359999999</v>
      </c>
      <c r="AL95">
        <v>1004.265266</v>
      </c>
      <c r="AM95">
        <v>923.50578840000003</v>
      </c>
      <c r="AN95">
        <v>848.11252860000002</v>
      </c>
    </row>
    <row r="96" spans="1:40" x14ac:dyDescent="0.25">
      <c r="A96" s="27" t="s">
        <v>431</v>
      </c>
      <c r="B96" t="s">
        <v>333</v>
      </c>
      <c r="C96">
        <v>2605.7253879999998</v>
      </c>
      <c r="D96">
        <v>2652.381586</v>
      </c>
      <c r="E96">
        <v>2677.7069179999999</v>
      </c>
      <c r="F96">
        <v>2683.6129850000002</v>
      </c>
      <c r="G96">
        <v>2668.4132909999998</v>
      </c>
      <c r="H96">
        <v>2847.980971</v>
      </c>
      <c r="I96">
        <v>3027.1268190000001</v>
      </c>
      <c r="J96">
        <v>3164.2196410000001</v>
      </c>
      <c r="K96">
        <v>3260.7582739999998</v>
      </c>
      <c r="L96">
        <v>3323.0572109999998</v>
      </c>
      <c r="M96">
        <v>3353.0021080000001</v>
      </c>
      <c r="N96">
        <v>3346.2760659999999</v>
      </c>
      <c r="O96">
        <v>3292.7167629999999</v>
      </c>
      <c r="P96">
        <v>3296.0153030000001</v>
      </c>
      <c r="Q96">
        <v>3312.9571209999999</v>
      </c>
      <c r="R96">
        <v>3329.0003929999998</v>
      </c>
      <c r="S96">
        <v>3339.4182150000001</v>
      </c>
      <c r="T96">
        <v>3342.6052180000001</v>
      </c>
      <c r="U96">
        <v>3373.8288790000001</v>
      </c>
      <c r="V96">
        <v>3412.7588289999999</v>
      </c>
      <c r="W96">
        <v>3446.8362820000002</v>
      </c>
      <c r="X96">
        <v>3476.802678</v>
      </c>
      <c r="Y96">
        <v>3500.6861610000001</v>
      </c>
      <c r="Z96">
        <v>3517.1074229999999</v>
      </c>
      <c r="AA96">
        <v>3525.0906839999998</v>
      </c>
      <c r="AB96">
        <v>3523.8374880000001</v>
      </c>
      <c r="AC96">
        <v>3512.6458050000001</v>
      </c>
      <c r="AD96">
        <v>3490.9067359999999</v>
      </c>
      <c r="AE96">
        <v>3546.0027879999998</v>
      </c>
      <c r="AF96">
        <v>3604.5519380000001</v>
      </c>
      <c r="AG96">
        <v>3650.0848110000002</v>
      </c>
      <c r="AH96">
        <v>3682.3856860000001</v>
      </c>
      <c r="AI96">
        <v>3704.2846979999999</v>
      </c>
      <c r="AJ96">
        <v>3718.37925</v>
      </c>
      <c r="AK96">
        <v>3726.5377210000001</v>
      </c>
      <c r="AL96">
        <v>3730.0524220000002</v>
      </c>
      <c r="AM96">
        <v>3729.6395819999998</v>
      </c>
      <c r="AN96">
        <v>3725.772782</v>
      </c>
    </row>
    <row r="97" spans="1:40" x14ac:dyDescent="0.25">
      <c r="A97" s="27" t="s">
        <v>434</v>
      </c>
      <c r="B97" t="s">
        <v>334</v>
      </c>
      <c r="C97">
        <v>2831.6670730000001</v>
      </c>
      <c r="D97">
        <v>2898.4797549999998</v>
      </c>
      <c r="E97">
        <v>2928.8339599999999</v>
      </c>
      <c r="F97">
        <v>2925.721344</v>
      </c>
      <c r="G97">
        <v>2895.47975</v>
      </c>
      <c r="H97">
        <v>3076.0876549999998</v>
      </c>
      <c r="I97">
        <v>3262.698026</v>
      </c>
      <c r="J97">
        <v>3413.5680689999999</v>
      </c>
      <c r="K97">
        <v>3530.1338839999999</v>
      </c>
      <c r="L97">
        <v>3618.4936980000002</v>
      </c>
      <c r="M97">
        <v>3679.864626</v>
      </c>
      <c r="N97">
        <v>3708.3406610000002</v>
      </c>
      <c r="O97">
        <v>3691.0377539999999</v>
      </c>
      <c r="P97">
        <v>3612.6552320000001</v>
      </c>
      <c r="Q97">
        <v>3506.6123109999999</v>
      </c>
      <c r="R97">
        <v>3384.9263940000001</v>
      </c>
      <c r="S97">
        <v>3252.1664970000002</v>
      </c>
      <c r="T97">
        <v>3110.8728139999998</v>
      </c>
      <c r="U97">
        <v>3026.9048389999998</v>
      </c>
      <c r="V97">
        <v>2957.9576339999999</v>
      </c>
      <c r="W97">
        <v>2886.1851339999998</v>
      </c>
      <c r="X97">
        <v>2810.974952</v>
      </c>
      <c r="Y97">
        <v>2730.8746900000001</v>
      </c>
      <c r="Z97">
        <v>2645.4463940000001</v>
      </c>
      <c r="AA97">
        <v>2554.7552690000002</v>
      </c>
      <c r="AB97">
        <v>2459.073425</v>
      </c>
      <c r="AC97">
        <v>2358.7773339999999</v>
      </c>
      <c r="AD97">
        <v>2254.324462</v>
      </c>
      <c r="AE97">
        <v>1759.33367</v>
      </c>
      <c r="AF97">
        <v>1263.477136</v>
      </c>
      <c r="AG97">
        <v>871.45415879999996</v>
      </c>
      <c r="AH97">
        <v>585.75625300000002</v>
      </c>
      <c r="AI97">
        <v>385.83547570000002</v>
      </c>
      <c r="AJ97">
        <v>249.69434240000001</v>
      </c>
      <c r="AK97">
        <v>159.00360939999999</v>
      </c>
      <c r="AL97">
        <v>99.75878548</v>
      </c>
      <c r="AM97">
        <v>61.745587139999998</v>
      </c>
      <c r="AN97">
        <v>37.762710980000001</v>
      </c>
    </row>
    <row r="98" spans="1:40" x14ac:dyDescent="0.25">
      <c r="A98" s="27" t="s">
        <v>435</v>
      </c>
      <c r="B98" t="s">
        <v>335</v>
      </c>
      <c r="C98">
        <v>11781.592780000001</v>
      </c>
      <c r="D98">
        <v>12543.50555</v>
      </c>
      <c r="E98">
        <v>13124.25935</v>
      </c>
      <c r="F98">
        <v>13564.139300000001</v>
      </c>
      <c r="G98">
        <v>13902.051100000001</v>
      </c>
      <c r="H98">
        <v>15397.4411</v>
      </c>
      <c r="I98">
        <v>16502.182349999999</v>
      </c>
      <c r="J98">
        <v>17398.72957</v>
      </c>
      <c r="K98">
        <v>18181.014609999998</v>
      </c>
      <c r="L98">
        <v>18876.291959999999</v>
      </c>
      <c r="M98">
        <v>19468.70808</v>
      </c>
      <c r="N98">
        <v>19901.684399999998</v>
      </c>
      <c r="O98">
        <v>20079.904869999998</v>
      </c>
      <c r="P98">
        <v>21159.246859999999</v>
      </c>
      <c r="Q98">
        <v>22263.176169999999</v>
      </c>
      <c r="R98">
        <v>23387.335190000002</v>
      </c>
      <c r="S98">
        <v>24525.7399</v>
      </c>
      <c r="T98">
        <v>25674.19284</v>
      </c>
      <c r="U98">
        <v>26230.115099999999</v>
      </c>
      <c r="V98">
        <v>26754.22838</v>
      </c>
      <c r="W98">
        <v>27185.03916</v>
      </c>
      <c r="X98">
        <v>27577.692849999999</v>
      </c>
      <c r="Y98">
        <v>27906.844700000001</v>
      </c>
      <c r="Z98">
        <v>28164.557690000001</v>
      </c>
      <c r="AA98">
        <v>28344.806570000001</v>
      </c>
      <c r="AB98">
        <v>28442.066419999999</v>
      </c>
      <c r="AC98">
        <v>28451.285940000002</v>
      </c>
      <c r="AD98">
        <v>28368.167440000001</v>
      </c>
      <c r="AE98">
        <v>30025.39244</v>
      </c>
      <c r="AF98">
        <v>31465.905460000002</v>
      </c>
      <c r="AG98">
        <v>32773.699379999998</v>
      </c>
      <c r="AH98">
        <v>34000.715239999998</v>
      </c>
      <c r="AI98">
        <v>35180.362950000002</v>
      </c>
      <c r="AJ98">
        <v>36333.802810000001</v>
      </c>
      <c r="AK98">
        <v>37474.825140000001</v>
      </c>
      <c r="AL98">
        <v>38612.83468</v>
      </c>
      <c r="AM98">
        <v>39751.667840000002</v>
      </c>
      <c r="AN98">
        <v>40894.152800000003</v>
      </c>
    </row>
    <row r="99" spans="1:40" x14ac:dyDescent="0.25">
      <c r="A99" s="27" t="s">
        <v>432</v>
      </c>
      <c r="B99" t="s">
        <v>336</v>
      </c>
      <c r="C99" s="8">
        <v>474.12527679999999</v>
      </c>
      <c r="D99">
        <v>542.86189539999998</v>
      </c>
      <c r="E99">
        <v>641.28555610000001</v>
      </c>
      <c r="F99">
        <v>764.15697060000002</v>
      </c>
      <c r="G99">
        <v>912.2837581</v>
      </c>
      <c r="H99">
        <v>756.94825639999999</v>
      </c>
      <c r="I99">
        <v>535.49310179999998</v>
      </c>
      <c r="J99">
        <v>350.3002007</v>
      </c>
      <c r="K99">
        <v>218.52719210000001</v>
      </c>
      <c r="L99">
        <v>131.5541375</v>
      </c>
      <c r="M99">
        <v>76.739924639999998</v>
      </c>
      <c r="N99">
        <v>43.389810410000003</v>
      </c>
      <c r="O99">
        <v>23.732517219999998</v>
      </c>
      <c r="P99">
        <v>17.198179929999998</v>
      </c>
      <c r="Q99">
        <v>13.62558275</v>
      </c>
      <c r="R99">
        <v>11.067841120000001</v>
      </c>
      <c r="S99">
        <v>9.0408728509999996</v>
      </c>
      <c r="T99">
        <v>7.3836471100000001</v>
      </c>
      <c r="U99">
        <v>6.8321088349999997</v>
      </c>
      <c r="V99">
        <v>6.6142526769999996</v>
      </c>
      <c r="W99">
        <v>6.5132417970000001</v>
      </c>
      <c r="X99">
        <v>6.4775813400000004</v>
      </c>
      <c r="Y99">
        <v>6.4884123689999997</v>
      </c>
      <c r="Z99">
        <v>6.5392789379999998</v>
      </c>
      <c r="AA99">
        <v>6.6281132740000004</v>
      </c>
      <c r="AB99">
        <v>6.7545476149999999</v>
      </c>
      <c r="AC99">
        <v>6.9190541550000004</v>
      </c>
      <c r="AD99">
        <v>7.1226865720000001</v>
      </c>
      <c r="AE99">
        <v>7.3395066880000002</v>
      </c>
      <c r="AF99">
        <v>7.5470524599999997</v>
      </c>
      <c r="AG99">
        <v>7.755600941</v>
      </c>
      <c r="AH99">
        <v>7.9798330139999996</v>
      </c>
      <c r="AI99">
        <v>8.232216287</v>
      </c>
      <c r="AJ99">
        <v>8.5226696260000008</v>
      </c>
      <c r="AK99">
        <v>8.8596146620000003</v>
      </c>
      <c r="AL99">
        <v>9.2510057680000006</v>
      </c>
      <c r="AM99">
        <v>9.7045906370000008</v>
      </c>
      <c r="AN99">
        <v>10.228843080000001</v>
      </c>
    </row>
    <row r="100" spans="1:40" x14ac:dyDescent="0.25">
      <c r="A100" s="27" t="s">
        <v>433</v>
      </c>
      <c r="B100" t="s">
        <v>337</v>
      </c>
      <c r="C100">
        <v>5981.2326210000001</v>
      </c>
      <c r="D100">
        <v>5997.8684069999999</v>
      </c>
      <c r="E100">
        <v>5890.2356129999998</v>
      </c>
      <c r="F100">
        <v>5705.1344040000004</v>
      </c>
      <c r="G100">
        <v>5465.6894860000002</v>
      </c>
      <c r="H100">
        <v>3355.5188429999998</v>
      </c>
      <c r="I100">
        <v>1696.3139120000001</v>
      </c>
      <c r="J100">
        <v>777.94267230000003</v>
      </c>
      <c r="K100">
        <v>335.74639159999998</v>
      </c>
      <c r="L100">
        <v>138.65157790000001</v>
      </c>
      <c r="M100">
        <v>55.470448300000001</v>
      </c>
      <c r="N100">
        <v>21.871284209999999</v>
      </c>
      <c r="O100">
        <v>8.7590646539999995</v>
      </c>
      <c r="P100">
        <v>5.462684908</v>
      </c>
      <c r="Q100">
        <v>3.9317248170000001</v>
      </c>
      <c r="R100">
        <v>2.9555865090000002</v>
      </c>
      <c r="S100">
        <v>2.251971417</v>
      </c>
      <c r="T100">
        <v>1.7235798280000001</v>
      </c>
      <c r="U100">
        <v>1.331756706</v>
      </c>
      <c r="V100">
        <v>1.0333205000000001</v>
      </c>
      <c r="W100">
        <v>0.80277546300000002</v>
      </c>
      <c r="X100">
        <v>0.62455109440000001</v>
      </c>
      <c r="Y100">
        <v>0.48640313499999999</v>
      </c>
      <c r="Z100">
        <v>0.37912219539999997</v>
      </c>
      <c r="AA100">
        <v>0.29570060920000002</v>
      </c>
      <c r="AB100">
        <v>0.2307618619</v>
      </c>
      <c r="AC100">
        <v>0.18016396649999999</v>
      </c>
      <c r="AD100">
        <v>0.14070857619999999</v>
      </c>
      <c r="AE100">
        <v>0.11181350080000001</v>
      </c>
      <c r="AF100">
        <v>8.9101389599999997E-2</v>
      </c>
      <c r="AG100">
        <v>7.0977870200000001E-2</v>
      </c>
      <c r="AH100">
        <v>5.6525218299999999E-2</v>
      </c>
      <c r="AI100">
        <v>4.50316209E-2</v>
      </c>
      <c r="AJ100">
        <v>3.5908106299999999E-2</v>
      </c>
      <c r="AK100">
        <v>2.8671528200000001E-2</v>
      </c>
      <c r="AL100">
        <v>2.29303654E-2</v>
      </c>
      <c r="AM100">
        <v>1.8371634599999999E-2</v>
      </c>
      <c r="AN100">
        <v>1.47474809E-2</v>
      </c>
    </row>
    <row r="101" spans="1:40" x14ac:dyDescent="0.25">
      <c r="A101" s="5" t="s">
        <v>219</v>
      </c>
      <c r="B101" t="s">
        <v>338</v>
      </c>
      <c r="C101">
        <v>48859.425999999999</v>
      </c>
      <c r="D101">
        <v>50309.565320000002</v>
      </c>
      <c r="E101">
        <v>51815.617859999998</v>
      </c>
      <c r="F101">
        <v>53370.182990000001</v>
      </c>
      <c r="G101">
        <v>54948.389329999998</v>
      </c>
      <c r="H101">
        <v>56539.620349999997</v>
      </c>
      <c r="I101">
        <v>58154.569949999997</v>
      </c>
      <c r="J101">
        <v>59799.344319999997</v>
      </c>
      <c r="K101">
        <v>61462.60385</v>
      </c>
      <c r="L101">
        <v>63136.585400000004</v>
      </c>
      <c r="M101">
        <v>64813.177730000003</v>
      </c>
      <c r="N101">
        <v>66488.429810000001</v>
      </c>
      <c r="O101">
        <v>68163.201279999994</v>
      </c>
      <c r="P101">
        <v>69854.123659999997</v>
      </c>
      <c r="Q101">
        <v>71578.779030000005</v>
      </c>
      <c r="R101">
        <v>73345.235879999906</v>
      </c>
      <c r="S101">
        <v>75160.338969999997</v>
      </c>
      <c r="T101">
        <v>77029.563869999998</v>
      </c>
      <c r="U101">
        <v>78976.790410000001</v>
      </c>
      <c r="V101">
        <v>80989.994349999906</v>
      </c>
      <c r="W101">
        <v>83063.741670000003</v>
      </c>
      <c r="X101">
        <v>85196.629549999998</v>
      </c>
      <c r="Y101">
        <v>87388.906440000006</v>
      </c>
      <c r="Z101">
        <v>89641.479860000007</v>
      </c>
      <c r="AA101">
        <v>91955.430110000001</v>
      </c>
      <c r="AB101">
        <v>94331.771569999997</v>
      </c>
      <c r="AC101">
        <v>96771.398000000001</v>
      </c>
      <c r="AD101">
        <v>99275.114149999994</v>
      </c>
      <c r="AE101">
        <v>101848.9614</v>
      </c>
      <c r="AF101">
        <v>104500.0745</v>
      </c>
      <c r="AG101">
        <v>107228.9905</v>
      </c>
      <c r="AH101">
        <v>110035.5865</v>
      </c>
      <c r="AI101">
        <v>112919.8063</v>
      </c>
      <c r="AJ101">
        <v>115882.6906</v>
      </c>
      <c r="AK101">
        <v>118928.4062</v>
      </c>
      <c r="AL101">
        <v>122061.0474</v>
      </c>
      <c r="AM101">
        <v>125287.0722</v>
      </c>
      <c r="AN101">
        <v>128616.3772</v>
      </c>
    </row>
    <row r="102" spans="1:40" x14ac:dyDescent="0.25">
      <c r="A102" s="5" t="s">
        <v>219</v>
      </c>
      <c r="B102" t="s">
        <v>339</v>
      </c>
      <c r="C102">
        <v>13.242000000000001</v>
      </c>
      <c r="D102">
        <v>13.63015255</v>
      </c>
      <c r="E102">
        <v>14.02338844</v>
      </c>
      <c r="F102">
        <v>14.41966925</v>
      </c>
      <c r="G102">
        <v>14.820450920000001</v>
      </c>
      <c r="H102">
        <v>15.22952366</v>
      </c>
      <c r="I102">
        <v>15.64990671</v>
      </c>
      <c r="J102">
        <v>16.082581309999998</v>
      </c>
      <c r="K102">
        <v>16.520901810000002</v>
      </c>
      <c r="L102">
        <v>16.964923330000001</v>
      </c>
      <c r="M102">
        <v>17.415386399999999</v>
      </c>
      <c r="N102">
        <v>17.87198398</v>
      </c>
      <c r="O102">
        <v>18.334246310000001</v>
      </c>
      <c r="P102">
        <v>18.803247970000001</v>
      </c>
      <c r="Q102">
        <v>19.281949399999998</v>
      </c>
      <c r="R102">
        <v>19.769494040000001</v>
      </c>
      <c r="S102">
        <v>20.265501050000001</v>
      </c>
      <c r="T102">
        <v>20.77034072</v>
      </c>
      <c r="U102">
        <v>21.28399005</v>
      </c>
      <c r="V102">
        <v>21.805570020000001</v>
      </c>
      <c r="W102">
        <v>22.33510364</v>
      </c>
      <c r="X102">
        <v>22.873405340000001</v>
      </c>
      <c r="Y102">
        <v>23.421271180000002</v>
      </c>
      <c r="Z102">
        <v>23.979353400000001</v>
      </c>
      <c r="AA102">
        <v>24.548148900000001</v>
      </c>
      <c r="AB102">
        <v>25.128014830000001</v>
      </c>
      <c r="AC102">
        <v>25.719252650000001</v>
      </c>
      <c r="AD102">
        <v>26.322134040000002</v>
      </c>
      <c r="AE102">
        <v>26.937143590000002</v>
      </c>
      <c r="AF102">
        <v>27.565772750000001</v>
      </c>
      <c r="AG102">
        <v>28.20691089</v>
      </c>
      <c r="AH102">
        <v>28.86048143</v>
      </c>
      <c r="AI102">
        <v>29.527345189999998</v>
      </c>
      <c r="AJ102">
        <v>30.208916259999999</v>
      </c>
      <c r="AK102">
        <v>30.907829639999999</v>
      </c>
      <c r="AL102">
        <v>31.625854270000001</v>
      </c>
      <c r="AM102">
        <v>32.365341479999998</v>
      </c>
      <c r="AN102">
        <v>33.12924211</v>
      </c>
    </row>
    <row r="103" spans="1:40" x14ac:dyDescent="0.25">
      <c r="A103" s="5" t="s">
        <v>218</v>
      </c>
      <c r="B103" t="s">
        <v>340</v>
      </c>
      <c r="C103">
        <v>79196.570370000001</v>
      </c>
      <c r="D103">
        <v>81565.722699999998</v>
      </c>
      <c r="E103">
        <v>84063.082089999996</v>
      </c>
      <c r="F103">
        <v>86672.300350000005</v>
      </c>
      <c r="G103">
        <v>89328.484240000005</v>
      </c>
      <c r="H103">
        <v>91996.813540000003</v>
      </c>
      <c r="I103">
        <v>94711.588959999906</v>
      </c>
      <c r="J103">
        <v>97501.647159999906</v>
      </c>
      <c r="K103">
        <v>100375.41160000001</v>
      </c>
      <c r="L103">
        <v>103316.61109999999</v>
      </c>
      <c r="M103">
        <v>106299.7029</v>
      </c>
      <c r="N103">
        <v>109310.2254</v>
      </c>
      <c r="O103">
        <v>112347.72199999999</v>
      </c>
      <c r="P103">
        <v>115437.8351</v>
      </c>
      <c r="Q103">
        <v>118602.20170000001</v>
      </c>
      <c r="R103">
        <v>121856.9268</v>
      </c>
      <c r="S103">
        <v>125215.1845</v>
      </c>
      <c r="T103">
        <v>128688.1305</v>
      </c>
      <c r="U103">
        <v>132329.66769999999</v>
      </c>
      <c r="V103">
        <v>136106.87580000001</v>
      </c>
      <c r="W103">
        <v>140006.14360000001</v>
      </c>
      <c r="X103">
        <v>144022.01550000001</v>
      </c>
      <c r="Y103">
        <v>148153.84270000001</v>
      </c>
      <c r="Z103">
        <v>152403.8106</v>
      </c>
      <c r="AA103">
        <v>156775.49119999999</v>
      </c>
      <c r="AB103">
        <v>161272.9786</v>
      </c>
      <c r="AC103">
        <v>165900.6483</v>
      </c>
      <c r="AD103">
        <v>170663.09570000001</v>
      </c>
      <c r="AE103">
        <v>175568.40270000001</v>
      </c>
      <c r="AF103">
        <v>180627.15669999999</v>
      </c>
      <c r="AG103">
        <v>185841.78630000001</v>
      </c>
      <c r="AH103">
        <v>191211.01699999999</v>
      </c>
      <c r="AI103">
        <v>196731.98989999999</v>
      </c>
      <c r="AJ103">
        <v>202403.6789</v>
      </c>
      <c r="AK103">
        <v>208229.98069999999</v>
      </c>
      <c r="AL103">
        <v>214218.23310000001</v>
      </c>
      <c r="AM103">
        <v>220380.14189999999</v>
      </c>
      <c r="AN103">
        <v>226733.30960000001</v>
      </c>
    </row>
    <row r="104" spans="1:40" x14ac:dyDescent="0.25">
      <c r="A104" s="5" t="s">
        <v>218</v>
      </c>
      <c r="B104" t="s">
        <v>341</v>
      </c>
      <c r="C104">
        <v>25142.842860000001</v>
      </c>
      <c r="D104">
        <v>25885.695309999999</v>
      </c>
      <c r="E104">
        <v>26654.187129999998</v>
      </c>
      <c r="F104">
        <v>27444.150020000001</v>
      </c>
      <c r="G104">
        <v>28252.244709999999</v>
      </c>
      <c r="H104">
        <v>29078.8508</v>
      </c>
      <c r="I104">
        <v>29932.40453</v>
      </c>
      <c r="J104">
        <v>30817.946479999999</v>
      </c>
      <c r="K104">
        <v>31730.251499999998</v>
      </c>
      <c r="L104">
        <v>32667.679479999999</v>
      </c>
      <c r="M104">
        <v>33627.188520000003</v>
      </c>
      <c r="N104">
        <v>34605.472130000002</v>
      </c>
      <c r="O104">
        <v>35601.018669999998</v>
      </c>
      <c r="P104">
        <v>36613.710290000003</v>
      </c>
      <c r="Q104">
        <v>37648.875910000002</v>
      </c>
      <c r="R104">
        <v>38706.838889999999</v>
      </c>
      <c r="S104">
        <v>39788.94096</v>
      </c>
      <c r="T104">
        <v>40897.830110000003</v>
      </c>
      <c r="U104">
        <v>42037.155780000001</v>
      </c>
      <c r="V104">
        <v>43202.932489999999</v>
      </c>
      <c r="W104">
        <v>44394.186470000001</v>
      </c>
      <c r="X104">
        <v>45611.819750000002</v>
      </c>
      <c r="Y104">
        <v>46857.182180000003</v>
      </c>
      <c r="Z104">
        <v>48131.786480000002</v>
      </c>
      <c r="AA104">
        <v>49437.133560000002</v>
      </c>
      <c r="AB104">
        <v>50774.658280000003</v>
      </c>
      <c r="AC104">
        <v>52145.887690000003</v>
      </c>
      <c r="AD104">
        <v>53552.45852</v>
      </c>
      <c r="AE104">
        <v>54993.67916</v>
      </c>
      <c r="AF104">
        <v>56472.955979999999</v>
      </c>
      <c r="AG104">
        <v>57988.098460000001</v>
      </c>
      <c r="AH104">
        <v>59538.533609999999</v>
      </c>
      <c r="AI104">
        <v>61125.079989999998</v>
      </c>
      <c r="AJ104">
        <v>62749.658719999999</v>
      </c>
      <c r="AK104">
        <v>64416.53959</v>
      </c>
      <c r="AL104">
        <v>66129.062690000006</v>
      </c>
      <c r="AM104">
        <v>67892.011240000007</v>
      </c>
      <c r="AN104">
        <v>69711.575899999996</v>
      </c>
    </row>
    <row r="105" spans="1:40" x14ac:dyDescent="0.25">
      <c r="A105" s="5" t="s">
        <v>218</v>
      </c>
      <c r="B105" t="s">
        <v>342</v>
      </c>
      <c r="C105">
        <v>38141.076789999999</v>
      </c>
      <c r="D105">
        <v>39261.469709999998</v>
      </c>
      <c r="E105">
        <v>40424.239759999997</v>
      </c>
      <c r="F105">
        <v>41626.643510000002</v>
      </c>
      <c r="G105">
        <v>42867.450949999999</v>
      </c>
      <c r="H105">
        <v>44134.138529999997</v>
      </c>
      <c r="I105">
        <v>45430.741779999997</v>
      </c>
      <c r="J105">
        <v>46761.946450000003</v>
      </c>
      <c r="K105">
        <v>48127.82862</v>
      </c>
      <c r="L105">
        <v>49531.776610000001</v>
      </c>
      <c r="M105">
        <v>50972.702100000002</v>
      </c>
      <c r="N105">
        <v>52448.172400000003</v>
      </c>
      <c r="O105">
        <v>53958.564059999997</v>
      </c>
      <c r="P105">
        <v>55497.849770000001</v>
      </c>
      <c r="Q105">
        <v>57071.24901</v>
      </c>
      <c r="R105">
        <v>58679.898589999997</v>
      </c>
      <c r="S105">
        <v>60327.750630000002</v>
      </c>
      <c r="T105">
        <v>62021.545989999999</v>
      </c>
      <c r="U105">
        <v>63772.50834</v>
      </c>
      <c r="V105">
        <v>65572.763819999906</v>
      </c>
      <c r="W105">
        <v>67420.676550000004</v>
      </c>
      <c r="X105">
        <v>69317.55618</v>
      </c>
      <c r="Y105">
        <v>71266.119510000004</v>
      </c>
      <c r="Z105">
        <v>73269.720979999998</v>
      </c>
      <c r="AA105">
        <v>75332.093009999997</v>
      </c>
      <c r="AB105">
        <v>77457.286789999998</v>
      </c>
      <c r="AC105">
        <v>79649.885299999994</v>
      </c>
      <c r="AD105">
        <v>81915.101989999996</v>
      </c>
      <c r="AE105">
        <v>84219.486420000001</v>
      </c>
      <c r="AF105">
        <v>86571.841069999995</v>
      </c>
      <c r="AG105">
        <v>88972.476280000003</v>
      </c>
      <c r="AH105">
        <v>91422.310559999998</v>
      </c>
      <c r="AI105">
        <v>93922.851209999906</v>
      </c>
      <c r="AJ105">
        <v>96476.614230000007</v>
      </c>
      <c r="AK105">
        <v>99089.341929999995</v>
      </c>
      <c r="AL105">
        <v>101765.39780000001</v>
      </c>
      <c r="AM105">
        <v>104511.3386</v>
      </c>
      <c r="AN105">
        <v>107335.6308</v>
      </c>
    </row>
    <row r="106" spans="1:40" x14ac:dyDescent="0.25">
      <c r="A106" s="5" t="s">
        <v>218</v>
      </c>
      <c r="B106" t="s">
        <v>343</v>
      </c>
      <c r="C106">
        <v>7549.8993810000002</v>
      </c>
      <c r="D106">
        <v>7781.8435520000003</v>
      </c>
      <c r="E106">
        <v>8025.8247780000002</v>
      </c>
      <c r="F106">
        <v>8282.0140580000007</v>
      </c>
      <c r="G106">
        <v>8561.4484809999994</v>
      </c>
      <c r="H106">
        <v>8868.1922329999998</v>
      </c>
      <c r="I106">
        <v>9208.8032029999995</v>
      </c>
      <c r="J106">
        <v>9586.316691</v>
      </c>
      <c r="K106">
        <v>9989.2780760000005</v>
      </c>
      <c r="L106">
        <v>10418.0851</v>
      </c>
      <c r="M106">
        <v>10872.754779999999</v>
      </c>
      <c r="N106">
        <v>11353.127920000001</v>
      </c>
      <c r="O106">
        <v>11860.6515</v>
      </c>
      <c r="P106">
        <v>12373.916509999999</v>
      </c>
      <c r="Q106">
        <v>12895.5996</v>
      </c>
      <c r="R106">
        <v>13428.38416</v>
      </c>
      <c r="S106">
        <v>13974.51103</v>
      </c>
      <c r="T106">
        <v>14537.352059999999</v>
      </c>
      <c r="U106">
        <v>15113.2057</v>
      </c>
      <c r="V106">
        <v>15702.90913</v>
      </c>
      <c r="W106">
        <v>16308.435009999999</v>
      </c>
      <c r="X106">
        <v>16932.632710000002</v>
      </c>
      <c r="Y106">
        <v>17577.64416</v>
      </c>
      <c r="Z106">
        <v>18245.69555</v>
      </c>
      <c r="AA106">
        <v>18939.09319</v>
      </c>
      <c r="AB106">
        <v>19660.18606</v>
      </c>
      <c r="AC106">
        <v>20411.87155</v>
      </c>
      <c r="AD106">
        <v>21197.49553</v>
      </c>
      <c r="AE106">
        <v>22003.736680000002</v>
      </c>
      <c r="AF106">
        <v>22834.082890000001</v>
      </c>
      <c r="AG106">
        <v>23688.68303</v>
      </c>
      <c r="AH106">
        <v>24568.38193</v>
      </c>
      <c r="AI106">
        <v>25474.908920000002</v>
      </c>
      <c r="AJ106">
        <v>26410.93777</v>
      </c>
      <c r="AK106">
        <v>27380.62745</v>
      </c>
      <c r="AL106">
        <v>28388.19311</v>
      </c>
      <c r="AM106">
        <v>29438.614600000001</v>
      </c>
      <c r="AN106">
        <v>30537.29135</v>
      </c>
    </row>
    <row r="107" spans="1:40" x14ac:dyDescent="0.25">
      <c r="A107" s="5" t="s">
        <v>218</v>
      </c>
      <c r="B107" t="s">
        <v>344</v>
      </c>
      <c r="C107">
        <v>10681.6993</v>
      </c>
      <c r="D107">
        <v>10999.30228</v>
      </c>
      <c r="E107">
        <v>11316.17612</v>
      </c>
      <c r="F107">
        <v>11631.87945</v>
      </c>
      <c r="G107">
        <v>11962.648069999999</v>
      </c>
      <c r="H107">
        <v>12317.87746</v>
      </c>
      <c r="I107">
        <v>12702.1777</v>
      </c>
      <c r="J107">
        <v>13116.507600000001</v>
      </c>
      <c r="K107">
        <v>13546.74639</v>
      </c>
      <c r="L107">
        <v>13995.31342</v>
      </c>
      <c r="M107">
        <v>14464.46407</v>
      </c>
      <c r="N107">
        <v>14954.41627</v>
      </c>
      <c r="O107">
        <v>15464.69059</v>
      </c>
      <c r="P107">
        <v>15980.41171</v>
      </c>
      <c r="Q107">
        <v>16502.869060000001</v>
      </c>
      <c r="R107">
        <v>17030.733779999999</v>
      </c>
      <c r="S107">
        <v>17564.58653</v>
      </c>
      <c r="T107">
        <v>18107.066340000001</v>
      </c>
      <c r="U107">
        <v>18653.66012</v>
      </c>
      <c r="V107">
        <v>19206.285970000001</v>
      </c>
      <c r="W107">
        <v>19767.377960000002</v>
      </c>
      <c r="X107">
        <v>20339.872599999999</v>
      </c>
      <c r="Y107">
        <v>20925.968290000001</v>
      </c>
      <c r="Z107">
        <v>21527.50013</v>
      </c>
      <c r="AA107">
        <v>22146.091039999999</v>
      </c>
      <c r="AB107">
        <v>22783.301360000001</v>
      </c>
      <c r="AC107">
        <v>23440.9935</v>
      </c>
      <c r="AD107">
        <v>24121.348580000002</v>
      </c>
      <c r="AE107">
        <v>24815.619989999999</v>
      </c>
      <c r="AF107">
        <v>25524.851429999999</v>
      </c>
      <c r="AG107">
        <v>26245.824130000001</v>
      </c>
      <c r="AH107">
        <v>26978.64025</v>
      </c>
      <c r="AI107">
        <v>27725.571540000001</v>
      </c>
      <c r="AJ107">
        <v>28489.920590000002</v>
      </c>
      <c r="AK107">
        <v>29276.71632</v>
      </c>
      <c r="AL107">
        <v>30089.133610000001</v>
      </c>
      <c r="AM107">
        <v>30931.124759999999</v>
      </c>
      <c r="AN107">
        <v>31807.040379999999</v>
      </c>
    </row>
    <row r="108" spans="1:40" x14ac:dyDescent="0.25">
      <c r="A108" s="5" t="s">
        <v>218</v>
      </c>
      <c r="B108" t="s">
        <v>345</v>
      </c>
      <c r="C108">
        <v>409061.22110000002</v>
      </c>
      <c r="D108">
        <v>420933.55540000001</v>
      </c>
      <c r="E108">
        <v>432763.47489999997</v>
      </c>
      <c r="F108">
        <v>444530.41970000003</v>
      </c>
      <c r="G108">
        <v>456583.04220000003</v>
      </c>
      <c r="H108">
        <v>469240.91580000002</v>
      </c>
      <c r="I108">
        <v>482598.95510000002</v>
      </c>
      <c r="J108">
        <v>496646.06929999997</v>
      </c>
      <c r="K108">
        <v>511057.58299999998</v>
      </c>
      <c r="L108">
        <v>525901.31000000006</v>
      </c>
      <c r="M108">
        <v>541249.14139999996</v>
      </c>
      <c r="N108">
        <v>557089.06370000006</v>
      </c>
      <c r="O108">
        <v>573362.61089999997</v>
      </c>
      <c r="P108">
        <v>589957.93980000005</v>
      </c>
      <c r="Q108">
        <v>606942.26650000003</v>
      </c>
      <c r="R108">
        <v>624175.85290000006</v>
      </c>
      <c r="S108">
        <v>641611.48930000002</v>
      </c>
      <c r="T108">
        <v>659257.78570000001</v>
      </c>
      <c r="U108">
        <v>676921.33530000004</v>
      </c>
      <c r="V108">
        <v>694659.50150000001</v>
      </c>
      <c r="W108">
        <v>712522.77179999999</v>
      </c>
      <c r="X108">
        <v>730580.89899999998</v>
      </c>
      <c r="Y108">
        <v>748883.3101</v>
      </c>
      <c r="Z108">
        <v>767458.05110000004</v>
      </c>
      <c r="AA108">
        <v>786318.89390000002</v>
      </c>
      <c r="AB108">
        <v>805472.07960000006</v>
      </c>
      <c r="AC108">
        <v>824922.61010000005</v>
      </c>
      <c r="AD108">
        <v>844677.17440000002</v>
      </c>
      <c r="AE108">
        <v>864731.73840000003</v>
      </c>
      <c r="AF108">
        <v>885135.85770000005</v>
      </c>
      <c r="AG108">
        <v>905754.78670000006</v>
      </c>
      <c r="AH108">
        <v>926566.57770000002</v>
      </c>
      <c r="AI108">
        <v>947622.71219999995</v>
      </c>
      <c r="AJ108">
        <v>969007.76540000003</v>
      </c>
      <c r="AK108">
        <v>990872.85569999996</v>
      </c>
      <c r="AL108">
        <v>1013285.98</v>
      </c>
      <c r="AM108">
        <v>1036352.2879999999</v>
      </c>
      <c r="AN108">
        <v>1060200.814</v>
      </c>
    </row>
    <row r="109" spans="1:40" x14ac:dyDescent="0.25">
      <c r="A109" s="19" t="s">
        <v>222</v>
      </c>
      <c r="B109" t="s">
        <v>346</v>
      </c>
      <c r="C109">
        <v>307332.288</v>
      </c>
      <c r="D109">
        <v>314641.39319999999</v>
      </c>
      <c r="E109">
        <v>320965.19260000001</v>
      </c>
      <c r="F109">
        <v>326746.1876</v>
      </c>
      <c r="G109">
        <v>332849.29359999998</v>
      </c>
      <c r="H109">
        <v>339639.88880000002</v>
      </c>
      <c r="I109">
        <v>346846.97090000001</v>
      </c>
      <c r="J109">
        <v>354016.65210000001</v>
      </c>
      <c r="K109">
        <v>360883.30810000002</v>
      </c>
      <c r="L109">
        <v>367736.84480000002</v>
      </c>
      <c r="M109">
        <v>374834.14740000002</v>
      </c>
      <c r="N109">
        <v>382084.53590000002</v>
      </c>
      <c r="O109">
        <v>389478.73139999999</v>
      </c>
      <c r="P109">
        <v>397013.95899999997</v>
      </c>
      <c r="Q109">
        <v>404611.82150000002</v>
      </c>
      <c r="R109">
        <v>412163.11550000001</v>
      </c>
      <c r="S109">
        <v>419634.06800000003</v>
      </c>
      <c r="T109">
        <v>427027.28989999997</v>
      </c>
      <c r="U109">
        <v>433953.32669999998</v>
      </c>
      <c r="V109">
        <v>440602.8224</v>
      </c>
      <c r="W109">
        <v>447116.28249999997</v>
      </c>
      <c r="X109">
        <v>453577.91970000003</v>
      </c>
      <c r="Y109">
        <v>460025.13760000002</v>
      </c>
      <c r="Z109">
        <v>466479.79560000001</v>
      </c>
      <c r="AA109">
        <v>472952.57040000003</v>
      </c>
      <c r="AB109">
        <v>479444.18369999999</v>
      </c>
      <c r="AC109">
        <v>485960.0735</v>
      </c>
      <c r="AD109">
        <v>492504.15830000001</v>
      </c>
      <c r="AE109">
        <v>498759.01809999999</v>
      </c>
      <c r="AF109">
        <v>504895.07880000002</v>
      </c>
      <c r="AG109">
        <v>510911.91190000001</v>
      </c>
      <c r="AH109">
        <v>516867.03009999997</v>
      </c>
      <c r="AI109">
        <v>522823.07</v>
      </c>
      <c r="AJ109">
        <v>528825.25679999997</v>
      </c>
      <c r="AK109">
        <v>534950.07570000004</v>
      </c>
      <c r="AL109">
        <v>541224.84230000002</v>
      </c>
      <c r="AM109">
        <v>547692.89630000002</v>
      </c>
      <c r="AN109">
        <v>554327.924</v>
      </c>
    </row>
    <row r="110" spans="1:40" x14ac:dyDescent="0.25">
      <c r="A110" s="5" t="s">
        <v>218</v>
      </c>
      <c r="B110" t="s">
        <v>347</v>
      </c>
      <c r="C110">
        <v>42242.221010000001</v>
      </c>
      <c r="D110">
        <v>43454.842490000003</v>
      </c>
      <c r="E110">
        <v>44681.656150000003</v>
      </c>
      <c r="F110">
        <v>45913.077429999998</v>
      </c>
      <c r="G110">
        <v>47165.511160000002</v>
      </c>
      <c r="H110">
        <v>48464.714809999998</v>
      </c>
      <c r="I110">
        <v>49813.807670000002</v>
      </c>
      <c r="J110">
        <v>51214.483659999998</v>
      </c>
      <c r="K110">
        <v>52659.640870000003</v>
      </c>
      <c r="L110">
        <v>54152.849490000001</v>
      </c>
      <c r="M110">
        <v>55703.445229999998</v>
      </c>
      <c r="N110">
        <v>57319.67512</v>
      </c>
      <c r="O110">
        <v>59014.062839999999</v>
      </c>
      <c r="P110">
        <v>60726.850509999997</v>
      </c>
      <c r="Q110">
        <v>62480.741020000001</v>
      </c>
      <c r="R110">
        <v>64278.823920000003</v>
      </c>
      <c r="S110">
        <v>66120.458639999997</v>
      </c>
      <c r="T110">
        <v>68006.752569999997</v>
      </c>
      <c r="U110">
        <v>69939.549950000001</v>
      </c>
      <c r="V110">
        <v>71916.624119999906</v>
      </c>
      <c r="W110">
        <v>73939.48027</v>
      </c>
      <c r="X110">
        <v>76013.237890000004</v>
      </c>
      <c r="Y110">
        <v>78140.848620000004</v>
      </c>
      <c r="Z110">
        <v>80325.534079999998</v>
      </c>
      <c r="AA110">
        <v>82570.307100000005</v>
      </c>
      <c r="AB110">
        <v>84877.549549999996</v>
      </c>
      <c r="AC110">
        <v>87250.187470000004</v>
      </c>
      <c r="AD110">
        <v>89691.210170000006</v>
      </c>
      <c r="AE110">
        <v>92137.288740000004</v>
      </c>
      <c r="AF110">
        <v>94606.901360000003</v>
      </c>
      <c r="AG110">
        <v>97105.781860000003</v>
      </c>
      <c r="AH110">
        <v>99636.865860000005</v>
      </c>
      <c r="AI110">
        <v>102202.9423</v>
      </c>
      <c r="AJ110">
        <v>104808.58749999999</v>
      </c>
      <c r="AK110">
        <v>107463.0972</v>
      </c>
      <c r="AL110">
        <v>110175.0334</v>
      </c>
      <c r="AM110">
        <v>112955.0624</v>
      </c>
      <c r="AN110">
        <v>115815.8429</v>
      </c>
    </row>
    <row r="111" spans="1:40" x14ac:dyDescent="0.25">
      <c r="A111" s="5" t="s">
        <v>218</v>
      </c>
      <c r="B111" t="s">
        <v>348</v>
      </c>
      <c r="C111">
        <v>176930.23329999999</v>
      </c>
      <c r="D111">
        <v>182094.5183</v>
      </c>
      <c r="E111">
        <v>187324.54370000001</v>
      </c>
      <c r="F111">
        <v>192600.5097</v>
      </c>
      <c r="G111">
        <v>198018.9455</v>
      </c>
      <c r="H111">
        <v>203669.93419999999</v>
      </c>
      <c r="I111">
        <v>209612.79620000001</v>
      </c>
      <c r="J111">
        <v>215854.1165</v>
      </c>
      <c r="K111">
        <v>222293.49890000001</v>
      </c>
      <c r="L111">
        <v>228939.83429999999</v>
      </c>
      <c r="M111">
        <v>235800.41089999999</v>
      </c>
      <c r="N111">
        <v>242860.1121</v>
      </c>
      <c r="O111">
        <v>250105.71479999999</v>
      </c>
      <c r="P111">
        <v>257459.9761</v>
      </c>
      <c r="Q111">
        <v>264950.8198</v>
      </c>
      <c r="R111">
        <v>272560.58439999999</v>
      </c>
      <c r="S111">
        <v>280290.78480000002</v>
      </c>
      <c r="T111">
        <v>288161.99209999997</v>
      </c>
      <c r="U111">
        <v>296132.82419999997</v>
      </c>
      <c r="V111">
        <v>304206.78700000001</v>
      </c>
      <c r="W111">
        <v>312400.50400000002</v>
      </c>
      <c r="X111">
        <v>320740.35430000001</v>
      </c>
      <c r="Y111">
        <v>329246.59999999998</v>
      </c>
      <c r="Z111">
        <v>337936.10710000002</v>
      </c>
      <c r="AA111">
        <v>346823.13669999997</v>
      </c>
      <c r="AB111">
        <v>355920.20809999999</v>
      </c>
      <c r="AC111">
        <v>365241.48239999998</v>
      </c>
      <c r="AD111">
        <v>374802.76370000001</v>
      </c>
      <c r="AE111">
        <v>384567.62530000001</v>
      </c>
      <c r="AF111">
        <v>394555.2879</v>
      </c>
      <c r="AG111">
        <v>404732.44549999997</v>
      </c>
      <c r="AH111">
        <v>415097.00380000001</v>
      </c>
      <c r="AI111">
        <v>425667.49249999999</v>
      </c>
      <c r="AJ111">
        <v>436473.34409999999</v>
      </c>
      <c r="AK111">
        <v>447565.7929</v>
      </c>
      <c r="AL111">
        <v>458977.90159999998</v>
      </c>
      <c r="AM111">
        <v>470754.29580000002</v>
      </c>
      <c r="AN111">
        <v>482945.96019999997</v>
      </c>
    </row>
    <row r="112" spans="1:40" x14ac:dyDescent="0.25">
      <c r="A112" s="5" t="s">
        <v>220</v>
      </c>
      <c r="B112" t="s">
        <v>349</v>
      </c>
      <c r="C112">
        <v>11991.614</v>
      </c>
      <c r="D112">
        <v>12357.204820000001</v>
      </c>
      <c r="E112">
        <v>12743.211079999999</v>
      </c>
      <c r="F112">
        <v>13152.527690000001</v>
      </c>
      <c r="G112">
        <v>13586.94469</v>
      </c>
      <c r="H112">
        <v>14037.64222</v>
      </c>
      <c r="I112">
        <v>14501.69392</v>
      </c>
      <c r="J112">
        <v>14976.464809999999</v>
      </c>
      <c r="K112">
        <v>15449.2858</v>
      </c>
      <c r="L112">
        <v>15925.92043</v>
      </c>
      <c r="M112">
        <v>16412.248909999998</v>
      </c>
      <c r="N112">
        <v>16910.755410000002</v>
      </c>
      <c r="O112">
        <v>17424.547439999998</v>
      </c>
      <c r="P112">
        <v>17952.043849999998</v>
      </c>
      <c r="Q112">
        <v>18493.178090000001</v>
      </c>
      <c r="R112">
        <v>19049.56437</v>
      </c>
      <c r="S112">
        <v>19623.544030000001</v>
      </c>
      <c r="T112">
        <v>20218.363280000001</v>
      </c>
      <c r="U112">
        <v>20841.269759999999</v>
      </c>
      <c r="V112">
        <v>21488.062239999999</v>
      </c>
      <c r="W112">
        <v>22157.313529999999</v>
      </c>
      <c r="X112">
        <v>22848.738410000002</v>
      </c>
      <c r="Y112">
        <v>23562.778439999998</v>
      </c>
      <c r="Z112">
        <v>24300.41661</v>
      </c>
      <c r="AA112">
        <v>25063.012289999999</v>
      </c>
      <c r="AB112">
        <v>25852.210999999999</v>
      </c>
      <c r="AC112">
        <v>26669.97378</v>
      </c>
      <c r="AD112">
        <v>27518.596570000002</v>
      </c>
      <c r="AE112">
        <v>28390.58669</v>
      </c>
      <c r="AF112">
        <v>29284.18504</v>
      </c>
      <c r="AG112">
        <v>30199.589929999998</v>
      </c>
      <c r="AH112">
        <v>31137.886269999999</v>
      </c>
      <c r="AI112">
        <v>32099.855940000001</v>
      </c>
      <c r="AJ112">
        <v>33085.716919999999</v>
      </c>
      <c r="AK112">
        <v>34096.531150000003</v>
      </c>
      <c r="AL112">
        <v>35133.638200000001</v>
      </c>
      <c r="AM112">
        <v>36199.033499999998</v>
      </c>
      <c r="AN112">
        <v>37295.394390000001</v>
      </c>
    </row>
    <row r="113" spans="1:40" x14ac:dyDescent="0.25">
      <c r="A113" s="5" t="s">
        <v>220</v>
      </c>
      <c r="B113" t="s">
        <v>350</v>
      </c>
      <c r="C113">
        <v>16126.348</v>
      </c>
      <c r="D113">
        <v>16789.092560000001</v>
      </c>
      <c r="E113">
        <v>17497.795610000001</v>
      </c>
      <c r="F113">
        <v>18222.593509999999</v>
      </c>
      <c r="G113">
        <v>19149.937750000001</v>
      </c>
      <c r="H113">
        <v>20324.14932</v>
      </c>
      <c r="I113">
        <v>21730.547190000001</v>
      </c>
      <c r="J113">
        <v>23355.76441</v>
      </c>
      <c r="K113">
        <v>25054.499919999998</v>
      </c>
      <c r="L113">
        <v>26806.063200000001</v>
      </c>
      <c r="M113">
        <v>28635.438239999999</v>
      </c>
      <c r="N113">
        <v>30578.136320000001</v>
      </c>
      <c r="O113">
        <v>32666.820039999999</v>
      </c>
      <c r="P113">
        <v>34748.26586</v>
      </c>
      <c r="Q113">
        <v>36796.362580000001</v>
      </c>
      <c r="R113">
        <v>38816.29911</v>
      </c>
      <c r="S113">
        <v>40821.762640000001</v>
      </c>
      <c r="T113">
        <v>42826.924950000001</v>
      </c>
      <c r="U113">
        <v>44854.084210000001</v>
      </c>
      <c r="V113">
        <v>46906.524649999999</v>
      </c>
      <c r="W113">
        <v>48982.476390000003</v>
      </c>
      <c r="X113">
        <v>51078.75589</v>
      </c>
      <c r="Y113">
        <v>53191.173560000003</v>
      </c>
      <c r="Z113">
        <v>55315.307500000003</v>
      </c>
      <c r="AA113">
        <v>57446.73371</v>
      </c>
      <c r="AB113">
        <v>59581.227760000002</v>
      </c>
      <c r="AC113">
        <v>61715.171179999998</v>
      </c>
      <c r="AD113">
        <v>63845.740270000002</v>
      </c>
      <c r="AE113">
        <v>65857.908800000005</v>
      </c>
      <c r="AF113">
        <v>67747.407269999996</v>
      </c>
      <c r="AG113">
        <v>69526.870729999995</v>
      </c>
      <c r="AH113">
        <v>71213.980160000006</v>
      </c>
      <c r="AI113">
        <v>72824.664210000003</v>
      </c>
      <c r="AJ113">
        <v>74372.071129999997</v>
      </c>
      <c r="AK113">
        <v>75871.84375</v>
      </c>
      <c r="AL113">
        <v>77337.310490000003</v>
      </c>
      <c r="AM113">
        <v>78780.621419999996</v>
      </c>
      <c r="AN113">
        <v>80213.709919999994</v>
      </c>
    </row>
    <row r="114" spans="1:40" x14ac:dyDescent="0.25">
      <c r="A114" s="5" t="s">
        <v>220</v>
      </c>
      <c r="B114" t="s">
        <v>351</v>
      </c>
      <c r="C114">
        <v>721.67200000000003</v>
      </c>
      <c r="D114">
        <v>720.22226339999997</v>
      </c>
      <c r="E114">
        <v>711.80025139999998</v>
      </c>
      <c r="F114">
        <v>700.77667159999999</v>
      </c>
      <c r="G114">
        <v>691.30212570000003</v>
      </c>
      <c r="H114">
        <v>683.28049590000001</v>
      </c>
      <c r="I114">
        <v>675.96886749999999</v>
      </c>
      <c r="J114">
        <v>668.80417480000006</v>
      </c>
      <c r="K114">
        <v>665.80810889999998</v>
      </c>
      <c r="L114">
        <v>667.21130140000002</v>
      </c>
      <c r="M114">
        <v>672.36611440000001</v>
      </c>
      <c r="N114">
        <v>680.5286797</v>
      </c>
      <c r="O114">
        <v>691.16140580000001</v>
      </c>
      <c r="P114">
        <v>702.7570369</v>
      </c>
      <c r="Q114">
        <v>714.71479309999995</v>
      </c>
      <c r="R114">
        <v>726.78891380000005</v>
      </c>
      <c r="S114">
        <v>738.93986289999998</v>
      </c>
      <c r="T114">
        <v>751.21741850000001</v>
      </c>
      <c r="U114">
        <v>763.49660449999999</v>
      </c>
      <c r="V114">
        <v>775.6664025</v>
      </c>
      <c r="W114">
        <v>787.7691714</v>
      </c>
      <c r="X114">
        <v>799.88920510000003</v>
      </c>
      <c r="Y114">
        <v>812.11771439999995</v>
      </c>
      <c r="Z114">
        <v>824.54085420000001</v>
      </c>
      <c r="AA114">
        <v>837.23512740000001</v>
      </c>
      <c r="AB114">
        <v>850.26731670000004</v>
      </c>
      <c r="AC114">
        <v>863.69874279999999</v>
      </c>
      <c r="AD114">
        <v>877.58739270000001</v>
      </c>
      <c r="AE114">
        <v>891.00188649999996</v>
      </c>
      <c r="AF114">
        <v>903.72651459999997</v>
      </c>
      <c r="AG114">
        <v>915.77211729999999</v>
      </c>
      <c r="AH114">
        <v>927.2790225</v>
      </c>
      <c r="AI114">
        <v>938.41249970000001</v>
      </c>
      <c r="AJ114">
        <v>949.31482489999996</v>
      </c>
      <c r="AK114">
        <v>960.11444870000003</v>
      </c>
      <c r="AL114">
        <v>970.90338310000004</v>
      </c>
      <c r="AM114">
        <v>981.80466039999999</v>
      </c>
      <c r="AN114">
        <v>992.94593580000003</v>
      </c>
    </row>
    <row r="115" spans="1:40" x14ac:dyDescent="0.25">
      <c r="A115" s="5" t="s">
        <v>220</v>
      </c>
      <c r="B115" t="s">
        <v>352</v>
      </c>
      <c r="C115">
        <v>48595.165000000001</v>
      </c>
      <c r="D115">
        <v>50041.846980000002</v>
      </c>
      <c r="E115">
        <v>51486.144469999999</v>
      </c>
      <c r="F115">
        <v>52923.489829999999</v>
      </c>
      <c r="G115">
        <v>54387.732199999999</v>
      </c>
      <c r="H115">
        <v>55897.352980000003</v>
      </c>
      <c r="I115">
        <v>57481.548410000003</v>
      </c>
      <c r="J115">
        <v>59161.163099999998</v>
      </c>
      <c r="K115">
        <v>60896.169260000002</v>
      </c>
      <c r="L115">
        <v>62706.867100000003</v>
      </c>
      <c r="M115">
        <v>64615.79552</v>
      </c>
      <c r="N115">
        <v>66619.933420000001</v>
      </c>
      <c r="O115">
        <v>68726.646869999997</v>
      </c>
      <c r="P115">
        <v>70935.240650000007</v>
      </c>
      <c r="Q115">
        <v>73228.639859999996</v>
      </c>
      <c r="R115">
        <v>75574.317230000001</v>
      </c>
      <c r="S115">
        <v>77959.32488</v>
      </c>
      <c r="T115">
        <v>80389.52003</v>
      </c>
      <c r="U115">
        <v>82855.413409999906</v>
      </c>
      <c r="V115">
        <v>85360.752859999906</v>
      </c>
      <c r="W115">
        <v>87917.669829999999</v>
      </c>
      <c r="X115">
        <v>90540.748590000003</v>
      </c>
      <c r="Y115">
        <v>93243.790729999906</v>
      </c>
      <c r="Z115">
        <v>96040.506859999994</v>
      </c>
      <c r="AA115">
        <v>98944.658939999994</v>
      </c>
      <c r="AB115">
        <v>101970.3716</v>
      </c>
      <c r="AC115">
        <v>105133.33930000001</v>
      </c>
      <c r="AD115">
        <v>108451.0756</v>
      </c>
      <c r="AE115">
        <v>111836.5897</v>
      </c>
      <c r="AF115">
        <v>115267.0186</v>
      </c>
      <c r="AG115">
        <v>118716.3521</v>
      </c>
      <c r="AH115">
        <v>122183.4117</v>
      </c>
      <c r="AI115">
        <v>125679.3196</v>
      </c>
      <c r="AJ115">
        <v>129216.13099999999</v>
      </c>
      <c r="AK115">
        <v>132812.18919999999</v>
      </c>
      <c r="AL115">
        <v>136482.5301</v>
      </c>
      <c r="AM115">
        <v>140245.0668</v>
      </c>
      <c r="AN115">
        <v>144117.8524</v>
      </c>
    </row>
    <row r="116" spans="1:40" x14ac:dyDescent="0.25">
      <c r="A116" s="5" t="s">
        <v>220</v>
      </c>
      <c r="B116" t="s">
        <v>353</v>
      </c>
      <c r="C116">
        <v>81173.289000000004</v>
      </c>
      <c r="D116">
        <v>83640.422260000007</v>
      </c>
      <c r="E116">
        <v>86313.187919999997</v>
      </c>
      <c r="F116">
        <v>89192.762340000001</v>
      </c>
      <c r="G116">
        <v>92228.002240000002</v>
      </c>
      <c r="H116">
        <v>95373.193050000002</v>
      </c>
      <c r="I116">
        <v>98698.018700000001</v>
      </c>
      <c r="J116">
        <v>102338.20879999999</v>
      </c>
      <c r="K116">
        <v>106275.53569999999</v>
      </c>
      <c r="L116">
        <v>110492.4981</v>
      </c>
      <c r="M116">
        <v>114985.09209999999</v>
      </c>
      <c r="N116">
        <v>119790.25440000001</v>
      </c>
      <c r="O116">
        <v>124938.7359</v>
      </c>
      <c r="P116">
        <v>130305.242</v>
      </c>
      <c r="Q116">
        <v>135842.39739999999</v>
      </c>
      <c r="R116">
        <v>141541.89970000001</v>
      </c>
      <c r="S116">
        <v>147405.9713</v>
      </c>
      <c r="T116">
        <v>153445.94219999999</v>
      </c>
      <c r="U116">
        <v>159742.0295</v>
      </c>
      <c r="V116">
        <v>166247.8622</v>
      </c>
      <c r="W116">
        <v>172941.29389999999</v>
      </c>
      <c r="X116">
        <v>179810.82370000001</v>
      </c>
      <c r="Y116">
        <v>186853.18859999999</v>
      </c>
      <c r="Z116">
        <v>194071.1606</v>
      </c>
      <c r="AA116">
        <v>201471.6874</v>
      </c>
      <c r="AB116">
        <v>209064.7187</v>
      </c>
      <c r="AC116">
        <v>216862.82860000001</v>
      </c>
      <c r="AD116">
        <v>224881.26800000001</v>
      </c>
      <c r="AE116">
        <v>233081.64790000001</v>
      </c>
      <c r="AF116">
        <v>241459.99040000001</v>
      </c>
      <c r="AG116">
        <v>250022.43419999999</v>
      </c>
      <c r="AH116">
        <v>258771.0797</v>
      </c>
      <c r="AI116">
        <v>267701.84159999999</v>
      </c>
      <c r="AJ116">
        <v>276807.77269999997</v>
      </c>
      <c r="AK116">
        <v>286088.50410000002</v>
      </c>
      <c r="AL116">
        <v>295551.6715</v>
      </c>
      <c r="AM116">
        <v>305212.29830000002</v>
      </c>
      <c r="AN116">
        <v>315123.10879999999</v>
      </c>
    </row>
    <row r="117" spans="1:40" x14ac:dyDescent="0.25">
      <c r="A117" s="5" t="s">
        <v>220</v>
      </c>
      <c r="B117" t="s">
        <v>354</v>
      </c>
      <c r="C117">
        <v>11688.45991</v>
      </c>
      <c r="D117">
        <v>11985.44549</v>
      </c>
      <c r="E117">
        <v>12262.849679999999</v>
      </c>
      <c r="F117">
        <v>12535.205840000001</v>
      </c>
      <c r="G117">
        <v>12819.79659</v>
      </c>
      <c r="H117">
        <v>13132.3207</v>
      </c>
      <c r="I117">
        <v>13451.37082</v>
      </c>
      <c r="J117">
        <v>13755.72594</v>
      </c>
      <c r="K117">
        <v>14034.98281</v>
      </c>
      <c r="L117">
        <v>14302.10722</v>
      </c>
      <c r="M117">
        <v>14567.053830000001</v>
      </c>
      <c r="N117">
        <v>14827.813330000001</v>
      </c>
      <c r="O117">
        <v>15085.23525</v>
      </c>
      <c r="P117">
        <v>15356.699259999999</v>
      </c>
      <c r="Q117">
        <v>15642.205389999999</v>
      </c>
      <c r="R117">
        <v>15936.10873</v>
      </c>
      <c r="S117">
        <v>16235.384899999999</v>
      </c>
      <c r="T117">
        <v>16538.904429999999</v>
      </c>
      <c r="U117">
        <v>16829.992099999999</v>
      </c>
      <c r="V117">
        <v>17115.008519999999</v>
      </c>
      <c r="W117">
        <v>17398.933369999999</v>
      </c>
      <c r="X117">
        <v>17683.921859999999</v>
      </c>
      <c r="Y117">
        <v>17970.51107</v>
      </c>
      <c r="Z117">
        <v>18259.260030000001</v>
      </c>
      <c r="AA117">
        <v>18550.706689999999</v>
      </c>
      <c r="AB117">
        <v>18845.195889999999</v>
      </c>
      <c r="AC117">
        <v>19143.359090000002</v>
      </c>
      <c r="AD117">
        <v>19445.804950000002</v>
      </c>
      <c r="AE117">
        <v>19751.34634</v>
      </c>
      <c r="AF117">
        <v>20066.42642</v>
      </c>
      <c r="AG117">
        <v>20388.16158</v>
      </c>
      <c r="AH117">
        <v>20716.422470000001</v>
      </c>
      <c r="AI117">
        <v>21051.910629999998</v>
      </c>
      <c r="AJ117">
        <v>21394.985479999999</v>
      </c>
      <c r="AK117">
        <v>21746.628280000001</v>
      </c>
      <c r="AL117">
        <v>22107.477699999999</v>
      </c>
      <c r="AM117">
        <v>22478.681039999999</v>
      </c>
      <c r="AN117">
        <v>22859.141940000001</v>
      </c>
    </row>
    <row r="118" spans="1:40" x14ac:dyDescent="0.25">
      <c r="A118" s="5" t="s">
        <v>221</v>
      </c>
      <c r="B118" t="s">
        <v>355</v>
      </c>
      <c r="C118">
        <v>1680793.5220000001</v>
      </c>
      <c r="D118">
        <v>1730333.9850000001</v>
      </c>
      <c r="E118">
        <v>1781455.3259999999</v>
      </c>
      <c r="F118">
        <v>1833908.959</v>
      </c>
      <c r="G118">
        <v>1887255.057</v>
      </c>
      <c r="H118">
        <v>1941560.9029999999</v>
      </c>
      <c r="I118">
        <v>1997250.335</v>
      </c>
      <c r="J118">
        <v>2054571.551</v>
      </c>
      <c r="K118">
        <v>2113112.7880000002</v>
      </c>
      <c r="L118">
        <v>2172834.7969999998</v>
      </c>
      <c r="M118">
        <v>2233626.298</v>
      </c>
      <c r="N118">
        <v>2295319.79</v>
      </c>
      <c r="O118">
        <v>2357880.2039999999</v>
      </c>
      <c r="P118">
        <v>2421784.108</v>
      </c>
      <c r="Q118">
        <v>2487430.81</v>
      </c>
      <c r="R118">
        <v>2554769.0660000001</v>
      </c>
      <c r="S118">
        <v>2623823.5819999999</v>
      </c>
      <c r="T118">
        <v>2694667.6979999999</v>
      </c>
      <c r="U118">
        <v>2767634.986</v>
      </c>
      <c r="V118">
        <v>2842406.3760000002</v>
      </c>
      <c r="W118">
        <v>2918865.7370000002</v>
      </c>
      <c r="X118">
        <v>2997034.2560000001</v>
      </c>
      <c r="Y118">
        <v>3076948.0619999999</v>
      </c>
      <c r="Z118">
        <v>3158658.1359999999</v>
      </c>
      <c r="AA118">
        <v>3242215.4530000002</v>
      </c>
      <c r="AB118">
        <v>3327663.2209999999</v>
      </c>
      <c r="AC118">
        <v>3415042.628</v>
      </c>
      <c r="AD118">
        <v>3504392.8480000002</v>
      </c>
      <c r="AE118">
        <v>3595968.784</v>
      </c>
      <c r="AF118">
        <v>3690025.656</v>
      </c>
      <c r="AG118">
        <v>3786406.42</v>
      </c>
      <c r="AH118">
        <v>3885064.02</v>
      </c>
      <c r="AI118">
        <v>3986032.0980000002</v>
      </c>
      <c r="AJ118">
        <v>4089411.5109999999</v>
      </c>
      <c r="AK118">
        <v>4195464.4210000001</v>
      </c>
      <c r="AL118">
        <v>4304399.0460000001</v>
      </c>
      <c r="AM118">
        <v>4416530.3030000003</v>
      </c>
      <c r="AN118">
        <v>4532272.3229999999</v>
      </c>
    </row>
    <row r="119" spans="1:40" x14ac:dyDescent="0.25">
      <c r="A119" s="5" t="s">
        <v>221</v>
      </c>
      <c r="B119" t="s">
        <v>356</v>
      </c>
      <c r="C119">
        <v>358724.9657</v>
      </c>
      <c r="D119">
        <v>369008.58870000002</v>
      </c>
      <c r="E119">
        <v>378898.9534</v>
      </c>
      <c r="F119">
        <v>388383.36</v>
      </c>
      <c r="G119">
        <v>398051.7476</v>
      </c>
      <c r="H119">
        <v>408405.90669999999</v>
      </c>
      <c r="I119">
        <v>419574.27639999997</v>
      </c>
      <c r="J119">
        <v>431534.13919999998</v>
      </c>
      <c r="K119">
        <v>443862.10729999997</v>
      </c>
      <c r="L119">
        <v>456693.51120000001</v>
      </c>
      <c r="M119">
        <v>470189.23550000001</v>
      </c>
      <c r="N119">
        <v>484381.55209999997</v>
      </c>
      <c r="O119">
        <v>499215.2708</v>
      </c>
      <c r="P119">
        <v>514535.66159999999</v>
      </c>
      <c r="Q119">
        <v>530404.72019999998</v>
      </c>
      <c r="R119">
        <v>546608.07909999997</v>
      </c>
      <c r="S119">
        <v>563062.42209999997</v>
      </c>
      <c r="T119">
        <v>579763.67949999997</v>
      </c>
      <c r="U119">
        <v>596367.87699999998</v>
      </c>
      <c r="V119">
        <v>612994.12719999999</v>
      </c>
      <c r="W119">
        <v>629729.00459999999</v>
      </c>
      <c r="X119">
        <v>646679.24950000003</v>
      </c>
      <c r="Y119">
        <v>663913.71869999997</v>
      </c>
      <c r="Z119">
        <v>681465.5442</v>
      </c>
      <c r="AA119">
        <v>699345.22459999996</v>
      </c>
      <c r="AB119">
        <v>717552.78859999997</v>
      </c>
      <c r="AC119">
        <v>736087.05070000002</v>
      </c>
      <c r="AD119">
        <v>754951.08369999996</v>
      </c>
      <c r="AE119">
        <v>774120.65859999997</v>
      </c>
      <c r="AF119">
        <v>793651.21180000005</v>
      </c>
      <c r="AG119">
        <v>813343.73789999995</v>
      </c>
      <c r="AH119">
        <v>833159.3861</v>
      </c>
      <c r="AI119">
        <v>853170.16760000004</v>
      </c>
      <c r="AJ119">
        <v>873499.13600000006</v>
      </c>
      <c r="AK119">
        <v>894363.39370000002</v>
      </c>
      <c r="AL119">
        <v>915860.81110000005</v>
      </c>
      <c r="AM119">
        <v>938141.11289999995</v>
      </c>
      <c r="AN119">
        <v>961386.4399</v>
      </c>
    </row>
    <row r="120" spans="1:40" x14ac:dyDescent="0.25">
      <c r="A120" s="19" t="s">
        <v>222</v>
      </c>
      <c r="B120" t="s">
        <v>357</v>
      </c>
      <c r="C120">
        <v>15853.983050000001</v>
      </c>
      <c r="D120">
        <v>16036.61493</v>
      </c>
      <c r="E120">
        <v>16077.156779999999</v>
      </c>
      <c r="F120">
        <v>16036.810219999999</v>
      </c>
      <c r="G120">
        <v>16077.49533</v>
      </c>
      <c r="H120">
        <v>16211.5587</v>
      </c>
      <c r="I120">
        <v>16406.447359999998</v>
      </c>
      <c r="J120">
        <v>16615.414769999999</v>
      </c>
      <c r="K120">
        <v>16843.437259999999</v>
      </c>
      <c r="L120">
        <v>17125.723170000001</v>
      </c>
      <c r="M120">
        <v>17492.53152</v>
      </c>
      <c r="N120">
        <v>17935.2955</v>
      </c>
      <c r="O120">
        <v>18468.99235</v>
      </c>
      <c r="P120">
        <v>18978.52576</v>
      </c>
      <c r="Q120">
        <v>19454.193500000001</v>
      </c>
      <c r="R120">
        <v>19905.089319999999</v>
      </c>
      <c r="S120">
        <v>20337.784159999999</v>
      </c>
      <c r="T120">
        <v>20756.47453</v>
      </c>
      <c r="U120">
        <v>21125.899669999999</v>
      </c>
      <c r="V120">
        <v>21470.234810000002</v>
      </c>
      <c r="W120">
        <v>21803.823550000001</v>
      </c>
      <c r="X120">
        <v>22132.42282</v>
      </c>
      <c r="Y120">
        <v>22457.563180000001</v>
      </c>
      <c r="Z120">
        <v>22780.769219999998</v>
      </c>
      <c r="AA120">
        <v>23102.955559999999</v>
      </c>
      <c r="AB120">
        <v>23423.916509999999</v>
      </c>
      <c r="AC120">
        <v>23744.388610000002</v>
      </c>
      <c r="AD120">
        <v>24064.531790000001</v>
      </c>
      <c r="AE120">
        <v>24213.67584</v>
      </c>
      <c r="AF120">
        <v>24236.77476</v>
      </c>
      <c r="AG120">
        <v>24163.129120000001</v>
      </c>
      <c r="AH120">
        <v>24018.022550000002</v>
      </c>
      <c r="AI120">
        <v>23816.96026</v>
      </c>
      <c r="AJ120">
        <v>23567.509109999999</v>
      </c>
      <c r="AK120">
        <v>23276.361489999999</v>
      </c>
      <c r="AL120">
        <v>22948.60701</v>
      </c>
      <c r="AM120">
        <v>22588.686819999999</v>
      </c>
      <c r="AN120">
        <v>22186.817169999998</v>
      </c>
    </row>
    <row r="121" spans="1:40" x14ac:dyDescent="0.25">
      <c r="A121" s="19" t="s">
        <v>222</v>
      </c>
      <c r="B121" t="s">
        <v>358</v>
      </c>
      <c r="C121">
        <v>51842.487480000003</v>
      </c>
      <c r="D121">
        <v>53246.315369999997</v>
      </c>
      <c r="E121">
        <v>54470.82531</v>
      </c>
      <c r="F121">
        <v>55650.59259</v>
      </c>
      <c r="G121">
        <v>57098.959860000003</v>
      </c>
      <c r="H121">
        <v>59197.136870000002</v>
      </c>
      <c r="I121">
        <v>61415.76758</v>
      </c>
      <c r="J121">
        <v>63458.354330000002</v>
      </c>
      <c r="K121">
        <v>65057.682050000003</v>
      </c>
      <c r="L121">
        <v>66446.624060000002</v>
      </c>
      <c r="M121">
        <v>67745.958689999999</v>
      </c>
      <c r="N121">
        <v>68976.386859999999</v>
      </c>
      <c r="O121">
        <v>70126.983999999997</v>
      </c>
      <c r="P121">
        <v>71522.898759999996</v>
      </c>
      <c r="Q121">
        <v>73210.407720000003</v>
      </c>
      <c r="R121">
        <v>75015.70276</v>
      </c>
      <c r="S121">
        <v>76861.051130000007</v>
      </c>
      <c r="T121">
        <v>78717.843290000004</v>
      </c>
      <c r="U121">
        <v>80206.115229999996</v>
      </c>
      <c r="V121">
        <v>81521.49957</v>
      </c>
      <c r="W121">
        <v>82755.618560000003</v>
      </c>
      <c r="X121">
        <v>83942.294150000002</v>
      </c>
      <c r="Y121">
        <v>85082.914189999996</v>
      </c>
      <c r="Z121">
        <v>86178.014339999994</v>
      </c>
      <c r="AA121">
        <v>87227.49106</v>
      </c>
      <c r="AB121">
        <v>88229.317509999906</v>
      </c>
      <c r="AC121">
        <v>89185.128219999999</v>
      </c>
      <c r="AD121">
        <v>90095.990919999997</v>
      </c>
      <c r="AE121">
        <v>90977.268349999998</v>
      </c>
      <c r="AF121">
        <v>91977.398560000001</v>
      </c>
      <c r="AG121">
        <v>92949.250509999998</v>
      </c>
      <c r="AH121">
        <v>93843.994930000001</v>
      </c>
      <c r="AI121">
        <v>94654.737829999998</v>
      </c>
      <c r="AJ121">
        <v>95387.029399999999</v>
      </c>
      <c r="AK121">
        <v>96053.966350000002</v>
      </c>
      <c r="AL121">
        <v>96664.196620000002</v>
      </c>
      <c r="AM121">
        <v>97225.390400000004</v>
      </c>
      <c r="AN121">
        <v>97731.901549999995</v>
      </c>
    </row>
    <row r="122" spans="1:40" x14ac:dyDescent="0.25">
      <c r="A122" s="27" t="s">
        <v>425</v>
      </c>
      <c r="B122" t="s">
        <v>359</v>
      </c>
      <c r="C122">
        <v>10768.83088</v>
      </c>
      <c r="D122">
        <v>11360.621929999999</v>
      </c>
      <c r="E122">
        <v>12046.77224</v>
      </c>
      <c r="F122">
        <v>12740.959080000001</v>
      </c>
      <c r="G122">
        <v>13402.865529999999</v>
      </c>
      <c r="H122">
        <v>14700.16114</v>
      </c>
      <c r="I122">
        <v>15889.61938</v>
      </c>
      <c r="J122">
        <v>16763.685750000001</v>
      </c>
      <c r="K122">
        <v>17341.717530000002</v>
      </c>
      <c r="L122">
        <v>17703.507269999998</v>
      </c>
      <c r="M122">
        <v>17885.397499999999</v>
      </c>
      <c r="N122">
        <v>17892.513589999999</v>
      </c>
      <c r="O122">
        <v>17685.895629999999</v>
      </c>
      <c r="P122">
        <v>18031.819769999998</v>
      </c>
      <c r="Q122">
        <v>18561.296750000001</v>
      </c>
      <c r="R122">
        <v>19156.66101</v>
      </c>
      <c r="S122">
        <v>19775.014940000001</v>
      </c>
      <c r="T122">
        <v>20398.048770000001</v>
      </c>
      <c r="U122">
        <v>20893.475890000002</v>
      </c>
      <c r="V122">
        <v>21332.27304</v>
      </c>
      <c r="W122">
        <v>21728.774689999998</v>
      </c>
      <c r="X122">
        <v>22094.62874</v>
      </c>
      <c r="Y122">
        <v>22414.473409999999</v>
      </c>
      <c r="Z122">
        <v>22679.95393</v>
      </c>
      <c r="AA122">
        <v>22884.092570000001</v>
      </c>
      <c r="AB122">
        <v>23017.92397</v>
      </c>
      <c r="AC122">
        <v>23077.110100000002</v>
      </c>
      <c r="AD122">
        <v>23056.834780000001</v>
      </c>
      <c r="AE122">
        <v>23541.74293</v>
      </c>
      <c r="AF122">
        <v>24051.411779999999</v>
      </c>
      <c r="AG122">
        <v>24456.00347</v>
      </c>
      <c r="AH122">
        <v>24757.009020000001</v>
      </c>
      <c r="AI122">
        <v>24974.179380000001</v>
      </c>
      <c r="AJ122">
        <v>25125.251110000001</v>
      </c>
      <c r="AK122">
        <v>25222.99224</v>
      </c>
      <c r="AL122">
        <v>25276.078079999999</v>
      </c>
      <c r="AM122">
        <v>25289.512309999998</v>
      </c>
      <c r="AN122">
        <v>25266.243719999999</v>
      </c>
    </row>
    <row r="123" spans="1:40" x14ac:dyDescent="0.25">
      <c r="A123" s="27" t="s">
        <v>426</v>
      </c>
      <c r="B123" t="s">
        <v>360</v>
      </c>
      <c r="C123">
        <v>752.27429700000005</v>
      </c>
      <c r="D123">
        <v>976.60200910000003</v>
      </c>
      <c r="E123">
        <v>1265.0450760000001</v>
      </c>
      <c r="F123">
        <v>1634.1717389999999</v>
      </c>
      <c r="G123">
        <v>2104.8800120000001</v>
      </c>
      <c r="H123">
        <v>2728.6459089999998</v>
      </c>
      <c r="I123">
        <v>3409.0644240000001</v>
      </c>
      <c r="J123">
        <v>4155.796362</v>
      </c>
      <c r="K123">
        <v>4994.1374349999996</v>
      </c>
      <c r="L123">
        <v>5955.4830629999997</v>
      </c>
      <c r="M123">
        <v>7052.7897009999997</v>
      </c>
      <c r="N123">
        <v>8289.1336840000004</v>
      </c>
      <c r="O123">
        <v>9634.2685170000004</v>
      </c>
      <c r="P123">
        <v>11039.71557</v>
      </c>
      <c r="Q123">
        <v>12623.323280000001</v>
      </c>
      <c r="R123">
        <v>14409.345139999999</v>
      </c>
      <c r="S123">
        <v>16411.634539999999</v>
      </c>
      <c r="T123">
        <v>18645.86591</v>
      </c>
      <c r="U123">
        <v>20475.276549999999</v>
      </c>
      <c r="V123">
        <v>22416.710459999998</v>
      </c>
      <c r="W123">
        <v>24457.779190000001</v>
      </c>
      <c r="X123">
        <v>26612.6901</v>
      </c>
      <c r="Y123">
        <v>28850.048559999999</v>
      </c>
      <c r="Z123">
        <v>31161.108400000001</v>
      </c>
      <c r="AA123">
        <v>33532.84794</v>
      </c>
      <c r="AB123">
        <v>35944.157189999998</v>
      </c>
      <c r="AC123">
        <v>38382.020049999999</v>
      </c>
      <c r="AD123">
        <v>40826.221369999999</v>
      </c>
      <c r="AE123">
        <v>43230.600380000003</v>
      </c>
      <c r="AF123">
        <v>45273.24091</v>
      </c>
      <c r="AG123">
        <v>47015.88422</v>
      </c>
      <c r="AH123">
        <v>48558.474649999996</v>
      </c>
      <c r="AI123">
        <v>49946.006399999998</v>
      </c>
      <c r="AJ123">
        <v>51207.084770000001</v>
      </c>
      <c r="AK123">
        <v>52360.415419999998</v>
      </c>
      <c r="AL123">
        <v>53418.7304</v>
      </c>
      <c r="AM123">
        <v>54388.366880000001</v>
      </c>
      <c r="AN123">
        <v>55273.27248</v>
      </c>
    </row>
    <row r="124" spans="1:40" x14ac:dyDescent="0.25">
      <c r="A124" s="27" t="s">
        <v>427</v>
      </c>
      <c r="B124" t="s">
        <v>361</v>
      </c>
      <c r="C124">
        <v>638.72549079999999</v>
      </c>
      <c r="D124">
        <v>657.59419100000002</v>
      </c>
      <c r="E124">
        <v>674.27758259999996</v>
      </c>
      <c r="F124">
        <v>686.87785329999997</v>
      </c>
      <c r="G124">
        <v>694.47437539999999</v>
      </c>
      <c r="H124">
        <v>801.13545899999997</v>
      </c>
      <c r="I124">
        <v>941.20530129999997</v>
      </c>
      <c r="J124">
        <v>1093.909613</v>
      </c>
      <c r="K124">
        <v>1255.9843760000001</v>
      </c>
      <c r="L124">
        <v>1430.8207110000001</v>
      </c>
      <c r="M124">
        <v>1620.488852</v>
      </c>
      <c r="N124">
        <v>1824.811956</v>
      </c>
      <c r="O124">
        <v>2037.931812</v>
      </c>
      <c r="P124">
        <v>2165.0956489999999</v>
      </c>
      <c r="Q124">
        <v>2258.235021</v>
      </c>
      <c r="R124">
        <v>2337.5076749999998</v>
      </c>
      <c r="S124">
        <v>2408.2586839999999</v>
      </c>
      <c r="T124">
        <v>2471.3356399999998</v>
      </c>
      <c r="U124">
        <v>2553.305867</v>
      </c>
      <c r="V124">
        <v>2639.1142369999998</v>
      </c>
      <c r="W124">
        <v>2722.0535610000002</v>
      </c>
      <c r="X124">
        <v>2800.7226430000001</v>
      </c>
      <c r="Y124">
        <v>2872.0919389999999</v>
      </c>
      <c r="Z124">
        <v>2934.5491969999998</v>
      </c>
      <c r="AA124">
        <v>2986.8552540000001</v>
      </c>
      <c r="AB124">
        <v>3027.6022969999999</v>
      </c>
      <c r="AC124">
        <v>3056.0511190000002</v>
      </c>
      <c r="AD124">
        <v>3071.4624119999999</v>
      </c>
      <c r="AE124">
        <v>3149.1603810000001</v>
      </c>
      <c r="AF124">
        <v>3227.128921</v>
      </c>
      <c r="AG124">
        <v>3288.4105399999999</v>
      </c>
      <c r="AH124">
        <v>3333.2667719999999</v>
      </c>
      <c r="AI124">
        <v>3364.3998499999998</v>
      </c>
      <c r="AJ124">
        <v>3384.2883000000002</v>
      </c>
      <c r="AK124">
        <v>3394.7852800000001</v>
      </c>
      <c r="AL124">
        <v>3397.2246749999999</v>
      </c>
      <c r="AM124">
        <v>3392.4670000000001</v>
      </c>
      <c r="AN124">
        <v>3381.1102529999998</v>
      </c>
    </row>
    <row r="125" spans="1:40" x14ac:dyDescent="0.25">
      <c r="A125" s="27" t="s">
        <v>117</v>
      </c>
      <c r="B125" t="s">
        <v>362</v>
      </c>
      <c r="C125">
        <v>4.3678165160000004</v>
      </c>
      <c r="D125">
        <v>9.1174831980000004</v>
      </c>
      <c r="E125">
        <v>19.150302750000002</v>
      </c>
      <c r="F125">
        <v>40.476527470000001</v>
      </c>
      <c r="G125">
        <v>85.98059696</v>
      </c>
      <c r="H125">
        <v>170.46663960000001</v>
      </c>
      <c r="I125">
        <v>327.0650167</v>
      </c>
      <c r="J125">
        <v>612.86260140000002</v>
      </c>
      <c r="K125">
        <v>1131.4268810000001</v>
      </c>
      <c r="L125">
        <v>2069.8226800000002</v>
      </c>
      <c r="M125">
        <v>3754.1016399999999</v>
      </c>
      <c r="N125">
        <v>6746.3225810000004</v>
      </c>
      <c r="O125">
        <v>11971.15308</v>
      </c>
      <c r="P125">
        <v>13311.735720000001</v>
      </c>
      <c r="Q125">
        <v>14637.27749</v>
      </c>
      <c r="R125">
        <v>15965.12709</v>
      </c>
      <c r="S125">
        <v>17292.228770000002</v>
      </c>
      <c r="T125">
        <v>18614.151279999998</v>
      </c>
      <c r="U125">
        <v>21736.66819</v>
      </c>
      <c r="V125">
        <v>25320.296969999999</v>
      </c>
      <c r="W125">
        <v>29407.235700000001</v>
      </c>
      <c r="X125">
        <v>34076.329299999998</v>
      </c>
      <c r="Y125">
        <v>39355.863519999999</v>
      </c>
      <c r="Z125">
        <v>45303.8845</v>
      </c>
      <c r="AA125">
        <v>51976.227559999999</v>
      </c>
      <c r="AB125">
        <v>59418.271569999997</v>
      </c>
      <c r="AC125">
        <v>67688.885190000001</v>
      </c>
      <c r="AD125">
        <v>76835.685500000007</v>
      </c>
      <c r="AE125">
        <v>82155.173089999997</v>
      </c>
      <c r="AF125">
        <v>86782.869390000007</v>
      </c>
      <c r="AG125">
        <v>90823.685989999998</v>
      </c>
      <c r="AH125">
        <v>94463.652180000005</v>
      </c>
      <c r="AI125">
        <v>97788.089009999996</v>
      </c>
      <c r="AJ125">
        <v>100852.8446</v>
      </c>
      <c r="AK125">
        <v>103695.5432</v>
      </c>
      <c r="AL125">
        <v>106342.85709999999</v>
      </c>
      <c r="AM125">
        <v>108809.11719999999</v>
      </c>
      <c r="AN125">
        <v>111104.08010000001</v>
      </c>
    </row>
    <row r="126" spans="1:40" x14ac:dyDescent="0.25">
      <c r="A126" s="27" t="s">
        <v>428</v>
      </c>
      <c r="B126" t="s">
        <v>363</v>
      </c>
      <c r="C126">
        <v>288.43088970000002</v>
      </c>
      <c r="D126">
        <v>363.34180689999999</v>
      </c>
      <c r="E126">
        <v>488.87064659999999</v>
      </c>
      <c r="F126">
        <v>672.30139959999997</v>
      </c>
      <c r="G126">
        <v>932.65027210000005</v>
      </c>
      <c r="H126">
        <v>1197.0811819999999</v>
      </c>
      <c r="I126">
        <v>1457.898036</v>
      </c>
      <c r="J126">
        <v>1713.703612</v>
      </c>
      <c r="K126">
        <v>1968.0146500000001</v>
      </c>
      <c r="L126">
        <v>2226.7849660000002</v>
      </c>
      <c r="M126">
        <v>2490.692794</v>
      </c>
      <c r="N126">
        <v>2755.718214</v>
      </c>
      <c r="O126">
        <v>3009.2519980000002</v>
      </c>
      <c r="P126">
        <v>3190.1628260000002</v>
      </c>
      <c r="Q126">
        <v>3336.887761</v>
      </c>
      <c r="R126">
        <v>3463.9269119999999</v>
      </c>
      <c r="S126">
        <v>3574.2750820000001</v>
      </c>
      <c r="T126">
        <v>3667.7734230000001</v>
      </c>
      <c r="U126">
        <v>3780.3410220000001</v>
      </c>
      <c r="V126">
        <v>3891.4026439999998</v>
      </c>
      <c r="W126">
        <v>3991.8535870000001</v>
      </c>
      <c r="X126">
        <v>4080.1712029999999</v>
      </c>
      <c r="Y126">
        <v>4152.4482449999996</v>
      </c>
      <c r="Z126">
        <v>4206.9628990000001</v>
      </c>
      <c r="AA126">
        <v>4242.6441789999999</v>
      </c>
      <c r="AB126">
        <v>4258.2866480000002</v>
      </c>
      <c r="AC126">
        <v>4253.7246340000002</v>
      </c>
      <c r="AD126">
        <v>4228.849577</v>
      </c>
      <c r="AE126">
        <v>2606.6119100000001</v>
      </c>
      <c r="AF126">
        <v>1336.358626</v>
      </c>
      <c r="AG126">
        <v>630.16068840000003</v>
      </c>
      <c r="AH126">
        <v>282.39015189999998</v>
      </c>
      <c r="AI126">
        <v>121.6456404</v>
      </c>
      <c r="AJ126">
        <v>50.645158029999997</v>
      </c>
      <c r="AK126">
        <v>20.477178110000001</v>
      </c>
      <c r="AL126">
        <v>8.1003843419999999</v>
      </c>
      <c r="AM126">
        <v>3.1768853859999999</v>
      </c>
      <c r="AN126">
        <v>1.2638898599999999</v>
      </c>
    </row>
    <row r="127" spans="1:40" x14ac:dyDescent="0.25">
      <c r="A127" s="27" t="s">
        <v>429</v>
      </c>
      <c r="B127" t="s">
        <v>364</v>
      </c>
      <c r="C127">
        <v>514.10128280000004</v>
      </c>
      <c r="D127">
        <v>562.82542939999996</v>
      </c>
      <c r="E127">
        <v>626.65000789999999</v>
      </c>
      <c r="F127">
        <v>698.87956959999997</v>
      </c>
      <c r="G127">
        <v>777.21129050000002</v>
      </c>
      <c r="H127">
        <v>877.54021939999996</v>
      </c>
      <c r="I127">
        <v>969.16023919999998</v>
      </c>
      <c r="J127">
        <v>1043.189588</v>
      </c>
      <c r="K127">
        <v>1101.2787860000001</v>
      </c>
      <c r="L127">
        <v>1147.9288610000001</v>
      </c>
      <c r="M127">
        <v>1184.795914</v>
      </c>
      <c r="N127">
        <v>1211.4711729999999</v>
      </c>
      <c r="O127">
        <v>1224.4531489999999</v>
      </c>
      <c r="P127">
        <v>1239.754136</v>
      </c>
      <c r="Q127">
        <v>1253.929196</v>
      </c>
      <c r="R127">
        <v>1266.0431369999999</v>
      </c>
      <c r="S127">
        <v>1275.3530699999999</v>
      </c>
      <c r="T127">
        <v>1281.3619249999999</v>
      </c>
      <c r="U127">
        <v>1220.059962</v>
      </c>
      <c r="V127">
        <v>1137.131171</v>
      </c>
      <c r="W127">
        <v>1048.415207</v>
      </c>
      <c r="X127">
        <v>959.7420482</v>
      </c>
      <c r="Y127">
        <v>872.70027930000003</v>
      </c>
      <c r="Z127">
        <v>788.37891549999995</v>
      </c>
      <c r="AA127">
        <v>707.57854569999995</v>
      </c>
      <c r="AB127">
        <v>630.84387340000001</v>
      </c>
      <c r="AC127">
        <v>558.70181879999996</v>
      </c>
      <c r="AD127">
        <v>491.49909339999999</v>
      </c>
      <c r="AE127">
        <v>408.78646629999997</v>
      </c>
      <c r="AF127">
        <v>329.91997720000001</v>
      </c>
      <c r="AG127">
        <v>261.11358059999998</v>
      </c>
      <c r="AH127">
        <v>203.7041534</v>
      </c>
      <c r="AI127">
        <v>157.0400065</v>
      </c>
      <c r="AJ127">
        <v>119.79778039999999</v>
      </c>
      <c r="AK127">
        <v>90.503601549999999</v>
      </c>
      <c r="AL127">
        <v>67.747176139999894</v>
      </c>
      <c r="AM127">
        <v>50.266166890000001</v>
      </c>
      <c r="AN127">
        <v>36.977145350000001</v>
      </c>
    </row>
    <row r="128" spans="1:40" x14ac:dyDescent="0.25">
      <c r="A128" s="27" t="s">
        <v>430</v>
      </c>
      <c r="B128" t="s">
        <v>365</v>
      </c>
      <c r="C128">
        <v>0.22515454670000001</v>
      </c>
      <c r="D128">
        <v>0.82939611930000001</v>
      </c>
      <c r="E128">
        <v>4.8904656209999997</v>
      </c>
      <c r="F128">
        <v>34.389888149999997</v>
      </c>
      <c r="G128">
        <v>255.9650766</v>
      </c>
      <c r="H128">
        <v>619.29719169999998</v>
      </c>
      <c r="I128">
        <v>992.17561669999998</v>
      </c>
      <c r="J128">
        <v>1356.6437780000001</v>
      </c>
      <c r="K128">
        <v>1728.3215709999999</v>
      </c>
      <c r="L128">
        <v>2122.327753</v>
      </c>
      <c r="M128">
        <v>2544.7353109999999</v>
      </c>
      <c r="N128">
        <v>2994.1359029999999</v>
      </c>
      <c r="O128">
        <v>3457.5001480000001</v>
      </c>
      <c r="P128">
        <v>3715.5998049999998</v>
      </c>
      <c r="Q128">
        <v>3874.6294539999999</v>
      </c>
      <c r="R128">
        <v>3980.4268240000001</v>
      </c>
      <c r="S128">
        <v>4048.3333579999999</v>
      </c>
      <c r="T128">
        <v>4084.0537220000001</v>
      </c>
      <c r="U128">
        <v>3924.385882</v>
      </c>
      <c r="V128">
        <v>3691.241039</v>
      </c>
      <c r="W128">
        <v>3429.9750560000002</v>
      </c>
      <c r="X128">
        <v>3160.0586760000001</v>
      </c>
      <c r="Y128">
        <v>2888.503764</v>
      </c>
      <c r="Z128">
        <v>2620.670157</v>
      </c>
      <c r="AA128">
        <v>2360.6575560000001</v>
      </c>
      <c r="AB128">
        <v>2111.3816160000001</v>
      </c>
      <c r="AC128">
        <v>1875.4131689999999</v>
      </c>
      <c r="AD128">
        <v>1654.4924120000001</v>
      </c>
      <c r="AE128">
        <v>1534.456214</v>
      </c>
      <c r="AF128">
        <v>1436.424747</v>
      </c>
      <c r="AG128">
        <v>1341.260176</v>
      </c>
      <c r="AH128">
        <v>1247.2572970000001</v>
      </c>
      <c r="AI128">
        <v>1155.6028670000001</v>
      </c>
      <c r="AJ128">
        <v>1067.5224559999999</v>
      </c>
      <c r="AK128">
        <v>983.81414970000003</v>
      </c>
      <c r="AL128">
        <v>904.89893889999996</v>
      </c>
      <c r="AM128">
        <v>830.90964280000003</v>
      </c>
      <c r="AN128">
        <v>761.81465460000004</v>
      </c>
    </row>
    <row r="129" spans="1:40" x14ac:dyDescent="0.25">
      <c r="A129" s="27" t="s">
        <v>431</v>
      </c>
      <c r="B129" t="s">
        <v>366</v>
      </c>
      <c r="C129">
        <v>2605.7253879999998</v>
      </c>
      <c r="D129">
        <v>2652.9948020000002</v>
      </c>
      <c r="E129">
        <v>2680.110623</v>
      </c>
      <c r="F129">
        <v>2685.8329669999998</v>
      </c>
      <c r="G129">
        <v>2668.7040270000002</v>
      </c>
      <c r="H129">
        <v>2845.6285739999998</v>
      </c>
      <c r="I129">
        <v>3017.9195300000001</v>
      </c>
      <c r="J129">
        <v>3132.2279619999999</v>
      </c>
      <c r="K129">
        <v>3189.8811000000001</v>
      </c>
      <c r="L129">
        <v>3206.3735620000002</v>
      </c>
      <c r="M129">
        <v>3189.608487</v>
      </c>
      <c r="N129">
        <v>3141.9033639999998</v>
      </c>
      <c r="O129">
        <v>3057.948887</v>
      </c>
      <c r="P129">
        <v>3033.5656119999999</v>
      </c>
      <c r="Q129">
        <v>3024.9891259999999</v>
      </c>
      <c r="R129">
        <v>3018.7647480000001</v>
      </c>
      <c r="S129">
        <v>3009.917692</v>
      </c>
      <c r="T129">
        <v>2996.424137</v>
      </c>
      <c r="U129">
        <v>3009.2482020000002</v>
      </c>
      <c r="V129">
        <v>3028.915058</v>
      </c>
      <c r="W129">
        <v>3047.6170590000002</v>
      </c>
      <c r="X129">
        <v>3064.1597080000001</v>
      </c>
      <c r="Y129">
        <v>3075.6928870000002</v>
      </c>
      <c r="Z129">
        <v>3081.0299599999998</v>
      </c>
      <c r="AA129">
        <v>3079.3788530000002</v>
      </c>
      <c r="AB129">
        <v>3069.7424729999998</v>
      </c>
      <c r="AC129">
        <v>3051.7593820000002</v>
      </c>
      <c r="AD129">
        <v>3024.9925210000001</v>
      </c>
      <c r="AE129">
        <v>3065.5065410000002</v>
      </c>
      <c r="AF129">
        <v>3109.9167940000002</v>
      </c>
      <c r="AG129">
        <v>3141.6011020000001</v>
      </c>
      <c r="AH129">
        <v>3161.0746559999998</v>
      </c>
      <c r="AI129">
        <v>3171.1060440000001</v>
      </c>
      <c r="AJ129">
        <v>3174.1088159999999</v>
      </c>
      <c r="AK129">
        <v>3171.7943310000001</v>
      </c>
      <c r="AL129">
        <v>3165.3074660000002</v>
      </c>
      <c r="AM129">
        <v>3155.2989400000001</v>
      </c>
      <c r="AN129">
        <v>3142.1399660000002</v>
      </c>
    </row>
    <row r="130" spans="1:40" x14ac:dyDescent="0.25">
      <c r="A130" s="27" t="s">
        <v>434</v>
      </c>
      <c r="B130" t="s">
        <v>367</v>
      </c>
      <c r="C130">
        <v>2831.6670730000001</v>
      </c>
      <c r="D130">
        <v>2897.9904999999999</v>
      </c>
      <c r="E130">
        <v>2933.1959240000001</v>
      </c>
      <c r="F130">
        <v>2937.3644370000002</v>
      </c>
      <c r="G130">
        <v>2917.2592749999999</v>
      </c>
      <c r="H130">
        <v>3116.6868049999998</v>
      </c>
      <c r="I130">
        <v>3334.2924619999999</v>
      </c>
      <c r="J130">
        <v>3522.712192</v>
      </c>
      <c r="K130">
        <v>3662.1089550000002</v>
      </c>
      <c r="L130">
        <v>3767.3628279999998</v>
      </c>
      <c r="M130">
        <v>3844.1532090000001</v>
      </c>
      <c r="N130">
        <v>3891.0960220000002</v>
      </c>
      <c r="O130">
        <v>3897.6883520000001</v>
      </c>
      <c r="P130">
        <v>3846.250583</v>
      </c>
      <c r="Q130">
        <v>3767.8458770000002</v>
      </c>
      <c r="R130">
        <v>3675.0488439999999</v>
      </c>
      <c r="S130">
        <v>3571.5935239999999</v>
      </c>
      <c r="T130">
        <v>3459.0937560000002</v>
      </c>
      <c r="U130">
        <v>3412.2114940000001</v>
      </c>
      <c r="V130">
        <v>3383.398995</v>
      </c>
      <c r="W130">
        <v>3356.263997</v>
      </c>
      <c r="X130">
        <v>3327.6077559999999</v>
      </c>
      <c r="Y130">
        <v>3294.1037959999999</v>
      </c>
      <c r="Z130">
        <v>3254.791479</v>
      </c>
      <c r="AA130">
        <v>3209.2851059999998</v>
      </c>
      <c r="AB130">
        <v>3157.024887</v>
      </c>
      <c r="AC130">
        <v>3098.124397</v>
      </c>
      <c r="AD130">
        <v>3032.5949599999999</v>
      </c>
      <c r="AE130">
        <v>2427.0972419999998</v>
      </c>
      <c r="AF130">
        <v>1789.8289970000001</v>
      </c>
      <c r="AG130">
        <v>1268.1863900000001</v>
      </c>
      <c r="AH130">
        <v>876.19293279999999</v>
      </c>
      <c r="AI130">
        <v>593.56091479999998</v>
      </c>
      <c r="AJ130">
        <v>395.22295450000001</v>
      </c>
      <c r="AK130">
        <v>259.02699710000002</v>
      </c>
      <c r="AL130">
        <v>167.2913763</v>
      </c>
      <c r="AM130">
        <v>106.59998419999999</v>
      </c>
      <c r="AN130">
        <v>67.122286680000002</v>
      </c>
    </row>
    <row r="131" spans="1:40" x14ac:dyDescent="0.25">
      <c r="A131" s="27" t="s">
        <v>435</v>
      </c>
      <c r="B131" t="s">
        <v>368</v>
      </c>
      <c r="C131">
        <v>11781.592780000001</v>
      </c>
      <c r="D131">
        <v>12542.981959999999</v>
      </c>
      <c r="E131">
        <v>13135.94593</v>
      </c>
      <c r="F131">
        <v>13579.1268</v>
      </c>
      <c r="G131">
        <v>13920.864970000001</v>
      </c>
      <c r="H131">
        <v>15434.15157</v>
      </c>
      <c r="I131">
        <v>16558.87285</v>
      </c>
      <c r="J131">
        <v>17406.229429999999</v>
      </c>
      <c r="K131">
        <v>18059.991669999999</v>
      </c>
      <c r="L131">
        <v>18612.490900000001</v>
      </c>
      <c r="M131">
        <v>19062.0762</v>
      </c>
      <c r="N131">
        <v>19381.615109999999</v>
      </c>
      <c r="O131">
        <v>19492.550879999999</v>
      </c>
      <c r="P131">
        <v>20504.159640000002</v>
      </c>
      <c r="Q131">
        <v>21541.985410000001</v>
      </c>
      <c r="R131">
        <v>22614.856299999999</v>
      </c>
      <c r="S131">
        <v>23713.031569999999</v>
      </c>
      <c r="T131">
        <v>24830.749749999999</v>
      </c>
      <c r="U131">
        <v>25390.275570000002</v>
      </c>
      <c r="V131">
        <v>25920.352180000002</v>
      </c>
      <c r="W131">
        <v>26407.04207</v>
      </c>
      <c r="X131">
        <v>26866.453949999999</v>
      </c>
      <c r="Y131">
        <v>27267.367829999999</v>
      </c>
      <c r="Z131">
        <v>27606.233830000001</v>
      </c>
      <c r="AA131">
        <v>27877.157620000002</v>
      </c>
      <c r="AB131">
        <v>28069.750609999999</v>
      </c>
      <c r="AC131">
        <v>28182.678690000001</v>
      </c>
      <c r="AD131">
        <v>28210.710319999998</v>
      </c>
      <c r="AE131">
        <v>29986.11706</v>
      </c>
      <c r="AF131">
        <v>31573.337159999999</v>
      </c>
      <c r="AG131">
        <v>33018.721859999998</v>
      </c>
      <c r="AH131">
        <v>34395.957549999999</v>
      </c>
      <c r="AI131">
        <v>35740.355069999998</v>
      </c>
      <c r="AJ131">
        <v>37075.030359999997</v>
      </c>
      <c r="AK131">
        <v>38415.652099999999</v>
      </c>
      <c r="AL131">
        <v>39773.091359999999</v>
      </c>
      <c r="AM131">
        <v>41153.094669999999</v>
      </c>
      <c r="AN131">
        <v>42557.851569999999</v>
      </c>
    </row>
    <row r="132" spans="1:40" x14ac:dyDescent="0.25">
      <c r="A132" s="27" t="s">
        <v>432</v>
      </c>
      <c r="B132" t="s">
        <v>369</v>
      </c>
      <c r="C132">
        <v>474.12527679999999</v>
      </c>
      <c r="D132">
        <v>542.909537</v>
      </c>
      <c r="E132">
        <v>642.44912060000001</v>
      </c>
      <c r="F132">
        <v>767.22072370000001</v>
      </c>
      <c r="G132">
        <v>918.52352929999995</v>
      </c>
      <c r="H132">
        <v>765.67102690000002</v>
      </c>
      <c r="I132">
        <v>545.04629209999996</v>
      </c>
      <c r="J132">
        <v>358.19332159999999</v>
      </c>
      <c r="K132">
        <v>223.25083989999999</v>
      </c>
      <c r="L132">
        <v>133.91302669999999</v>
      </c>
      <c r="M132">
        <v>77.743485629999995</v>
      </c>
      <c r="N132">
        <v>43.770391029999999</v>
      </c>
      <c r="O132">
        <v>23.878216380000001</v>
      </c>
      <c r="P132">
        <v>17.280141390000001</v>
      </c>
      <c r="Q132">
        <v>13.67999682</v>
      </c>
      <c r="R132">
        <v>11.111827979999999</v>
      </c>
      <c r="S132">
        <v>9.0820663209999903</v>
      </c>
      <c r="T132">
        <v>7.4248367169999998</v>
      </c>
      <c r="U132">
        <v>6.877690909</v>
      </c>
      <c r="V132">
        <v>6.6650516839999998</v>
      </c>
      <c r="W132">
        <v>6.5770523890000003</v>
      </c>
      <c r="X132">
        <v>6.5581919620000004</v>
      </c>
      <c r="Y132">
        <v>6.5875867680000004</v>
      </c>
      <c r="Z132">
        <v>6.6592469449999996</v>
      </c>
      <c r="AA132">
        <v>6.7717211170000002</v>
      </c>
      <c r="AB132">
        <v>6.9245496749999997</v>
      </c>
      <c r="AC132">
        <v>7.1194019260000001</v>
      </c>
      <c r="AD132">
        <v>7.3583409389999996</v>
      </c>
      <c r="AE132">
        <v>7.616963535</v>
      </c>
      <c r="AF132">
        <v>7.8737502299999997</v>
      </c>
      <c r="AG132">
        <v>8.1339479669999903</v>
      </c>
      <c r="AH132">
        <v>8.4152381050000002</v>
      </c>
      <c r="AI132">
        <v>8.7325240550000007</v>
      </c>
      <c r="AJ132">
        <v>9.0981445680000004</v>
      </c>
      <c r="AK132">
        <v>9.5231987609999997</v>
      </c>
      <c r="AL132">
        <v>10.018687679999999</v>
      </c>
      <c r="AM132">
        <v>10.59605442</v>
      </c>
      <c r="AN132">
        <v>11.267998629999999</v>
      </c>
    </row>
    <row r="133" spans="1:40" x14ac:dyDescent="0.25">
      <c r="A133" s="27" t="s">
        <v>433</v>
      </c>
      <c r="B133" t="s">
        <v>370</v>
      </c>
      <c r="C133">
        <v>5981.2326210000001</v>
      </c>
      <c r="D133">
        <v>5997.8778309999998</v>
      </c>
      <c r="E133">
        <v>5905.8982660000001</v>
      </c>
      <c r="F133">
        <v>5742.9136390000003</v>
      </c>
      <c r="G133">
        <v>5530.7712240000001</v>
      </c>
      <c r="H133">
        <v>3422.3254379999998</v>
      </c>
      <c r="I133">
        <v>1747.0063339999999</v>
      </c>
      <c r="J133">
        <v>807.08048989999998</v>
      </c>
      <c r="K133">
        <v>348.74328709999997</v>
      </c>
      <c r="L133">
        <v>143.77026799999999</v>
      </c>
      <c r="M133">
        <v>57.389008650000001</v>
      </c>
      <c r="N133">
        <v>22.635988080000001</v>
      </c>
      <c r="O133">
        <v>9.1203315689999904</v>
      </c>
      <c r="P133">
        <v>5.7070881199999999</v>
      </c>
      <c r="Q133">
        <v>4.1181893509999998</v>
      </c>
      <c r="R133">
        <v>3.1042294579999998</v>
      </c>
      <c r="S133">
        <v>2.3724375900000001</v>
      </c>
      <c r="T133">
        <v>1.8218111450000001</v>
      </c>
      <c r="U133">
        <v>1.4122977400000001</v>
      </c>
      <c r="V133">
        <v>1.0992809610000001</v>
      </c>
      <c r="W133">
        <v>0.85735396490000004</v>
      </c>
      <c r="X133">
        <v>0.66981177609999998</v>
      </c>
      <c r="Y133">
        <v>0.52386313790000005</v>
      </c>
      <c r="Z133">
        <v>0.41007051690000001</v>
      </c>
      <c r="AA133">
        <v>0.32122959029999998</v>
      </c>
      <c r="AB133">
        <v>0.25177154159999998</v>
      </c>
      <c r="AC133">
        <v>0.1974271491</v>
      </c>
      <c r="AD133">
        <v>0.15487419760000001</v>
      </c>
      <c r="AE133">
        <v>0.123581359</v>
      </c>
      <c r="AF133">
        <v>9.8904705100000004E-2</v>
      </c>
      <c r="AG133">
        <v>7.9106164600000001E-2</v>
      </c>
      <c r="AH133">
        <v>6.3245123299999997E-2</v>
      </c>
      <c r="AI133">
        <v>5.0578110099999997E-2</v>
      </c>
      <c r="AJ133">
        <v>4.0482641200000002E-2</v>
      </c>
      <c r="AK133">
        <v>3.2443994499999997E-2</v>
      </c>
      <c r="AL133">
        <v>2.60421669E-2</v>
      </c>
      <c r="AM133">
        <v>2.0939853299999998E-2</v>
      </c>
      <c r="AN133">
        <v>1.6868517499999999E-2</v>
      </c>
    </row>
    <row r="134" spans="1:40" x14ac:dyDescent="0.25">
      <c r="A134" s="5" t="s">
        <v>219</v>
      </c>
      <c r="B134" t="s">
        <v>371</v>
      </c>
      <c r="C134">
        <v>351724.27600000001</v>
      </c>
      <c r="D134">
        <v>361672.69549999997</v>
      </c>
      <c r="E134">
        <v>372202.44439999998</v>
      </c>
      <c r="F134">
        <v>383160.69319999998</v>
      </c>
      <c r="G134">
        <v>394015.76309999998</v>
      </c>
      <c r="H134">
        <v>404707.6911</v>
      </c>
      <c r="I134">
        <v>415323.22070000001</v>
      </c>
      <c r="J134">
        <v>425934.79340000002</v>
      </c>
      <c r="K134">
        <v>436647.41409999999</v>
      </c>
      <c r="L134">
        <v>447437.49670000002</v>
      </c>
      <c r="M134">
        <v>458306.46340000001</v>
      </c>
      <c r="N134">
        <v>469305.19410000002</v>
      </c>
      <c r="O134">
        <v>480495.11869999999</v>
      </c>
      <c r="P134">
        <v>492256.67249999999</v>
      </c>
      <c r="Q134">
        <v>504554.4877</v>
      </c>
      <c r="R134">
        <v>517423.5355</v>
      </c>
      <c r="S134">
        <v>530872.71089999995</v>
      </c>
      <c r="T134">
        <v>544894.26359999995</v>
      </c>
      <c r="U134">
        <v>560357.04669999995</v>
      </c>
      <c r="V134">
        <v>576397.72759999998</v>
      </c>
      <c r="W134">
        <v>593029.05920000002</v>
      </c>
      <c r="X134">
        <v>610205.17489999998</v>
      </c>
      <c r="Y134">
        <v>627893.75230000005</v>
      </c>
      <c r="Z134">
        <v>646072.59</v>
      </c>
      <c r="AA134">
        <v>664725.96649999998</v>
      </c>
      <c r="AB134">
        <v>683842.3075</v>
      </c>
      <c r="AC134">
        <v>703412.83840000001</v>
      </c>
      <c r="AD134">
        <v>723431.39469999995</v>
      </c>
      <c r="AE134">
        <v>744151.34129999997</v>
      </c>
      <c r="AF134">
        <v>765525.2746</v>
      </c>
      <c r="AG134">
        <v>787553.39359999995</v>
      </c>
      <c r="AH134">
        <v>810218.95849999995</v>
      </c>
      <c r="AI134">
        <v>833492.02899999998</v>
      </c>
      <c r="AJ134">
        <v>857354.63309999998</v>
      </c>
      <c r="AK134">
        <v>881806.40110000002</v>
      </c>
      <c r="AL134">
        <v>906886.55229999998</v>
      </c>
      <c r="AM134">
        <v>932637.48259999999</v>
      </c>
      <c r="AN134">
        <v>959117.429</v>
      </c>
    </row>
    <row r="135" spans="1:40" x14ac:dyDescent="0.25">
      <c r="A135" s="5" t="s">
        <v>219</v>
      </c>
      <c r="B135" t="s">
        <v>372</v>
      </c>
      <c r="C135">
        <v>2722.3989999999999</v>
      </c>
      <c r="D135">
        <v>2799.4022110000001</v>
      </c>
      <c r="E135">
        <v>2881.8851979999999</v>
      </c>
      <c r="F135">
        <v>2968.8061240000002</v>
      </c>
      <c r="G135">
        <v>3054.976784</v>
      </c>
      <c r="H135">
        <v>3139.1822670000001</v>
      </c>
      <c r="I135">
        <v>3222.084222</v>
      </c>
      <c r="J135">
        <v>3304.5525299999999</v>
      </c>
      <c r="K135">
        <v>3387.8694770000002</v>
      </c>
      <c r="L135">
        <v>3472.0236880000002</v>
      </c>
      <c r="M135">
        <v>3557.0169820000001</v>
      </c>
      <c r="N135">
        <v>3643.2693549999999</v>
      </c>
      <c r="O135">
        <v>3731.340428</v>
      </c>
      <c r="P135">
        <v>3824.5127870000001</v>
      </c>
      <c r="Q135">
        <v>3922.4074690000002</v>
      </c>
      <c r="R135">
        <v>4025.048894</v>
      </c>
      <c r="S135">
        <v>4132.2864689999997</v>
      </c>
      <c r="T135">
        <v>4243.8795609999997</v>
      </c>
      <c r="U135">
        <v>4367.2562639999996</v>
      </c>
      <c r="V135">
        <v>4495.3158469999998</v>
      </c>
      <c r="W135">
        <v>4627.5117380000002</v>
      </c>
      <c r="X135">
        <v>4763.2615470000001</v>
      </c>
      <c r="Y135">
        <v>4902.2887570000003</v>
      </c>
      <c r="Z135">
        <v>5044.4971560000004</v>
      </c>
      <c r="AA135">
        <v>5189.8731669999997</v>
      </c>
      <c r="AB135">
        <v>5338.4283219999998</v>
      </c>
      <c r="AC135">
        <v>5490.1717490000001</v>
      </c>
      <c r="AD135">
        <v>5645.1056140000001</v>
      </c>
      <c r="AE135">
        <v>5805.5235270000003</v>
      </c>
      <c r="AF135">
        <v>5971.1464660000001</v>
      </c>
      <c r="AG135">
        <v>6141.9465129999999</v>
      </c>
      <c r="AH135">
        <v>6317.689128</v>
      </c>
      <c r="AI135">
        <v>6498.0061459999997</v>
      </c>
      <c r="AJ135">
        <v>6682.6341149999998</v>
      </c>
      <c r="AK135">
        <v>6871.4757069999996</v>
      </c>
      <c r="AL135">
        <v>7064.8274799999999</v>
      </c>
      <c r="AM135">
        <v>7263.0365270000002</v>
      </c>
      <c r="AN135">
        <v>7466.5669280000002</v>
      </c>
    </row>
    <row r="136" spans="1:40" x14ac:dyDescent="0.25">
      <c r="A136" s="5" t="s">
        <v>218</v>
      </c>
      <c r="B136" t="s">
        <v>373</v>
      </c>
      <c r="C136">
        <v>2566195.5090000001</v>
      </c>
      <c r="D136">
        <v>2638681.12</v>
      </c>
      <c r="E136">
        <v>2715341.8939999999</v>
      </c>
      <c r="F136">
        <v>2795144.4670000002</v>
      </c>
      <c r="G136">
        <v>2873489.0290000001</v>
      </c>
      <c r="H136">
        <v>2949792.9389999998</v>
      </c>
      <c r="I136">
        <v>3024947.2629999998</v>
      </c>
      <c r="J136">
        <v>3099884.287</v>
      </c>
      <c r="K136">
        <v>3175668.0639999998</v>
      </c>
      <c r="L136">
        <v>3252312.048</v>
      </c>
      <c r="M136">
        <v>3329882.6639999999</v>
      </c>
      <c r="N136">
        <v>3408771.7940000002</v>
      </c>
      <c r="O136">
        <v>3489464.855</v>
      </c>
      <c r="P136">
        <v>3575075.9649999999</v>
      </c>
      <c r="Q136">
        <v>3665264.8939999999</v>
      </c>
      <c r="R136">
        <v>3760035.4070000001</v>
      </c>
      <c r="S136">
        <v>3859261.2560000001</v>
      </c>
      <c r="T136">
        <v>3962758.4049999998</v>
      </c>
      <c r="U136">
        <v>4077152.3870000001</v>
      </c>
      <c r="V136">
        <v>4196152.301</v>
      </c>
      <c r="W136">
        <v>4319447.4989999998</v>
      </c>
      <c r="X136">
        <v>4446574.0839999998</v>
      </c>
      <c r="Y136">
        <v>4577285.415</v>
      </c>
      <c r="Z136">
        <v>4711467.9349999996</v>
      </c>
      <c r="AA136">
        <v>4849078.4210000001</v>
      </c>
      <c r="AB136">
        <v>4990106.3899999997</v>
      </c>
      <c r="AC136">
        <v>5134554.3320000004</v>
      </c>
      <c r="AD136">
        <v>5282433.4780000001</v>
      </c>
      <c r="AE136">
        <v>5435877.8420000002</v>
      </c>
      <c r="AF136">
        <v>5594649.551</v>
      </c>
      <c r="AG136">
        <v>5758747.2470000004</v>
      </c>
      <c r="AH136">
        <v>5928011.4749999996</v>
      </c>
      <c r="AI136">
        <v>6102179.1129999999</v>
      </c>
      <c r="AJ136">
        <v>6281083.0460000001</v>
      </c>
      <c r="AK136">
        <v>6464719.3739999998</v>
      </c>
      <c r="AL136">
        <v>6653407.5630000001</v>
      </c>
      <c r="AM136">
        <v>6847526.7450000001</v>
      </c>
      <c r="AN136">
        <v>7047588.5439999998</v>
      </c>
    </row>
    <row r="137" spans="1:40" x14ac:dyDescent="0.25">
      <c r="A137" s="5" t="s">
        <v>218</v>
      </c>
      <c r="B137" t="s">
        <v>374</v>
      </c>
      <c r="C137">
        <v>109752.948</v>
      </c>
      <c r="D137">
        <v>112853.93829999999</v>
      </c>
      <c r="E137">
        <v>116134.61629999999</v>
      </c>
      <c r="F137">
        <v>119544.9348</v>
      </c>
      <c r="G137">
        <v>122870.9676</v>
      </c>
      <c r="H137">
        <v>126083.7257</v>
      </c>
      <c r="I137">
        <v>129229.46649999999</v>
      </c>
      <c r="J137">
        <v>132359.2064</v>
      </c>
      <c r="K137">
        <v>135530.01790000001</v>
      </c>
      <c r="L137">
        <v>138745.58100000001</v>
      </c>
      <c r="M137">
        <v>142009.1691</v>
      </c>
      <c r="N137">
        <v>145339.17079999999</v>
      </c>
      <c r="O137">
        <v>148759.01070000001</v>
      </c>
      <c r="P137">
        <v>152411.08040000001</v>
      </c>
      <c r="Q137">
        <v>156279.01379999999</v>
      </c>
      <c r="R137">
        <v>160360.92000000001</v>
      </c>
      <c r="S137">
        <v>164648.02780000001</v>
      </c>
      <c r="T137">
        <v>169128.84400000001</v>
      </c>
      <c r="U137">
        <v>174098.6586</v>
      </c>
      <c r="V137">
        <v>179277.45689999999</v>
      </c>
      <c r="W137">
        <v>184645.41320000001</v>
      </c>
      <c r="X137">
        <v>190179.0925</v>
      </c>
      <c r="Y137">
        <v>195867.13149999999</v>
      </c>
      <c r="Z137">
        <v>201705.64559999999</v>
      </c>
      <c r="AA137">
        <v>207694.6366</v>
      </c>
      <c r="AB137">
        <v>213835.77420000001</v>
      </c>
      <c r="AC137">
        <v>220131.2268</v>
      </c>
      <c r="AD137">
        <v>226583.37669999999</v>
      </c>
      <c r="AE137">
        <v>233289.05669999999</v>
      </c>
      <c r="AF137">
        <v>240239.3627</v>
      </c>
      <c r="AG137">
        <v>247436.4166</v>
      </c>
      <c r="AH137">
        <v>254873.57320000001</v>
      </c>
      <c r="AI137">
        <v>262538.42249999999</v>
      </c>
      <c r="AJ137">
        <v>270422.71620000002</v>
      </c>
      <c r="AK137">
        <v>278525.7648</v>
      </c>
      <c r="AL137">
        <v>286863.1875</v>
      </c>
      <c r="AM137">
        <v>295453.95939999999</v>
      </c>
      <c r="AN137">
        <v>304323.4975</v>
      </c>
    </row>
    <row r="138" spans="1:40" x14ac:dyDescent="0.25">
      <c r="A138" s="5" t="s">
        <v>218</v>
      </c>
      <c r="B138" t="s">
        <v>375</v>
      </c>
      <c r="C138">
        <v>612403.68160000001</v>
      </c>
      <c r="D138">
        <v>630059.20030000003</v>
      </c>
      <c r="E138">
        <v>649139.80440000002</v>
      </c>
      <c r="F138">
        <v>669357.97069999995</v>
      </c>
      <c r="G138">
        <v>688999.16260000004</v>
      </c>
      <c r="H138">
        <v>707587.07640000002</v>
      </c>
      <c r="I138">
        <v>725328.9399</v>
      </c>
      <c r="J138">
        <v>742547.25360000005</v>
      </c>
      <c r="K138">
        <v>759767.3088</v>
      </c>
      <c r="L138">
        <v>777113.10519999999</v>
      </c>
      <c r="M138">
        <v>794651.82949999999</v>
      </c>
      <c r="N138">
        <v>812514.54429999995</v>
      </c>
      <c r="O138">
        <v>830848.821</v>
      </c>
      <c r="P138">
        <v>850593.52150000003</v>
      </c>
      <c r="Q138">
        <v>871700.70510000002</v>
      </c>
      <c r="R138">
        <v>894159.23439999996</v>
      </c>
      <c r="S138">
        <v>917893.41570000001</v>
      </c>
      <c r="T138">
        <v>942808.6128</v>
      </c>
      <c r="U138">
        <v>970553.83319999999</v>
      </c>
      <c r="V138">
        <v>999523.36129999999</v>
      </c>
      <c r="W138">
        <v>1029573.036</v>
      </c>
      <c r="X138">
        <v>1060556.061</v>
      </c>
      <c r="Y138">
        <v>1092401.2709999999</v>
      </c>
      <c r="Z138">
        <v>1125085.301</v>
      </c>
      <c r="AA138">
        <v>1158609.429</v>
      </c>
      <c r="AB138">
        <v>1192985.335</v>
      </c>
      <c r="AC138">
        <v>1228227.673</v>
      </c>
      <c r="AD138">
        <v>1264352.0430000001</v>
      </c>
      <c r="AE138">
        <v>1302274.8370000001</v>
      </c>
      <c r="AF138">
        <v>1341897.2549999999</v>
      </c>
      <c r="AG138">
        <v>1383171.13</v>
      </c>
      <c r="AH138">
        <v>1426000.0870000001</v>
      </c>
      <c r="AI138">
        <v>1470265.7309999999</v>
      </c>
      <c r="AJ138">
        <v>1515888.338</v>
      </c>
      <c r="AK138">
        <v>1562844.757</v>
      </c>
      <c r="AL138">
        <v>1611214.31</v>
      </c>
      <c r="AM138">
        <v>1661103.8189999999</v>
      </c>
      <c r="AN138">
        <v>1712662.7080000001</v>
      </c>
    </row>
    <row r="139" spans="1:40" x14ac:dyDescent="0.25">
      <c r="A139" s="5" t="s">
        <v>218</v>
      </c>
      <c r="B139" t="s">
        <v>376</v>
      </c>
      <c r="C139">
        <v>468.495</v>
      </c>
      <c r="D139">
        <v>480.8192105</v>
      </c>
      <c r="E139">
        <v>493.64372420000001</v>
      </c>
      <c r="F139">
        <v>506.82699129999997</v>
      </c>
      <c r="G139">
        <v>519.25443670000004</v>
      </c>
      <c r="H139">
        <v>530.99432650000006</v>
      </c>
      <c r="I139">
        <v>542.43960019999997</v>
      </c>
      <c r="J139">
        <v>553.95848899999999</v>
      </c>
      <c r="K139">
        <v>565.84884120000004</v>
      </c>
      <c r="L139">
        <v>578.09649349999995</v>
      </c>
      <c r="M139">
        <v>590.63836660000004</v>
      </c>
      <c r="N139">
        <v>603.46885829999997</v>
      </c>
      <c r="O139">
        <v>616.61524840000004</v>
      </c>
      <c r="P139">
        <v>631.05013540000004</v>
      </c>
      <c r="Q139">
        <v>646.59197849999998</v>
      </c>
      <c r="R139">
        <v>663.12749040000006</v>
      </c>
      <c r="S139">
        <v>680.55514640000001</v>
      </c>
      <c r="T139">
        <v>698.79005670000004</v>
      </c>
      <c r="U139">
        <v>719.16365829999995</v>
      </c>
      <c r="V139">
        <v>740.45365879999997</v>
      </c>
      <c r="W139">
        <v>762.54118700000004</v>
      </c>
      <c r="X139">
        <v>785.28275810000002</v>
      </c>
      <c r="Y139">
        <v>808.61124070000005</v>
      </c>
      <c r="Z139">
        <v>832.50467249999997</v>
      </c>
      <c r="AA139">
        <v>856.96341959999995</v>
      </c>
      <c r="AB139">
        <v>881.99577020000004</v>
      </c>
      <c r="AC139">
        <v>907.61005890000001</v>
      </c>
      <c r="AD139">
        <v>933.81244589999994</v>
      </c>
      <c r="AE139">
        <v>961.10996939999995</v>
      </c>
      <c r="AF139">
        <v>989.43986059999997</v>
      </c>
      <c r="AG139">
        <v>1018.795607</v>
      </c>
      <c r="AH139">
        <v>1049.1464309999999</v>
      </c>
      <c r="AI139">
        <v>1080.4313480000001</v>
      </c>
      <c r="AJ139">
        <v>1112.5982770000001</v>
      </c>
      <c r="AK139">
        <v>1145.6258969999999</v>
      </c>
      <c r="AL139">
        <v>1179.5597379999999</v>
      </c>
      <c r="AM139">
        <v>1214.4612890000001</v>
      </c>
      <c r="AN139">
        <v>1250.41877</v>
      </c>
    </row>
    <row r="140" spans="1:40" x14ac:dyDescent="0.25">
      <c r="A140" s="5" t="s">
        <v>218</v>
      </c>
      <c r="B140" t="s">
        <v>377</v>
      </c>
      <c r="C140">
        <v>1083169.416</v>
      </c>
      <c r="D140">
        <v>1113841.2390000001</v>
      </c>
      <c r="E140">
        <v>1146390.5179999999</v>
      </c>
      <c r="F140">
        <v>1180258.459</v>
      </c>
      <c r="G140">
        <v>1213381.75</v>
      </c>
      <c r="H140">
        <v>1245401.3899999999</v>
      </c>
      <c r="I140">
        <v>1276764.9129999999</v>
      </c>
      <c r="J140">
        <v>1308000.746</v>
      </c>
      <c r="K140">
        <v>1339746.0249999999</v>
      </c>
      <c r="L140">
        <v>1372043.372</v>
      </c>
      <c r="M140">
        <v>1404942.2509999999</v>
      </c>
      <c r="N140">
        <v>1438662.132</v>
      </c>
      <c r="O140">
        <v>1473482.689</v>
      </c>
      <c r="P140">
        <v>1510720.953</v>
      </c>
      <c r="Q140">
        <v>1550204.7709999999</v>
      </c>
      <c r="R140">
        <v>1591921.1980000001</v>
      </c>
      <c r="S140">
        <v>1635767.9280000001</v>
      </c>
      <c r="T140">
        <v>1681611.067</v>
      </c>
      <c r="U140">
        <v>1732428.9650000001</v>
      </c>
      <c r="V140">
        <v>1785351.202</v>
      </c>
      <c r="W140">
        <v>1840140.3629999999</v>
      </c>
      <c r="X140">
        <v>1896567.19</v>
      </c>
      <c r="Y140">
        <v>1954542.496</v>
      </c>
      <c r="Z140">
        <v>2014061.537</v>
      </c>
      <c r="AA140">
        <v>2075160.514</v>
      </c>
      <c r="AB140">
        <v>2137890.5780000002</v>
      </c>
      <c r="AC140">
        <v>2202305.2579999999</v>
      </c>
      <c r="AD140">
        <v>2268458.4500000002</v>
      </c>
      <c r="AE140">
        <v>2337266.8849999998</v>
      </c>
      <c r="AF140">
        <v>2408641.0929999999</v>
      </c>
      <c r="AG140">
        <v>2482609.716</v>
      </c>
      <c r="AH140">
        <v>2559098.7069999999</v>
      </c>
      <c r="AI140">
        <v>2637981.73</v>
      </c>
      <c r="AJ140">
        <v>2719190.2149999999</v>
      </c>
      <c r="AK140">
        <v>2802743.0189999999</v>
      </c>
      <c r="AL140">
        <v>2888854.82</v>
      </c>
      <c r="AM140">
        <v>2977779.398</v>
      </c>
      <c r="AN140">
        <v>3069842.59</v>
      </c>
    </row>
    <row r="141" spans="1:40" x14ac:dyDescent="0.25">
      <c r="A141" s="5" t="s">
        <v>218</v>
      </c>
      <c r="B141" t="s">
        <v>378</v>
      </c>
      <c r="C141">
        <v>861000.34299999999</v>
      </c>
      <c r="D141">
        <v>885250.23190000001</v>
      </c>
      <c r="E141">
        <v>910870.29370000004</v>
      </c>
      <c r="F141">
        <v>937461.70209999999</v>
      </c>
      <c r="G141">
        <v>963329.01089999999</v>
      </c>
      <c r="H141">
        <v>988242.42099999997</v>
      </c>
      <c r="I141">
        <v>1012609.035</v>
      </c>
      <c r="J141">
        <v>1036880.221</v>
      </c>
      <c r="K141">
        <v>1061551.1040000001</v>
      </c>
      <c r="L141">
        <v>1086651.3</v>
      </c>
      <c r="M141">
        <v>1112194.432</v>
      </c>
      <c r="N141">
        <v>1138319.024</v>
      </c>
      <c r="O141">
        <v>1165209.372</v>
      </c>
      <c r="P141">
        <v>1194026.848</v>
      </c>
      <c r="Q141">
        <v>1224623.567</v>
      </c>
      <c r="R141">
        <v>1256960.371</v>
      </c>
      <c r="S141">
        <v>1290944.615</v>
      </c>
      <c r="T141">
        <v>1326467.585</v>
      </c>
      <c r="U141">
        <v>1365898.673</v>
      </c>
      <c r="V141">
        <v>1406978.73</v>
      </c>
      <c r="W141">
        <v>1449517.5109999999</v>
      </c>
      <c r="X141">
        <v>1493317.46</v>
      </c>
      <c r="Y141">
        <v>1538294.088</v>
      </c>
      <c r="Z141">
        <v>1584430.274</v>
      </c>
      <c r="AA141">
        <v>1631741.577</v>
      </c>
      <c r="AB141">
        <v>1680255.426</v>
      </c>
      <c r="AC141">
        <v>1730000.7690000001</v>
      </c>
      <c r="AD141">
        <v>1781006.03</v>
      </c>
      <c r="AE141">
        <v>1834031.432</v>
      </c>
      <c r="AF141">
        <v>1889010.101</v>
      </c>
      <c r="AG141">
        <v>1945957.977</v>
      </c>
      <c r="AH141">
        <v>2004817.9739999999</v>
      </c>
      <c r="AI141">
        <v>2065486.6669999999</v>
      </c>
      <c r="AJ141">
        <v>2127897.0180000002</v>
      </c>
      <c r="AK141">
        <v>2192046.8939999999</v>
      </c>
      <c r="AL141">
        <v>2258073.696</v>
      </c>
      <c r="AM141">
        <v>2326144.0410000002</v>
      </c>
      <c r="AN141">
        <v>2396477.5809999998</v>
      </c>
    </row>
    <row r="142" spans="1:40" x14ac:dyDescent="0.25">
      <c r="A142" s="5" t="s">
        <v>220</v>
      </c>
      <c r="B142" t="s">
        <v>379</v>
      </c>
      <c r="C142">
        <v>138827.01699999999</v>
      </c>
      <c r="D142">
        <v>142780.90650000001</v>
      </c>
      <c r="E142">
        <v>147175.16080000001</v>
      </c>
      <c r="F142">
        <v>151981.1048</v>
      </c>
      <c r="G142">
        <v>156780.31349999999</v>
      </c>
      <c r="H142">
        <v>161398.87150000001</v>
      </c>
      <c r="I142">
        <v>165810.10490000001</v>
      </c>
      <c r="J142">
        <v>170039.83679999999</v>
      </c>
      <c r="K142">
        <v>174172.8542</v>
      </c>
      <c r="L142">
        <v>178243.8419</v>
      </c>
      <c r="M142">
        <v>182233.43489999999</v>
      </c>
      <c r="N142">
        <v>186161.37899999999</v>
      </c>
      <c r="O142">
        <v>190066.8046</v>
      </c>
      <c r="P142">
        <v>194286.8922</v>
      </c>
      <c r="Q142">
        <v>198891.3964</v>
      </c>
      <c r="R142">
        <v>203897.1684</v>
      </c>
      <c r="S142">
        <v>209285.185</v>
      </c>
      <c r="T142">
        <v>215023.7954</v>
      </c>
      <c r="U142">
        <v>221476.93489999999</v>
      </c>
      <c r="V142">
        <v>228267.67970000001</v>
      </c>
      <c r="W142">
        <v>235352.2297</v>
      </c>
      <c r="X142">
        <v>242688.9817</v>
      </c>
      <c r="Y142">
        <v>250255.08929999999</v>
      </c>
      <c r="Z142">
        <v>258039.7978</v>
      </c>
      <c r="AA142">
        <v>266039.17090000003</v>
      </c>
      <c r="AB142">
        <v>274252.76</v>
      </c>
      <c r="AC142">
        <v>282681.73129999998</v>
      </c>
      <c r="AD142">
        <v>291328.20409999997</v>
      </c>
      <c r="AE142">
        <v>300412.85430000001</v>
      </c>
      <c r="AF142">
        <v>309974.74560000002</v>
      </c>
      <c r="AG142">
        <v>320018.42099999997</v>
      </c>
      <c r="AH142">
        <v>330517.42050000001</v>
      </c>
      <c r="AI142">
        <v>341489.01549999998</v>
      </c>
      <c r="AJ142">
        <v>352911.3653</v>
      </c>
      <c r="AK142">
        <v>364763.5</v>
      </c>
      <c r="AL142">
        <v>377045.13419999997</v>
      </c>
      <c r="AM142">
        <v>389767.05540000001</v>
      </c>
      <c r="AN142">
        <v>402955.26539999997</v>
      </c>
    </row>
    <row r="143" spans="1:40" x14ac:dyDescent="0.25">
      <c r="A143" s="5" t="s">
        <v>220</v>
      </c>
      <c r="B143" t="s">
        <v>380</v>
      </c>
      <c r="C143">
        <v>3577.69</v>
      </c>
      <c r="D143">
        <v>3672.7676489999999</v>
      </c>
      <c r="E143">
        <v>3782.5857529999998</v>
      </c>
      <c r="F143">
        <v>3907.4496989999998</v>
      </c>
      <c r="G143">
        <v>4028.5176219999998</v>
      </c>
      <c r="H143">
        <v>4141.0072490000002</v>
      </c>
      <c r="I143">
        <v>4246.4344870000004</v>
      </c>
      <c r="J143">
        <v>4347.4363970000004</v>
      </c>
      <c r="K143">
        <v>4447.1483440000002</v>
      </c>
      <c r="L143">
        <v>4546.4326700000001</v>
      </c>
      <c r="M143">
        <v>4644.8273719999997</v>
      </c>
      <c r="N143">
        <v>4742.8327669999999</v>
      </c>
      <c r="O143">
        <v>4841.441863</v>
      </c>
      <c r="P143">
        <v>4953.2560739999999</v>
      </c>
      <c r="Q143">
        <v>5078.4960490000003</v>
      </c>
      <c r="R143">
        <v>5215.2909360000003</v>
      </c>
      <c r="S143">
        <v>5361.3390170000002</v>
      </c>
      <c r="T143">
        <v>5514.8123949999999</v>
      </c>
      <c r="U143">
        <v>5684.3838320000004</v>
      </c>
      <c r="V143">
        <v>5860.4615329999997</v>
      </c>
      <c r="W143">
        <v>6042.4526610000003</v>
      </c>
      <c r="X143">
        <v>6229.7791619999998</v>
      </c>
      <c r="Y143">
        <v>6422.2180850000004</v>
      </c>
      <c r="Z143">
        <v>6619.7225250000001</v>
      </c>
      <c r="AA143">
        <v>6822.3185389999999</v>
      </c>
      <c r="AB143">
        <v>7030.0559089999997</v>
      </c>
      <c r="AC143">
        <v>7242.9872020000003</v>
      </c>
      <c r="AD143">
        <v>7461.1680299999998</v>
      </c>
      <c r="AE143">
        <v>7693.9860349999999</v>
      </c>
      <c r="AF143">
        <v>7940.6964710000002</v>
      </c>
      <c r="AG143">
        <v>8199.2693330000002</v>
      </c>
      <c r="AH143">
        <v>8468.68347299999</v>
      </c>
      <c r="AI143">
        <v>8747.4965169999996</v>
      </c>
      <c r="AJ143">
        <v>9034.7815210000008</v>
      </c>
      <c r="AK143">
        <v>9330.137831</v>
      </c>
      <c r="AL143">
        <v>9633.9317499999997</v>
      </c>
      <c r="AM143">
        <v>9946.8480049999998</v>
      </c>
      <c r="AN143">
        <v>10269.880569999999</v>
      </c>
    </row>
    <row r="144" spans="1:40" x14ac:dyDescent="0.25">
      <c r="A144" s="5" t="s">
        <v>220</v>
      </c>
      <c r="B144" t="s">
        <v>381</v>
      </c>
      <c r="C144">
        <v>12425.123</v>
      </c>
      <c r="D144">
        <v>12838.85245</v>
      </c>
      <c r="E144">
        <v>13273.989530000001</v>
      </c>
      <c r="F144">
        <v>13703.279699999999</v>
      </c>
      <c r="G144">
        <v>14091.51253</v>
      </c>
      <c r="H144">
        <v>14443.90785</v>
      </c>
      <c r="I144">
        <v>14777.27809</v>
      </c>
      <c r="J144">
        <v>15105.5707</v>
      </c>
      <c r="K144">
        <v>15440.540489999999</v>
      </c>
      <c r="L144">
        <v>15784.992990000001</v>
      </c>
      <c r="M144">
        <v>16138.62851</v>
      </c>
      <c r="N144">
        <v>16502.978589999999</v>
      </c>
      <c r="O144">
        <v>16879.92755</v>
      </c>
      <c r="P144">
        <v>17289.313480000001</v>
      </c>
      <c r="Q144">
        <v>17729.906129999999</v>
      </c>
      <c r="R144">
        <v>18199.486540000002</v>
      </c>
      <c r="S144">
        <v>18694.40309</v>
      </c>
      <c r="T144">
        <v>19211.140770000002</v>
      </c>
      <c r="U144">
        <v>19782.097300000001</v>
      </c>
      <c r="V144">
        <v>20374.74107</v>
      </c>
      <c r="W144">
        <v>20986.15021</v>
      </c>
      <c r="X144">
        <v>21613.507949999999</v>
      </c>
      <c r="Y144">
        <v>22255.496449999999</v>
      </c>
      <c r="Z144">
        <v>22911.731800000001</v>
      </c>
      <c r="AA144">
        <v>23582.315340000001</v>
      </c>
      <c r="AB144">
        <v>24267.54363</v>
      </c>
      <c r="AC144">
        <v>24967.747609999999</v>
      </c>
      <c r="AD144">
        <v>25683.23893</v>
      </c>
      <c r="AE144">
        <v>26431.47882</v>
      </c>
      <c r="AF144">
        <v>27211.20376</v>
      </c>
      <c r="AG144">
        <v>28019.57242</v>
      </c>
      <c r="AH144">
        <v>28852.634330000001</v>
      </c>
      <c r="AI144">
        <v>29706.83395</v>
      </c>
      <c r="AJ144">
        <v>30580.422119999999</v>
      </c>
      <c r="AK144">
        <v>31473.46758</v>
      </c>
      <c r="AL144">
        <v>32388.316760000002</v>
      </c>
      <c r="AM144">
        <v>33327.320950000001</v>
      </c>
      <c r="AN144">
        <v>34293.226179999998</v>
      </c>
    </row>
    <row r="145" spans="1:40" x14ac:dyDescent="0.25">
      <c r="A145" s="5" t="s">
        <v>220</v>
      </c>
      <c r="B145" t="s">
        <v>382</v>
      </c>
      <c r="C145">
        <v>329.06599999999997</v>
      </c>
      <c r="D145">
        <v>338.41584560000001</v>
      </c>
      <c r="E145">
        <v>349.19987800000001</v>
      </c>
      <c r="F145">
        <v>361.34999620000002</v>
      </c>
      <c r="G145">
        <v>373.15985929999999</v>
      </c>
      <c r="H145">
        <v>384.04642339999998</v>
      </c>
      <c r="I145">
        <v>394.00070060000002</v>
      </c>
      <c r="J145">
        <v>403.19572670000002</v>
      </c>
      <c r="K145">
        <v>411.94895830000002</v>
      </c>
      <c r="L145">
        <v>420.3968165</v>
      </c>
      <c r="M145">
        <v>428.69515940000002</v>
      </c>
      <c r="N145">
        <v>436.97165639999997</v>
      </c>
      <c r="O145">
        <v>445.3293549</v>
      </c>
      <c r="P145">
        <v>454.70066869999999</v>
      </c>
      <c r="Q145">
        <v>465.10505339999997</v>
      </c>
      <c r="R145">
        <v>476.53143829999999</v>
      </c>
      <c r="S145">
        <v>488.8961516</v>
      </c>
      <c r="T145">
        <v>502.09070989999998</v>
      </c>
      <c r="U145">
        <v>516.98171600000001</v>
      </c>
      <c r="V145">
        <v>532.63719809999998</v>
      </c>
      <c r="W145">
        <v>548.92343670000002</v>
      </c>
      <c r="X145">
        <v>565.72624199999996</v>
      </c>
      <c r="Y145">
        <v>582.98769440000001</v>
      </c>
      <c r="Z145">
        <v>600.68461609999997</v>
      </c>
      <c r="AA145">
        <v>618.81137439999998</v>
      </c>
      <c r="AB145">
        <v>637.36922600000003</v>
      </c>
      <c r="AC145">
        <v>656.36068309999996</v>
      </c>
      <c r="AD145">
        <v>675.78774520000002</v>
      </c>
      <c r="AE145">
        <v>696.3782334</v>
      </c>
      <c r="AF145">
        <v>718.15571069999999</v>
      </c>
      <c r="AG145">
        <v>741.11098589999995</v>
      </c>
      <c r="AH145">
        <v>765.1509896</v>
      </c>
      <c r="AI145">
        <v>790.1442773</v>
      </c>
      <c r="AJ145">
        <v>815.9944223</v>
      </c>
      <c r="AK145">
        <v>842.64469080000003</v>
      </c>
      <c r="AL145">
        <v>870.10589830000004</v>
      </c>
      <c r="AM145">
        <v>898.41234910000003</v>
      </c>
      <c r="AN145">
        <v>927.62639899999999</v>
      </c>
    </row>
    <row r="146" spans="1:40" x14ac:dyDescent="0.25">
      <c r="A146" s="5" t="s">
        <v>220</v>
      </c>
      <c r="B146" t="s">
        <v>383</v>
      </c>
      <c r="C146">
        <v>568231.56999999995</v>
      </c>
      <c r="D146">
        <v>584969.14520000003</v>
      </c>
      <c r="E146">
        <v>603622.63459999999</v>
      </c>
      <c r="F146">
        <v>623998.42039999994</v>
      </c>
      <c r="G146">
        <v>644282.09739999997</v>
      </c>
      <c r="H146">
        <v>663711.05960000004</v>
      </c>
      <c r="I146">
        <v>682134.78130000003</v>
      </c>
      <c r="J146">
        <v>699635.40819999995</v>
      </c>
      <c r="K146">
        <v>716560.12</v>
      </c>
      <c r="L146">
        <v>733075.27839999995</v>
      </c>
      <c r="M146">
        <v>749097.07460000005</v>
      </c>
      <c r="N146">
        <v>764709.54819999996</v>
      </c>
      <c r="O146">
        <v>780076.24930000002</v>
      </c>
      <c r="P146">
        <v>796746.28810000001</v>
      </c>
      <c r="Q146">
        <v>815045.34069999994</v>
      </c>
      <c r="R146">
        <v>835030.9817</v>
      </c>
      <c r="S146">
        <v>856607.50780000002</v>
      </c>
      <c r="T146">
        <v>879629.3382</v>
      </c>
      <c r="U146">
        <v>905503.1936</v>
      </c>
      <c r="V146">
        <v>932735.31920000003</v>
      </c>
      <c r="W146">
        <v>961160.16850000003</v>
      </c>
      <c r="X146">
        <v>990605.89029999997</v>
      </c>
      <c r="Y146">
        <v>1020967.024</v>
      </c>
      <c r="Z146">
        <v>1052182.723</v>
      </c>
      <c r="AA146">
        <v>1084219.0049999999</v>
      </c>
      <c r="AB146">
        <v>1117057.0419999999</v>
      </c>
      <c r="AC146">
        <v>1150686.0160000001</v>
      </c>
      <c r="AD146">
        <v>1185100.0379999999</v>
      </c>
      <c r="AE146">
        <v>1221311.639</v>
      </c>
      <c r="AF146">
        <v>1259468.3430000001</v>
      </c>
      <c r="AG146">
        <v>1299549.175</v>
      </c>
      <c r="AH146">
        <v>1341642.3829999999</v>
      </c>
      <c r="AI146">
        <v>1385593.7409999999</v>
      </c>
      <c r="AJ146">
        <v>1431239.0209999999</v>
      </c>
      <c r="AK146">
        <v>1478464.2279999999</v>
      </c>
      <c r="AL146">
        <v>1527248.8840000001</v>
      </c>
      <c r="AM146">
        <v>1577616.7490000001</v>
      </c>
      <c r="AN146">
        <v>1629647.5279999999</v>
      </c>
    </row>
    <row r="147" spans="1:40" x14ac:dyDescent="0.25">
      <c r="A147" s="5" t="s">
        <v>220</v>
      </c>
      <c r="B147" t="s">
        <v>384</v>
      </c>
      <c r="C147">
        <v>2519.703</v>
      </c>
      <c r="D147">
        <v>2591.3539470000001</v>
      </c>
      <c r="E147">
        <v>2667.9171580000002</v>
      </c>
      <c r="F147">
        <v>2747.8167579999999</v>
      </c>
      <c r="G147">
        <v>2825.8590279999999</v>
      </c>
      <c r="H147">
        <v>2900.7401060000002</v>
      </c>
      <c r="I147">
        <v>2974.4612780000002</v>
      </c>
      <c r="J147">
        <v>3048.4874719999998</v>
      </c>
      <c r="K147">
        <v>3124.291162</v>
      </c>
      <c r="L147">
        <v>3201.4433469999999</v>
      </c>
      <c r="M147">
        <v>3279.351036</v>
      </c>
      <c r="N147">
        <v>3358.391948</v>
      </c>
      <c r="O147">
        <v>3439.2081739999999</v>
      </c>
      <c r="P147">
        <v>3524.3822030000001</v>
      </c>
      <c r="Q147">
        <v>3613.7017540000002</v>
      </c>
      <c r="R147">
        <v>3707.6232650000002</v>
      </c>
      <c r="S147">
        <v>3806.2046089999999</v>
      </c>
      <c r="T147">
        <v>3909.2624620000001</v>
      </c>
      <c r="U147">
        <v>4025.3444119999999</v>
      </c>
      <c r="V147">
        <v>4146.2052450000001</v>
      </c>
      <c r="W147">
        <v>4270.7054410000001</v>
      </c>
      <c r="X147">
        <v>4398.1697910000003</v>
      </c>
      <c r="Y147">
        <v>4528.4796649999998</v>
      </c>
      <c r="Z147">
        <v>4661.7369619999999</v>
      </c>
      <c r="AA147">
        <v>4798.0901400000002</v>
      </c>
      <c r="AB147">
        <v>4937.6668570000002</v>
      </c>
      <c r="AC147">
        <v>5080.5574020000004</v>
      </c>
      <c r="AD147">
        <v>5226.8232340000004</v>
      </c>
      <c r="AE147">
        <v>5378.6105280000002</v>
      </c>
      <c r="AF147">
        <v>5535.3220879999999</v>
      </c>
      <c r="AG147">
        <v>5697.2275769999997</v>
      </c>
      <c r="AH147">
        <v>5864.4259860000002</v>
      </c>
      <c r="AI147">
        <v>6036.6510900000003</v>
      </c>
      <c r="AJ147">
        <v>6213.6722550000004</v>
      </c>
      <c r="AK147">
        <v>6395.4028159999998</v>
      </c>
      <c r="AL147">
        <v>6582.1302500000002</v>
      </c>
      <c r="AM147">
        <v>6774.2339700000002</v>
      </c>
      <c r="AN147">
        <v>6972.2247109999998</v>
      </c>
    </row>
    <row r="148" spans="1:40" x14ac:dyDescent="0.25">
      <c r="A148" s="5" t="s">
        <v>221</v>
      </c>
      <c r="B148" t="s">
        <v>385</v>
      </c>
      <c r="C148">
        <v>4152088.8960000002</v>
      </c>
      <c r="D148">
        <v>4270114.1940000001</v>
      </c>
      <c r="E148">
        <v>4395158.4129999997</v>
      </c>
      <c r="F148">
        <v>4525227.085</v>
      </c>
      <c r="G148">
        <v>4653567.585</v>
      </c>
      <c r="H148">
        <v>4779128.5130000003</v>
      </c>
      <c r="I148">
        <v>4903286.8949999996</v>
      </c>
      <c r="J148">
        <v>5027444.3339999998</v>
      </c>
      <c r="K148">
        <v>5153370.9479999999</v>
      </c>
      <c r="L148">
        <v>5280912.43</v>
      </c>
      <c r="M148">
        <v>5409989.534</v>
      </c>
      <c r="N148">
        <v>5541191.977</v>
      </c>
      <c r="O148">
        <v>5675307.4539999999</v>
      </c>
      <c r="P148">
        <v>5816833.0539999995</v>
      </c>
      <c r="Q148">
        <v>5965068.7719999999</v>
      </c>
      <c r="R148">
        <v>6120089.4220000003</v>
      </c>
      <c r="S148">
        <v>6281757.0959999999</v>
      </c>
      <c r="T148">
        <v>6449817.0949999997</v>
      </c>
      <c r="U148">
        <v>6635420.3140000002</v>
      </c>
      <c r="V148">
        <v>6828022.5379999997</v>
      </c>
      <c r="W148">
        <v>7027099.8859999999</v>
      </c>
      <c r="X148">
        <v>7231822.5039999997</v>
      </c>
      <c r="Y148">
        <v>7441771.3700000001</v>
      </c>
      <c r="Z148">
        <v>7656775.04</v>
      </c>
      <c r="AA148">
        <v>7876782.4419999998</v>
      </c>
      <c r="AB148">
        <v>8101787.3210000005</v>
      </c>
      <c r="AC148">
        <v>8331790.1859999998</v>
      </c>
      <c r="AD148">
        <v>8566790.4539999999</v>
      </c>
      <c r="AE148">
        <v>8809764.523</v>
      </c>
      <c r="AF148">
        <v>9060235.1740000006</v>
      </c>
      <c r="AG148">
        <v>9318254.8440000005</v>
      </c>
      <c r="AH148">
        <v>9583605.97299999</v>
      </c>
      <c r="AI148">
        <v>9855876.8680000007</v>
      </c>
      <c r="AJ148">
        <v>10134783.65</v>
      </c>
      <c r="AK148">
        <v>10420261.32</v>
      </c>
      <c r="AL148">
        <v>10712789.789999999</v>
      </c>
      <c r="AM148">
        <v>11012903.32</v>
      </c>
      <c r="AN148">
        <v>11321308.279999999</v>
      </c>
    </row>
    <row r="149" spans="1:40" x14ac:dyDescent="0.25">
      <c r="A149" s="5" t="s">
        <v>221</v>
      </c>
      <c r="B149" t="s">
        <v>386</v>
      </c>
      <c r="C149">
        <v>4653.7969999999996</v>
      </c>
      <c r="D149">
        <v>4787.0551539999997</v>
      </c>
      <c r="E149">
        <v>4929.9300810000004</v>
      </c>
      <c r="F149">
        <v>5079.3243469999998</v>
      </c>
      <c r="G149">
        <v>5225.363042</v>
      </c>
      <c r="H149">
        <v>5365.7919380000003</v>
      </c>
      <c r="I149">
        <v>5502.6497520000003</v>
      </c>
      <c r="J149">
        <v>5638.4973149999996</v>
      </c>
      <c r="K149">
        <v>5776.8550450000002</v>
      </c>
      <c r="L149">
        <v>5917.3555079999996</v>
      </c>
      <c r="M149">
        <v>6059.6036969999996</v>
      </c>
      <c r="N149">
        <v>6204.2665100000004</v>
      </c>
      <c r="O149">
        <v>6352.412609</v>
      </c>
      <c r="P149">
        <v>6509.893943</v>
      </c>
      <c r="Q149">
        <v>6675.7456560000001</v>
      </c>
      <c r="R149">
        <v>6850.1782389999998</v>
      </c>
      <c r="S149">
        <v>7032.7855170000003</v>
      </c>
      <c r="T149">
        <v>7222.8814400000001</v>
      </c>
      <c r="U149">
        <v>7434.0455460000003</v>
      </c>
      <c r="V149">
        <v>7653.3998229999997</v>
      </c>
      <c r="W149">
        <v>7879.5581970000003</v>
      </c>
      <c r="X149">
        <v>8111.228975</v>
      </c>
      <c r="Y149">
        <v>8347.9178830000001</v>
      </c>
      <c r="Z149">
        <v>8589.6020179999996</v>
      </c>
      <c r="AA149">
        <v>8836.4457710000006</v>
      </c>
      <c r="AB149">
        <v>9088.6325300000008</v>
      </c>
      <c r="AC149">
        <v>9346.2891330000002</v>
      </c>
      <c r="AD149">
        <v>9609.4778249999999</v>
      </c>
      <c r="AE149">
        <v>9881.9769759999999</v>
      </c>
      <c r="AF149">
        <v>10163.2161</v>
      </c>
      <c r="AG149">
        <v>10453.513800000001</v>
      </c>
      <c r="AH149">
        <v>10752.42253</v>
      </c>
      <c r="AI149">
        <v>11059.102370000001</v>
      </c>
      <c r="AJ149">
        <v>11372.898660000001</v>
      </c>
      <c r="AK149">
        <v>11693.39653</v>
      </c>
      <c r="AL149">
        <v>12021.23374</v>
      </c>
      <c r="AM149">
        <v>12357.051369999999</v>
      </c>
      <c r="AN149">
        <v>12701.662759999999</v>
      </c>
    </row>
    <row r="150" spans="1:40" x14ac:dyDescent="0.25">
      <c r="A150" s="19" t="s">
        <v>410</v>
      </c>
      <c r="B150" t="s">
        <v>387</v>
      </c>
      <c r="C150">
        <v>363441.91800000001</v>
      </c>
      <c r="D150">
        <v>386982.73570000002</v>
      </c>
      <c r="E150">
        <v>410519.99449999997</v>
      </c>
      <c r="F150">
        <v>434047.01870000002</v>
      </c>
      <c r="G150">
        <v>457556.83010000002</v>
      </c>
      <c r="H150">
        <v>481049.72080000001</v>
      </c>
      <c r="I150">
        <v>504526.76949999999</v>
      </c>
      <c r="J150">
        <v>527990.85470000003</v>
      </c>
      <c r="K150">
        <v>551443.15700000001</v>
      </c>
      <c r="L150">
        <v>574888.02240000002</v>
      </c>
      <c r="M150">
        <v>598324.42949999997</v>
      </c>
      <c r="N150">
        <v>621773.38300000003</v>
      </c>
      <c r="O150">
        <v>645209.50089999998</v>
      </c>
      <c r="P150">
        <v>668709.50300000003</v>
      </c>
      <c r="Q150">
        <v>692160.02450000006</v>
      </c>
      <c r="R150">
        <v>715582.50450000004</v>
      </c>
      <c r="S150">
        <v>738996.2352</v>
      </c>
      <c r="T150">
        <v>762412.98459999997</v>
      </c>
      <c r="U150">
        <v>765348.13749999995</v>
      </c>
      <c r="V150">
        <v>768267.55830000003</v>
      </c>
      <c r="W150">
        <v>771183.83120000002</v>
      </c>
      <c r="X150">
        <v>774117.81889999995</v>
      </c>
      <c r="Y150">
        <v>777071.06779999996</v>
      </c>
      <c r="Z150">
        <v>780040.91110000003</v>
      </c>
      <c r="AA150">
        <v>783024.41209999996</v>
      </c>
      <c r="AB150">
        <v>786018.54740000004</v>
      </c>
      <c r="AC150">
        <v>789021.19420000003</v>
      </c>
      <c r="AD150">
        <v>792031.45440000005</v>
      </c>
      <c r="AE150">
        <v>795045.8898</v>
      </c>
      <c r="AF150">
        <v>798025.43330000003</v>
      </c>
      <c r="AG150">
        <v>800976.0085</v>
      </c>
      <c r="AH150">
        <v>803970.27789999999</v>
      </c>
      <c r="AI150">
        <v>806995.3713</v>
      </c>
      <c r="AJ150">
        <v>810036.20460000006</v>
      </c>
      <c r="AK150">
        <v>813220.85889999999</v>
      </c>
      <c r="AL150">
        <v>816396.67390000005</v>
      </c>
      <c r="AM150">
        <v>819546.37650000001</v>
      </c>
      <c r="AN150">
        <v>822675.24349999998</v>
      </c>
    </row>
    <row r="151" spans="1:40" x14ac:dyDescent="0.25">
      <c r="A151" s="19" t="s">
        <v>410</v>
      </c>
      <c r="B151" t="s">
        <v>388</v>
      </c>
      <c r="C151">
        <v>9283.1983999999902</v>
      </c>
      <c r="D151">
        <v>9647.4201250000006</v>
      </c>
      <c r="E151">
        <v>10009.76455</v>
      </c>
      <c r="F151">
        <v>10369.268040000001</v>
      </c>
      <c r="G151">
        <v>10725.673409999999</v>
      </c>
      <c r="H151">
        <v>11079.355089999999</v>
      </c>
      <c r="I151">
        <v>11430.768309999999</v>
      </c>
      <c r="J151">
        <v>11780.54594</v>
      </c>
      <c r="K151">
        <v>12129.54718</v>
      </c>
      <c r="L151">
        <v>12477.28629</v>
      </c>
      <c r="M151">
        <v>12823.68643</v>
      </c>
      <c r="N151">
        <v>13168.98461</v>
      </c>
      <c r="O151">
        <v>13512.976839999999</v>
      </c>
      <c r="P151">
        <v>13855.943069999999</v>
      </c>
      <c r="Q151">
        <v>14197.736269999999</v>
      </c>
      <c r="R151">
        <v>14537.70415</v>
      </c>
      <c r="S151">
        <v>14875.322200000001</v>
      </c>
      <c r="T151">
        <v>15210.476629999999</v>
      </c>
      <c r="U151">
        <v>15346.46883</v>
      </c>
      <c r="V151">
        <v>15476.577310000001</v>
      </c>
      <c r="W151">
        <v>15602.9105</v>
      </c>
      <c r="X151">
        <v>15726.468269999999</v>
      </c>
      <c r="Y151">
        <v>15848.818810000001</v>
      </c>
      <c r="Z151">
        <v>15971.56495</v>
      </c>
      <c r="AA151">
        <v>16095.819750000001</v>
      </c>
      <c r="AB151">
        <v>16222.24814</v>
      </c>
      <c r="AC151">
        <v>16351.18455</v>
      </c>
      <c r="AD151">
        <v>16482.78716</v>
      </c>
      <c r="AE151">
        <v>16619.191009999999</v>
      </c>
      <c r="AF151">
        <v>16758.773280000001</v>
      </c>
      <c r="AG151">
        <v>16900.301719999999</v>
      </c>
      <c r="AH151">
        <v>17043.871879999999</v>
      </c>
      <c r="AI151">
        <v>17189.532009999999</v>
      </c>
      <c r="AJ151">
        <v>17337.495490000001</v>
      </c>
      <c r="AK151">
        <v>17489.015500000001</v>
      </c>
      <c r="AL151">
        <v>17644.058819999998</v>
      </c>
      <c r="AM151">
        <v>17802.018639999998</v>
      </c>
      <c r="AN151">
        <v>17962.923320000002</v>
      </c>
    </row>
    <row r="152" spans="1:40" x14ac:dyDescent="0.25">
      <c r="A152" s="5" t="s">
        <v>409</v>
      </c>
      <c r="B152" t="s">
        <v>389</v>
      </c>
      <c r="C152">
        <v>37854.733</v>
      </c>
      <c r="D152">
        <v>40862.752159999996</v>
      </c>
      <c r="E152">
        <v>43871.61174</v>
      </c>
      <c r="F152">
        <v>46879.31942</v>
      </c>
      <c r="G152">
        <v>49884.613440000001</v>
      </c>
      <c r="H152">
        <v>52887.419529999999</v>
      </c>
      <c r="I152">
        <v>55887.257599999997</v>
      </c>
      <c r="J152">
        <v>58884.644990000001</v>
      </c>
      <c r="K152">
        <v>61879.805160000004</v>
      </c>
      <c r="L152">
        <v>64873.326379999999</v>
      </c>
      <c r="M152">
        <v>67865.987240000002</v>
      </c>
      <c r="N152">
        <v>70859.637700000007</v>
      </c>
      <c r="O152">
        <v>73853.508369999996</v>
      </c>
      <c r="P152">
        <v>76844.451639999999</v>
      </c>
      <c r="Q152">
        <v>79831.367679999996</v>
      </c>
      <c r="R152">
        <v>82815.91747</v>
      </c>
      <c r="S152">
        <v>85799.437049999906</v>
      </c>
      <c r="T152">
        <v>88782.62255</v>
      </c>
      <c r="U152">
        <v>90887.778309999994</v>
      </c>
      <c r="V152">
        <v>92992.359419999906</v>
      </c>
      <c r="W152">
        <v>95096.758759999997</v>
      </c>
      <c r="X152">
        <v>97202.1826</v>
      </c>
      <c r="Y152">
        <v>99308.869479999994</v>
      </c>
      <c r="Z152">
        <v>101416.6308</v>
      </c>
      <c r="AA152">
        <v>103525.31819999999</v>
      </c>
      <c r="AB152">
        <v>105634.8701</v>
      </c>
      <c r="AC152">
        <v>107745.257</v>
      </c>
      <c r="AD152">
        <v>109856.508</v>
      </c>
      <c r="AE152">
        <v>111965.8936</v>
      </c>
      <c r="AF152">
        <v>114072.6244</v>
      </c>
      <c r="AG152">
        <v>116178.3616</v>
      </c>
      <c r="AH152">
        <v>118287.1992</v>
      </c>
      <c r="AI152">
        <v>120399.95940000001</v>
      </c>
      <c r="AJ152">
        <v>122516.2645</v>
      </c>
      <c r="AK152">
        <v>124640.3462</v>
      </c>
      <c r="AL152">
        <v>126767.76179999999</v>
      </c>
      <c r="AM152">
        <v>128897.9032</v>
      </c>
      <c r="AN152">
        <v>131030.4433</v>
      </c>
    </row>
    <row r="153" spans="1:40" x14ac:dyDescent="0.25">
      <c r="A153" s="5" t="s">
        <v>219</v>
      </c>
      <c r="B153" t="s">
        <v>390</v>
      </c>
      <c r="C153">
        <v>351724.27600000001</v>
      </c>
      <c r="D153">
        <v>362384.98509999999</v>
      </c>
      <c r="E153">
        <v>373614.64620000002</v>
      </c>
      <c r="F153">
        <v>385289.58289999998</v>
      </c>
      <c r="G153">
        <v>396898.48269999999</v>
      </c>
      <c r="H153">
        <v>408351.48920000001</v>
      </c>
      <c r="I153">
        <v>419903.98259999999</v>
      </c>
      <c r="J153">
        <v>431558.28480000002</v>
      </c>
      <c r="K153">
        <v>443317.12660000002</v>
      </c>
      <c r="L153">
        <v>455042.09710000001</v>
      </c>
      <c r="M153">
        <v>466666.462</v>
      </c>
      <c r="N153">
        <v>478235.46750000003</v>
      </c>
      <c r="O153">
        <v>489835.15029999998</v>
      </c>
      <c r="P153">
        <v>501811.95079999999</v>
      </c>
      <c r="Q153">
        <v>514247.3983</v>
      </c>
      <c r="R153">
        <v>527245.27</v>
      </c>
      <c r="S153">
        <v>540850.09809999994</v>
      </c>
      <c r="T153">
        <v>555070.43660000002</v>
      </c>
      <c r="U153">
        <v>570314.07209999999</v>
      </c>
      <c r="V153">
        <v>586123.00170000002</v>
      </c>
      <c r="W153">
        <v>602480.01029999997</v>
      </c>
      <c r="X153">
        <v>619354.06140000001</v>
      </c>
      <c r="Y153">
        <v>636730.17700000003</v>
      </c>
      <c r="Z153">
        <v>654601.12399999995</v>
      </c>
      <c r="AA153">
        <v>672963.83219999995</v>
      </c>
      <c r="AB153">
        <v>691816.81180000002</v>
      </c>
      <c r="AC153">
        <v>711158.54810000001</v>
      </c>
      <c r="AD153">
        <v>730988.23190000001</v>
      </c>
      <c r="AE153">
        <v>751441.43579999998</v>
      </c>
      <c r="AF153">
        <v>772515.31700000004</v>
      </c>
      <c r="AG153">
        <v>794226.2328</v>
      </c>
      <c r="AH153">
        <v>816546.41350000002</v>
      </c>
      <c r="AI153">
        <v>839442.32220000005</v>
      </c>
      <c r="AJ153">
        <v>862896.33680000005</v>
      </c>
      <c r="AK153">
        <v>886910.68819999998</v>
      </c>
      <c r="AL153">
        <v>911513.36049999995</v>
      </c>
      <c r="AM153">
        <v>936741.88729999994</v>
      </c>
      <c r="AN153">
        <v>962672.52729999996</v>
      </c>
    </row>
    <row r="154" spans="1:40" x14ac:dyDescent="0.25">
      <c r="A154" s="5" t="s">
        <v>219</v>
      </c>
      <c r="B154" t="s">
        <v>391</v>
      </c>
      <c r="C154">
        <v>2722.3989999999999</v>
      </c>
      <c r="D154">
        <v>2805.522837</v>
      </c>
      <c r="E154">
        <v>2894.332973</v>
      </c>
      <c r="F154">
        <v>2987.6199849999998</v>
      </c>
      <c r="G154">
        <v>3080.3399020000002</v>
      </c>
      <c r="H154">
        <v>3171.30222</v>
      </c>
      <c r="I154">
        <v>3262.976795</v>
      </c>
      <c r="J154">
        <v>3356.4915310000001</v>
      </c>
      <c r="K154">
        <v>3453.1438600000001</v>
      </c>
      <c r="L154">
        <v>3551.540317</v>
      </c>
      <c r="M154">
        <v>3650.439347</v>
      </c>
      <c r="N154">
        <v>3749.5924150000001</v>
      </c>
      <c r="O154">
        <v>3849.3816440000001</v>
      </c>
      <c r="P154">
        <v>3952.3549419999999</v>
      </c>
      <c r="Q154">
        <v>4058.612916</v>
      </c>
      <c r="R154">
        <v>4168.6289239999996</v>
      </c>
      <c r="S154">
        <v>4282.5934969999998</v>
      </c>
      <c r="T154">
        <v>4400.5147319999996</v>
      </c>
      <c r="U154">
        <v>4526.1257949999999</v>
      </c>
      <c r="V154">
        <v>4655.6728489999996</v>
      </c>
      <c r="W154">
        <v>4788.7499109999999</v>
      </c>
      <c r="X154">
        <v>4925.0592479999996</v>
      </c>
      <c r="Y154">
        <v>5064.5420819999999</v>
      </c>
      <c r="Z154">
        <v>5207.2510140000004</v>
      </c>
      <c r="AA154">
        <v>5353.2747799999997</v>
      </c>
      <c r="AB154">
        <v>5502.6934670000001</v>
      </c>
      <c r="AC154">
        <v>5655.5557849999996</v>
      </c>
      <c r="AD154">
        <v>5811.8875559999997</v>
      </c>
      <c r="AE154">
        <v>5972.9005239999997</v>
      </c>
      <c r="AF154">
        <v>6138.545271</v>
      </c>
      <c r="AG154">
        <v>6308.9335019999999</v>
      </c>
      <c r="AH154">
        <v>6483.7828440000003</v>
      </c>
      <c r="AI154">
        <v>6662.7269040000001</v>
      </c>
      <c r="AJ154">
        <v>6845.5389059999998</v>
      </c>
      <c r="AK154">
        <v>7032.1803529999997</v>
      </c>
      <c r="AL154">
        <v>7222.8916630000003</v>
      </c>
      <c r="AM154">
        <v>7418.0036339999997</v>
      </c>
      <c r="AN154">
        <v>7618.0649910000002</v>
      </c>
    </row>
    <row r="155" spans="1:40" x14ac:dyDescent="0.25">
      <c r="A155" s="5" t="s">
        <v>218</v>
      </c>
      <c r="B155" t="s">
        <v>392</v>
      </c>
      <c r="C155">
        <v>2566195.5090000001</v>
      </c>
      <c r="D155">
        <v>2644081.0789999999</v>
      </c>
      <c r="E155">
        <v>2726353.0639999998</v>
      </c>
      <c r="F155">
        <v>2811971.3530000001</v>
      </c>
      <c r="G155">
        <v>2896521.61</v>
      </c>
      <c r="H155">
        <v>2979447.28</v>
      </c>
      <c r="I155">
        <v>3063127.571</v>
      </c>
      <c r="J155">
        <v>3148682.6159999999</v>
      </c>
      <c r="K155">
        <v>3236643.7230000002</v>
      </c>
      <c r="L155">
        <v>3325862.2710000002</v>
      </c>
      <c r="M155">
        <v>3415439.99</v>
      </c>
      <c r="N155">
        <v>3505340.8760000002</v>
      </c>
      <c r="O155">
        <v>3596012.2519999999</v>
      </c>
      <c r="P155">
        <v>3689960.199</v>
      </c>
      <c r="Q155">
        <v>3787450.9180000001</v>
      </c>
      <c r="R155">
        <v>3888949.361</v>
      </c>
      <c r="S155">
        <v>3994647.4739999999</v>
      </c>
      <c r="T155">
        <v>4104572.0049999999</v>
      </c>
      <c r="U155">
        <v>4222002.5039999997</v>
      </c>
      <c r="V155">
        <v>4343580.3789999997</v>
      </c>
      <c r="W155">
        <v>4468983.1100000003</v>
      </c>
      <c r="X155">
        <v>4597941.4740000004</v>
      </c>
      <c r="Y155">
        <v>4730384.9740000004</v>
      </c>
      <c r="Z155">
        <v>4866335.7829999998</v>
      </c>
      <c r="AA155">
        <v>5005855.5039999997</v>
      </c>
      <c r="AB155">
        <v>5149011.9210000001</v>
      </c>
      <c r="AC155">
        <v>5295858.2829999998</v>
      </c>
      <c r="AD155">
        <v>5446440.5889999997</v>
      </c>
      <c r="AE155">
        <v>5601977.9749999996</v>
      </c>
      <c r="AF155">
        <v>5762449.3660000004</v>
      </c>
      <c r="AG155">
        <v>5927994.415</v>
      </c>
      <c r="AH155">
        <v>6098408.7400000002</v>
      </c>
      <c r="AI155">
        <v>6273423.1950000003</v>
      </c>
      <c r="AJ155">
        <v>6452892.5499999998</v>
      </c>
      <c r="AK155">
        <v>6636848.5619999999</v>
      </c>
      <c r="AL155">
        <v>6825545.4709999999</v>
      </c>
      <c r="AM155">
        <v>7019334.0630000001</v>
      </c>
      <c r="AN155">
        <v>7218800.5609999998</v>
      </c>
    </row>
    <row r="156" spans="1:40" x14ac:dyDescent="0.25">
      <c r="A156" s="5" t="s">
        <v>218</v>
      </c>
      <c r="B156" t="s">
        <v>393</v>
      </c>
      <c r="C156">
        <v>109752.948</v>
      </c>
      <c r="D156">
        <v>113093.1014</v>
      </c>
      <c r="E156">
        <v>116626.4472</v>
      </c>
      <c r="F156">
        <v>120302.0673</v>
      </c>
      <c r="G156">
        <v>123915.0588</v>
      </c>
      <c r="H156">
        <v>127439.43520000001</v>
      </c>
      <c r="I156">
        <v>130988.4112</v>
      </c>
      <c r="J156">
        <v>134628.15960000001</v>
      </c>
      <c r="K156">
        <v>138392.9431</v>
      </c>
      <c r="L156">
        <v>142238.1427</v>
      </c>
      <c r="M156">
        <v>146126.24</v>
      </c>
      <c r="N156">
        <v>150055.66959999999</v>
      </c>
      <c r="O156">
        <v>154045.3664</v>
      </c>
      <c r="P156">
        <v>158207.1416</v>
      </c>
      <c r="Q156">
        <v>162546.69680000001</v>
      </c>
      <c r="R156">
        <v>167078.2911</v>
      </c>
      <c r="S156">
        <v>171804.12590000001</v>
      </c>
      <c r="T156">
        <v>176720.1735</v>
      </c>
      <c r="U156">
        <v>181974.88810000001</v>
      </c>
      <c r="V156">
        <v>187415.7022</v>
      </c>
      <c r="W156">
        <v>193023.52009999999</v>
      </c>
      <c r="X156">
        <v>198783.98379999999</v>
      </c>
      <c r="Y156">
        <v>204693.5814</v>
      </c>
      <c r="Z156">
        <v>210754.3266</v>
      </c>
      <c r="AA156">
        <v>216970.7353</v>
      </c>
      <c r="AB156">
        <v>223347.85980000001</v>
      </c>
      <c r="AC156">
        <v>229890.0165</v>
      </c>
      <c r="AD156">
        <v>236601.0673</v>
      </c>
      <c r="AE156">
        <v>243536.01620000001</v>
      </c>
      <c r="AF156">
        <v>250695.32089999999</v>
      </c>
      <c r="AG156">
        <v>258088.77619999999</v>
      </c>
      <c r="AH156">
        <v>265709.01270000002</v>
      </c>
      <c r="AI156">
        <v>273544.28639999998</v>
      </c>
      <c r="AJ156">
        <v>281588.00959999999</v>
      </c>
      <c r="AK156">
        <v>289841.4731</v>
      </c>
      <c r="AL156">
        <v>298317.74040000001</v>
      </c>
      <c r="AM156">
        <v>307034.70400000003</v>
      </c>
      <c r="AN156">
        <v>316020.91570000001</v>
      </c>
    </row>
    <row r="157" spans="1:40" x14ac:dyDescent="0.25">
      <c r="A157" s="5" t="s">
        <v>218</v>
      </c>
      <c r="B157" t="s">
        <v>394</v>
      </c>
      <c r="C157">
        <v>612403.68160000001</v>
      </c>
      <c r="D157">
        <v>631452.85210000002</v>
      </c>
      <c r="E157">
        <v>652033.34140000003</v>
      </c>
      <c r="F157">
        <v>673827.88970000006</v>
      </c>
      <c r="G157">
        <v>695157.03610000003</v>
      </c>
      <c r="H157">
        <v>715547.64919999999</v>
      </c>
      <c r="I157">
        <v>735580.30420000001</v>
      </c>
      <c r="J157">
        <v>755656.8273</v>
      </c>
      <c r="K157">
        <v>776214.95830000006</v>
      </c>
      <c r="L157">
        <v>797109.2476</v>
      </c>
      <c r="M157">
        <v>818175.01780000003</v>
      </c>
      <c r="N157">
        <v>839433.2844</v>
      </c>
      <c r="O157">
        <v>861003.17579999997</v>
      </c>
      <c r="P157">
        <v>883654.40489999996</v>
      </c>
      <c r="Q157">
        <v>907468.48809999996</v>
      </c>
      <c r="R157">
        <v>932526.27110000001</v>
      </c>
      <c r="S157">
        <v>958814.68649999995</v>
      </c>
      <c r="T157">
        <v>986281.23250000004</v>
      </c>
      <c r="U157">
        <v>1015719.562</v>
      </c>
      <c r="V157">
        <v>1046254.081</v>
      </c>
      <c r="W157">
        <v>1077753.375</v>
      </c>
      <c r="X157">
        <v>1110125.3810000001</v>
      </c>
      <c r="Y157">
        <v>1143343.487</v>
      </c>
      <c r="Z157">
        <v>1177415.9569999999</v>
      </c>
      <c r="AA157">
        <v>1212367.257</v>
      </c>
      <c r="AB157">
        <v>1248225.983</v>
      </c>
      <c r="AC157">
        <v>1285016.946</v>
      </c>
      <c r="AD157">
        <v>1322762.5919999999</v>
      </c>
      <c r="AE157">
        <v>1362153.89</v>
      </c>
      <c r="AF157">
        <v>1403148.2560000001</v>
      </c>
      <c r="AG157">
        <v>1445736.527</v>
      </c>
      <c r="AH157">
        <v>1489810.341</v>
      </c>
      <c r="AI157">
        <v>1535251.4720000001</v>
      </c>
      <c r="AJ157">
        <v>1581988.6329999999</v>
      </c>
      <c r="AK157">
        <v>1630010.463</v>
      </c>
      <c r="AL157">
        <v>1679381.844</v>
      </c>
      <c r="AM157">
        <v>1730203.575</v>
      </c>
      <c r="AN157">
        <v>1782647.503</v>
      </c>
    </row>
    <row r="158" spans="1:40" x14ac:dyDescent="0.25">
      <c r="A158" s="5" t="s">
        <v>218</v>
      </c>
      <c r="B158" t="s">
        <v>395</v>
      </c>
      <c r="C158">
        <v>468.495</v>
      </c>
      <c r="D158">
        <v>481.88337100000001</v>
      </c>
      <c r="E158">
        <v>495.68546700000002</v>
      </c>
      <c r="F158">
        <v>509.74311039999998</v>
      </c>
      <c r="G158">
        <v>522.98339780000003</v>
      </c>
      <c r="H158">
        <v>535.52227630000004</v>
      </c>
      <c r="I158">
        <v>547.8277756</v>
      </c>
      <c r="J158">
        <v>560.25517990000003</v>
      </c>
      <c r="K158">
        <v>573.35359949999997</v>
      </c>
      <c r="L158">
        <v>586.92736239999999</v>
      </c>
      <c r="M158">
        <v>600.81801289999999</v>
      </c>
      <c r="N158">
        <v>615.00126580000006</v>
      </c>
      <c r="O158">
        <v>629.51477769999997</v>
      </c>
      <c r="P158">
        <v>645.12301360000004</v>
      </c>
      <c r="Q158">
        <v>661.74461789999998</v>
      </c>
      <c r="R158">
        <v>679.31240200000002</v>
      </c>
      <c r="S158">
        <v>697.74805140000001</v>
      </c>
      <c r="T158">
        <v>716.97904249999999</v>
      </c>
      <c r="U158">
        <v>737.6545873</v>
      </c>
      <c r="V158">
        <v>759.11773919999996</v>
      </c>
      <c r="W158">
        <v>781.25130109999998</v>
      </c>
      <c r="X158">
        <v>803.96280720000004</v>
      </c>
      <c r="Y158">
        <v>827.22510450000004</v>
      </c>
      <c r="Z158">
        <v>851.04035469999997</v>
      </c>
      <c r="AA158">
        <v>875.42467910000005</v>
      </c>
      <c r="AB158">
        <v>900.39838269999996</v>
      </c>
      <c r="AC158">
        <v>925.97433179999996</v>
      </c>
      <c r="AD158">
        <v>952.16119779999997</v>
      </c>
      <c r="AE158">
        <v>979.27721229999997</v>
      </c>
      <c r="AF158">
        <v>1007.277636</v>
      </c>
      <c r="AG158">
        <v>1036.190967</v>
      </c>
      <c r="AH158">
        <v>1065.9776919999999</v>
      </c>
      <c r="AI158">
        <v>1096.578966</v>
      </c>
      <c r="AJ158">
        <v>1127.953305</v>
      </c>
      <c r="AK158">
        <v>1160.0876929999999</v>
      </c>
      <c r="AL158">
        <v>1193.0170800000001</v>
      </c>
      <c r="AM158">
        <v>1226.7968989999999</v>
      </c>
      <c r="AN158">
        <v>1261.529704</v>
      </c>
    </row>
    <row r="159" spans="1:40" x14ac:dyDescent="0.25">
      <c r="A159" s="5" t="s">
        <v>218</v>
      </c>
      <c r="B159" t="s">
        <v>396</v>
      </c>
      <c r="C159">
        <v>1083169.416</v>
      </c>
      <c r="D159">
        <v>1116284.2779999999</v>
      </c>
      <c r="E159">
        <v>1151430.6259999999</v>
      </c>
      <c r="F159">
        <v>1188007.034</v>
      </c>
      <c r="G159">
        <v>1224041.17</v>
      </c>
      <c r="H159">
        <v>1259205.378</v>
      </c>
      <c r="I159">
        <v>1294765.97</v>
      </c>
      <c r="J159">
        <v>1331467.0919999999</v>
      </c>
      <c r="K159">
        <v>1369738.7509999999</v>
      </c>
      <c r="L159">
        <v>1409110.2069999999</v>
      </c>
      <c r="M159">
        <v>1449147.013</v>
      </c>
      <c r="N159">
        <v>1489804.5490000001</v>
      </c>
      <c r="O159">
        <v>1531287.246</v>
      </c>
      <c r="P159">
        <v>1574611.007</v>
      </c>
      <c r="Q159">
        <v>1619824.041</v>
      </c>
      <c r="R159">
        <v>1667098.3319999999</v>
      </c>
      <c r="S159">
        <v>1716460.281</v>
      </c>
      <c r="T159">
        <v>1767861.513</v>
      </c>
      <c r="U159">
        <v>1822780.6440000001</v>
      </c>
      <c r="V159">
        <v>1879622.3</v>
      </c>
      <c r="W159">
        <v>1938169.382</v>
      </c>
      <c r="X159">
        <v>1998278.2479999999</v>
      </c>
      <c r="Y159">
        <v>2059930.4480000001</v>
      </c>
      <c r="Z159">
        <v>2123173.8199999998</v>
      </c>
      <c r="AA159">
        <v>2188084.0550000002</v>
      </c>
      <c r="AB159">
        <v>2254740.608</v>
      </c>
      <c r="AC159">
        <v>2323214.7940000002</v>
      </c>
      <c r="AD159">
        <v>2393572.3629999999</v>
      </c>
      <c r="AE159">
        <v>2466291.8369999998</v>
      </c>
      <c r="AF159">
        <v>2541390.182</v>
      </c>
      <c r="AG159">
        <v>2618981.1690000002</v>
      </c>
      <c r="AH159">
        <v>2698989.7280000001</v>
      </c>
      <c r="AI159">
        <v>2781296.3360000001</v>
      </c>
      <c r="AJ159">
        <v>2865847.3590000002</v>
      </c>
      <c r="AK159">
        <v>2952682.128</v>
      </c>
      <c r="AL159">
        <v>3041990.3229999999</v>
      </c>
      <c r="AM159">
        <v>3134016.3250000002</v>
      </c>
      <c r="AN159">
        <v>3229119.5959999999</v>
      </c>
    </row>
    <row r="160" spans="1:40" x14ac:dyDescent="0.25">
      <c r="A160" s="5" t="s">
        <v>218</v>
      </c>
      <c r="B160" t="s">
        <v>397</v>
      </c>
      <c r="C160">
        <v>861000.34299999999</v>
      </c>
      <c r="D160">
        <v>887199.17590000003</v>
      </c>
      <c r="E160">
        <v>914885.99860000005</v>
      </c>
      <c r="F160">
        <v>943626.64179999998</v>
      </c>
      <c r="G160">
        <v>971788.34210000001</v>
      </c>
      <c r="H160">
        <v>999167.79370000004</v>
      </c>
      <c r="I160">
        <v>1026697.373</v>
      </c>
      <c r="J160">
        <v>1054951.621</v>
      </c>
      <c r="K160">
        <v>1084273.081</v>
      </c>
      <c r="L160">
        <v>1114309.1329999999</v>
      </c>
      <c r="M160">
        <v>1144758.1370000001</v>
      </c>
      <c r="N160">
        <v>1175608.767</v>
      </c>
      <c r="O160">
        <v>1207016.335</v>
      </c>
      <c r="P160">
        <v>1239896.0330000001</v>
      </c>
      <c r="Q160">
        <v>1274279.936</v>
      </c>
      <c r="R160">
        <v>1310261.477</v>
      </c>
      <c r="S160">
        <v>1347836.834</v>
      </c>
      <c r="T160">
        <v>1386955.675</v>
      </c>
      <c r="U160">
        <v>1428785.527</v>
      </c>
      <c r="V160">
        <v>1472090.6980000001</v>
      </c>
      <c r="W160">
        <v>1516699.2250000001</v>
      </c>
      <c r="X160">
        <v>1562490.871</v>
      </c>
      <c r="Y160">
        <v>1609442.946</v>
      </c>
      <c r="Z160">
        <v>1657581.4140000001</v>
      </c>
      <c r="AA160">
        <v>1706953.0349999999</v>
      </c>
      <c r="AB160">
        <v>1757607.8840000001</v>
      </c>
      <c r="AC160">
        <v>1809588.0049999999</v>
      </c>
      <c r="AD160">
        <v>1862930.4850000001</v>
      </c>
      <c r="AE160">
        <v>1918051.1459999999</v>
      </c>
      <c r="AF160">
        <v>1974953.912</v>
      </c>
      <c r="AG160">
        <v>2033721.03</v>
      </c>
      <c r="AH160">
        <v>2094291.7590000001</v>
      </c>
      <c r="AI160">
        <v>2156569.503</v>
      </c>
      <c r="AJ160">
        <v>2220502.0649999999</v>
      </c>
      <c r="AK160">
        <v>2286104.0389999999</v>
      </c>
      <c r="AL160">
        <v>2353492.8620000002</v>
      </c>
      <c r="AM160">
        <v>2422826.5159999998</v>
      </c>
      <c r="AN160">
        <v>2494351.7439999999</v>
      </c>
    </row>
    <row r="161" spans="1:40" x14ac:dyDescent="0.25">
      <c r="A161" s="5" t="s">
        <v>220</v>
      </c>
      <c r="B161" t="s">
        <v>398</v>
      </c>
      <c r="C161">
        <v>138827.01699999999</v>
      </c>
      <c r="D161">
        <v>143111.7188</v>
      </c>
      <c r="E161">
        <v>147838.78330000001</v>
      </c>
      <c r="F161">
        <v>152955.80559999999</v>
      </c>
      <c r="G161">
        <v>158043.67559999999</v>
      </c>
      <c r="H161">
        <v>162922.78339999999</v>
      </c>
      <c r="I161">
        <v>167596.7138</v>
      </c>
      <c r="J161">
        <v>172068.08989999999</v>
      </c>
      <c r="K161">
        <v>176504.62839999999</v>
      </c>
      <c r="L161">
        <v>180990.46429999999</v>
      </c>
      <c r="M161">
        <v>185487.86559999999</v>
      </c>
      <c r="N161">
        <v>190013.73439999999</v>
      </c>
      <c r="O161">
        <v>194596.98629999999</v>
      </c>
      <c r="P161">
        <v>199440.30559999999</v>
      </c>
      <c r="Q161">
        <v>204617.74110000001</v>
      </c>
      <c r="R161">
        <v>210160.12539999999</v>
      </c>
      <c r="S161">
        <v>216062.9278</v>
      </c>
      <c r="T161">
        <v>222306.4369</v>
      </c>
      <c r="U161">
        <v>229045.95600000001</v>
      </c>
      <c r="V161">
        <v>236082.93059999999</v>
      </c>
      <c r="W161">
        <v>243381.34510000001</v>
      </c>
      <c r="X161">
        <v>250913.56039999999</v>
      </c>
      <c r="Y161">
        <v>258666.58739999999</v>
      </c>
      <c r="Z161">
        <v>266635.90950000001</v>
      </c>
      <c r="AA161">
        <v>274821.65370000002</v>
      </c>
      <c r="AB161">
        <v>283225.99</v>
      </c>
      <c r="AC161">
        <v>291851.19439999998</v>
      </c>
      <c r="AD161">
        <v>300699.82679999998</v>
      </c>
      <c r="AE161">
        <v>309925.97489999997</v>
      </c>
      <c r="AF161">
        <v>319588.1042</v>
      </c>
      <c r="AG161">
        <v>329701.66690000001</v>
      </c>
      <c r="AH161">
        <v>340236.72029999999</v>
      </c>
      <c r="AI161">
        <v>351153.61560000002</v>
      </c>
      <c r="AJ161">
        <v>362428.68810000003</v>
      </c>
      <c r="AK161">
        <v>374054.4988</v>
      </c>
      <c r="AL161">
        <v>386040.08639999997</v>
      </c>
      <c r="AM161">
        <v>398406.0294</v>
      </c>
      <c r="AN161">
        <v>411192.95179999998</v>
      </c>
    </row>
    <row r="162" spans="1:40" x14ac:dyDescent="0.25">
      <c r="A162" s="5" t="s">
        <v>220</v>
      </c>
      <c r="B162" t="s">
        <v>399</v>
      </c>
      <c r="C162">
        <v>3577.69</v>
      </c>
      <c r="D162">
        <v>3681.0499129999998</v>
      </c>
      <c r="E162">
        <v>3796.599886</v>
      </c>
      <c r="F162">
        <v>3924.2413459999998</v>
      </c>
      <c r="G162">
        <v>4046.1732489999999</v>
      </c>
      <c r="H162">
        <v>4158.3879569999999</v>
      </c>
      <c r="I162">
        <v>4265.120277</v>
      </c>
      <c r="J162">
        <v>4369.4954049999997</v>
      </c>
      <c r="K162">
        <v>4480.4558639999996</v>
      </c>
      <c r="L162">
        <v>4598.3452870000001</v>
      </c>
      <c r="M162">
        <v>4719.2361019999998</v>
      </c>
      <c r="N162">
        <v>4840.904493</v>
      </c>
      <c r="O162">
        <v>4962.6822140000004</v>
      </c>
      <c r="P162">
        <v>5093.5814289999998</v>
      </c>
      <c r="Q162">
        <v>5234.4628270000003</v>
      </c>
      <c r="R162">
        <v>5384.5704470000001</v>
      </c>
      <c r="S162">
        <v>5542.6499020000001</v>
      </c>
      <c r="T162">
        <v>5707.6500939999996</v>
      </c>
      <c r="U162">
        <v>5883.4408940000003</v>
      </c>
      <c r="V162">
        <v>6065.0177279999998</v>
      </c>
      <c r="W162">
        <v>6251.8822950000003</v>
      </c>
      <c r="X162">
        <v>6443.751706</v>
      </c>
      <c r="Y162">
        <v>6640.642863</v>
      </c>
      <c r="Z162">
        <v>6842.6875680000003</v>
      </c>
      <c r="AA162">
        <v>7050.0428149999998</v>
      </c>
      <c r="AB162">
        <v>7262.8438379999998</v>
      </c>
      <c r="AC162">
        <v>7481.1747859999996</v>
      </c>
      <c r="AD162">
        <v>7705.0897919999998</v>
      </c>
      <c r="AE162">
        <v>7940.0701289999997</v>
      </c>
      <c r="AF162">
        <v>8186.3920600000001</v>
      </c>
      <c r="AG162">
        <v>8443.3291850000005</v>
      </c>
      <c r="AH162">
        <v>8709.4302879999996</v>
      </c>
      <c r="AI162">
        <v>8983.4153150000002</v>
      </c>
      <c r="AJ162">
        <v>9264.6415300000008</v>
      </c>
      <c r="AK162">
        <v>9552.9366069999996</v>
      </c>
      <c r="AL162">
        <v>9848.6633619999902</v>
      </c>
      <c r="AM162">
        <v>10152.471680000001</v>
      </c>
      <c r="AN162">
        <v>10465.453810000001</v>
      </c>
    </row>
    <row r="163" spans="1:40" x14ac:dyDescent="0.25">
      <c r="A163" s="5" t="s">
        <v>220</v>
      </c>
      <c r="B163" t="s">
        <v>400</v>
      </c>
      <c r="C163">
        <v>12425.123</v>
      </c>
      <c r="D163">
        <v>12866.43052</v>
      </c>
      <c r="E163">
        <v>13339.817349999999</v>
      </c>
      <c r="F163">
        <v>13815.26338</v>
      </c>
      <c r="G163">
        <v>14254.831399999999</v>
      </c>
      <c r="H163">
        <v>14661.356390000001</v>
      </c>
      <c r="I163">
        <v>15058.44987</v>
      </c>
      <c r="J163">
        <v>15460.28717</v>
      </c>
      <c r="K163">
        <v>15862.739240000001</v>
      </c>
      <c r="L163">
        <v>16262.24055</v>
      </c>
      <c r="M163">
        <v>16660.123039999999</v>
      </c>
      <c r="N163">
        <v>17061.884859999998</v>
      </c>
      <c r="O163">
        <v>17473.017039999999</v>
      </c>
      <c r="P163">
        <v>17910.996480000002</v>
      </c>
      <c r="Q163">
        <v>18377.646959999998</v>
      </c>
      <c r="R163">
        <v>18872.504059999999</v>
      </c>
      <c r="S163">
        <v>19392.908940000001</v>
      </c>
      <c r="T163">
        <v>19935.878250000002</v>
      </c>
      <c r="U163">
        <v>20515.996780000001</v>
      </c>
      <c r="V163">
        <v>21115.379010000001</v>
      </c>
      <c r="W163">
        <v>21731.193599999999</v>
      </c>
      <c r="X163">
        <v>22361.488239999999</v>
      </c>
      <c r="Y163">
        <v>23005.684359999999</v>
      </c>
      <c r="Z163">
        <v>23663.957289999998</v>
      </c>
      <c r="AA163">
        <v>24336.823110000001</v>
      </c>
      <c r="AB163">
        <v>25024.862270000001</v>
      </c>
      <c r="AC163">
        <v>25728.558679999998</v>
      </c>
      <c r="AD163">
        <v>26448.302439999999</v>
      </c>
      <c r="AE163">
        <v>27194.741259999999</v>
      </c>
      <c r="AF163">
        <v>27968.858810000002</v>
      </c>
      <c r="AG163">
        <v>28769.64919</v>
      </c>
      <c r="AH163">
        <v>29593.746910000002</v>
      </c>
      <c r="AI163">
        <v>30437.92239</v>
      </c>
      <c r="AJ163">
        <v>31300.481599999999</v>
      </c>
      <c r="AK163">
        <v>32181.307059999999</v>
      </c>
      <c r="AL163">
        <v>33081.814619999997</v>
      </c>
      <c r="AM163">
        <v>34003.879009999997</v>
      </c>
      <c r="AN163">
        <v>34950.476669999996</v>
      </c>
    </row>
    <row r="164" spans="1:40" x14ac:dyDescent="0.25">
      <c r="A164" s="5" t="s">
        <v>220</v>
      </c>
      <c r="B164" t="s">
        <v>401</v>
      </c>
      <c r="C164">
        <v>329.06599999999997</v>
      </c>
      <c r="D164">
        <v>339.21315140000002</v>
      </c>
      <c r="E164">
        <v>350.67531050000002</v>
      </c>
      <c r="F164">
        <v>363.28497379999999</v>
      </c>
      <c r="G164">
        <v>375.32633329999999</v>
      </c>
      <c r="H164">
        <v>386.20541889999998</v>
      </c>
      <c r="I164">
        <v>396.04060229999999</v>
      </c>
      <c r="J164">
        <v>405.30853669999999</v>
      </c>
      <c r="K164">
        <v>414.89242330000002</v>
      </c>
      <c r="L164">
        <v>424.68106169999999</v>
      </c>
      <c r="M164">
        <v>434.43118620000001</v>
      </c>
      <c r="N164">
        <v>444.11828919999999</v>
      </c>
      <c r="O164">
        <v>453.78501319999998</v>
      </c>
      <c r="P164">
        <v>464.15248120000001</v>
      </c>
      <c r="Q164">
        <v>475.34717189999998</v>
      </c>
      <c r="R164">
        <v>487.43900000000002</v>
      </c>
      <c r="S164">
        <v>500.39673879999998</v>
      </c>
      <c r="T164">
        <v>514.14153729999998</v>
      </c>
      <c r="U164">
        <v>529.02257520000001</v>
      </c>
      <c r="V164">
        <v>544.53738450000003</v>
      </c>
      <c r="W164">
        <v>560.57383019999997</v>
      </c>
      <c r="X164">
        <v>577.05216429999996</v>
      </c>
      <c r="Y164">
        <v>593.93734619999998</v>
      </c>
      <c r="Z164">
        <v>611.2194495</v>
      </c>
      <c r="AA164">
        <v>628.9006564</v>
      </c>
      <c r="AB164">
        <v>646.98665619999997</v>
      </c>
      <c r="AC164">
        <v>665.4807922</v>
      </c>
      <c r="AD164">
        <v>684.38421519999997</v>
      </c>
      <c r="AE164">
        <v>704.26189299999999</v>
      </c>
      <c r="AF164">
        <v>725.1973524</v>
      </c>
      <c r="AG164">
        <v>747.19745330000001</v>
      </c>
      <c r="AH164">
        <v>770.14874789999999</v>
      </c>
      <c r="AI164">
        <v>793.91106019999995</v>
      </c>
      <c r="AJ164">
        <v>818.3889269</v>
      </c>
      <c r="AK164">
        <v>843.53061209999998</v>
      </c>
      <c r="AL164">
        <v>869.33632230000001</v>
      </c>
      <c r="AM164">
        <v>895.83364029999996</v>
      </c>
      <c r="AN164">
        <v>923.09504240000001</v>
      </c>
    </row>
    <row r="165" spans="1:40" x14ac:dyDescent="0.25">
      <c r="A165" s="5" t="s">
        <v>220</v>
      </c>
      <c r="B165" t="s">
        <v>402</v>
      </c>
      <c r="C165">
        <v>568231.56999999995</v>
      </c>
      <c r="D165">
        <v>586282.22100000002</v>
      </c>
      <c r="E165">
        <v>606369.84210000001</v>
      </c>
      <c r="F165">
        <v>628238.75509999995</v>
      </c>
      <c r="G165">
        <v>650057.40330000001</v>
      </c>
      <c r="H165">
        <v>671002.21499999997</v>
      </c>
      <c r="I165">
        <v>690938.27110000001</v>
      </c>
      <c r="J165">
        <v>709758.98160000006</v>
      </c>
      <c r="K165">
        <v>727912.25560000003</v>
      </c>
      <c r="L165">
        <v>745595.98309999995</v>
      </c>
      <c r="M165">
        <v>762783.29460000002</v>
      </c>
      <c r="N165">
        <v>780014.75399999996</v>
      </c>
      <c r="O165">
        <v>797541.47549999994</v>
      </c>
      <c r="P165">
        <v>816437.1213</v>
      </c>
      <c r="Q165">
        <v>836995.35430000001</v>
      </c>
      <c r="R165">
        <v>859247.87419999996</v>
      </c>
      <c r="S165">
        <v>883081.05050000001</v>
      </c>
      <c r="T165">
        <v>908340.04139999999</v>
      </c>
      <c r="U165">
        <v>935582.3469</v>
      </c>
      <c r="V165">
        <v>964003.5416</v>
      </c>
      <c r="W165">
        <v>993458.73990000004</v>
      </c>
      <c r="X165">
        <v>1023834.779</v>
      </c>
      <c r="Y165">
        <v>1055073.6780000001</v>
      </c>
      <c r="Z165">
        <v>1087149.2660000001</v>
      </c>
      <c r="AA165">
        <v>1120053.18</v>
      </c>
      <c r="AB165">
        <v>1153785.1140000001</v>
      </c>
      <c r="AC165">
        <v>1188345.0889999999</v>
      </c>
      <c r="AD165">
        <v>1223733.915</v>
      </c>
      <c r="AE165">
        <v>1260671.689</v>
      </c>
      <c r="AF165">
        <v>1299391.0530000001</v>
      </c>
      <c r="AG165">
        <v>1339936.0490000001</v>
      </c>
      <c r="AH165">
        <v>1382168.4469999999</v>
      </c>
      <c r="AI165">
        <v>1425913.568</v>
      </c>
      <c r="AJ165">
        <v>1471061.7350000001</v>
      </c>
      <c r="AK165">
        <v>1517564.2760000001</v>
      </c>
      <c r="AL165">
        <v>1565433.75</v>
      </c>
      <c r="AM165">
        <v>1614724.152</v>
      </c>
      <c r="AN165">
        <v>1665837.243</v>
      </c>
    </row>
    <row r="166" spans="1:40" x14ac:dyDescent="0.25">
      <c r="A166" s="5" t="s">
        <v>220</v>
      </c>
      <c r="B166" t="s">
        <v>403</v>
      </c>
      <c r="C166">
        <v>2519.703</v>
      </c>
      <c r="D166">
        <v>2598.8076900000001</v>
      </c>
      <c r="E166">
        <v>2683.4351409999999</v>
      </c>
      <c r="F166">
        <v>2771.3667989999999</v>
      </c>
      <c r="G166">
        <v>2857.450304</v>
      </c>
      <c r="H166">
        <v>2940.4569409999999</v>
      </c>
      <c r="I166">
        <v>3024.3461000000002</v>
      </c>
      <c r="J166">
        <v>3111.44659</v>
      </c>
      <c r="K166">
        <v>3202.2464770000001</v>
      </c>
      <c r="L166">
        <v>3294.5765259999998</v>
      </c>
      <c r="M166">
        <v>3386.8179799999998</v>
      </c>
      <c r="N166">
        <v>3479.0503180000001</v>
      </c>
      <c r="O166">
        <v>3571.807092</v>
      </c>
      <c r="P166">
        <v>3666.9523760000002</v>
      </c>
      <c r="Q166">
        <v>3765.2175099999999</v>
      </c>
      <c r="R166">
        <v>3867.5883079999999</v>
      </c>
      <c r="S166">
        <v>3974.4416580000002</v>
      </c>
      <c r="T166">
        <v>4085.775165</v>
      </c>
      <c r="U166">
        <v>4205.5305740000003</v>
      </c>
      <c r="V166">
        <v>4329.4981070000003</v>
      </c>
      <c r="W166">
        <v>4456.8678909999999</v>
      </c>
      <c r="X166">
        <v>4587.2650229999999</v>
      </c>
      <c r="Y166">
        <v>4720.7025210000002</v>
      </c>
      <c r="Z166">
        <v>4857.3125689999997</v>
      </c>
      <c r="AA166">
        <v>4997.2556919999997</v>
      </c>
      <c r="AB166">
        <v>5140.6823240000003</v>
      </c>
      <c r="AC166">
        <v>5287.6865989999997</v>
      </c>
      <c r="AD166">
        <v>5438.3392519999998</v>
      </c>
      <c r="AE166">
        <v>5593.875618</v>
      </c>
      <c r="AF166">
        <v>5754.0544239999999</v>
      </c>
      <c r="AG166">
        <v>5919.2637949999998</v>
      </c>
      <c r="AH166">
        <v>6089.3400689999999</v>
      </c>
      <c r="AI166">
        <v>6263.9912180000001</v>
      </c>
      <c r="AJ166">
        <v>6443.080438</v>
      </c>
      <c r="AK166">
        <v>6626.626808</v>
      </c>
      <c r="AL166">
        <v>6814.8829729999998</v>
      </c>
      <c r="AM166">
        <v>7008.2040740000002</v>
      </c>
      <c r="AN166">
        <v>7207.3212030000004</v>
      </c>
    </row>
    <row r="167" spans="1:40" x14ac:dyDescent="0.25">
      <c r="A167" s="5" t="s">
        <v>221</v>
      </c>
      <c r="B167" t="s">
        <v>404</v>
      </c>
      <c r="C167">
        <v>4152088.8960000002</v>
      </c>
      <c r="D167">
        <v>4279129.8729999997</v>
      </c>
      <c r="E167">
        <v>4413833.0659999996</v>
      </c>
      <c r="F167">
        <v>4554195.6689999998</v>
      </c>
      <c r="G167">
        <v>4693801</v>
      </c>
      <c r="H167">
        <v>4831702.7510000002</v>
      </c>
      <c r="I167">
        <v>4972150.7419999996</v>
      </c>
      <c r="J167">
        <v>5117028.5860000001</v>
      </c>
      <c r="K167">
        <v>5266481.5710000005</v>
      </c>
      <c r="L167">
        <v>5418214.068</v>
      </c>
      <c r="M167">
        <v>5570475.0640000002</v>
      </c>
      <c r="N167">
        <v>5722998.1009999998</v>
      </c>
      <c r="O167">
        <v>5876431.2570000002</v>
      </c>
      <c r="P167">
        <v>6034322.3099999996</v>
      </c>
      <c r="Q167">
        <v>6196904.5039999997</v>
      </c>
      <c r="R167">
        <v>6364969.7869999995</v>
      </c>
      <c r="S167">
        <v>6538880.8109999998</v>
      </c>
      <c r="T167">
        <v>6718723.943</v>
      </c>
      <c r="U167">
        <v>6910106.5530000003</v>
      </c>
      <c r="V167">
        <v>7107409.4840000002</v>
      </c>
      <c r="W167">
        <v>7310135.0149999997</v>
      </c>
      <c r="X167">
        <v>7517868.54</v>
      </c>
      <c r="Y167">
        <v>7730586.1409999998</v>
      </c>
      <c r="Z167">
        <v>7948407.8770000003</v>
      </c>
      <c r="AA167">
        <v>8171493.9170000004</v>
      </c>
      <c r="AB167">
        <v>8399986.2829999998</v>
      </c>
      <c r="AC167">
        <v>8633977.8729999997</v>
      </c>
      <c r="AD167">
        <v>8873528.3589999899</v>
      </c>
      <c r="AE167">
        <v>9120043.6490000002</v>
      </c>
      <c r="AF167">
        <v>9373339.29099999</v>
      </c>
      <c r="AG167">
        <v>9633744.1860000007</v>
      </c>
      <c r="AH167">
        <v>9900987.0820000004</v>
      </c>
      <c r="AI167">
        <v>10174662.99</v>
      </c>
      <c r="AJ167">
        <v>10454536.369999999</v>
      </c>
      <c r="AK167">
        <v>10740618.390000001</v>
      </c>
      <c r="AL167">
        <v>11033299.109999999</v>
      </c>
      <c r="AM167">
        <v>11333083.9</v>
      </c>
      <c r="AN167">
        <v>11640796.470000001</v>
      </c>
    </row>
    <row r="168" spans="1:40" x14ac:dyDescent="0.25">
      <c r="A168" s="5" t="s">
        <v>221</v>
      </c>
      <c r="B168" t="s">
        <v>405</v>
      </c>
      <c r="C168">
        <v>4653.7969999999996</v>
      </c>
      <c r="D168">
        <v>4797.7254759999996</v>
      </c>
      <c r="E168">
        <v>4952.2722830000002</v>
      </c>
      <c r="F168">
        <v>5114.2041639999998</v>
      </c>
      <c r="G168">
        <v>5274.0187310000001</v>
      </c>
      <c r="H168">
        <v>5429.5899380000001</v>
      </c>
      <c r="I168">
        <v>5586.3873080000003</v>
      </c>
      <c r="J168">
        <v>5747.4983359999997</v>
      </c>
      <c r="K168">
        <v>5913.9695760000004</v>
      </c>
      <c r="L168">
        <v>6082.6887120000001</v>
      </c>
      <c r="M168">
        <v>6251.3364339999998</v>
      </c>
      <c r="N168">
        <v>6419.7375190000002</v>
      </c>
      <c r="O168">
        <v>6589.0181780000003</v>
      </c>
      <c r="P168">
        <v>6764.0825720000003</v>
      </c>
      <c r="Q168">
        <v>6945.1547110000001</v>
      </c>
      <c r="R168">
        <v>7133.4335659999997</v>
      </c>
      <c r="S168">
        <v>7329.1629910000001</v>
      </c>
      <c r="T168">
        <v>7532.1009649999996</v>
      </c>
      <c r="U168">
        <v>7749.2107400000004</v>
      </c>
      <c r="V168">
        <v>7973.1978980000004</v>
      </c>
      <c r="W168">
        <v>8202.9603719999996</v>
      </c>
      <c r="X168">
        <v>8437.7413500000002</v>
      </c>
      <c r="Y168">
        <v>8677.4996300000003</v>
      </c>
      <c r="Z168">
        <v>8922.5211380000001</v>
      </c>
      <c r="AA168">
        <v>9173.1736029999902</v>
      </c>
      <c r="AB168">
        <v>9429.8881469999997</v>
      </c>
      <c r="AC168">
        <v>9692.8532890000006</v>
      </c>
      <c r="AD168">
        <v>9962.1227699999999</v>
      </c>
      <c r="AE168">
        <v>10239.47046</v>
      </c>
      <c r="AF168">
        <v>10524.620929999999</v>
      </c>
      <c r="AG168">
        <v>10818.18181</v>
      </c>
      <c r="AH168">
        <v>11119.7168</v>
      </c>
      <c r="AI168">
        <v>11428.453390000001</v>
      </c>
      <c r="AJ168">
        <v>11743.83484</v>
      </c>
      <c r="AK168">
        <v>12065.558199999999</v>
      </c>
      <c r="AL168">
        <v>12394.1754</v>
      </c>
      <c r="AM168">
        <v>12730.29703</v>
      </c>
      <c r="AN168">
        <v>13074.863670000001</v>
      </c>
    </row>
    <row r="169" spans="1:40" x14ac:dyDescent="0.25">
      <c r="A169" s="19" t="s">
        <v>410</v>
      </c>
      <c r="B169" t="s">
        <v>406</v>
      </c>
      <c r="C169">
        <v>363441.91800000001</v>
      </c>
      <c r="D169">
        <v>365300.15029999998</v>
      </c>
      <c r="E169">
        <v>367159.02830000001</v>
      </c>
      <c r="F169">
        <v>369057.8676</v>
      </c>
      <c r="G169">
        <v>370977.01760000002</v>
      </c>
      <c r="H169">
        <v>372880.14490000001</v>
      </c>
      <c r="I169">
        <v>374744.96950000001</v>
      </c>
      <c r="J169">
        <v>376633.6949</v>
      </c>
      <c r="K169">
        <v>378531.43449999997</v>
      </c>
      <c r="L169">
        <v>380328.28019999998</v>
      </c>
      <c r="M169">
        <v>382040.8714</v>
      </c>
      <c r="N169">
        <v>383787.19819999998</v>
      </c>
      <c r="O169">
        <v>385494.20770000003</v>
      </c>
      <c r="P169">
        <v>387205.63750000001</v>
      </c>
      <c r="Q169">
        <v>388952.80650000001</v>
      </c>
      <c r="R169">
        <v>390728.41369999998</v>
      </c>
      <c r="S169">
        <v>392522.5135</v>
      </c>
      <c r="T169">
        <v>394327.19620000001</v>
      </c>
      <c r="U169">
        <v>388271.27409999998</v>
      </c>
      <c r="V169">
        <v>382226.52740000002</v>
      </c>
      <c r="W169">
        <v>376185.54869999998</v>
      </c>
      <c r="X169">
        <v>370145.91070000001</v>
      </c>
      <c r="Y169">
        <v>364107.3799</v>
      </c>
      <c r="Z169">
        <v>358069.02439999999</v>
      </c>
      <c r="AA169">
        <v>352033.47019999998</v>
      </c>
      <c r="AB169">
        <v>346002.61239999998</v>
      </c>
      <c r="AC169">
        <v>339974.9903</v>
      </c>
      <c r="AD169">
        <v>333943.17210000003</v>
      </c>
      <c r="AE169">
        <v>327887.20630000002</v>
      </c>
      <c r="AF169">
        <v>321832.46269999997</v>
      </c>
      <c r="AG169">
        <v>315791.89270000003</v>
      </c>
      <c r="AH169">
        <v>309760.55</v>
      </c>
      <c r="AI169">
        <v>303734.36210000003</v>
      </c>
      <c r="AJ169">
        <v>297709.15399999998</v>
      </c>
      <c r="AK169">
        <v>291658.78710000002</v>
      </c>
      <c r="AL169">
        <v>285603.5711</v>
      </c>
      <c r="AM169">
        <v>279552.22330000001</v>
      </c>
      <c r="AN169">
        <v>273523.51730000001</v>
      </c>
    </row>
    <row r="170" spans="1:40" x14ac:dyDescent="0.25">
      <c r="A170" s="19" t="s">
        <v>410</v>
      </c>
      <c r="B170" t="s">
        <v>407</v>
      </c>
      <c r="C170">
        <v>9283.1983999999902</v>
      </c>
      <c r="D170">
        <v>9653.3830560000006</v>
      </c>
      <c r="E170">
        <v>10025.212750000001</v>
      </c>
      <c r="F170">
        <v>10396.57718</v>
      </c>
      <c r="G170">
        <v>10765.839110000001</v>
      </c>
      <c r="H170">
        <v>11132.39237</v>
      </c>
      <c r="I170">
        <v>11504.90043</v>
      </c>
      <c r="J170">
        <v>11888.83354</v>
      </c>
      <c r="K170">
        <v>12280.688</v>
      </c>
      <c r="L170">
        <v>12670.86018</v>
      </c>
      <c r="M170">
        <v>13054.22889</v>
      </c>
      <c r="N170">
        <v>13428.899729999999</v>
      </c>
      <c r="O170">
        <v>13794.30091</v>
      </c>
      <c r="P170">
        <v>14151.73955</v>
      </c>
      <c r="Q170">
        <v>14505.91404</v>
      </c>
      <c r="R170">
        <v>14857.27959</v>
      </c>
      <c r="S170">
        <v>15206.05156</v>
      </c>
      <c r="T170">
        <v>15552.59152</v>
      </c>
      <c r="U170">
        <v>15688.82892</v>
      </c>
      <c r="V170">
        <v>15816.105170000001</v>
      </c>
      <c r="W170">
        <v>15936.885340000001</v>
      </c>
      <c r="X170">
        <v>16053.70775</v>
      </c>
      <c r="Y170">
        <v>16169.09569</v>
      </c>
      <c r="Z170">
        <v>16285.03247</v>
      </c>
      <c r="AA170">
        <v>16402.804520000002</v>
      </c>
      <c r="AB170">
        <v>16523.19226</v>
      </c>
      <c r="AC170">
        <v>16646.468110000002</v>
      </c>
      <c r="AD170">
        <v>16772.7228</v>
      </c>
      <c r="AE170">
        <v>16903.660670000001</v>
      </c>
      <c r="AF170">
        <v>17037.747480000002</v>
      </c>
      <c r="AG170">
        <v>17172.93835</v>
      </c>
      <c r="AH170">
        <v>17308.02291</v>
      </c>
      <c r="AI170">
        <v>17442.885409999999</v>
      </c>
      <c r="AJ170">
        <v>17578.011429999999</v>
      </c>
      <c r="AK170">
        <v>17714.834080000001</v>
      </c>
      <c r="AL170">
        <v>17853.396499999999</v>
      </c>
      <c r="AM170">
        <v>17993.08138</v>
      </c>
      <c r="AN170">
        <v>18134.451580000001</v>
      </c>
    </row>
    <row r="171" spans="1:40" x14ac:dyDescent="0.25">
      <c r="A171" s="5" t="s">
        <v>409</v>
      </c>
      <c r="B171" t="s">
        <v>408</v>
      </c>
      <c r="C171">
        <v>37854.733</v>
      </c>
      <c r="D171">
        <v>40881.543799999999</v>
      </c>
      <c r="E171">
        <v>43871.642059999998</v>
      </c>
      <c r="F171">
        <v>46831.030180000002</v>
      </c>
      <c r="G171">
        <v>49758.55431</v>
      </c>
      <c r="H171">
        <v>52712.979639999998</v>
      </c>
      <c r="I171">
        <v>55336.565779999997</v>
      </c>
      <c r="J171">
        <v>57615.127849999997</v>
      </c>
      <c r="K171">
        <v>59739.111629999999</v>
      </c>
      <c r="L171">
        <v>61837.964469999999</v>
      </c>
      <c r="M171">
        <v>64060.312449999998</v>
      </c>
      <c r="N171">
        <v>66491.877299999906</v>
      </c>
      <c r="O171">
        <v>69138.954259999999</v>
      </c>
      <c r="P171">
        <v>71835.643830000001</v>
      </c>
      <c r="Q171">
        <v>74594.890929999994</v>
      </c>
      <c r="R171">
        <v>77390.112410000002</v>
      </c>
      <c r="S171">
        <v>80201.020470000003</v>
      </c>
      <c r="T171">
        <v>83017.647079999995</v>
      </c>
      <c r="U171">
        <v>84956.884950000007</v>
      </c>
      <c r="V171">
        <v>86872.723410000006</v>
      </c>
      <c r="W171">
        <v>88757.869089999906</v>
      </c>
      <c r="X171">
        <v>90640.018020000003</v>
      </c>
      <c r="Y171">
        <v>92532.009659999996</v>
      </c>
      <c r="Z171">
        <v>94435.02923</v>
      </c>
      <c r="AA171">
        <v>96348.369210000004</v>
      </c>
      <c r="AB171">
        <v>98273.124679999906</v>
      </c>
      <c r="AC171">
        <v>100206.9512</v>
      </c>
      <c r="AD171">
        <v>102149.06479999999</v>
      </c>
      <c r="AE171">
        <v>104137.4684</v>
      </c>
      <c r="AF171">
        <v>106101.5802</v>
      </c>
      <c r="AG171">
        <v>108031.9672</v>
      </c>
      <c r="AH171">
        <v>109920.44749999999</v>
      </c>
      <c r="AI171">
        <v>111771.1464</v>
      </c>
      <c r="AJ171">
        <v>113594.34299999999</v>
      </c>
      <c r="AK171">
        <v>115395.1697</v>
      </c>
      <c r="AL171">
        <v>117173.7295</v>
      </c>
      <c r="AM171">
        <v>118930.8003</v>
      </c>
      <c r="AN171">
        <v>120673.11380000001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2"/>
  <sheetViews>
    <sheetView workbookViewId="0">
      <selection activeCell="A2" sqref="A2:O40"/>
    </sheetView>
  </sheetViews>
  <sheetFormatPr baseColWidth="10" defaultRowHeight="15" x14ac:dyDescent="0.25"/>
  <cols>
    <col min="2" max="2" width="11.42578125" style="13"/>
    <col min="3" max="3" width="18.28515625" style="13" customWidth="1"/>
    <col min="4" max="7" width="11.42578125" style="13"/>
    <col min="8" max="8" width="17.42578125" style="13" customWidth="1"/>
    <col min="9" max="9" width="13.28515625" style="13" customWidth="1"/>
    <col min="10" max="11" width="11.42578125" style="13"/>
    <col min="17" max="17" width="12.85546875" customWidth="1"/>
  </cols>
  <sheetData>
    <row r="1" spans="1:27" x14ac:dyDescent="0.25">
      <c r="A1" s="1" t="s">
        <v>209</v>
      </c>
      <c r="T1" s="1" t="s">
        <v>210</v>
      </c>
      <c r="U1" s="1"/>
    </row>
    <row r="2" spans="1:27" x14ac:dyDescent="0.25">
      <c r="B2" s="13" t="s">
        <v>131</v>
      </c>
      <c r="C2" s="13" t="s">
        <v>189</v>
      </c>
      <c r="D2" s="13" t="s">
        <v>190</v>
      </c>
      <c r="E2" s="13" t="s">
        <v>191</v>
      </c>
      <c r="F2" s="13" t="s">
        <v>192</v>
      </c>
      <c r="G2" s="13" t="s">
        <v>130</v>
      </c>
      <c r="H2" s="13" t="s">
        <v>193</v>
      </c>
      <c r="I2" s="13" t="s">
        <v>194</v>
      </c>
      <c r="J2" s="13" t="s">
        <v>195</v>
      </c>
      <c r="K2" s="13" t="s">
        <v>196</v>
      </c>
      <c r="L2" t="s">
        <v>197</v>
      </c>
      <c r="M2" t="s">
        <v>198</v>
      </c>
      <c r="N2" t="s">
        <v>199</v>
      </c>
      <c r="O2" t="s">
        <v>200</v>
      </c>
      <c r="Q2" s="7" t="s">
        <v>201</v>
      </c>
      <c r="R2" s="7" t="s">
        <v>202</v>
      </c>
      <c r="T2" t="s">
        <v>208</v>
      </c>
      <c r="U2" t="s">
        <v>207</v>
      </c>
      <c r="V2" t="s">
        <v>206</v>
      </c>
      <c r="W2" t="s">
        <v>205</v>
      </c>
      <c r="X2" t="s">
        <v>187</v>
      </c>
      <c r="Y2" t="s">
        <v>204</v>
      </c>
      <c r="AA2" s="7" t="s">
        <v>203</v>
      </c>
    </row>
    <row r="3" spans="1:27" x14ac:dyDescent="0.25">
      <c r="A3">
        <v>2013</v>
      </c>
      <c r="B3" s="13">
        <v>16277187.08</v>
      </c>
      <c r="C3" s="13">
        <v>10880669.779999999</v>
      </c>
      <c r="D3" s="13">
        <v>3459303.5249999999</v>
      </c>
      <c r="E3" s="13">
        <v>4915878.0669999998</v>
      </c>
      <c r="F3" s="13">
        <v>5166705.2450000001</v>
      </c>
      <c r="G3" s="13">
        <v>16277187.08</v>
      </c>
      <c r="H3" s="13">
        <v>10880669.779999999</v>
      </c>
      <c r="I3" s="13">
        <v>3459303.5249999999</v>
      </c>
      <c r="J3" s="13">
        <v>4915878.0669999998</v>
      </c>
      <c r="K3" s="13">
        <v>5166705.2450000001</v>
      </c>
      <c r="L3">
        <v>1986054.392</v>
      </c>
      <c r="M3">
        <v>1986054.392</v>
      </c>
      <c r="N3">
        <v>201986.56</v>
      </c>
      <c r="O3">
        <v>201986.56</v>
      </c>
      <c r="Q3" s="14">
        <f>C3+D3+E3+L3+N3-F3 -(B3)</f>
        <v>-1.0000001639127731E-3</v>
      </c>
      <c r="R3" s="14">
        <f>H3+I3+J3+M3+O3-K3 -(G3)</f>
        <v>-1.0000001639127731E-3</v>
      </c>
      <c r="T3" s="15">
        <f>(B3/G3-1)*100</f>
        <v>0</v>
      </c>
      <c r="U3" t="e">
        <f>(C3-H3)/(B3-G3)*T3</f>
        <v>#DIV/0!</v>
      </c>
      <c r="V3" t="e">
        <f>(D3-I3)/(B3-G3)*T3</f>
        <v>#DIV/0!</v>
      </c>
      <c r="W3" t="e">
        <f>(X3-Y3)*T3</f>
        <v>#DIV/0!</v>
      </c>
      <c r="X3" t="e">
        <f>(E3-J3)/(B3-G3)</f>
        <v>#DIV/0!</v>
      </c>
      <c r="Y3" t="e">
        <f>(F3-K3)/(B3-G3)</f>
        <v>#DIV/0!</v>
      </c>
      <c r="AA3" s="16" t="e">
        <f>T3-SUM(U3:W3)</f>
        <v>#DIV/0!</v>
      </c>
    </row>
    <row r="4" spans="1:27" x14ac:dyDescent="0.25">
      <c r="A4">
        <v>2014</v>
      </c>
      <c r="B4" s="13">
        <v>16757162.74</v>
      </c>
      <c r="C4" s="13">
        <v>11206425</v>
      </c>
      <c r="D4" s="13">
        <v>3559666.9640000002</v>
      </c>
      <c r="E4" s="13">
        <v>5055137.4249999998</v>
      </c>
      <c r="F4" s="13">
        <v>5314471.1689999998</v>
      </c>
      <c r="G4" s="13">
        <v>16753964.449999999</v>
      </c>
      <c r="H4" s="13">
        <v>11205224.24</v>
      </c>
      <c r="I4" s="13">
        <v>3559876.6409999998</v>
      </c>
      <c r="J4" s="13">
        <v>5054946.5190000003</v>
      </c>
      <c r="K4" s="13">
        <v>5316487.4790000003</v>
      </c>
      <c r="L4">
        <v>2042536.81</v>
      </c>
      <c r="M4">
        <v>2042536.81</v>
      </c>
      <c r="N4">
        <v>207867.7138</v>
      </c>
      <c r="O4">
        <v>207867.7138</v>
      </c>
      <c r="Q4" s="14">
        <f t="shared" ref="Q4:Q40" si="0">C4+D4+E4+L4+N4-F4 -(B4)</f>
        <v>3.7999954074621201E-3</v>
      </c>
      <c r="R4" s="14">
        <f t="shared" ref="R4:R40" si="1">H4+I4+J4+M4+O4-K4 -(G4)</f>
        <v>-5.2000004798173904E-3</v>
      </c>
      <c r="T4" s="15">
        <f t="shared" ref="T4:T40" si="2">(B4/G4-1)*100</f>
        <v>1.9089750426215524E-2</v>
      </c>
      <c r="U4">
        <f t="shared" ref="U4:U40" si="3">(C4-H4)/(B4-G4)*T4</f>
        <v>7.167020101920509E-3</v>
      </c>
      <c r="V4">
        <f t="shared" ref="V4:V40" si="4">(D4-I4)/(B4-G4)*T4</f>
        <v>-1.2515067739667738E-3</v>
      </c>
      <c r="W4">
        <f t="shared" ref="W4:W40" si="5">(X4-Y4)*T4</f>
        <v>1.3174290816885663E-2</v>
      </c>
      <c r="X4">
        <f t="shared" ref="X4:X40" si="6">(E4-J4)/(B4-G4)</f>
        <v>5.9690021855252511E-2</v>
      </c>
      <c r="Y4">
        <f t="shared" ref="Y4:Y40" si="7">(F4-K4)/(B4-G4)</f>
        <v>-0.63043376304209775</v>
      </c>
      <c r="AA4" s="16">
        <f t="shared" ref="AA4:AA40" si="8">T4-SUM(U4:W4)</f>
        <v>-5.3718623875542715E-8</v>
      </c>
    </row>
    <row r="5" spans="1:27" x14ac:dyDescent="0.25">
      <c r="A5">
        <v>2015</v>
      </c>
      <c r="B5" s="13">
        <v>17244694.489999998</v>
      </c>
      <c r="C5" s="13">
        <v>11552554.52</v>
      </c>
      <c r="D5" s="13">
        <v>3660388.5260000001</v>
      </c>
      <c r="E5" s="13">
        <v>5186623.7259999998</v>
      </c>
      <c r="F5" s="13">
        <v>5464277.9780000001</v>
      </c>
      <c r="G5" s="13">
        <v>17236736.969999999</v>
      </c>
      <c r="H5" s="13">
        <v>11548816.300000001</v>
      </c>
      <c r="I5" s="13">
        <v>3660718.0150000001</v>
      </c>
      <c r="J5" s="13">
        <v>5186214.4740000004</v>
      </c>
      <c r="K5" s="13">
        <v>5468417.5149999997</v>
      </c>
      <c r="L5">
        <v>2095485.59</v>
      </c>
      <c r="M5">
        <v>2095485.59</v>
      </c>
      <c r="N5">
        <v>213920.1066</v>
      </c>
      <c r="O5">
        <v>213920.1066</v>
      </c>
      <c r="Q5" s="14">
        <f t="shared" si="0"/>
        <v>6.000027060508728E-4</v>
      </c>
      <c r="R5" s="14">
        <f t="shared" si="1"/>
        <v>6.000027060508728E-4</v>
      </c>
      <c r="T5" s="15">
        <f t="shared" si="2"/>
        <v>4.6166046473006261E-2</v>
      </c>
      <c r="U5">
        <f t="shared" si="3"/>
        <v>2.1687515488025933E-2</v>
      </c>
      <c r="V5">
        <f t="shared" si="4"/>
        <v>-1.9115508960515293E-3</v>
      </c>
      <c r="W5">
        <f t="shared" si="5"/>
        <v>2.6390081881021054E-2</v>
      </c>
      <c r="X5">
        <f t="shared" si="6"/>
        <v>5.1429591128821478E-2</v>
      </c>
      <c r="Y5">
        <f t="shared" si="7"/>
        <v>-0.52020441041929877</v>
      </c>
      <c r="AA5" s="16">
        <f t="shared" si="8"/>
        <v>1.0803857808383555E-14</v>
      </c>
    </row>
    <row r="6" spans="1:27" x14ac:dyDescent="0.25">
      <c r="A6">
        <v>2016</v>
      </c>
      <c r="B6" s="13">
        <v>17741264.030000001</v>
      </c>
      <c r="C6" s="13">
        <v>11914186</v>
      </c>
      <c r="D6" s="13">
        <v>3761759.3769999999</v>
      </c>
      <c r="E6" s="13">
        <v>5314585.9979999997</v>
      </c>
      <c r="F6" s="13">
        <v>5615954.5810000002</v>
      </c>
      <c r="G6" s="13">
        <v>17726972.809999999</v>
      </c>
      <c r="H6" s="13">
        <v>11906705.300000001</v>
      </c>
      <c r="I6" s="13">
        <v>3762128.1979999999</v>
      </c>
      <c r="J6" s="13">
        <v>5314027.125</v>
      </c>
      <c r="K6" s="13">
        <v>5622575.0530000003</v>
      </c>
      <c r="L6">
        <v>2146538.5150000001</v>
      </c>
      <c r="M6">
        <v>2146538.5150000001</v>
      </c>
      <c r="N6">
        <v>220148.7242</v>
      </c>
      <c r="O6">
        <v>220148.7242</v>
      </c>
      <c r="Q6" s="14">
        <f t="shared" si="0"/>
        <v>3.1999982893466949E-3</v>
      </c>
      <c r="R6" s="14">
        <f t="shared" si="1"/>
        <v>-7.9999864101409912E-4</v>
      </c>
      <c r="T6" s="15">
        <f t="shared" si="2"/>
        <v>8.0618502398444036E-2</v>
      </c>
      <c r="U6">
        <f t="shared" si="3"/>
        <v>4.2199534461849535E-2</v>
      </c>
      <c r="V6">
        <f t="shared" si="4"/>
        <v>-2.0805639177824535E-3</v>
      </c>
      <c r="W6">
        <f t="shared" si="5"/>
        <v>4.049955441884133E-2</v>
      </c>
      <c r="X6">
        <f t="shared" si="6"/>
        <v>3.9106038532719607E-2</v>
      </c>
      <c r="Y6">
        <f t="shared" si="7"/>
        <v>-0.46325450171496158</v>
      </c>
      <c r="AA6" s="16">
        <f t="shared" si="8"/>
        <v>-2.2564464380314675E-8</v>
      </c>
    </row>
    <row r="7" spans="1:27" x14ac:dyDescent="0.25">
      <c r="A7">
        <v>2017</v>
      </c>
      <c r="B7" s="13">
        <v>18248565.16</v>
      </c>
      <c r="C7" s="13">
        <v>12272136.310000001</v>
      </c>
      <c r="D7" s="13">
        <v>3866109.4040000001</v>
      </c>
      <c r="E7" s="13">
        <v>5451958.8590000002</v>
      </c>
      <c r="F7" s="13">
        <v>5768769.8159999996</v>
      </c>
      <c r="G7" s="13">
        <v>18226005.350000001</v>
      </c>
      <c r="H7" s="13">
        <v>12259001.439999999</v>
      </c>
      <c r="I7" s="13">
        <v>3866259.6039999998</v>
      </c>
      <c r="J7" s="13">
        <v>5451413.2869999995</v>
      </c>
      <c r="K7" s="13">
        <v>5777799.3890000004</v>
      </c>
      <c r="L7">
        <v>2200571.7080000001</v>
      </c>
      <c r="M7">
        <v>2200571.7080000001</v>
      </c>
      <c r="N7">
        <v>226558.69769999999</v>
      </c>
      <c r="O7">
        <v>226558.69769999999</v>
      </c>
      <c r="Q7" s="14">
        <f t="shared" si="0"/>
        <v>2.7000047266483307E-3</v>
      </c>
      <c r="R7" s="14">
        <f t="shared" si="1"/>
        <v>-2.3000016808509827E-3</v>
      </c>
      <c r="T7" s="15">
        <f t="shared" si="2"/>
        <v>0.1237781377036562</v>
      </c>
      <c r="U7">
        <f t="shared" si="3"/>
        <v>7.206664185468975E-2</v>
      </c>
      <c r="V7">
        <f t="shared" si="4"/>
        <v>-8.2409720130868487E-4</v>
      </c>
      <c r="W7">
        <f t="shared" si="5"/>
        <v>5.253562048362645E-2</v>
      </c>
      <c r="X7">
        <f t="shared" si="6"/>
        <v>2.4183359700310342E-2</v>
      </c>
      <c r="Y7">
        <f t="shared" si="7"/>
        <v>-0.40025040104510307</v>
      </c>
      <c r="AA7" s="16">
        <f t="shared" si="8"/>
        <v>-2.743335131283331E-8</v>
      </c>
    </row>
    <row r="8" spans="1:27" x14ac:dyDescent="0.25">
      <c r="A8">
        <v>2018</v>
      </c>
      <c r="B8" s="13">
        <v>18767810.370000001</v>
      </c>
      <c r="C8" s="13">
        <v>12622795.109999999</v>
      </c>
      <c r="D8" s="13">
        <v>3975468.4109999998</v>
      </c>
      <c r="E8" s="13">
        <v>5602751.5659999996</v>
      </c>
      <c r="F8" s="13">
        <v>5926463.54</v>
      </c>
      <c r="G8" s="13">
        <v>18735190.329999998</v>
      </c>
      <c r="H8" s="13">
        <v>12601975.85</v>
      </c>
      <c r="I8" s="13">
        <v>3974986.5490000001</v>
      </c>
      <c r="J8" s="13">
        <v>5602490.4029999999</v>
      </c>
      <c r="K8" s="13">
        <v>5937521.2960000001</v>
      </c>
      <c r="L8">
        <v>2260103.517</v>
      </c>
      <c r="M8">
        <v>2260103.517</v>
      </c>
      <c r="N8">
        <v>233155.3076</v>
      </c>
      <c r="O8">
        <v>233155.3076</v>
      </c>
      <c r="Q8" s="14">
        <f t="shared" si="0"/>
        <v>1.5999972820281982E-3</v>
      </c>
      <c r="R8" s="14">
        <f t="shared" si="1"/>
        <v>6.000027060508728E-4</v>
      </c>
      <c r="T8" s="15">
        <f t="shared" si="2"/>
        <v>0.17411106813134403</v>
      </c>
      <c r="U8">
        <f t="shared" si="3"/>
        <v>0.11112382438230645</v>
      </c>
      <c r="V8">
        <f t="shared" si="4"/>
        <v>2.5719621285520099E-3</v>
      </c>
      <c r="W8">
        <f t="shared" si="5"/>
        <v>6.0415286958015735E-2</v>
      </c>
      <c r="X8">
        <f t="shared" si="6"/>
        <v>8.0062133584044275E-3</v>
      </c>
      <c r="Y8">
        <f t="shared" si="7"/>
        <v>-0.33898658615989102</v>
      </c>
      <c r="AA8" s="16">
        <f t="shared" si="8"/>
        <v>-5.3375301678482145E-9</v>
      </c>
    </row>
    <row r="9" spans="1:27" x14ac:dyDescent="0.25">
      <c r="A9">
        <v>2019</v>
      </c>
      <c r="B9" s="13">
        <v>19304762.25</v>
      </c>
      <c r="C9" s="13">
        <v>12975476.92</v>
      </c>
      <c r="D9" s="13">
        <v>4089403.7659999998</v>
      </c>
      <c r="E9" s="13">
        <v>5764121.5719999997</v>
      </c>
      <c r="F9" s="13">
        <v>6088787.4050000003</v>
      </c>
      <c r="G9" s="13">
        <v>19255814.91</v>
      </c>
      <c r="H9" s="13">
        <v>12938938.76</v>
      </c>
      <c r="I9" s="13">
        <v>4087120.173</v>
      </c>
      <c r="J9" s="13">
        <v>5765253.3540000003</v>
      </c>
      <c r="K9" s="13">
        <v>6100044.773</v>
      </c>
      <c r="L9">
        <v>2324603.4019999998</v>
      </c>
      <c r="M9">
        <v>2324603.4019999998</v>
      </c>
      <c r="N9">
        <v>239943.98809999999</v>
      </c>
      <c r="O9">
        <v>239943.98809999999</v>
      </c>
      <c r="Q9" s="14">
        <f t="shared" si="0"/>
        <v>-6.9000013172626495E-3</v>
      </c>
      <c r="R9" s="14">
        <f t="shared" si="1"/>
        <v>-5.8999992907047272E-3</v>
      </c>
      <c r="T9" s="15">
        <f t="shared" si="2"/>
        <v>0.2541951105615281</v>
      </c>
      <c r="U9">
        <f t="shared" si="3"/>
        <v>0.1897513045839645</v>
      </c>
      <c r="V9">
        <f t="shared" si="4"/>
        <v>1.1859238420565901E-2</v>
      </c>
      <c r="W9">
        <f t="shared" si="5"/>
        <v>5.2584562363757956E-2</v>
      </c>
      <c r="X9">
        <f t="shared" si="6"/>
        <v>-2.3122441382935049E-2</v>
      </c>
      <c r="Y9">
        <f t="shared" si="7"/>
        <v>-0.22998937225188984</v>
      </c>
      <c r="AA9" s="16">
        <f t="shared" si="8"/>
        <v>5.1932397271414743E-9</v>
      </c>
    </row>
    <row r="10" spans="1:27" x14ac:dyDescent="0.25">
      <c r="A10">
        <v>2020</v>
      </c>
      <c r="B10" s="13">
        <v>19862710.890000001</v>
      </c>
      <c r="C10" s="13">
        <v>13334948.699999999</v>
      </c>
      <c r="D10" s="13">
        <v>4207732.9380000001</v>
      </c>
      <c r="E10" s="13">
        <v>5933751.051</v>
      </c>
      <c r="F10" s="13">
        <v>6254053.1799999997</v>
      </c>
      <c r="G10" s="13">
        <v>19789115.75</v>
      </c>
      <c r="H10" s="13">
        <v>13273783.83</v>
      </c>
      <c r="I10" s="13">
        <v>4202658.4289999995</v>
      </c>
      <c r="J10" s="13">
        <v>5937772.7790000001</v>
      </c>
      <c r="K10" s="13">
        <v>6265430.6689999998</v>
      </c>
      <c r="L10">
        <v>2393401.0499999998</v>
      </c>
      <c r="M10">
        <v>2393401.0499999998</v>
      </c>
      <c r="N10">
        <v>246930.33170000001</v>
      </c>
      <c r="O10">
        <v>246930.33170000001</v>
      </c>
      <c r="Q10" s="14">
        <f t="shared" si="0"/>
        <v>7.0000067353248596E-4</v>
      </c>
      <c r="R10" s="14">
        <f t="shared" si="1"/>
        <v>7.0000067353248596E-4</v>
      </c>
      <c r="T10" s="15">
        <f t="shared" si="2"/>
        <v>0.37189706164613145</v>
      </c>
      <c r="U10">
        <f t="shared" si="3"/>
        <v>0.3090833909544452</v>
      </c>
      <c r="V10">
        <f t="shared" si="4"/>
        <v>2.564292949774993E-2</v>
      </c>
      <c r="W10">
        <f t="shared" si="5"/>
        <v>3.7170741193931621E-2</v>
      </c>
      <c r="X10">
        <f t="shared" si="6"/>
        <v>-5.4646651939246081E-2</v>
      </c>
      <c r="Y10">
        <f t="shared" si="7"/>
        <v>-0.15459565672407127</v>
      </c>
      <c r="AA10" s="16">
        <f t="shared" si="8"/>
        <v>4.7184478546569153E-15</v>
      </c>
    </row>
    <row r="11" spans="1:27" x14ac:dyDescent="0.25">
      <c r="A11">
        <v>2021</v>
      </c>
      <c r="B11" s="13">
        <v>20437620.309999999</v>
      </c>
      <c r="C11" s="13">
        <v>13703931.07</v>
      </c>
      <c r="D11" s="13">
        <v>4328399.8250000002</v>
      </c>
      <c r="E11" s="13">
        <v>6103243.1349999998</v>
      </c>
      <c r="F11" s="13">
        <v>6414979.6770000001</v>
      </c>
      <c r="G11" s="13">
        <v>20336282.100000001</v>
      </c>
      <c r="H11" s="13">
        <v>13611620.869999999</v>
      </c>
      <c r="I11" s="13">
        <v>4319773.1009999998</v>
      </c>
      <c r="J11" s="13">
        <v>6111886.4670000002</v>
      </c>
      <c r="K11" s="13">
        <v>6424024.2929999996</v>
      </c>
      <c r="L11">
        <v>2462905.86</v>
      </c>
      <c r="M11">
        <v>2462905.86</v>
      </c>
      <c r="N11">
        <v>254120.09349999999</v>
      </c>
      <c r="O11">
        <v>254120.09349999999</v>
      </c>
      <c r="Q11" s="14">
        <f t="shared" si="0"/>
        <v>-3.4999996423721313E-3</v>
      </c>
      <c r="R11" s="14">
        <f t="shared" si="1"/>
        <v>-1.5000030398368835E-3</v>
      </c>
      <c r="T11" s="15">
        <f t="shared" si="2"/>
        <v>0.49831237343032075</v>
      </c>
      <c r="U11">
        <f t="shared" si="3"/>
        <v>0.45391876226972472</v>
      </c>
      <c r="V11">
        <f t="shared" si="4"/>
        <v>4.2420359619225828E-2</v>
      </c>
      <c r="W11">
        <f t="shared" si="5"/>
        <v>1.9732417067476042E-3</v>
      </c>
      <c r="X11">
        <f t="shared" si="6"/>
        <v>-8.5291934799328339E-2</v>
      </c>
      <c r="Y11">
        <f t="shared" si="7"/>
        <v>-8.9251783705274729E-2</v>
      </c>
      <c r="AA11" s="16">
        <f t="shared" si="8"/>
        <v>9.834622560767059E-9</v>
      </c>
    </row>
    <row r="12" spans="1:27" x14ac:dyDescent="0.25">
      <c r="A12">
        <v>2022</v>
      </c>
      <c r="B12" s="13">
        <v>21025413.489999998</v>
      </c>
      <c r="C12" s="13">
        <v>14078109.720000001</v>
      </c>
      <c r="D12" s="13">
        <v>4452335.7640000004</v>
      </c>
      <c r="E12" s="13">
        <v>6277783.9419999998</v>
      </c>
      <c r="F12" s="13">
        <v>6579820.8729999997</v>
      </c>
      <c r="G12" s="13">
        <v>20898354.620000001</v>
      </c>
      <c r="H12" s="13">
        <v>13952693.83</v>
      </c>
      <c r="I12" s="13">
        <v>4439416.1409999998</v>
      </c>
      <c r="J12" s="13">
        <v>6292904.8770000003</v>
      </c>
      <c r="K12" s="13">
        <v>6583665.1600000001</v>
      </c>
      <c r="L12">
        <v>2535485.7379999999</v>
      </c>
      <c r="M12">
        <v>2535485.7379999999</v>
      </c>
      <c r="N12">
        <v>261519.19639999999</v>
      </c>
      <c r="O12">
        <v>261519.19639999999</v>
      </c>
      <c r="Q12" s="14">
        <f t="shared" si="0"/>
        <v>-2.5999993085861206E-3</v>
      </c>
      <c r="R12" s="14">
        <f t="shared" si="1"/>
        <v>2.4000033736228943E-3</v>
      </c>
      <c r="T12" s="15">
        <f t="shared" si="2"/>
        <v>0.60798504145584964</v>
      </c>
      <c r="U12">
        <f t="shared" si="3"/>
        <v>0.60012327420253497</v>
      </c>
      <c r="V12">
        <f t="shared" si="4"/>
        <v>6.182124494928596E-2</v>
      </c>
      <c r="W12">
        <f t="shared" si="5"/>
        <v>-5.3959501621281498E-2</v>
      </c>
      <c r="X12">
        <f t="shared" si="6"/>
        <v>-0.11900731527047927</v>
      </c>
      <c r="Y12">
        <f t="shared" si="7"/>
        <v>-3.0255951434170304E-2</v>
      </c>
      <c r="AA12" s="16">
        <f t="shared" si="8"/>
        <v>2.3925310177475012E-8</v>
      </c>
    </row>
    <row r="13" spans="1:27" x14ac:dyDescent="0.25">
      <c r="A13">
        <v>2023</v>
      </c>
      <c r="B13" s="13">
        <v>21624227.73</v>
      </c>
      <c r="C13" s="13">
        <v>14453917.699999999</v>
      </c>
      <c r="D13" s="13">
        <v>4580360.5410000002</v>
      </c>
      <c r="E13" s="13">
        <v>6459155.6409999998</v>
      </c>
      <c r="F13" s="13">
        <v>6750361.6909999996</v>
      </c>
      <c r="G13" s="13">
        <v>21476247.73</v>
      </c>
      <c r="H13" s="13">
        <v>14297019.720000001</v>
      </c>
      <c r="I13" s="13">
        <v>4562931.88</v>
      </c>
      <c r="J13" s="13">
        <v>6482509.7570000002</v>
      </c>
      <c r="K13" s="13">
        <v>6747369.1710000001</v>
      </c>
      <c r="L13">
        <v>2612021.8089999999</v>
      </c>
      <c r="M13">
        <v>2612021.8089999999</v>
      </c>
      <c r="N13">
        <v>269133.73580000002</v>
      </c>
      <c r="O13">
        <v>269133.73580000002</v>
      </c>
      <c r="Q13" s="14">
        <f t="shared" si="0"/>
        <v>5.800001323223114E-3</v>
      </c>
      <c r="R13" s="14">
        <f t="shared" si="1"/>
        <v>8.0000236630439758E-4</v>
      </c>
      <c r="T13" s="15">
        <f t="shared" si="2"/>
        <v>0.68904029167669023</v>
      </c>
      <c r="U13">
        <f t="shared" si="3"/>
        <v>0.73056514328073086</v>
      </c>
      <c r="V13">
        <f t="shared" si="4"/>
        <v>8.1153194073350254E-2</v>
      </c>
      <c r="W13">
        <f t="shared" si="5"/>
        <v>-0.12267802239586124</v>
      </c>
      <c r="X13">
        <f t="shared" si="6"/>
        <v>-0.15781940802811453</v>
      </c>
      <c r="Y13">
        <f t="shared" si="7"/>
        <v>2.0222462494928727E-2</v>
      </c>
      <c r="AA13" s="16">
        <f t="shared" si="8"/>
        <v>-2.3281529593077721E-8</v>
      </c>
    </row>
    <row r="14" spans="1:27" x14ac:dyDescent="0.25">
      <c r="A14">
        <v>2024</v>
      </c>
      <c r="B14" s="13">
        <v>22234932.43</v>
      </c>
      <c r="C14" s="13">
        <v>14831823.470000001</v>
      </c>
      <c r="D14" s="13">
        <v>4712746.6770000001</v>
      </c>
      <c r="E14" s="13">
        <v>6646759.1799999997</v>
      </c>
      <c r="F14" s="13">
        <v>6925647.699</v>
      </c>
      <c r="G14" s="13">
        <v>22070942.719999999</v>
      </c>
      <c r="H14" s="13">
        <v>14646268.949999999</v>
      </c>
      <c r="I14" s="13">
        <v>4691051.0939999996</v>
      </c>
      <c r="J14" s="13">
        <v>6679847.284</v>
      </c>
      <c r="K14" s="13">
        <v>6915475.4040000001</v>
      </c>
      <c r="L14">
        <v>2692280.8190000001</v>
      </c>
      <c r="M14">
        <v>2692280.8190000001</v>
      </c>
      <c r="N14">
        <v>276969.98440000002</v>
      </c>
      <c r="O14">
        <v>276969.98440000002</v>
      </c>
      <c r="Q14" s="14">
        <f t="shared" si="0"/>
        <v>1.3999976217746735E-3</v>
      </c>
      <c r="R14" s="14">
        <f t="shared" si="1"/>
        <v>7.4000023305416107E-3</v>
      </c>
      <c r="T14" s="15">
        <f t="shared" si="2"/>
        <v>0.74301180552382995</v>
      </c>
      <c r="U14">
        <f t="shared" si="3"/>
        <v>0.84071859708946317</v>
      </c>
      <c r="V14">
        <f t="shared" si="4"/>
        <v>9.8299303637541927E-2</v>
      </c>
      <c r="W14">
        <f t="shared" si="5"/>
        <v>-0.19600612238823564</v>
      </c>
      <c r="X14">
        <f t="shared" si="6"/>
        <v>-0.20176939150633355</v>
      </c>
      <c r="Y14">
        <f t="shared" si="7"/>
        <v>6.2030081033742114E-2</v>
      </c>
      <c r="AA14" s="16">
        <f t="shared" si="8"/>
        <v>2.7185060536005778E-8</v>
      </c>
    </row>
    <row r="15" spans="1:27" x14ac:dyDescent="0.25">
      <c r="A15">
        <v>2025</v>
      </c>
      <c r="B15" s="13">
        <v>22857708.510000002</v>
      </c>
      <c r="C15" s="13">
        <v>15213725.91</v>
      </c>
      <c r="D15" s="13">
        <v>4850101.5420000004</v>
      </c>
      <c r="E15" s="13">
        <v>6839122.074</v>
      </c>
      <c r="F15" s="13">
        <v>7105950.3279999997</v>
      </c>
      <c r="G15" s="13">
        <v>22682935.219999999</v>
      </c>
      <c r="H15" s="13">
        <v>15002592.640000001</v>
      </c>
      <c r="I15" s="13">
        <v>4824429.53</v>
      </c>
      <c r="J15" s="13">
        <v>6883257.1289999997</v>
      </c>
      <c r="K15" s="13">
        <v>7088053.3820000002</v>
      </c>
      <c r="L15">
        <v>2775674.9109999998</v>
      </c>
      <c r="M15">
        <v>2775674.9109999998</v>
      </c>
      <c r="N15">
        <v>285034.39750000002</v>
      </c>
      <c r="O15">
        <v>285034.39750000002</v>
      </c>
      <c r="Q15" s="14">
        <f t="shared" si="0"/>
        <v>-3.5000033676624298E-3</v>
      </c>
      <c r="R15" s="14">
        <f t="shared" si="1"/>
        <v>5.5000036954879761E-3</v>
      </c>
      <c r="T15" s="15">
        <f t="shared" si="2"/>
        <v>0.77050561712974641</v>
      </c>
      <c r="U15">
        <f t="shared" si="3"/>
        <v>0.93080224385527321</v>
      </c>
      <c r="V15">
        <f t="shared" si="4"/>
        <v>0.11317764544583452</v>
      </c>
      <c r="W15">
        <f t="shared" si="5"/>
        <v>-0.27347431184877663</v>
      </c>
      <c r="X15">
        <f t="shared" si="6"/>
        <v>-0.25252746000260673</v>
      </c>
      <c r="Y15">
        <f t="shared" si="7"/>
        <v>0.10240092178844513</v>
      </c>
      <c r="AA15" s="16">
        <f t="shared" si="8"/>
        <v>3.967741535326752E-8</v>
      </c>
    </row>
    <row r="16" spans="1:27" x14ac:dyDescent="0.25">
      <c r="A16">
        <v>2026</v>
      </c>
      <c r="B16" s="13">
        <v>23491448.780000001</v>
      </c>
      <c r="C16" s="13">
        <v>15610030.74</v>
      </c>
      <c r="D16" s="13">
        <v>4987857.6639999999</v>
      </c>
      <c r="E16" s="13">
        <v>7032898.6349999998</v>
      </c>
      <c r="F16" s="13">
        <v>7293771.0010000002</v>
      </c>
      <c r="G16" s="13">
        <v>23313537.219999999</v>
      </c>
      <c r="H16" s="13">
        <v>15379548.279999999</v>
      </c>
      <c r="I16" s="13">
        <v>4958418.4469999997</v>
      </c>
      <c r="J16" s="13">
        <v>7089311.1239999998</v>
      </c>
      <c r="K16" s="13">
        <v>7268173.3810000001</v>
      </c>
      <c r="L16">
        <v>2861099.1260000002</v>
      </c>
      <c r="M16">
        <v>2861099.1260000002</v>
      </c>
      <c r="N16">
        <v>293333.61869999999</v>
      </c>
      <c r="O16">
        <v>293333.61869999999</v>
      </c>
      <c r="Q16" s="14">
        <f t="shared" si="0"/>
        <v>2.7000010013580322E-3</v>
      </c>
      <c r="R16" s="14">
        <f t="shared" si="1"/>
        <v>-5.3000003099441528E-3</v>
      </c>
      <c r="T16" s="15">
        <f t="shared" si="2"/>
        <v>0.76312555371209623</v>
      </c>
      <c r="U16">
        <f t="shared" si="3"/>
        <v>0.9886207220510258</v>
      </c>
      <c r="V16">
        <f t="shared" si="4"/>
        <v>0.12627520535470205</v>
      </c>
      <c r="W16">
        <f t="shared" si="5"/>
        <v>-0.3517703393788108</v>
      </c>
      <c r="X16">
        <f t="shared" si="6"/>
        <v>-0.31708163876478462</v>
      </c>
      <c r="Y16">
        <f t="shared" si="7"/>
        <v>0.14387834045185016</v>
      </c>
      <c r="AA16" s="16">
        <f t="shared" si="8"/>
        <v>-3.4314820984704397E-8</v>
      </c>
    </row>
    <row r="17" spans="1:27" x14ac:dyDescent="0.25">
      <c r="A17">
        <v>2027</v>
      </c>
      <c r="B17" s="13">
        <v>24139586.649999999</v>
      </c>
      <c r="C17" s="13">
        <v>16021906.880000001</v>
      </c>
      <c r="D17" s="13">
        <v>5129420.3320000004</v>
      </c>
      <c r="E17" s="13">
        <v>7230636.2050000001</v>
      </c>
      <c r="F17" s="13">
        <v>7493681.1449999996</v>
      </c>
      <c r="G17" s="13">
        <v>23962206.920000002</v>
      </c>
      <c r="H17" s="13">
        <v>15775954.029999999</v>
      </c>
      <c r="I17" s="13">
        <v>5097085.1009999998</v>
      </c>
      <c r="J17" s="13">
        <v>7300398.6069999998</v>
      </c>
      <c r="K17" s="13">
        <v>7462535.2039999999</v>
      </c>
      <c r="L17">
        <v>2949429.898</v>
      </c>
      <c r="M17">
        <v>2949429.898</v>
      </c>
      <c r="N17">
        <v>301874.48460000003</v>
      </c>
      <c r="O17">
        <v>301874.48460000003</v>
      </c>
      <c r="Q17" s="14">
        <f t="shared" si="0"/>
        <v>4.6000070869922638E-3</v>
      </c>
      <c r="R17" s="14">
        <f t="shared" si="1"/>
        <v>-3.4000016748905182E-3</v>
      </c>
      <c r="T17" s="15">
        <f t="shared" si="2"/>
        <v>0.74024788531454888</v>
      </c>
      <c r="U17">
        <f t="shared" si="3"/>
        <v>1.0264198569903726</v>
      </c>
      <c r="V17">
        <f t="shared" si="4"/>
        <v>0.13494262489241776</v>
      </c>
      <c r="W17">
        <f t="shared" si="5"/>
        <v>-0.42111456318231011</v>
      </c>
      <c r="X17">
        <f t="shared" si="6"/>
        <v>-0.39329410412340271</v>
      </c>
      <c r="Y17">
        <f t="shared" si="7"/>
        <v>0.17558906533458032</v>
      </c>
      <c r="AA17" s="16">
        <f t="shared" si="8"/>
        <v>-3.3385931352825082E-8</v>
      </c>
    </row>
    <row r="18" spans="1:27" x14ac:dyDescent="0.25">
      <c r="A18">
        <v>2028</v>
      </c>
      <c r="B18" s="13">
        <v>24803015.260000002</v>
      </c>
      <c r="C18" s="13">
        <v>16451106.07</v>
      </c>
      <c r="D18" s="13">
        <v>5274091.0029999996</v>
      </c>
      <c r="E18" s="13">
        <v>7428342.2429999998</v>
      </c>
      <c r="F18" s="13">
        <v>7699893.1660000002</v>
      </c>
      <c r="G18" s="13">
        <v>24629430.640000001</v>
      </c>
      <c r="H18" s="13">
        <v>16191951.65</v>
      </c>
      <c r="I18" s="13">
        <v>5239564.57</v>
      </c>
      <c r="J18" s="13">
        <v>7512410.5920000002</v>
      </c>
      <c r="K18" s="13">
        <v>7663865.2850000001</v>
      </c>
      <c r="L18">
        <v>3038705.0780000002</v>
      </c>
      <c r="M18">
        <v>3038705.0780000002</v>
      </c>
      <c r="N18">
        <v>310664.03110000002</v>
      </c>
      <c r="O18">
        <v>310664.03110000002</v>
      </c>
      <c r="Q18" s="14">
        <f t="shared" si="0"/>
        <v>-9.0000033378601074E-4</v>
      </c>
      <c r="R18" s="14">
        <f t="shared" si="1"/>
        <v>-3.8999989628791809E-3</v>
      </c>
      <c r="T18" s="15">
        <f t="shared" si="2"/>
        <v>0.70478535430733569</v>
      </c>
      <c r="U18">
        <f t="shared" si="3"/>
        <v>1.0522144169224839</v>
      </c>
      <c r="V18">
        <f t="shared" si="4"/>
        <v>0.1401836425074573</v>
      </c>
      <c r="W18">
        <f t="shared" si="5"/>
        <v>-0.48761269294206527</v>
      </c>
      <c r="X18">
        <f t="shared" si="6"/>
        <v>-0.48430759015401187</v>
      </c>
      <c r="Y18">
        <f t="shared" si="7"/>
        <v>0.2075522647110086</v>
      </c>
      <c r="AA18" s="16">
        <f t="shared" si="8"/>
        <v>-1.2180540354123082E-8</v>
      </c>
    </row>
    <row r="19" spans="1:27" x14ac:dyDescent="0.25">
      <c r="A19">
        <v>2029</v>
      </c>
      <c r="B19" s="13">
        <v>25483048.550000001</v>
      </c>
      <c r="C19" s="13">
        <v>16898087.780000001</v>
      </c>
      <c r="D19" s="13">
        <v>5421669.2410000004</v>
      </c>
      <c r="E19" s="13">
        <v>7626271.6370000001</v>
      </c>
      <c r="F19" s="13">
        <v>7911563.0690000001</v>
      </c>
      <c r="G19" s="13">
        <v>25315548.359999999</v>
      </c>
      <c r="H19" s="13">
        <v>16626905.210000001</v>
      </c>
      <c r="I19" s="13">
        <v>5385517.926</v>
      </c>
      <c r="J19" s="13">
        <v>7725546.2640000004</v>
      </c>
      <c r="K19" s="13">
        <v>7871004.0029999996</v>
      </c>
      <c r="L19">
        <v>3128873.469</v>
      </c>
      <c r="M19">
        <v>3128873.469</v>
      </c>
      <c r="N19">
        <v>319709.49900000001</v>
      </c>
      <c r="O19">
        <v>319709.49900000001</v>
      </c>
      <c r="Q19" s="14">
        <f t="shared" si="0"/>
        <v>7.0000030100345612E-3</v>
      </c>
      <c r="R19" s="14">
        <f t="shared" si="1"/>
        <v>5.0000026822090149E-3</v>
      </c>
      <c r="T19" s="15">
        <f t="shared" si="2"/>
        <v>0.6616494638712167</v>
      </c>
      <c r="U19">
        <f t="shared" si="3"/>
        <v>1.0712095434143534</v>
      </c>
      <c r="V19">
        <f t="shared" si="4"/>
        <v>0.14280281227137445</v>
      </c>
      <c r="W19">
        <f t="shared" si="5"/>
        <v>-0.55236288391423416</v>
      </c>
      <c r="X19">
        <f t="shared" si="6"/>
        <v>-0.59268366800061256</v>
      </c>
      <c r="Y19">
        <f t="shared" si="7"/>
        <v>0.24214340294181308</v>
      </c>
      <c r="AA19" s="16">
        <f t="shared" si="8"/>
        <v>-7.9002769881597601E-9</v>
      </c>
    </row>
    <row r="20" spans="1:27" x14ac:dyDescent="0.25">
      <c r="A20">
        <v>2030</v>
      </c>
      <c r="B20" s="13">
        <v>26180623.420000002</v>
      </c>
      <c r="C20" s="13">
        <v>17362621.93</v>
      </c>
      <c r="D20" s="13">
        <v>5572290.7520000003</v>
      </c>
      <c r="E20" s="13">
        <v>7825152.2130000005</v>
      </c>
      <c r="F20" s="13">
        <v>8128611.7539999997</v>
      </c>
      <c r="G20" s="13">
        <v>26020777.460000001</v>
      </c>
      <c r="H20" s="13">
        <v>17079847.949999999</v>
      </c>
      <c r="I20" s="13">
        <v>5534951.2180000003</v>
      </c>
      <c r="J20" s="13">
        <v>7940503.8700000001</v>
      </c>
      <c r="K20" s="13">
        <v>8083695.8509999998</v>
      </c>
      <c r="L20">
        <v>3220151.9389999998</v>
      </c>
      <c r="M20">
        <v>3220151.9389999998</v>
      </c>
      <c r="N20">
        <v>329018.33980000002</v>
      </c>
      <c r="O20">
        <v>329018.33980000002</v>
      </c>
      <c r="Q20" s="14">
        <f t="shared" si="0"/>
        <v>-2.0000338554382324E-4</v>
      </c>
      <c r="R20" s="14">
        <f t="shared" si="1"/>
        <v>5.7999975979328156E-3</v>
      </c>
      <c r="T20" s="15">
        <f t="shared" si="2"/>
        <v>0.61430124540176045</v>
      </c>
      <c r="U20">
        <f t="shared" si="3"/>
        <v>1.0867237938400933</v>
      </c>
      <c r="V20">
        <f t="shared" si="4"/>
        <v>0.14349891757615418</v>
      </c>
      <c r="W20">
        <f t="shared" si="5"/>
        <v>-0.6159214890729835</v>
      </c>
      <c r="X20">
        <f t="shared" si="6"/>
        <v>-0.72164261768016535</v>
      </c>
      <c r="Y20">
        <f t="shared" si="7"/>
        <v>0.28099492161077877</v>
      </c>
      <c r="AA20" s="16">
        <f t="shared" si="8"/>
        <v>2.3058496334549261E-8</v>
      </c>
    </row>
    <row r="21" spans="1:27" x14ac:dyDescent="0.25">
      <c r="A21">
        <v>2031</v>
      </c>
      <c r="B21" s="13">
        <v>26893730.010000002</v>
      </c>
      <c r="C21" s="13">
        <v>17849376.02</v>
      </c>
      <c r="D21" s="13">
        <v>5725476.0099999998</v>
      </c>
      <c r="E21" s="13">
        <v>8019645.1610000003</v>
      </c>
      <c r="F21" s="13">
        <v>8349361.2240000004</v>
      </c>
      <c r="G21" s="13">
        <v>26745387.59</v>
      </c>
      <c r="H21" s="13">
        <v>17557001.66</v>
      </c>
      <c r="I21" s="13">
        <v>5687068.9119999995</v>
      </c>
      <c r="J21" s="13">
        <v>8151972.9019999998</v>
      </c>
      <c r="K21" s="13">
        <v>8299249.9189999998</v>
      </c>
      <c r="L21">
        <v>3309995.8119999999</v>
      </c>
      <c r="M21">
        <v>3309995.8119999999</v>
      </c>
      <c r="N21">
        <v>338598.22210000001</v>
      </c>
      <c r="O21">
        <v>338598.22210000001</v>
      </c>
      <c r="Q21" s="14">
        <f t="shared" si="0"/>
        <v>-8.9000053703784943E-3</v>
      </c>
      <c r="R21" s="14">
        <f t="shared" si="1"/>
        <v>-9.000040590763092E-4</v>
      </c>
      <c r="T21" s="15">
        <f t="shared" si="2"/>
        <v>0.55464673862295477</v>
      </c>
      <c r="U21">
        <f t="shared" si="3"/>
        <v>1.0931767543698652</v>
      </c>
      <c r="V21">
        <f t="shared" si="4"/>
        <v>0.14360269736513723</v>
      </c>
      <c r="W21">
        <f t="shared" si="5"/>
        <v>-0.68213274302375582</v>
      </c>
      <c r="X21">
        <f t="shared" si="6"/>
        <v>-0.89204248521763274</v>
      </c>
      <c r="Y21">
        <f t="shared" si="7"/>
        <v>0.3378083288650679</v>
      </c>
      <c r="AA21" s="16">
        <f t="shared" si="8"/>
        <v>2.9911708221419531E-8</v>
      </c>
    </row>
    <row r="22" spans="1:27" x14ac:dyDescent="0.25">
      <c r="A22">
        <v>2032</v>
      </c>
      <c r="B22" s="13">
        <v>27623148.460000001</v>
      </c>
      <c r="C22" s="13">
        <v>18352939.899999999</v>
      </c>
      <c r="D22" s="13">
        <v>5881244.017</v>
      </c>
      <c r="E22" s="13">
        <v>8214454.4610000001</v>
      </c>
      <c r="F22" s="13">
        <v>8574350.7090000007</v>
      </c>
      <c r="G22" s="13">
        <v>27489138.969999999</v>
      </c>
      <c r="H22" s="13">
        <v>18053246.02</v>
      </c>
      <c r="I22" s="13">
        <v>5842242.3849999998</v>
      </c>
      <c r="J22" s="13">
        <v>8364503.6320000002</v>
      </c>
      <c r="K22" s="13">
        <v>8519713.8699999899</v>
      </c>
      <c r="L22">
        <v>3400403.7609999999</v>
      </c>
      <c r="M22">
        <v>3400403.7609999999</v>
      </c>
      <c r="N22">
        <v>348457.03749999998</v>
      </c>
      <c r="O22">
        <v>348457.03749999998</v>
      </c>
      <c r="Q22" s="14">
        <f t="shared" si="0"/>
        <v>7.5000002980232239E-3</v>
      </c>
      <c r="R22" s="14">
        <f t="shared" si="1"/>
        <v>-4.4999867677688599E-3</v>
      </c>
      <c r="T22" s="15">
        <f t="shared" si="2"/>
        <v>0.4874997727147834</v>
      </c>
      <c r="U22">
        <f t="shared" si="3"/>
        <v>1.0902265084659957</v>
      </c>
      <c r="V22">
        <f t="shared" si="4"/>
        <v>0.14188015143931548</v>
      </c>
      <c r="W22">
        <f t="shared" si="5"/>
        <v>-0.74460684353697393</v>
      </c>
      <c r="X22">
        <f t="shared" si="6"/>
        <v>-1.1196906353423011</v>
      </c>
      <c r="Y22">
        <f t="shared" si="7"/>
        <v>0.40770873018030301</v>
      </c>
      <c r="AA22" s="16">
        <f t="shared" si="8"/>
        <v>-4.365355388280534E-8</v>
      </c>
    </row>
    <row r="23" spans="1:27" x14ac:dyDescent="0.25">
      <c r="A23">
        <v>2033</v>
      </c>
      <c r="B23" s="13">
        <v>28368727.890000001</v>
      </c>
      <c r="C23" s="13">
        <v>18871737.5</v>
      </c>
      <c r="D23" s="13">
        <v>6039906.0190000003</v>
      </c>
      <c r="E23" s="13">
        <v>8410646.5350000001</v>
      </c>
      <c r="F23" s="13">
        <v>8803994.33699999</v>
      </c>
      <c r="G23" s="13">
        <v>28252023.649999999</v>
      </c>
      <c r="H23" s="13">
        <v>18566966.510000002</v>
      </c>
      <c r="I23" s="13">
        <v>6000569.4060000004</v>
      </c>
      <c r="J23" s="13">
        <v>8579081.4849999994</v>
      </c>
      <c r="K23" s="13">
        <v>8745025.9199999999</v>
      </c>
      <c r="L23">
        <v>3491829.264</v>
      </c>
      <c r="M23">
        <v>3491829.264</v>
      </c>
      <c r="N23">
        <v>358602.90779999999</v>
      </c>
      <c r="O23">
        <v>358602.90779999999</v>
      </c>
      <c r="Q23" s="14">
        <f t="shared" si="0"/>
        <v>-1.1999905109405518E-3</v>
      </c>
      <c r="R23" s="14">
        <f t="shared" si="1"/>
        <v>2.7999952435493469E-3</v>
      </c>
      <c r="T23" s="15">
        <f t="shared" si="2"/>
        <v>0.41308276336518013</v>
      </c>
      <c r="U23">
        <f t="shared" si="3"/>
        <v>1.0787580874759883</v>
      </c>
      <c r="V23">
        <f t="shared" si="4"/>
        <v>0.13923467390273339</v>
      </c>
      <c r="W23">
        <f t="shared" si="5"/>
        <v>-0.80491001217179547</v>
      </c>
      <c r="X23">
        <f t="shared" si="6"/>
        <v>-1.4432633295927915</v>
      </c>
      <c r="Y23">
        <f t="shared" si="7"/>
        <v>0.50528084498034576</v>
      </c>
      <c r="AA23" s="16">
        <f t="shared" si="8"/>
        <v>1.4158253791585196E-8</v>
      </c>
    </row>
    <row r="24" spans="1:27" x14ac:dyDescent="0.25">
      <c r="A24">
        <v>2034</v>
      </c>
      <c r="B24" s="13">
        <v>29131513.010000002</v>
      </c>
      <c r="C24" s="13">
        <v>19404566.859999999</v>
      </c>
      <c r="D24" s="13">
        <v>6201956.7029999997</v>
      </c>
      <c r="E24" s="13">
        <v>8609705.9010000005</v>
      </c>
      <c r="F24" s="13">
        <v>9038702.5160000008</v>
      </c>
      <c r="G24" s="13">
        <v>29034093.969999999</v>
      </c>
      <c r="H24" s="13">
        <v>19096029.859999999</v>
      </c>
      <c r="I24" s="13">
        <v>6162681.2379999999</v>
      </c>
      <c r="J24" s="13">
        <v>8797104.2620000001</v>
      </c>
      <c r="K24" s="13">
        <v>8975707.4600000009</v>
      </c>
      <c r="L24">
        <v>3584941.8730000001</v>
      </c>
      <c r="M24">
        <v>3584941.8730000001</v>
      </c>
      <c r="N24">
        <v>369044.19079999998</v>
      </c>
      <c r="O24">
        <v>369044.19079999998</v>
      </c>
      <c r="Q24" s="14">
        <f t="shared" si="0"/>
        <v>1.8000043928623199E-3</v>
      </c>
      <c r="R24" s="14">
        <f t="shared" si="1"/>
        <v>-6.1999931931495667E-3</v>
      </c>
      <c r="T24" s="15">
        <f t="shared" si="2"/>
        <v>0.33553325308053328</v>
      </c>
      <c r="U24">
        <f t="shared" si="3"/>
        <v>1.0626713556785765</v>
      </c>
      <c r="V24">
        <f t="shared" si="4"/>
        <v>0.13527360295995725</v>
      </c>
      <c r="W24">
        <f t="shared" si="5"/>
        <v>-0.86241167800419583</v>
      </c>
      <c r="X24">
        <f t="shared" si="6"/>
        <v>-1.9236317767039597</v>
      </c>
      <c r="Y24">
        <f t="shared" si="7"/>
        <v>0.64664008185666821</v>
      </c>
      <c r="AA24" s="16">
        <f t="shared" si="8"/>
        <v>-2.755380468233426E-8</v>
      </c>
    </row>
    <row r="25" spans="1:27" x14ac:dyDescent="0.25">
      <c r="A25">
        <v>2035</v>
      </c>
      <c r="B25" s="13">
        <v>29912281.649999999</v>
      </c>
      <c r="C25" s="13">
        <v>19951190.739999998</v>
      </c>
      <c r="D25" s="13">
        <v>6367575.2039999999</v>
      </c>
      <c r="E25" s="13">
        <v>8812337.0669999998</v>
      </c>
      <c r="F25" s="13">
        <v>9278680.0079999994</v>
      </c>
      <c r="G25" s="13">
        <v>29835247.899999999</v>
      </c>
      <c r="H25" s="13">
        <v>19639354.390000001</v>
      </c>
      <c r="I25" s="13">
        <v>6328719.7580000004</v>
      </c>
      <c r="J25" s="13">
        <v>9019192.6300000008</v>
      </c>
      <c r="K25" s="13">
        <v>9211877.5209999997</v>
      </c>
      <c r="L25">
        <v>3680069.1549999998</v>
      </c>
      <c r="M25">
        <v>3680069.1549999998</v>
      </c>
      <c r="N25">
        <v>379789.48820000002</v>
      </c>
      <c r="O25">
        <v>379789.48820000002</v>
      </c>
      <c r="Q25" s="14">
        <f t="shared" si="0"/>
        <v>-3.7999972701072693E-3</v>
      </c>
      <c r="R25" s="14">
        <f t="shared" si="1"/>
        <v>2.0001083612442017E-4</v>
      </c>
      <c r="T25" s="15">
        <f t="shared" si="2"/>
        <v>0.25819711724266448</v>
      </c>
      <c r="U25">
        <f t="shared" si="3"/>
        <v>1.0451944325892739</v>
      </c>
      <c r="V25">
        <f t="shared" si="4"/>
        <v>0.13023336065526991</v>
      </c>
      <c r="W25">
        <f t="shared" si="5"/>
        <v>-0.91723068940885177</v>
      </c>
      <c r="X25">
        <f t="shared" si="6"/>
        <v>-2.6852589027536764</v>
      </c>
      <c r="Y25">
        <f t="shared" si="7"/>
        <v>0.86718466905739022</v>
      </c>
      <c r="AA25" s="16">
        <f t="shared" si="8"/>
        <v>1.3406972421137198E-8</v>
      </c>
    </row>
    <row r="26" spans="1:27" x14ac:dyDescent="0.25">
      <c r="A26">
        <v>2036</v>
      </c>
      <c r="B26" s="13">
        <v>30711557.920000002</v>
      </c>
      <c r="C26" s="13">
        <v>20511800.550000001</v>
      </c>
      <c r="D26" s="13">
        <v>6536981.75</v>
      </c>
      <c r="E26" s="13">
        <v>9018754.7949999999</v>
      </c>
      <c r="F26" s="13">
        <v>9524152.96199999</v>
      </c>
      <c r="G26" s="13">
        <v>30655347.690000001</v>
      </c>
      <c r="H26" s="13">
        <v>20196510.43</v>
      </c>
      <c r="I26" s="13">
        <v>6498779.8799999999</v>
      </c>
      <c r="J26" s="13">
        <v>9245489.7369999997</v>
      </c>
      <c r="K26" s="13">
        <v>9453606.148</v>
      </c>
      <c r="L26">
        <v>3777326.1359999999</v>
      </c>
      <c r="M26">
        <v>3777326.1359999999</v>
      </c>
      <c r="N26">
        <v>390847.65159999998</v>
      </c>
      <c r="O26">
        <v>390847.65159999998</v>
      </c>
      <c r="Q26" s="14">
        <f t="shared" si="0"/>
        <v>6.0001015663146973E-4</v>
      </c>
      <c r="R26" s="14">
        <f t="shared" si="1"/>
        <v>-3.4000016748905182E-3</v>
      </c>
      <c r="T26" s="15">
        <f t="shared" si="2"/>
        <v>0.18336190660246388</v>
      </c>
      <c r="U26">
        <f t="shared" si="3"/>
        <v>1.0284995726955637</v>
      </c>
      <c r="V26">
        <f t="shared" si="4"/>
        <v>0.1246173111011898</v>
      </c>
      <c r="W26">
        <f t="shared" si="5"/>
        <v>-0.96975496414595974</v>
      </c>
      <c r="X26">
        <f t="shared" si="6"/>
        <v>-4.0336953255661472</v>
      </c>
      <c r="Y26">
        <f t="shared" si="7"/>
        <v>1.2550529325354023</v>
      </c>
      <c r="AA26" s="16">
        <f t="shared" si="8"/>
        <v>-1.3048329972065176E-8</v>
      </c>
    </row>
    <row r="27" spans="1:27" x14ac:dyDescent="0.25">
      <c r="A27">
        <v>2037</v>
      </c>
      <c r="B27" s="13">
        <v>31529717.109999999</v>
      </c>
      <c r="C27" s="13">
        <v>21086762.710000001</v>
      </c>
      <c r="D27" s="13">
        <v>6710343.7649999997</v>
      </c>
      <c r="E27" s="13">
        <v>9228947.6710000001</v>
      </c>
      <c r="F27" s="13">
        <v>9775296.8900000006</v>
      </c>
      <c r="G27" s="13">
        <v>31494244.789999999</v>
      </c>
      <c r="H27" s="13">
        <v>20767401.530000001</v>
      </c>
      <c r="I27" s="13">
        <v>6672922.5839999998</v>
      </c>
      <c r="J27" s="13">
        <v>9475918.6449999996</v>
      </c>
      <c r="K27" s="13">
        <v>9700957.8230000008</v>
      </c>
      <c r="L27">
        <v>3876732.0669999998</v>
      </c>
      <c r="M27">
        <v>3876732.0669999998</v>
      </c>
      <c r="N27">
        <v>402227.79070000001</v>
      </c>
      <c r="O27">
        <v>402227.79070000001</v>
      </c>
      <c r="Q27" s="14">
        <f t="shared" si="0"/>
        <v>3.7000030279159546E-3</v>
      </c>
      <c r="R27" s="14">
        <f t="shared" si="1"/>
        <v>3.7000104784965515E-3</v>
      </c>
      <c r="T27" s="15">
        <f t="shared" si="2"/>
        <v>0.11263111795989378</v>
      </c>
      <c r="U27">
        <f t="shared" si="3"/>
        <v>1.0140302843566629</v>
      </c>
      <c r="V27">
        <f t="shared" si="4"/>
        <v>0.11881910885472066</v>
      </c>
      <c r="W27">
        <f t="shared" si="5"/>
        <v>-1.0202182752514897</v>
      </c>
      <c r="X27">
        <f t="shared" si="6"/>
        <v>-6.9623575227105921</v>
      </c>
      <c r="Y27">
        <f t="shared" si="7"/>
        <v>2.0956922749907303</v>
      </c>
      <c r="AA27" s="16">
        <f t="shared" si="8"/>
        <v>0</v>
      </c>
    </row>
    <row r="28" spans="1:27" x14ac:dyDescent="0.25">
      <c r="A28">
        <v>2038</v>
      </c>
      <c r="B28" s="13">
        <v>32367030.850000001</v>
      </c>
      <c r="C28" s="13">
        <v>21676455.739999998</v>
      </c>
      <c r="D28" s="13">
        <v>6887764.7290000003</v>
      </c>
      <c r="E28" s="13">
        <v>9442826.1229999997</v>
      </c>
      <c r="F28" s="13">
        <v>10032233.529999999</v>
      </c>
      <c r="G28" s="13">
        <v>32351804.510000002</v>
      </c>
      <c r="H28" s="13">
        <v>21352070.289999999</v>
      </c>
      <c r="I28" s="13">
        <v>6851196.1660000002</v>
      </c>
      <c r="J28" s="13">
        <v>9710326.1439999994</v>
      </c>
      <c r="K28" s="13">
        <v>9954005.8859999999</v>
      </c>
      <c r="L28">
        <v>3978278.5079999999</v>
      </c>
      <c r="M28">
        <v>3978278.5079999999</v>
      </c>
      <c r="N28">
        <v>413939.28029999998</v>
      </c>
      <c r="O28">
        <v>413939.28029999998</v>
      </c>
      <c r="Q28" s="14">
        <f t="shared" si="0"/>
        <v>2.9999017715454102E-4</v>
      </c>
      <c r="R28" s="14">
        <f t="shared" si="1"/>
        <v>-7.6999999582767487E-3</v>
      </c>
      <c r="T28" s="15">
        <f t="shared" si="2"/>
        <v>4.7064886273329165E-2</v>
      </c>
      <c r="U28">
        <f t="shared" si="3"/>
        <v>1.002681163889209</v>
      </c>
      <c r="V28">
        <f t="shared" si="4"/>
        <v>0.11303407508134546</v>
      </c>
      <c r="W28">
        <f t="shared" si="5"/>
        <v>-1.0686503279690827</v>
      </c>
      <c r="X28">
        <f t="shared" si="6"/>
        <v>-17.568241678565062</v>
      </c>
      <c r="Y28">
        <f t="shared" si="7"/>
        <v>5.1376525153122916</v>
      </c>
      <c r="AA28" s="16">
        <f t="shared" si="8"/>
        <v>-2.4728142644647733E-8</v>
      </c>
    </row>
    <row r="29" spans="1:27" x14ac:dyDescent="0.25">
      <c r="A29">
        <v>2039</v>
      </c>
      <c r="B29" s="13">
        <v>33223685.949999999</v>
      </c>
      <c r="C29" s="13">
        <v>22281166.440000001</v>
      </c>
      <c r="D29" s="13">
        <v>7069400.108</v>
      </c>
      <c r="E29" s="13">
        <v>9660301.5800000001</v>
      </c>
      <c r="F29" s="13">
        <v>10295147.210000001</v>
      </c>
      <c r="G29" s="13">
        <v>33227941.129999999</v>
      </c>
      <c r="H29" s="13">
        <v>21950599.390000001</v>
      </c>
      <c r="I29" s="13">
        <v>7033653.4550000001</v>
      </c>
      <c r="J29" s="13">
        <v>9948572.3859999999</v>
      </c>
      <c r="K29" s="13">
        <v>10212849.130000001</v>
      </c>
      <c r="L29">
        <v>4081973.26</v>
      </c>
      <c r="M29">
        <v>4081973.26</v>
      </c>
      <c r="N29">
        <v>425991.76819999999</v>
      </c>
      <c r="O29">
        <v>425991.76819999999</v>
      </c>
      <c r="Q29" s="14">
        <f t="shared" si="0"/>
        <v>-3.8000009953975677E-3</v>
      </c>
      <c r="R29" s="14">
        <f t="shared" si="1"/>
        <v>-8.0000236630439758E-4</v>
      </c>
      <c r="T29" s="15">
        <f t="shared" si="2"/>
        <v>-1.2806029670486829E-2</v>
      </c>
      <c r="U29">
        <f t="shared" si="3"/>
        <v>0.99484662232516829</v>
      </c>
      <c r="V29">
        <f t="shared" si="4"/>
        <v>0.10758010211991695</v>
      </c>
      <c r="W29">
        <f t="shared" si="5"/>
        <v>-1.1152327631441168</v>
      </c>
      <c r="X29">
        <f t="shared" si="6"/>
        <v>67.745854699453389</v>
      </c>
      <c r="Y29">
        <f t="shared" si="7"/>
        <v>-19.340681240277931</v>
      </c>
      <c r="AA29" s="16">
        <f t="shared" si="8"/>
        <v>9.0285448006710567E-9</v>
      </c>
    </row>
    <row r="30" spans="1:27" x14ac:dyDescent="0.25">
      <c r="A30">
        <v>2040</v>
      </c>
      <c r="B30" s="13">
        <v>34099882.969999999</v>
      </c>
      <c r="C30" s="13">
        <v>22901124.68</v>
      </c>
      <c r="D30" s="13">
        <v>7255391.6270000003</v>
      </c>
      <c r="E30" s="13">
        <v>9881330.7750000004</v>
      </c>
      <c r="F30" s="13">
        <v>10564220.68</v>
      </c>
      <c r="G30" s="13">
        <v>34122654.82</v>
      </c>
      <c r="H30" s="13">
        <v>22563089.629999999</v>
      </c>
      <c r="I30" s="13">
        <v>7220365.9529999997</v>
      </c>
      <c r="J30" s="13">
        <v>10190570.720000001</v>
      </c>
      <c r="K30" s="13">
        <v>10477628.060000001</v>
      </c>
      <c r="L30">
        <v>4187861.39</v>
      </c>
      <c r="M30">
        <v>4187861.39</v>
      </c>
      <c r="N30">
        <v>438395.18300000002</v>
      </c>
      <c r="O30">
        <v>438395.18300000002</v>
      </c>
      <c r="Q30" s="14">
        <f t="shared" si="0"/>
        <v>5.0000026822090149E-3</v>
      </c>
      <c r="R30" s="14">
        <f t="shared" si="1"/>
        <v>-4.0000081062316895E-3</v>
      </c>
      <c r="T30" s="15">
        <f t="shared" si="2"/>
        <v>-6.6735282234409166E-2</v>
      </c>
      <c r="U30">
        <f t="shared" si="3"/>
        <v>0.99064698155271469</v>
      </c>
      <c r="V30">
        <f t="shared" si="4"/>
        <v>0.10264639191986127</v>
      </c>
      <c r="W30">
        <f t="shared" si="5"/>
        <v>-1.1600286293315365</v>
      </c>
      <c r="X30">
        <f t="shared" si="6"/>
        <v>13.579921921142994</v>
      </c>
      <c r="Y30">
        <f t="shared" si="7"/>
        <v>-3.8026168273545413</v>
      </c>
      <c r="AA30" s="16">
        <f t="shared" si="8"/>
        <v>-2.6375448713977789E-8</v>
      </c>
    </row>
    <row r="31" spans="1:27" x14ac:dyDescent="0.25">
      <c r="A31">
        <v>2041</v>
      </c>
      <c r="B31" s="13">
        <v>34993075.009999998</v>
      </c>
      <c r="C31" s="13">
        <v>23541646.539999999</v>
      </c>
      <c r="D31" s="13">
        <v>7440874.9550000001</v>
      </c>
      <c r="E31" s="13">
        <v>10104485.539999999</v>
      </c>
      <c r="F31" s="13">
        <v>10840825.960000001</v>
      </c>
      <c r="G31" s="13">
        <v>35036216.960000001</v>
      </c>
      <c r="H31" s="13">
        <v>23198860.449999999</v>
      </c>
      <c r="I31" s="13">
        <v>7406273.8949999996</v>
      </c>
      <c r="J31" s="13">
        <v>10434829.91</v>
      </c>
      <c r="K31" s="13">
        <v>10750641.220000001</v>
      </c>
      <c r="L31">
        <v>4295734.1840000004</v>
      </c>
      <c r="M31">
        <v>4295734.1840000004</v>
      </c>
      <c r="N31">
        <v>451159.7427</v>
      </c>
      <c r="O31">
        <v>451159.7427</v>
      </c>
      <c r="Q31" s="14">
        <f t="shared" si="0"/>
        <v>-8.299998939037323E-3</v>
      </c>
      <c r="R31" s="14">
        <f t="shared" si="1"/>
        <v>1.6999989748001099E-3</v>
      </c>
      <c r="T31" s="15">
        <f t="shared" si="2"/>
        <v>-0.12313529753871233</v>
      </c>
      <c r="U31">
        <f t="shared" si="3"/>
        <v>0.97837643370962346</v>
      </c>
      <c r="V31">
        <f t="shared" si="4"/>
        <v>9.875797960580382E-2</v>
      </c>
      <c r="W31">
        <f t="shared" si="5"/>
        <v>-1.200269739396028</v>
      </c>
      <c r="X31">
        <f t="shared" si="6"/>
        <v>7.6571497115911127</v>
      </c>
      <c r="Y31">
        <f t="shared" si="7"/>
        <v>-2.0904187223802815</v>
      </c>
      <c r="AA31" s="16">
        <f t="shared" si="8"/>
        <v>2.8541888408284422E-8</v>
      </c>
    </row>
    <row r="32" spans="1:27" x14ac:dyDescent="0.25">
      <c r="A32">
        <v>2042</v>
      </c>
      <c r="B32" s="13">
        <v>35904862.829999998</v>
      </c>
      <c r="C32" s="13">
        <v>24202747.539999999</v>
      </c>
      <c r="D32" s="13">
        <v>7629289.8590000002</v>
      </c>
      <c r="E32" s="13">
        <v>10331346.789999999</v>
      </c>
      <c r="F32" s="13">
        <v>11128957.65</v>
      </c>
      <c r="G32" s="13">
        <v>35968389.840000004</v>
      </c>
      <c r="H32" s="13">
        <v>23857026.91</v>
      </c>
      <c r="I32" s="13">
        <v>7595339.4060000004</v>
      </c>
      <c r="J32" s="13">
        <v>10682962.08</v>
      </c>
      <c r="K32" s="13">
        <v>11037374.85</v>
      </c>
      <c r="L32">
        <v>4406140.3250000002</v>
      </c>
      <c r="M32">
        <v>4406140.3250000002</v>
      </c>
      <c r="N32">
        <v>464295.96240000002</v>
      </c>
      <c r="O32">
        <v>464295.96240000002</v>
      </c>
      <c r="Q32" s="14">
        <f t="shared" si="0"/>
        <v>-3.600001335144043E-3</v>
      </c>
      <c r="R32" s="14">
        <f t="shared" si="1"/>
        <v>-6.6000074148178101E-3</v>
      </c>
      <c r="T32" s="15">
        <f t="shared" si="2"/>
        <v>-0.17661899874471532</v>
      </c>
      <c r="U32">
        <f t="shared" si="3"/>
        <v>0.961179056215409</v>
      </c>
      <c r="V32">
        <f t="shared" si="4"/>
        <v>9.4389693703339189E-2</v>
      </c>
      <c r="W32">
        <f t="shared" si="5"/>
        <v>-1.2321877403227999</v>
      </c>
      <c r="X32">
        <f t="shared" si="6"/>
        <v>5.5348943701265219</v>
      </c>
      <c r="Y32">
        <f t="shared" si="7"/>
        <v>-1.4416356129462573</v>
      </c>
      <c r="AA32" s="16">
        <f t="shared" si="8"/>
        <v>-8.3406637152450003E-9</v>
      </c>
    </row>
    <row r="33" spans="1:27" x14ac:dyDescent="0.25">
      <c r="A33">
        <v>2043</v>
      </c>
      <c r="B33" s="13">
        <v>36835271.990000002</v>
      </c>
      <c r="C33" s="13">
        <v>24885169.600000001</v>
      </c>
      <c r="D33" s="13">
        <v>7820383.9510000004</v>
      </c>
      <c r="E33" s="13">
        <v>10558567.35</v>
      </c>
      <c r="F33" s="13">
        <v>11424021.51</v>
      </c>
      <c r="G33" s="13">
        <v>36919731.460000001</v>
      </c>
      <c r="H33" s="13">
        <v>24537624.43</v>
      </c>
      <c r="I33" s="13">
        <v>7787525.4900000002</v>
      </c>
      <c r="J33" s="13">
        <v>10931462.51</v>
      </c>
      <c r="K33" s="13">
        <v>11332053.560000001</v>
      </c>
      <c r="L33">
        <v>4517357.9270000001</v>
      </c>
      <c r="M33">
        <v>4517357.9270000001</v>
      </c>
      <c r="N33">
        <v>477814.66369999998</v>
      </c>
      <c r="O33">
        <v>477814.66369999998</v>
      </c>
      <c r="Q33" s="14">
        <f t="shared" si="0"/>
        <v>-8.299998939037323E-3</v>
      </c>
      <c r="R33" s="14">
        <f t="shared" si="1"/>
        <v>6.999969482421875E-4</v>
      </c>
      <c r="T33" s="15">
        <f t="shared" si="2"/>
        <v>-0.22876512547634897</v>
      </c>
      <c r="U33">
        <f t="shared" si="3"/>
        <v>0.9413534612962946</v>
      </c>
      <c r="V33">
        <f t="shared" si="4"/>
        <v>8.8999729143752079E-2</v>
      </c>
      <c r="W33">
        <f t="shared" si="5"/>
        <v>-1.259118340293601</v>
      </c>
      <c r="X33">
        <f t="shared" si="6"/>
        <v>4.4150781433983122</v>
      </c>
      <c r="Y33">
        <f t="shared" si="7"/>
        <v>-1.0889003921052376</v>
      </c>
      <c r="AA33" s="16">
        <f t="shared" si="8"/>
        <v>2.4377205365411214E-8</v>
      </c>
    </row>
    <row r="34" spans="1:27" x14ac:dyDescent="0.25">
      <c r="A34">
        <v>2044</v>
      </c>
      <c r="B34" s="13">
        <v>37785017.409999996</v>
      </c>
      <c r="C34" s="13">
        <v>25587969.41</v>
      </c>
      <c r="D34" s="13">
        <v>8014273.7489999998</v>
      </c>
      <c r="E34" s="13">
        <v>10787042.439999999</v>
      </c>
      <c r="F34" s="13">
        <v>11725691.949999999</v>
      </c>
      <c r="G34" s="13">
        <v>37891745.060000002</v>
      </c>
      <c r="H34" s="13">
        <v>25240158.050000001</v>
      </c>
      <c r="I34" s="13">
        <v>7982660.4160000002</v>
      </c>
      <c r="J34" s="13">
        <v>11181270.33</v>
      </c>
      <c r="K34" s="13">
        <v>11633767.49</v>
      </c>
      <c r="L34">
        <v>4629696.7699999996</v>
      </c>
      <c r="M34">
        <v>4629696.7699999996</v>
      </c>
      <c r="N34">
        <v>491726.98300000001</v>
      </c>
      <c r="O34">
        <v>491726.98300000001</v>
      </c>
      <c r="Q34" s="14">
        <f t="shared" si="0"/>
        <v>-7.9999864101409912E-3</v>
      </c>
      <c r="R34" s="14">
        <f t="shared" si="1"/>
        <v>-1.0000020265579224E-3</v>
      </c>
      <c r="T34" s="15">
        <f t="shared" si="2"/>
        <v>-0.28166464709136196</v>
      </c>
      <c r="U34">
        <f t="shared" si="3"/>
        <v>0.91790800199162081</v>
      </c>
      <c r="V34">
        <f t="shared" si="4"/>
        <v>8.3430660028831399E-2</v>
      </c>
      <c r="W34">
        <f t="shared" si="5"/>
        <v>-1.2830033275854806</v>
      </c>
      <c r="X34">
        <f t="shared" si="6"/>
        <v>3.6937746685135351</v>
      </c>
      <c r="Y34">
        <f t="shared" si="7"/>
        <v>-0.86129939148846524</v>
      </c>
      <c r="AA34" s="16">
        <f t="shared" si="8"/>
        <v>1.847366637441894E-8</v>
      </c>
    </row>
    <row r="35" spans="1:27" x14ac:dyDescent="0.25">
      <c r="A35">
        <v>2045</v>
      </c>
      <c r="B35" s="13">
        <v>38755224.609999999</v>
      </c>
      <c r="C35" s="13">
        <v>26309872.690000001</v>
      </c>
      <c r="D35" s="13">
        <v>8211236.6890000002</v>
      </c>
      <c r="E35" s="13">
        <v>11018399.880000001</v>
      </c>
      <c r="F35" s="13">
        <v>12034229.5</v>
      </c>
      <c r="G35" s="13">
        <v>38885565.590000004</v>
      </c>
      <c r="H35" s="13">
        <v>25963406.84</v>
      </c>
      <c r="I35" s="13">
        <v>8181008.7220000001</v>
      </c>
      <c r="J35" s="13">
        <v>11434062.550000001</v>
      </c>
      <c r="K35" s="13">
        <v>11942857.390000001</v>
      </c>
      <c r="L35">
        <v>4743900.4749999996</v>
      </c>
      <c r="M35">
        <v>4743900.4749999996</v>
      </c>
      <c r="N35">
        <v>506044.3812</v>
      </c>
      <c r="O35">
        <v>506044.3812</v>
      </c>
      <c r="Q35" s="14">
        <f t="shared" si="0"/>
        <v>5.2000060677528381E-3</v>
      </c>
      <c r="R35" s="14">
        <f t="shared" si="1"/>
        <v>-1.1799998581409454E-2</v>
      </c>
      <c r="T35" s="15">
        <f t="shared" si="2"/>
        <v>-0.33519116418232464</v>
      </c>
      <c r="U35">
        <f t="shared" si="3"/>
        <v>0.89098832624179636</v>
      </c>
      <c r="V35">
        <f t="shared" si="4"/>
        <v>7.7735701002053431E-2</v>
      </c>
      <c r="W35">
        <f t="shared" si="5"/>
        <v>-1.3039151477081359</v>
      </c>
      <c r="X35">
        <f t="shared" si="6"/>
        <v>3.1890405458052151</v>
      </c>
      <c r="Y35">
        <f t="shared" si="7"/>
        <v>-0.70102365349713103</v>
      </c>
      <c r="AA35" s="16">
        <f t="shared" si="8"/>
        <v>-4.3718038522655434E-8</v>
      </c>
    </row>
    <row r="36" spans="1:27" x14ac:dyDescent="0.25">
      <c r="A36">
        <v>2046</v>
      </c>
      <c r="B36" s="13">
        <v>39747659.25</v>
      </c>
      <c r="C36" s="13">
        <v>27050167.170000002</v>
      </c>
      <c r="D36" s="13">
        <v>8411710.7760000005</v>
      </c>
      <c r="E36" s="13">
        <v>11254307.15</v>
      </c>
      <c r="F36" s="13">
        <v>12350109.18</v>
      </c>
      <c r="G36" s="13">
        <v>39902761.079999998</v>
      </c>
      <c r="H36" s="13">
        <v>26706472.969999999</v>
      </c>
      <c r="I36" s="13">
        <v>8383035.3389999997</v>
      </c>
      <c r="J36" s="13">
        <v>11691549.289999999</v>
      </c>
      <c r="K36" s="13">
        <v>12259879.859999999</v>
      </c>
      <c r="L36">
        <v>4860804.682</v>
      </c>
      <c r="M36">
        <v>4860804.682</v>
      </c>
      <c r="N36">
        <v>520778.65279999998</v>
      </c>
      <c r="O36">
        <v>520778.65279999998</v>
      </c>
      <c r="Q36" s="14">
        <f t="shared" si="0"/>
        <v>7.9999864101409912E-4</v>
      </c>
      <c r="R36" s="14">
        <f t="shared" si="1"/>
        <v>-6.1999931931495667E-3</v>
      </c>
      <c r="T36" s="15">
        <f t="shared" si="2"/>
        <v>-0.38869949297252182</v>
      </c>
      <c r="U36">
        <f t="shared" si="3"/>
        <v>0.86132936843878116</v>
      </c>
      <c r="V36">
        <f t="shared" si="4"/>
        <v>7.1863290218213097E-2</v>
      </c>
      <c r="W36">
        <f t="shared" si="5"/>
        <v>-1.3218921340868628</v>
      </c>
      <c r="X36">
        <f t="shared" si="6"/>
        <v>2.8190649974923168</v>
      </c>
      <c r="Y36">
        <f t="shared" si="7"/>
        <v>-0.58174245913153533</v>
      </c>
      <c r="AA36" s="16">
        <f t="shared" si="8"/>
        <v>-1.7542653329982727E-8</v>
      </c>
    </row>
    <row r="37" spans="1:27" x14ac:dyDescent="0.25">
      <c r="A37">
        <v>2047</v>
      </c>
      <c r="B37" s="13">
        <v>40766143.149999999</v>
      </c>
      <c r="C37" s="13">
        <v>27808865.530000001</v>
      </c>
      <c r="D37" s="13">
        <v>8616562.8550000004</v>
      </c>
      <c r="E37" s="13">
        <v>11497520.43</v>
      </c>
      <c r="F37" s="13">
        <v>12674585.060000001</v>
      </c>
      <c r="G37" s="13">
        <v>40947154.590000004</v>
      </c>
      <c r="H37" s="13">
        <v>27469277.629999999</v>
      </c>
      <c r="I37" s="13">
        <v>8589611.4519999996</v>
      </c>
      <c r="J37" s="13">
        <v>11956590.08</v>
      </c>
      <c r="K37" s="13">
        <v>12586103.960000001</v>
      </c>
      <c r="L37">
        <v>4981837.4579999996</v>
      </c>
      <c r="M37">
        <v>4981837.4579999996</v>
      </c>
      <c r="N37">
        <v>535941.93570000003</v>
      </c>
      <c r="O37">
        <v>535941.93570000003</v>
      </c>
      <c r="Q37" s="14">
        <f t="shared" si="0"/>
        <v>-1.2999996542930603E-3</v>
      </c>
      <c r="R37" s="14">
        <f t="shared" si="1"/>
        <v>5.6999921798706055E-3</v>
      </c>
      <c r="T37" s="15">
        <f t="shared" si="2"/>
        <v>-0.44206109511748526</v>
      </c>
      <c r="U37">
        <f t="shared" si="3"/>
        <v>0.82933210720075956</v>
      </c>
      <c r="V37">
        <f t="shared" si="4"/>
        <v>6.5819965440486669E-2</v>
      </c>
      <c r="W37">
        <f t="shared" si="5"/>
        <v>-1.3372131848539164</v>
      </c>
      <c r="X37">
        <f t="shared" si="6"/>
        <v>2.5361361138278746</v>
      </c>
      <c r="Y37">
        <f t="shared" si="7"/>
        <v>-0.48881496108752659</v>
      </c>
      <c r="AA37" s="16">
        <f t="shared" si="8"/>
        <v>1.7095184934312613E-8</v>
      </c>
    </row>
    <row r="38" spans="1:27" x14ac:dyDescent="0.25">
      <c r="A38">
        <v>2048</v>
      </c>
      <c r="B38" s="13">
        <v>41811827.829999998</v>
      </c>
      <c r="C38" s="13">
        <v>28587070.02</v>
      </c>
      <c r="D38" s="13">
        <v>8826334.0160000008</v>
      </c>
      <c r="E38" s="13">
        <v>11747991.789999999</v>
      </c>
      <c r="F38" s="13">
        <v>13008269.67</v>
      </c>
      <c r="G38" s="13">
        <v>42019905.119999997</v>
      </c>
      <c r="H38" s="13">
        <v>28252932.539999999</v>
      </c>
      <c r="I38" s="13">
        <v>8801274.2949999999</v>
      </c>
      <c r="J38" s="13">
        <v>12229143.5</v>
      </c>
      <c r="K38" s="13">
        <v>12922146.890000001</v>
      </c>
      <c r="L38">
        <v>5107154.9560000002</v>
      </c>
      <c r="M38">
        <v>5107154.9560000002</v>
      </c>
      <c r="N38">
        <v>551546.72120000003</v>
      </c>
      <c r="O38">
        <v>551546.72120000003</v>
      </c>
      <c r="Q38" s="14">
        <f t="shared" si="0"/>
        <v>3.1999945640563965E-3</v>
      </c>
      <c r="R38" s="14">
        <f t="shared" si="1"/>
        <v>2.199999988079071E-3</v>
      </c>
      <c r="T38" s="15">
        <f t="shared" si="2"/>
        <v>-0.49518743415953859</v>
      </c>
      <c r="U38">
        <f t="shared" si="3"/>
        <v>0.79518856371944813</v>
      </c>
      <c r="V38">
        <f t="shared" si="4"/>
        <v>5.963773818250119E-2</v>
      </c>
      <c r="W38">
        <f t="shared" si="5"/>
        <v>-1.3500137336816629</v>
      </c>
      <c r="X38">
        <f t="shared" si="6"/>
        <v>2.3123701293879932</v>
      </c>
      <c r="Y38">
        <f t="shared" si="7"/>
        <v>-0.41389802798757952</v>
      </c>
      <c r="AA38" s="16">
        <f t="shared" si="8"/>
        <v>-2.3798250037287971E-9</v>
      </c>
    </row>
    <row r="39" spans="1:27" x14ac:dyDescent="0.25">
      <c r="A39">
        <v>2049</v>
      </c>
      <c r="B39" s="13">
        <v>42888139.840000004</v>
      </c>
      <c r="C39" s="13">
        <v>29386282.739999998</v>
      </c>
      <c r="D39" s="13">
        <v>9041799.6370000001</v>
      </c>
      <c r="E39" s="13">
        <v>12007141.83</v>
      </c>
      <c r="F39" s="13">
        <v>13352336.529999999</v>
      </c>
      <c r="G39" s="13">
        <v>43124504.039999999</v>
      </c>
      <c r="H39" s="13">
        <v>29058960.239999998</v>
      </c>
      <c r="I39" s="13">
        <v>9018790.9250000007</v>
      </c>
      <c r="J39" s="13">
        <v>12510702.310000001</v>
      </c>
      <c r="K39" s="13">
        <v>13269201.58</v>
      </c>
      <c r="L39">
        <v>5237646.2939999998</v>
      </c>
      <c r="M39">
        <v>5237646.2939999998</v>
      </c>
      <c r="N39">
        <v>567605.86439999996</v>
      </c>
      <c r="O39">
        <v>567605.86439999996</v>
      </c>
      <c r="Q39" s="14">
        <f t="shared" si="0"/>
        <v>-4.6000108122825623E-3</v>
      </c>
      <c r="R39" s="14">
        <f t="shared" si="1"/>
        <v>1.340000331401825E-2</v>
      </c>
      <c r="T39" s="15">
        <f t="shared" si="2"/>
        <v>-0.54809720195450051</v>
      </c>
      <c r="U39">
        <f t="shared" si="3"/>
        <v>0.7590174247485677</v>
      </c>
      <c r="V39">
        <f t="shared" si="4"/>
        <v>5.3354148673008972E-2</v>
      </c>
      <c r="W39">
        <f t="shared" si="5"/>
        <v>-1.3604688171156989</v>
      </c>
      <c r="X39">
        <f t="shared" si="6"/>
        <v>2.1304431043280241</v>
      </c>
      <c r="Y39">
        <f t="shared" si="7"/>
        <v>-0.35172394973520027</v>
      </c>
      <c r="AA39" s="16">
        <f t="shared" si="8"/>
        <v>4.1739621758907219E-8</v>
      </c>
    </row>
    <row r="40" spans="1:27" x14ac:dyDescent="0.25">
      <c r="A40">
        <v>2050</v>
      </c>
      <c r="B40" s="13">
        <v>44000018.399999999</v>
      </c>
      <c r="C40" s="13">
        <v>30209271.399999999</v>
      </c>
      <c r="D40" s="13">
        <v>9263847.6909999996</v>
      </c>
      <c r="E40" s="13">
        <v>12276463.640000001</v>
      </c>
      <c r="F40" s="13">
        <v>13707970.85</v>
      </c>
      <c r="G40" s="13">
        <v>44265040.810000002</v>
      </c>
      <c r="H40" s="13">
        <v>29889473.640000001</v>
      </c>
      <c r="I40" s="13">
        <v>9243125.6730000004</v>
      </c>
      <c r="J40" s="13">
        <v>12802795.689999999</v>
      </c>
      <c r="K40" s="13">
        <v>13628760.710000001</v>
      </c>
      <c r="L40">
        <v>5374273.9309999999</v>
      </c>
      <c r="M40">
        <v>5374273.9309999999</v>
      </c>
      <c r="N40">
        <v>584132.59459999995</v>
      </c>
      <c r="O40">
        <v>584132.59459999995</v>
      </c>
      <c r="Q40" s="14">
        <f t="shared" si="0"/>
        <v>6.5999999642372131E-3</v>
      </c>
      <c r="R40" s="14">
        <f t="shared" si="1"/>
        <v>8.5999965667724609E-3</v>
      </c>
      <c r="T40" s="15">
        <f t="shared" si="2"/>
        <v>-0.59871719341131335</v>
      </c>
      <c r="U40">
        <f t="shared" si="3"/>
        <v>0.72246123384969863</v>
      </c>
      <c r="V40">
        <f t="shared" si="4"/>
        <v>4.6813507049377714E-2</v>
      </c>
      <c r="W40">
        <f t="shared" si="5"/>
        <v>-1.3679919388286204</v>
      </c>
      <c r="X40">
        <f t="shared" si="6"/>
        <v>1.9859907318780747</v>
      </c>
      <c r="Y40">
        <f t="shared" si="7"/>
        <v>-0.2988809135046262</v>
      </c>
      <c r="AA40" s="16">
        <f t="shared" si="8"/>
        <v>4.5182306784852244E-9</v>
      </c>
    </row>
    <row r="41" spans="1:27" hidden="1" x14ac:dyDescent="0.25"/>
    <row r="42" spans="1:27" hidden="1" x14ac:dyDescent="0.25"/>
    <row r="43" spans="1:27" hidden="1" x14ac:dyDescent="0.25"/>
    <row r="44" spans="1:27" hidden="1" x14ac:dyDescent="0.25"/>
    <row r="45" spans="1:27" hidden="1" x14ac:dyDescent="0.25"/>
    <row r="46" spans="1:27" hidden="1" x14ac:dyDescent="0.25"/>
    <row r="47" spans="1:27" hidden="1" x14ac:dyDescent="0.25"/>
    <row r="48" spans="1:27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7"/>
  <sheetViews>
    <sheetView zoomScaleNormal="100" workbookViewId="0">
      <selection activeCell="C5" sqref="C5"/>
    </sheetView>
  </sheetViews>
  <sheetFormatPr baseColWidth="10" defaultColWidth="11.42578125" defaultRowHeight="15" x14ac:dyDescent="0.25"/>
  <cols>
    <col min="1" max="1" width="18.7109375" style="10" customWidth="1"/>
    <col min="2" max="2" width="30.140625" style="10" customWidth="1"/>
    <col min="3" max="3" width="16" style="10" customWidth="1"/>
    <col min="4" max="4" width="11.42578125" style="10" customWidth="1"/>
    <col min="5" max="16384" width="11.42578125" style="10"/>
  </cols>
  <sheetData>
    <row r="1" spans="1:40" ht="18.75" x14ac:dyDescent="0.3">
      <c r="A1" s="28" t="s">
        <v>440</v>
      </c>
      <c r="C1" s="10">
        <v>2013</v>
      </c>
      <c r="D1" s="10">
        <v>2014</v>
      </c>
      <c r="E1" s="10">
        <v>2015</v>
      </c>
      <c r="F1" s="10">
        <v>2016</v>
      </c>
      <c r="G1" s="10">
        <v>2017</v>
      </c>
      <c r="H1" s="10">
        <v>2018</v>
      </c>
      <c r="I1" s="10">
        <v>2019</v>
      </c>
      <c r="J1" s="10">
        <v>2020</v>
      </c>
      <c r="K1" s="10">
        <v>2021</v>
      </c>
      <c r="L1" s="10">
        <v>2022</v>
      </c>
      <c r="M1" s="10">
        <v>2023</v>
      </c>
      <c r="N1" s="10">
        <v>2024</v>
      </c>
      <c r="O1" s="10">
        <v>2025</v>
      </c>
      <c r="P1" s="10">
        <v>2026</v>
      </c>
      <c r="Q1" s="10">
        <v>2027</v>
      </c>
      <c r="R1" s="10">
        <v>2028</v>
      </c>
      <c r="S1" s="10">
        <v>2029</v>
      </c>
      <c r="T1" s="10">
        <v>2030</v>
      </c>
      <c r="U1" s="10">
        <v>2031</v>
      </c>
      <c r="V1" s="10">
        <v>2032</v>
      </c>
      <c r="W1" s="10">
        <v>2033</v>
      </c>
      <c r="X1" s="10">
        <v>2034</v>
      </c>
      <c r="Y1" s="10">
        <v>2035</v>
      </c>
      <c r="Z1" s="10">
        <v>2036</v>
      </c>
      <c r="AA1" s="10">
        <v>2037</v>
      </c>
      <c r="AB1" s="10">
        <v>2038</v>
      </c>
      <c r="AC1" s="10">
        <v>2039</v>
      </c>
      <c r="AD1" s="10">
        <v>2040</v>
      </c>
      <c r="AE1" s="10">
        <v>2041</v>
      </c>
      <c r="AF1" s="10">
        <v>2042</v>
      </c>
      <c r="AG1" s="10">
        <v>2043</v>
      </c>
      <c r="AH1" s="10">
        <v>2044</v>
      </c>
      <c r="AI1" s="10">
        <v>2045</v>
      </c>
      <c r="AJ1" s="10">
        <v>2046</v>
      </c>
      <c r="AK1" s="10">
        <v>2047</v>
      </c>
      <c r="AL1" s="10">
        <v>2048</v>
      </c>
      <c r="AM1" s="10">
        <v>2049</v>
      </c>
      <c r="AN1" s="10">
        <v>2050</v>
      </c>
    </row>
    <row r="2" spans="1:40" x14ac:dyDescent="0.25">
      <c r="A2" s="3" t="s">
        <v>219</v>
      </c>
      <c r="C2" s="29">
        <f>SUMIFS('DATA 2'!C$68:C$100,'DATA 2'!$A$68:$A$100,$A2)</f>
        <v>48872.667999999998</v>
      </c>
      <c r="D2" s="29">
        <f>SUMIFS('DATA 2'!D$68:D$100,'DATA 2'!$A$68:$A$100,$A2)</f>
        <v>50277.407985000005</v>
      </c>
      <c r="E2" s="29">
        <f>SUMIFS('DATA 2'!E$68:E$100,'DATA 2'!$A$68:$A$100,$A2)</f>
        <v>51715.68355088</v>
      </c>
      <c r="F2" s="29">
        <f>SUMIFS('DATA 2'!F$68:F$100,'DATA 2'!$A$68:$A$100,$A2)</f>
        <v>53190.256945920002</v>
      </c>
      <c r="G2" s="29">
        <f>SUMIFS('DATA 2'!G$68:G$100,'DATA 2'!$A$68:$A$100,$A2)</f>
        <v>54678.340743730005</v>
      </c>
      <c r="H2" s="29">
        <f>SUMIFS('DATA 2'!H$68:H$100,'DATA 2'!$A$68:$A$100,$A2)</f>
        <v>56171.265982860001</v>
      </c>
      <c r="I2" s="29">
        <f>SUMIFS('DATA 2'!I$68:I$100,'DATA 2'!$A$68:$A$100,$A2)</f>
        <v>57669.164385329997</v>
      </c>
      <c r="J2" s="29">
        <f>SUMIFS('DATA 2'!J$68:J$100,'DATA 2'!$A$68:$A$100,$A2)</f>
        <v>59176.227065380001</v>
      </c>
      <c r="K2" s="29">
        <f>SUMIFS('DATA 2'!K$68:K$100,'DATA 2'!$A$68:$A$100,$A2)</f>
        <v>60690.698709609998</v>
      </c>
      <c r="L2" s="29">
        <f>SUMIFS('DATA 2'!L$68:L$100,'DATA 2'!$A$68:$A$100,$A2)</f>
        <v>62217.29334715</v>
      </c>
      <c r="M2" s="29">
        <f>SUMIFS('DATA 2'!M$68:M$100,'DATA 2'!$A$68:$A$100,$A2)</f>
        <v>63760.086219470002</v>
      </c>
      <c r="N2" s="29">
        <f>SUMIFS('DATA 2'!N$68:N$100,'DATA 2'!$A$68:$A$100,$A2)</f>
        <v>65322.72851565</v>
      </c>
      <c r="O2" s="29">
        <f>SUMIFS('DATA 2'!O$68:O$100,'DATA 2'!$A$68:$A$100,$A2)</f>
        <v>66908.584918599998</v>
      </c>
      <c r="P2" s="29">
        <f>SUMIFS('DATA 2'!P$68:P$100,'DATA 2'!$A$68:$A$100,$A2)</f>
        <v>68538.784370799913</v>
      </c>
      <c r="Q2" s="29">
        <f>SUMIFS('DATA 2'!Q$68:Q$100,'DATA 2'!$A$68:$A$100,$A2)</f>
        <v>70225.946389900011</v>
      </c>
      <c r="R2" s="29">
        <f>SUMIFS('DATA 2'!R$68:R$100,'DATA 2'!$A$68:$A$100,$A2)</f>
        <v>71970.796291730003</v>
      </c>
      <c r="S2" s="29">
        <f>SUMIFS('DATA 2'!S$68:S$100,'DATA 2'!$A$68:$A$100,$A2)</f>
        <v>73773.983781970004</v>
      </c>
      <c r="T2" s="29">
        <f>SUMIFS('DATA 2'!T$68:T$100,'DATA 2'!$A$68:$A$100,$A2)</f>
        <v>75636.456514799909</v>
      </c>
      <c r="U2" s="29">
        <f>SUMIFS('DATA 2'!U$68:U$100,'DATA 2'!$A$68:$A$100,$A2)</f>
        <v>77607.887940100001</v>
      </c>
      <c r="V2" s="29">
        <f>SUMIFS('DATA 2'!V$68:V$100,'DATA 2'!$A$68:$A$100,$A2)</f>
        <v>79663.303348899994</v>
      </c>
      <c r="W2" s="29">
        <f>SUMIFS('DATA 2'!W$68:W$100,'DATA 2'!$A$68:$A$100,$A2)</f>
        <v>81792.199423149999</v>
      </c>
      <c r="X2" s="29">
        <f>SUMIFS('DATA 2'!X$68:X$100,'DATA 2'!$A$68:$A$100,$A2)</f>
        <v>83990.237718570002</v>
      </c>
      <c r="Y2" s="29">
        <f>SUMIFS('DATA 2'!Y$68:Y$100,'DATA 2'!$A$68:$A$100,$A2)</f>
        <v>86255.124305499994</v>
      </c>
      <c r="Z2" s="29">
        <f>SUMIFS('DATA 2'!Z$68:Z$100,'DATA 2'!$A$68:$A$100,$A2)</f>
        <v>88585.432569200013</v>
      </c>
      <c r="AA2" s="29">
        <f>SUMIFS('DATA 2'!AA$68:AA$100,'DATA 2'!$A$68:$A$100,$A2)</f>
        <v>90980.136975200003</v>
      </c>
      <c r="AB2" s="29">
        <f>SUMIFS('DATA 2'!AB$68:AB$100,'DATA 2'!$A$68:$A$100,$A2)</f>
        <v>93438.407901740007</v>
      </c>
      <c r="AC2" s="29">
        <f>SUMIFS('DATA 2'!AC$68:AC$100,'DATA 2'!$A$68:$A$100,$A2)</f>
        <v>95959.536671299997</v>
      </c>
      <c r="AD2" s="29">
        <f>SUMIFS('DATA 2'!AD$68:AD$100,'DATA 2'!$A$68:$A$100,$A2)</f>
        <v>98542.952843229912</v>
      </c>
      <c r="AE2" s="29">
        <f>SUMIFS('DATA 2'!AE$68:AE$100,'DATA 2'!$A$68:$A$100,$A2)</f>
        <v>101201.7735828</v>
      </c>
      <c r="AF2" s="29">
        <f>SUMIFS('DATA 2'!AF$68:AF$100,'DATA 2'!$A$68:$A$100,$A2)</f>
        <v>103943.61203343999</v>
      </c>
      <c r="AG2" s="29">
        <f>SUMIFS('DATA 2'!AG$68:AG$100,'DATA 2'!$A$68:$A$100,$A2)</f>
        <v>106767.29988318999</v>
      </c>
      <c r="AH2" s="29">
        <f>SUMIFS('DATA 2'!AH$68:AH$100,'DATA 2'!$A$68:$A$100,$A2)</f>
        <v>109672.19529942</v>
      </c>
      <c r="AI2" s="29">
        <f>SUMIFS('DATA 2'!AI$68:AI$100,'DATA 2'!$A$68:$A$100,$A2)</f>
        <v>112658.18601111999</v>
      </c>
      <c r="AJ2" s="29">
        <f>SUMIFS('DATA 2'!AJ$68:AJ$100,'DATA 2'!$A$68:$A$100,$A2)</f>
        <v>115726.22998819999</v>
      </c>
      <c r="AK2" s="29">
        <f>SUMIFS('DATA 2'!AK$68:AK$100,'DATA 2'!$A$68:$A$100,$A2)</f>
        <v>118880.42578593999</v>
      </c>
      <c r="AL2" s="29">
        <f>SUMIFS('DATA 2'!AL$68:AL$100,'DATA 2'!$A$68:$A$100,$A2)</f>
        <v>122125.36425612001</v>
      </c>
      <c r="AM2" s="29">
        <f>SUMIFS('DATA 2'!AM$68:AM$100,'DATA 2'!$A$68:$A$100,$A2)</f>
        <v>125468.08607131</v>
      </c>
      <c r="AN2" s="29">
        <f>SUMIFS('DATA 2'!AN$68:AN$100,'DATA 2'!$A$68:$A$100,$A2)</f>
        <v>128917.89733804</v>
      </c>
    </row>
    <row r="3" spans="1:40" x14ac:dyDescent="0.25">
      <c r="A3" s="3" t="s">
        <v>218</v>
      </c>
      <c r="C3" s="29">
        <f>SUMIFS('DATA 2'!C$68:C$100,'DATA 2'!$A$68:$A$100,$A3)</f>
        <v>788945.764111</v>
      </c>
      <c r="D3" s="29">
        <f>SUMIFS('DATA 2'!D$68:D$100,'DATA 2'!$A$68:$A$100,$A3)</f>
        <v>811682.92191499996</v>
      </c>
      <c r="E3" s="29">
        <f>SUMIFS('DATA 2'!E$68:E$100,'DATA 2'!$A$68:$A$100,$A3)</f>
        <v>834537.37757899996</v>
      </c>
      <c r="F3" s="29">
        <f>SUMIFS('DATA 2'!F$68:F$100,'DATA 2'!$A$68:$A$100,$A3)</f>
        <v>857494.94712300005</v>
      </c>
      <c r="G3" s="29">
        <f>SUMIFS('DATA 2'!G$68:G$100,'DATA 2'!$A$68:$A$100,$A3)</f>
        <v>880971.46429799986</v>
      </c>
      <c r="H3" s="29">
        <f>SUMIFS('DATA 2'!H$68:H$100,'DATA 2'!$A$68:$A$100,$A3)</f>
        <v>905361.84237800003</v>
      </c>
      <c r="I3" s="29">
        <f>SUMIFS('DATA 2'!I$68:I$100,'DATA 2'!$A$68:$A$100,$A3)</f>
        <v>930702.09554800007</v>
      </c>
      <c r="J3" s="29">
        <f>SUMIFS('DATA 2'!J$68:J$100,'DATA 2'!$A$68:$A$100,$A3)</f>
        <v>956954.10528499994</v>
      </c>
      <c r="K3" s="29">
        <f>SUMIFS('DATA 2'!K$68:K$100,'DATA 2'!$A$68:$A$100,$A3)</f>
        <v>983694.76222300006</v>
      </c>
      <c r="L3" s="29">
        <f>SUMIFS('DATA 2'!L$68:L$100,'DATA 2'!$A$68:$A$100,$A3)</f>
        <v>1011096.78966</v>
      </c>
      <c r="M3" s="29">
        <f>SUMIFS('DATA 2'!M$68:M$100,'DATA 2'!$A$68:$A$100,$A3)</f>
        <v>1039373.6837200001</v>
      </c>
      <c r="N3" s="29">
        <f>SUMIFS('DATA 2'!N$68:N$100,'DATA 2'!$A$68:$A$100,$A3)</f>
        <v>1068612.40448</v>
      </c>
      <c r="O3" s="29">
        <f>SUMIFS('DATA 2'!O$68:O$100,'DATA 2'!$A$68:$A$100,$A3)</f>
        <v>1098816.2253099999</v>
      </c>
      <c r="P3" s="29">
        <f>SUMIFS('DATA 2'!P$68:P$100,'DATA 2'!$A$68:$A$100,$A3)</f>
        <v>1129797.77419</v>
      </c>
      <c r="Q3" s="29">
        <f>SUMIFS('DATA 2'!Q$68:Q$100,'DATA 2'!$A$68:$A$100,$A3)</f>
        <v>1161736.74229</v>
      </c>
      <c r="R3" s="29">
        <f>SUMIFS('DATA 2'!R$68:R$100,'DATA 2'!$A$68:$A$100,$A3)</f>
        <v>1194466.4209699999</v>
      </c>
      <c r="S3" s="29">
        <f>SUMIFS('DATA 2'!S$68:S$100,'DATA 2'!$A$68:$A$100,$A3)</f>
        <v>1227924.4472099999</v>
      </c>
      <c r="T3" s="29">
        <f>SUMIFS('DATA 2'!T$68:T$100,'DATA 2'!$A$68:$A$100,$A3)</f>
        <v>1262132.1584699999</v>
      </c>
      <c r="U3" s="29">
        <f>SUMIFS('DATA 2'!U$68:U$100,'DATA 2'!$A$68:$A$100,$A3)</f>
        <v>1297077.4216199999</v>
      </c>
      <c r="V3" s="29">
        <f>SUMIFS('DATA 2'!V$68:V$100,'DATA 2'!$A$68:$A$100,$A3)</f>
        <v>1332694.5643499999</v>
      </c>
      <c r="W3" s="29">
        <f>SUMIFS('DATA 2'!W$68:W$100,'DATA 2'!$A$68:$A$100,$A3)</f>
        <v>1368991.2065900001</v>
      </c>
      <c r="X3" s="29">
        <f>SUMIFS('DATA 2'!X$68:X$100,'DATA 2'!$A$68:$A$100,$A3)</f>
        <v>1406048.34033</v>
      </c>
      <c r="Y3" s="29">
        <f>SUMIFS('DATA 2'!Y$68:Y$100,'DATA 2'!$A$68:$A$100,$A3)</f>
        <v>1443921.5629</v>
      </c>
      <c r="Z3" s="29">
        <f>SUMIFS('DATA 2'!Z$68:Z$100,'DATA 2'!$A$68:$A$100,$A3)</f>
        <v>1482640.69897</v>
      </c>
      <c r="AA3" s="29">
        <f>SUMIFS('DATA 2'!AA$68:AA$100,'DATA 2'!$A$68:$A$100,$A3)</f>
        <v>1522220.49168</v>
      </c>
      <c r="AB3" s="29">
        <f>SUMIFS('DATA 2'!AB$68:AB$100,'DATA 2'!$A$68:$A$100,$A3)</f>
        <v>1562669.9426899999</v>
      </c>
      <c r="AC3" s="29">
        <f>SUMIFS('DATA 2'!AC$68:AC$100,'DATA 2'!$A$68:$A$100,$A3)</f>
        <v>1603999.69187</v>
      </c>
      <c r="AD3" s="29">
        <f>SUMIFS('DATA 2'!AD$68:AD$100,'DATA 2'!$A$68:$A$100,$A3)</f>
        <v>1646227.1933500001</v>
      </c>
      <c r="AE3" s="29">
        <f>SUMIFS('DATA 2'!AE$68:AE$100,'DATA 2'!$A$68:$A$100,$A3)</f>
        <v>1689265.5420900001</v>
      </c>
      <c r="AF3" s="29">
        <f>SUMIFS('DATA 2'!AF$68:AF$100,'DATA 2'!$A$68:$A$100,$A3)</f>
        <v>1733231.20618</v>
      </c>
      <c r="AG3" s="29">
        <f>SUMIFS('DATA 2'!AG$68:AG$100,'DATA 2'!$A$68:$A$100,$A3)</f>
        <v>1777953.9422599999</v>
      </c>
      <c r="AH3" s="29">
        <f>SUMIFS('DATA 2'!AH$68:AH$100,'DATA 2'!$A$68:$A$100,$A3)</f>
        <v>1823393.2131400001</v>
      </c>
      <c r="AI3" s="29">
        <f>SUMIFS('DATA 2'!AI$68:AI$100,'DATA 2'!$A$68:$A$100,$A3)</f>
        <v>1869613.2179399999</v>
      </c>
      <c r="AJ3" s="29">
        <f>SUMIFS('DATA 2'!AJ$68:AJ$100,'DATA 2'!$A$68:$A$100,$A3)</f>
        <v>1916733.2521499998</v>
      </c>
      <c r="AK3" s="29">
        <f>SUMIFS('DATA 2'!AK$68:AK$100,'DATA 2'!$A$68:$A$100,$A3)</f>
        <v>1964977.5830699999</v>
      </c>
      <c r="AL3" s="29">
        <f>SUMIFS('DATA 2'!AL$68:AL$100,'DATA 2'!$A$68:$A$100,$A3)</f>
        <v>2014471.6142599999</v>
      </c>
      <c r="AM3" s="29">
        <f>SUMIFS('DATA 2'!AM$68:AM$100,'DATA 2'!$A$68:$A$100,$A3)</f>
        <v>2065401.23471</v>
      </c>
      <c r="AN3" s="29">
        <f>SUMIFS('DATA 2'!AN$68:AN$100,'DATA 2'!$A$68:$A$100,$A3)</f>
        <v>2117995.5661499999</v>
      </c>
    </row>
    <row r="4" spans="1:40" x14ac:dyDescent="0.25">
      <c r="A4" s="3" t="s">
        <v>220</v>
      </c>
      <c r="C4" s="29">
        <f>SUMIFS('DATA 2'!C$68:C$100,'DATA 2'!$A$68:$A$100,$A4)</f>
        <v>170296.54790999999</v>
      </c>
      <c r="D4" s="29">
        <f>SUMIFS('DATA 2'!D$68:D$100,'DATA 2'!$A$68:$A$100,$A4)</f>
        <v>175439.72221529999</v>
      </c>
      <c r="E4" s="29">
        <f>SUMIFS('DATA 2'!E$68:E$100,'DATA 2'!$A$68:$A$100,$A4)</f>
        <v>180673.34656019998</v>
      </c>
      <c r="F4" s="29">
        <f>SUMIFS('DATA 2'!F$68:F$100,'DATA 2'!$A$68:$A$100,$A4)</f>
        <v>185973.94903259998</v>
      </c>
      <c r="G4" s="29">
        <f>SUMIFS('DATA 2'!G$68:G$100,'DATA 2'!$A$68:$A$100,$A4)</f>
        <v>191505.47235879998</v>
      </c>
      <c r="H4" s="29">
        <f>SUMIFS('DATA 2'!H$68:H$100,'DATA 2'!$A$68:$A$100,$A4)</f>
        <v>197227.62732590002</v>
      </c>
      <c r="I4" s="29">
        <f>SUMIFS('DATA 2'!I$68:I$100,'DATA 2'!$A$68:$A$100,$A4)</f>
        <v>203053.31629299998</v>
      </c>
      <c r="J4" s="29">
        <f>SUMIFS('DATA 2'!J$68:J$100,'DATA 2'!$A$68:$A$100,$A4)</f>
        <v>208955.97449719999</v>
      </c>
      <c r="K4" s="29">
        <f>SUMIFS('DATA 2'!K$68:K$100,'DATA 2'!$A$68:$A$100,$A4)</f>
        <v>214916.92459350001</v>
      </c>
      <c r="L4" s="29">
        <f>SUMIFS('DATA 2'!L$68:L$100,'DATA 2'!$A$68:$A$100,$A4)</f>
        <v>220994.21068019999</v>
      </c>
      <c r="M4" s="29">
        <f>SUMIFS('DATA 2'!M$68:M$100,'DATA 2'!$A$68:$A$100,$A4)</f>
        <v>227282.97112279999</v>
      </c>
      <c r="N4" s="29">
        <f>SUMIFS('DATA 2'!N$68:N$100,'DATA 2'!$A$68:$A$100,$A4)</f>
        <v>233840.74619790001</v>
      </c>
      <c r="O4" s="29">
        <f>SUMIFS('DATA 2'!O$68:O$100,'DATA 2'!$A$68:$A$100,$A4)</f>
        <v>240724.35606640001</v>
      </c>
      <c r="P4" s="29">
        <f>SUMIFS('DATA 2'!P$68:P$100,'DATA 2'!$A$68:$A$100,$A4)</f>
        <v>247826.3109822</v>
      </c>
      <c r="Q4" s="29">
        <f>SUMIFS('DATA 2'!Q$68:Q$100,'DATA 2'!$A$68:$A$100,$A4)</f>
        <v>255157.26684170001</v>
      </c>
      <c r="R4" s="29">
        <f>SUMIFS('DATA 2'!R$68:R$100,'DATA 2'!$A$68:$A$100,$A4)</f>
        <v>262709.51564519998</v>
      </c>
      <c r="S4" s="29">
        <f>SUMIFS('DATA 2'!S$68:S$100,'DATA 2'!$A$68:$A$100,$A4)</f>
        <v>270489.78664479998</v>
      </c>
      <c r="T4" s="29">
        <f>SUMIFS('DATA 2'!T$68:T$100,'DATA 2'!$A$68:$A$100,$A4)</f>
        <v>278519.03794910002</v>
      </c>
      <c r="U4" s="29">
        <f>SUMIFS('DATA 2'!U$68:U$100,'DATA 2'!$A$68:$A$100,$A4)</f>
        <v>286912.13314999995</v>
      </c>
      <c r="V4" s="29">
        <f>SUMIFS('DATA 2'!V$68:V$100,'DATA 2'!$A$68:$A$100,$A4)</f>
        <v>295620.15486100002</v>
      </c>
      <c r="W4" s="29">
        <f>SUMIFS('DATA 2'!W$68:W$100,'DATA 2'!$A$68:$A$100,$A4)</f>
        <v>304618.56796999997</v>
      </c>
      <c r="X4" s="29">
        <f>SUMIFS('DATA 2'!X$68:X$100,'DATA 2'!$A$68:$A$100,$A4)</f>
        <v>313898.40144600003</v>
      </c>
      <c r="Y4" s="29">
        <f>SUMIFS('DATA 2'!Y$68:Y$100,'DATA 2'!$A$68:$A$100,$A4)</f>
        <v>323455.69975899998</v>
      </c>
      <c r="Z4" s="29">
        <f>SUMIFS('DATA 2'!Z$68:Z$100,'DATA 2'!$A$68:$A$100,$A4)</f>
        <v>333292.22703099996</v>
      </c>
      <c r="AA4" s="29">
        <f>SUMIFS('DATA 2'!AA$68:AA$100,'DATA 2'!$A$68:$A$100,$A4)</f>
        <v>343414.83337399992</v>
      </c>
      <c r="AB4" s="29">
        <f>SUMIFS('DATA 2'!AB$68:AB$100,'DATA 2'!$A$68:$A$100,$A4)</f>
        <v>353834.46192799998</v>
      </c>
      <c r="AC4" s="29">
        <f>SUMIFS('DATA 2'!AC$68:AC$100,'DATA 2'!$A$68:$A$100,$A4)</f>
        <v>364565.63421899994</v>
      </c>
      <c r="AD4" s="29">
        <f>SUMIFS('DATA 2'!AD$68:AD$100,'DATA 2'!$A$68:$A$100,$A4)</f>
        <v>375626.56384000002</v>
      </c>
      <c r="AE4" s="29">
        <f>SUMIFS('DATA 2'!AE$68:AE$100,'DATA 2'!$A$68:$A$100,$A4)</f>
        <v>386784.61931400001</v>
      </c>
      <c r="AF4" s="29">
        <f>SUMIFS('DATA 2'!AF$68:AF$100,'DATA 2'!$A$68:$A$100,$A4)</f>
        <v>398063.40831099998</v>
      </c>
      <c r="AG4" s="29">
        <f>SUMIFS('DATA 2'!AG$68:AG$100,'DATA 2'!$A$68:$A$100,$A4)</f>
        <v>409479.07247900002</v>
      </c>
      <c r="AH4" s="29">
        <f>SUMIFS('DATA 2'!AH$68:AH$100,'DATA 2'!$A$68:$A$100,$A4)</f>
        <v>421074.06688699999</v>
      </c>
      <c r="AI4" s="29">
        <f>SUMIFS('DATA 2'!AI$68:AI$100,'DATA 2'!$A$68:$A$100,$A4)</f>
        <v>432884.34170599998</v>
      </c>
      <c r="AJ4" s="29">
        <f>SUMIFS('DATA 2'!AJ$68:AJ$100,'DATA 2'!$A$68:$A$100,$A4)</f>
        <v>444927.05411100003</v>
      </c>
      <c r="AK4" s="29">
        <f>SUMIFS('DATA 2'!AK$68:AK$100,'DATA 2'!$A$68:$A$100,$A4)</f>
        <v>457223.90854599996</v>
      </c>
      <c r="AL4" s="29">
        <f>SUMIFS('DATA 2'!AL$68:AL$100,'DATA 2'!$A$68:$A$100,$A4)</f>
        <v>469797.12958800001</v>
      </c>
      <c r="AM4" s="29">
        <f>SUMIFS('DATA 2'!AM$68:AM$100,'DATA 2'!$A$68:$A$100,$A4)</f>
        <v>482676.08760600002</v>
      </c>
      <c r="AN4" s="29">
        <f>SUMIFS('DATA 2'!AN$68:AN$100,'DATA 2'!$A$68:$A$100,$A4)</f>
        <v>495899.88613499998</v>
      </c>
    </row>
    <row r="5" spans="1:40" x14ac:dyDescent="0.25">
      <c r="A5" s="3" t="s">
        <v>221</v>
      </c>
      <c r="C5" s="29">
        <f>SUMIFS('DATA 2'!C$68:C$100,'DATA 2'!$A$68:$A$100,$A5)</f>
        <v>2039518.4877000002</v>
      </c>
      <c r="D5" s="29">
        <f>SUMIFS('DATA 2'!D$68:D$100,'DATA 2'!$A$68:$A$100,$A5)</f>
        <v>2098224.5762999998</v>
      </c>
      <c r="E5" s="29">
        <f>SUMIFS('DATA 2'!E$68:E$100,'DATA 2'!$A$68:$A$100,$A5)</f>
        <v>2157583.2044000002</v>
      </c>
      <c r="F5" s="29">
        <f>SUMIFS('DATA 2'!F$68:F$100,'DATA 2'!$A$68:$A$100,$A5)</f>
        <v>2217555.3648999999</v>
      </c>
      <c r="G5" s="29">
        <f>SUMIFS('DATA 2'!G$68:G$100,'DATA 2'!$A$68:$A$100,$A5)</f>
        <v>2278283.3509</v>
      </c>
      <c r="H5" s="29">
        <f>SUMIFS('DATA 2'!H$68:H$100,'DATA 2'!$A$68:$A$100,$A5)</f>
        <v>2340312.9359999998</v>
      </c>
      <c r="I5" s="29">
        <f>SUMIFS('DATA 2'!I$68:I$100,'DATA 2'!$A$68:$A$100,$A5)</f>
        <v>2403675.5111000002</v>
      </c>
      <c r="J5" s="29">
        <f>SUMIFS('DATA 2'!J$68:J$100,'DATA 2'!$A$68:$A$100,$A5)</f>
        <v>2468398.7160999998</v>
      </c>
      <c r="K5" s="29">
        <f>SUMIFS('DATA 2'!K$68:K$100,'DATA 2'!$A$68:$A$100,$A5)</f>
        <v>2533690.7459</v>
      </c>
      <c r="L5" s="29">
        <f>SUMIFS('DATA 2'!L$68:L$100,'DATA 2'!$A$68:$A$100,$A5)</f>
        <v>2599985.7492</v>
      </c>
      <c r="M5" s="29">
        <f>SUMIFS('DATA 2'!M$68:M$100,'DATA 2'!$A$68:$A$100,$A5)</f>
        <v>2667769.4676999999</v>
      </c>
      <c r="N5" s="29">
        <f>SUMIFS('DATA 2'!N$68:N$100,'DATA 2'!$A$68:$A$100,$A5)</f>
        <v>2737255.8522999999</v>
      </c>
      <c r="O5" s="29">
        <f>SUMIFS('DATA 2'!O$68:O$100,'DATA 2'!$A$68:$A$100,$A5)</f>
        <v>2808497.6647999999</v>
      </c>
      <c r="P5" s="29">
        <f>SUMIFS('DATA 2'!P$68:P$100,'DATA 2'!$A$68:$A$100,$A5)</f>
        <v>2882064.6315000001</v>
      </c>
      <c r="Q5" s="29">
        <f>SUMIFS('DATA 2'!Q$68:Q$100,'DATA 2'!$A$68:$A$100,$A5)</f>
        <v>2958448.3709000004</v>
      </c>
      <c r="R5" s="29">
        <f>SUMIFS('DATA 2'!R$68:R$100,'DATA 2'!$A$68:$A$100,$A5)</f>
        <v>3037256.9598000003</v>
      </c>
      <c r="S5" s="29">
        <f>SUMIFS('DATA 2'!S$68:S$100,'DATA 2'!$A$68:$A$100,$A5)</f>
        <v>3118310.6242999998</v>
      </c>
      <c r="T5" s="29">
        <f>SUMIFS('DATA 2'!T$68:T$100,'DATA 2'!$A$68:$A$100,$A5)</f>
        <v>3201581.8467000001</v>
      </c>
      <c r="U5" s="29">
        <f>SUMIFS('DATA 2'!U$68:U$100,'DATA 2'!$A$68:$A$100,$A5)</f>
        <v>3287719.4794999999</v>
      </c>
      <c r="V5" s="29">
        <f>SUMIFS('DATA 2'!V$68:V$100,'DATA 2'!$A$68:$A$100,$A5)</f>
        <v>3376239.8679</v>
      </c>
      <c r="W5" s="29">
        <f>SUMIFS('DATA 2'!W$68:W$100,'DATA 2'!$A$68:$A$100,$A5)</f>
        <v>3466983.4460999998</v>
      </c>
      <c r="X5" s="29">
        <f>SUMIFS('DATA 2'!X$68:X$100,'DATA 2'!$A$68:$A$100,$A5)</f>
        <v>3559994.7046999997</v>
      </c>
      <c r="Y5" s="29">
        <f>SUMIFS('DATA 2'!Y$68:Y$100,'DATA 2'!$A$68:$A$100,$A5)</f>
        <v>3655300.8353999997</v>
      </c>
      <c r="Z5" s="29">
        <f>SUMIFS('DATA 2'!Z$68:Z$100,'DATA 2'!$A$68:$A$100,$A5)</f>
        <v>3752911.2714</v>
      </c>
      <c r="AA5" s="29">
        <f>SUMIFS('DATA 2'!AA$68:AA$100,'DATA 2'!$A$68:$A$100,$A5)</f>
        <v>3852824.6438000002</v>
      </c>
      <c r="AB5" s="29">
        <f>SUMIFS('DATA 2'!AB$68:AB$100,'DATA 2'!$A$68:$A$100,$A5)</f>
        <v>3955036.1420999998</v>
      </c>
      <c r="AC5" s="29">
        <f>SUMIFS('DATA 2'!AC$68:AC$100,'DATA 2'!$A$68:$A$100,$A5)</f>
        <v>4059545.3119000001</v>
      </c>
      <c r="AD5" s="29">
        <f>SUMIFS('DATA 2'!AD$68:AD$100,'DATA 2'!$A$68:$A$100,$A5)</f>
        <v>4166363.2267999998</v>
      </c>
      <c r="AE5" s="29">
        <f>SUMIFS('DATA 2'!AE$68:AE$100,'DATA 2'!$A$68:$A$100,$A5)</f>
        <v>4275996.1953999996</v>
      </c>
      <c r="AF5" s="29">
        <f>SUMIFS('DATA 2'!AF$68:AF$100,'DATA 2'!$A$68:$A$100,$A5)</f>
        <v>4388817.7</v>
      </c>
      <c r="AG5" s="29">
        <f>SUMIFS('DATA 2'!AG$68:AG$100,'DATA 2'!$A$68:$A$100,$A5)</f>
        <v>4504436.3100000005</v>
      </c>
      <c r="AH5" s="29">
        <f>SUMIFS('DATA 2'!AH$68:AH$100,'DATA 2'!$A$68:$A$100,$A5)</f>
        <v>4622725.3327000001</v>
      </c>
      <c r="AI5" s="29">
        <f>SUMIFS('DATA 2'!AI$68:AI$100,'DATA 2'!$A$68:$A$100,$A5)</f>
        <v>4743781.4310999997</v>
      </c>
      <c r="AJ5" s="29">
        <f>SUMIFS('DATA 2'!AJ$68:AJ$100,'DATA 2'!$A$68:$A$100,$A5)</f>
        <v>4867822.9425999997</v>
      </c>
      <c r="AK5" s="29">
        <f>SUMIFS('DATA 2'!AK$68:AK$100,'DATA 2'!$A$68:$A$100,$A5)</f>
        <v>4995315.7111</v>
      </c>
      <c r="AL5" s="29">
        <f>SUMIFS('DATA 2'!AL$68:AL$100,'DATA 2'!$A$68:$A$100,$A5)</f>
        <v>5126572.6276000002</v>
      </c>
      <c r="AM5" s="29">
        <f>SUMIFS('DATA 2'!AM$68:AM$100,'DATA 2'!$A$68:$A$100,$A5)</f>
        <v>5262065.7605999997</v>
      </c>
      <c r="AN5" s="29">
        <f>SUMIFS('DATA 2'!AN$68:AN$100,'DATA 2'!$A$68:$A$100,$A5)</f>
        <v>5402395.1878000004</v>
      </c>
    </row>
    <row r="6" spans="1:40" x14ac:dyDescent="0.25">
      <c r="A6" s="30" t="s">
        <v>222</v>
      </c>
      <c r="C6" s="29">
        <f>SUMIFS('DATA 2'!C$68:C$100,'DATA 2'!$A$68:$A$100,$A6)</f>
        <v>375028.75852999999</v>
      </c>
      <c r="D6" s="29">
        <f>SUMIFS('DATA 2'!D$68:D$100,'DATA 2'!$A$68:$A$100,$A6)</f>
        <v>385689.29459</v>
      </c>
      <c r="E6" s="29">
        <f>SUMIFS('DATA 2'!E$68:E$100,'DATA 2'!$A$68:$A$100,$A6)</f>
        <v>395834.19345999998</v>
      </c>
      <c r="F6" s="29">
        <f>SUMIFS('DATA 2'!F$68:F$100,'DATA 2'!$A$68:$A$100,$A6)</f>
        <v>405775.94283999997</v>
      </c>
      <c r="G6" s="29">
        <f>SUMIFS('DATA 2'!G$68:G$100,'DATA 2'!$A$68:$A$100,$A6)</f>
        <v>416723.34970999998</v>
      </c>
      <c r="H6" s="29">
        <f>SUMIFS('DATA 2'!H$68:H$100,'DATA 2'!$A$68:$A$100,$A6)</f>
        <v>429364.35512999998</v>
      </c>
      <c r="I6" s="29">
        <f>SUMIFS('DATA 2'!I$68:I$100,'DATA 2'!$A$68:$A$100,$A6)</f>
        <v>442930.91682999994</v>
      </c>
      <c r="J6" s="29">
        <f>SUMIFS('DATA 2'!J$68:J$100,'DATA 2'!$A$68:$A$100,$A6)</f>
        <v>457037.9387</v>
      </c>
      <c r="K6" s="29">
        <f>SUMIFS('DATA 2'!K$68:K$100,'DATA 2'!$A$68:$A$100,$A6)</f>
        <v>471045.19328000001</v>
      </c>
      <c r="L6" s="29">
        <f>SUMIFS('DATA 2'!L$68:L$100,'DATA 2'!$A$68:$A$100,$A6)</f>
        <v>485150.81761000003</v>
      </c>
      <c r="M6" s="29">
        <f>SUMIFS('DATA 2'!M$68:M$100,'DATA 2'!$A$68:$A$100,$A6)</f>
        <v>499675.55900000001</v>
      </c>
      <c r="N6" s="29">
        <f>SUMIFS('DATA 2'!N$68:N$100,'DATA 2'!$A$68:$A$100,$A6)</f>
        <v>514574.46790000005</v>
      </c>
      <c r="O6" s="29">
        <f>SUMIFS('DATA 2'!O$68:O$100,'DATA 2'!$A$68:$A$100,$A6)</f>
        <v>529700.24041999993</v>
      </c>
      <c r="P6" s="29">
        <f>SUMIFS('DATA 2'!P$68:P$100,'DATA 2'!$A$68:$A$100,$A6)</f>
        <v>545071.35517</v>
      </c>
      <c r="Q6" s="29">
        <f>SUMIFS('DATA 2'!Q$68:Q$100,'DATA 2'!$A$68:$A$100,$A6)</f>
        <v>560860.47436999995</v>
      </c>
      <c r="R6" s="29">
        <f>SUMIFS('DATA 2'!R$68:R$100,'DATA 2'!$A$68:$A$100,$A6)</f>
        <v>576797.16973999992</v>
      </c>
      <c r="S6" s="29">
        <f>SUMIFS('DATA 2'!S$68:S$100,'DATA 2'!$A$68:$A$100,$A6)</f>
        <v>592785.77765000006</v>
      </c>
      <c r="T6" s="29">
        <f>SUMIFS('DATA 2'!T$68:T$100,'DATA 2'!$A$68:$A$100,$A6)</f>
        <v>608814.51058</v>
      </c>
      <c r="U6" s="29">
        <f>SUMIFS('DATA 2'!U$68:U$100,'DATA 2'!$A$68:$A$100,$A6)</f>
        <v>622837.18139000004</v>
      </c>
      <c r="V6" s="29">
        <f>SUMIFS('DATA 2'!V$68:V$100,'DATA 2'!$A$68:$A$100,$A6)</f>
        <v>635989.44342999998</v>
      </c>
      <c r="W6" s="29">
        <f>SUMIFS('DATA 2'!W$68:W$100,'DATA 2'!$A$68:$A$100,$A6)</f>
        <v>648689.43923999998</v>
      </c>
      <c r="X6" s="29">
        <f>SUMIFS('DATA 2'!X$68:X$100,'DATA 2'!$A$68:$A$100,$A6)</f>
        <v>661174.38106999989</v>
      </c>
      <c r="Y6" s="29">
        <f>SUMIFS('DATA 2'!Y$68:Y$100,'DATA 2'!$A$68:$A$100,$A6)</f>
        <v>673528.98506000009</v>
      </c>
      <c r="Z6" s="29">
        <f>SUMIFS('DATA 2'!Z$68:Z$100,'DATA 2'!$A$68:$A$100,$A6)</f>
        <v>685780.99412999989</v>
      </c>
      <c r="AA6" s="29">
        <f>SUMIFS('DATA 2'!AA$68:AA$100,'DATA 2'!$A$68:$A$100,$A6)</f>
        <v>697939.29726000002</v>
      </c>
      <c r="AB6" s="29">
        <f>SUMIFS('DATA 2'!AB$68:AB$100,'DATA 2'!$A$68:$A$100,$A6)</f>
        <v>710006.65437999996</v>
      </c>
      <c r="AC6" s="29">
        <f>SUMIFS('DATA 2'!AC$68:AC$100,'DATA 2'!$A$68:$A$100,$A6)</f>
        <v>721984.80449999997</v>
      </c>
      <c r="AD6" s="29">
        <f>SUMIFS('DATA 2'!AD$68:AD$100,'DATA 2'!$A$68:$A$100,$A6)</f>
        <v>733876.88388999994</v>
      </c>
      <c r="AE6" s="29">
        <f>SUMIFS('DATA 2'!AE$68:AE$100,'DATA 2'!$A$68:$A$100,$A6)</f>
        <v>745036.24127999996</v>
      </c>
      <c r="AF6" s="29">
        <f>SUMIFS('DATA 2'!AF$68:AF$100,'DATA 2'!$A$68:$A$100,$A6)</f>
        <v>756007.11757</v>
      </c>
      <c r="AG6" s="29">
        <f>SUMIFS('DATA 2'!AG$68:AG$100,'DATA 2'!$A$68:$A$100,$A6)</f>
        <v>766688.85473000002</v>
      </c>
      <c r="AH6" s="29">
        <f>SUMIFS('DATA 2'!AH$68:AH$100,'DATA 2'!$A$68:$A$100,$A6)</f>
        <v>776993.27839999995</v>
      </c>
      <c r="AI6" s="29">
        <f>SUMIFS('DATA 2'!AI$68:AI$100,'DATA 2'!$A$68:$A$100,$A6)</f>
        <v>786998.71539999999</v>
      </c>
      <c r="AJ6" s="29">
        <f>SUMIFS('DATA 2'!AJ$68:AJ$100,'DATA 2'!$A$68:$A$100,$A6)</f>
        <v>796809.46002999996</v>
      </c>
      <c r="AK6" s="29">
        <f>SUMIFS('DATA 2'!AK$68:AK$100,'DATA 2'!$A$68:$A$100,$A6)</f>
        <v>806562.72262000002</v>
      </c>
      <c r="AL6" s="29">
        <f>SUMIFS('DATA 2'!AL$68:AL$100,'DATA 2'!$A$68:$A$100,$A6)</f>
        <v>816304.85877000005</v>
      </c>
      <c r="AM6" s="29">
        <f>SUMIFS('DATA 2'!AM$68:AM$100,'DATA 2'!$A$68:$A$100,$A6)</f>
        <v>826098.46154999989</v>
      </c>
      <c r="AN6" s="29">
        <f>SUMIFS('DATA 2'!AN$68:AN$100,'DATA 2'!$A$68:$A$100,$A6)</f>
        <v>836015.83773000003</v>
      </c>
    </row>
    <row r="7" spans="1:40" x14ac:dyDescent="0.25">
      <c r="A7" s="3" t="s">
        <v>224</v>
      </c>
      <c r="C7" s="29">
        <f>SUM(C8:C19)</f>
        <v>36641.298950162702</v>
      </c>
      <c r="D7" s="29">
        <f t="shared" ref="D7:AN7" si="0">SUM(D8:D19)</f>
        <v>38562.717523003303</v>
      </c>
      <c r="E7" s="29">
        <f t="shared" si="0"/>
        <v>40374.209276195994</v>
      </c>
      <c r="F7" s="29">
        <f t="shared" si="0"/>
        <v>42137.737303540009</v>
      </c>
      <c r="G7" s="29">
        <f t="shared" si="0"/>
        <v>44097.626275369999</v>
      </c>
      <c r="H7" s="29">
        <f t="shared" si="0"/>
        <v>46548.522347700004</v>
      </c>
      <c r="I7" s="29">
        <f t="shared" si="0"/>
        <v>49089.168554099997</v>
      </c>
      <c r="J7" s="29">
        <f t="shared" si="0"/>
        <v>52135.4671036</v>
      </c>
      <c r="K7" s="29">
        <f t="shared" si="0"/>
        <v>55734.7766787</v>
      </c>
      <c r="L7" s="29">
        <f t="shared" si="0"/>
        <v>59971.279700399995</v>
      </c>
      <c r="M7" s="29">
        <f t="shared" si="0"/>
        <v>65070.112343940003</v>
      </c>
      <c r="N7" s="29">
        <f t="shared" si="0"/>
        <v>71444.894385620006</v>
      </c>
      <c r="O7" s="29">
        <f t="shared" si="0"/>
        <v>79782.458085874008</v>
      </c>
      <c r="P7" s="29">
        <f t="shared" si="0"/>
        <v>85119.591049837996</v>
      </c>
      <c r="Q7" s="29">
        <f t="shared" si="0"/>
        <v>90656.300111567005</v>
      </c>
      <c r="R7" s="29">
        <f t="shared" si="0"/>
        <v>96363.708090628992</v>
      </c>
      <c r="S7" s="29">
        <f t="shared" si="0"/>
        <v>102233.30622626799</v>
      </c>
      <c r="T7" s="29">
        <f t="shared" si="0"/>
        <v>108267.208185938</v>
      </c>
      <c r="U7" s="29">
        <f t="shared" si="0"/>
        <v>114914.80796654099</v>
      </c>
      <c r="V7" s="29">
        <f t="shared" si="0"/>
        <v>122035.05120817703</v>
      </c>
      <c r="W7" s="29">
        <f t="shared" si="0"/>
        <v>129494.54674726</v>
      </c>
      <c r="X7" s="29">
        <f t="shared" si="0"/>
        <v>137575.17310243443</v>
      </c>
      <c r="Y7" s="29">
        <f t="shared" si="0"/>
        <v>146257.55005750401</v>
      </c>
      <c r="Z7" s="29">
        <f t="shared" si="0"/>
        <v>155569.2563052334</v>
      </c>
      <c r="AA7" s="29">
        <f t="shared" si="0"/>
        <v>165543.18174258314</v>
      </c>
      <c r="AB7" s="29">
        <f t="shared" si="0"/>
        <v>176210.55741207692</v>
      </c>
      <c r="AC7" s="29">
        <f t="shared" si="0"/>
        <v>187598.47630442152</v>
      </c>
      <c r="AD7" s="29">
        <f t="shared" si="0"/>
        <v>199729.13215714815</v>
      </c>
      <c r="AE7" s="29">
        <f t="shared" si="0"/>
        <v>207989.5230247888</v>
      </c>
      <c r="AF7" s="29">
        <f t="shared" si="0"/>
        <v>215276.3616616496</v>
      </c>
      <c r="AG7" s="29">
        <f t="shared" si="0"/>
        <v>222200.01036241121</v>
      </c>
      <c r="AH7" s="29">
        <f t="shared" si="0"/>
        <v>228802.32881733228</v>
      </c>
      <c r="AI7" s="29">
        <f t="shared" si="0"/>
        <v>235072.82964230794</v>
      </c>
      <c r="AJ7" s="29">
        <f t="shared" si="0"/>
        <v>241016.40058300228</v>
      </c>
      <c r="AK7" s="29">
        <f t="shared" si="0"/>
        <v>246651.10036334023</v>
      </c>
      <c r="AL7" s="29">
        <f t="shared" si="0"/>
        <v>252002.7005518784</v>
      </c>
      <c r="AM7" s="29">
        <f t="shared" si="0"/>
        <v>257081.29480908962</v>
      </c>
      <c r="AN7" s="29">
        <f t="shared" si="0"/>
        <v>261901.29772662089</v>
      </c>
    </row>
    <row r="8" spans="1:40" x14ac:dyDescent="0.25">
      <c r="A8" s="31" t="s">
        <v>425</v>
      </c>
      <c r="C8" s="29">
        <f>SUMIFS('DATA 2'!C$68:C$100,'DATA 2'!$A$68:$A$100,$A8)</f>
        <v>10768.83088</v>
      </c>
      <c r="D8" s="29">
        <f>SUMIFS('DATA 2'!D$68:D$100,'DATA 2'!$A$68:$A$100,$A8)</f>
        <v>11357.987499999999</v>
      </c>
      <c r="E8" s="29">
        <f>SUMIFS('DATA 2'!E$68:E$100,'DATA 2'!$A$68:$A$100,$A8)</f>
        <v>12036.030430000001</v>
      </c>
      <c r="F8" s="29">
        <f>SUMIFS('DATA 2'!F$68:F$100,'DATA 2'!$A$68:$A$100,$A8)</f>
        <v>12730.62873</v>
      </c>
      <c r="G8" s="29">
        <f>SUMIFS('DATA 2'!G$68:G$100,'DATA 2'!$A$68:$A$100,$A8)</f>
        <v>13401.810460000001</v>
      </c>
      <c r="H8" s="29">
        <f>SUMIFS('DATA 2'!H$68:H$100,'DATA 2'!$A$68:$A$100,$A8)</f>
        <v>14712.997719999999</v>
      </c>
      <c r="I8" s="29">
        <f>SUMIFS('DATA 2'!I$68:I$100,'DATA 2'!$A$68:$A$100,$A8)</f>
        <v>15939.25151</v>
      </c>
      <c r="J8" s="29">
        <f>SUMIFS('DATA 2'!J$68:J$100,'DATA 2'!$A$68:$A$100,$A8)</f>
        <v>16936.787960000001</v>
      </c>
      <c r="K8" s="29">
        <f>SUMIFS('DATA 2'!K$68:K$100,'DATA 2'!$A$68:$A$100,$A8)</f>
        <v>17729.485530000002</v>
      </c>
      <c r="L8" s="29">
        <f>SUMIFS('DATA 2'!L$68:L$100,'DATA 2'!$A$68:$A$100,$A8)</f>
        <v>18350.559689999998</v>
      </c>
      <c r="M8" s="29">
        <f>SUMIFS('DATA 2'!M$68:M$100,'DATA 2'!$A$68:$A$100,$A8)</f>
        <v>18804.395659999998</v>
      </c>
      <c r="N8" s="29">
        <f>SUMIFS('DATA 2'!N$68:N$100,'DATA 2'!$A$68:$A$100,$A8)</f>
        <v>19058.62902</v>
      </c>
      <c r="O8" s="29">
        <f>SUMIFS('DATA 2'!O$68:O$100,'DATA 2'!$A$68:$A$100,$A8)</f>
        <v>19044.814450000002</v>
      </c>
      <c r="P8" s="29">
        <f>SUMIFS('DATA 2'!P$68:P$100,'DATA 2'!$A$68:$A$100,$A8)</f>
        <v>19591.260389999999</v>
      </c>
      <c r="Q8" s="29">
        <f>SUMIFS('DATA 2'!Q$68:Q$100,'DATA 2'!$A$68:$A$100,$A8)</f>
        <v>20325.194469999999</v>
      </c>
      <c r="R8" s="29">
        <f>SUMIFS('DATA 2'!R$68:R$100,'DATA 2'!$A$68:$A$100,$A8)</f>
        <v>21118.869729999999</v>
      </c>
      <c r="S8" s="29">
        <f>SUMIFS('DATA 2'!S$68:S$100,'DATA 2'!$A$68:$A$100,$A8)</f>
        <v>21928.764330000002</v>
      </c>
      <c r="T8" s="29">
        <f>SUMIFS('DATA 2'!T$68:T$100,'DATA 2'!$A$68:$A$100,$A8)</f>
        <v>22737.77547</v>
      </c>
      <c r="U8" s="29">
        <f>SUMIFS('DATA 2'!U$68:U$100,'DATA 2'!$A$68:$A$100,$A8)</f>
        <v>23400.759600000001</v>
      </c>
      <c r="V8" s="29">
        <f>SUMIFS('DATA 2'!V$68:V$100,'DATA 2'!$A$68:$A$100,$A8)</f>
        <v>24003.072359999998</v>
      </c>
      <c r="W8" s="29">
        <f>SUMIFS('DATA 2'!W$68:W$100,'DATA 2'!$A$68:$A$100,$A8)</f>
        <v>24532.647809999999</v>
      </c>
      <c r="X8" s="29">
        <f>SUMIFS('DATA 2'!X$68:X$100,'DATA 2'!$A$68:$A$100,$A8)</f>
        <v>25016.322339999999</v>
      </c>
      <c r="Y8" s="29">
        <f>SUMIFS('DATA 2'!Y$68:Y$100,'DATA 2'!$A$68:$A$100,$A8)</f>
        <v>25445.341400000001</v>
      </c>
      <c r="Z8" s="29">
        <f>SUMIFS('DATA 2'!Z$68:Z$100,'DATA 2'!$A$68:$A$100,$A8)</f>
        <v>25809.87745</v>
      </c>
      <c r="AA8" s="29">
        <f>SUMIFS('DATA 2'!AA$68:AA$100,'DATA 2'!$A$68:$A$100,$A8)</f>
        <v>26101.3825</v>
      </c>
      <c r="AB8" s="29">
        <f>SUMIFS('DATA 2'!AB$68:AB$100,'DATA 2'!$A$68:$A$100,$A8)</f>
        <v>26312.15137</v>
      </c>
      <c r="AC8" s="29">
        <f>SUMIFS('DATA 2'!AC$68:AC$100,'DATA 2'!$A$68:$A$100,$A8)</f>
        <v>26435.13306</v>
      </c>
      <c r="AD8" s="29">
        <f>SUMIFS('DATA 2'!AD$68:AD$100,'DATA 2'!$A$68:$A$100,$A8)</f>
        <v>26464.063450000001</v>
      </c>
      <c r="AE8" s="29">
        <f>SUMIFS('DATA 2'!AE$68:AE$100,'DATA 2'!$A$68:$A$100,$A8)</f>
        <v>27066.502670000002</v>
      </c>
      <c r="AF8" s="29">
        <f>SUMIFS('DATA 2'!AF$68:AF$100,'DATA 2'!$A$68:$A$100,$A8)</f>
        <v>27688.689109999999</v>
      </c>
      <c r="AG8" s="29">
        <f>SUMIFS('DATA 2'!AG$68:AG$100,'DATA 2'!$A$68:$A$100,$A8)</f>
        <v>28202.624479999999</v>
      </c>
      <c r="AH8" s="29">
        <f>SUMIFS('DATA 2'!AH$68:AH$100,'DATA 2'!$A$68:$A$100,$A8)</f>
        <v>28604.15036</v>
      </c>
      <c r="AI8" s="29">
        <f>SUMIFS('DATA 2'!AI$68:AI$100,'DATA 2'!$A$68:$A$100,$A8)</f>
        <v>28913.313750000001</v>
      </c>
      <c r="AJ8" s="29">
        <f>SUMIFS('DATA 2'!AJ$68:AJ$100,'DATA 2'!$A$68:$A$100,$A8)</f>
        <v>29149.119849999999</v>
      </c>
      <c r="AK8" s="29">
        <f>SUMIFS('DATA 2'!AK$68:AK$100,'DATA 2'!$A$68:$A$100,$A8)</f>
        <v>29325.454979999999</v>
      </c>
      <c r="AL8" s="29">
        <f>SUMIFS('DATA 2'!AL$68:AL$100,'DATA 2'!$A$68:$A$100,$A8)</f>
        <v>29452.092710000001</v>
      </c>
      <c r="AM8" s="29">
        <f>SUMIFS('DATA 2'!AM$68:AM$100,'DATA 2'!$A$68:$A$100,$A8)</f>
        <v>29534.542460000001</v>
      </c>
      <c r="AN8" s="29">
        <f>SUMIFS('DATA 2'!AN$68:AN$100,'DATA 2'!$A$68:$A$100,$A8)</f>
        <v>29576.58453</v>
      </c>
    </row>
    <row r="9" spans="1:40" x14ac:dyDescent="0.25">
      <c r="A9" s="31" t="s">
        <v>426</v>
      </c>
      <c r="C9" s="29">
        <f>SUMIFS('DATA 2'!C$68:C$100,'DATA 2'!$A$68:$A$100,$A9)</f>
        <v>752.27429700000005</v>
      </c>
      <c r="D9" s="29">
        <f>SUMIFS('DATA 2'!D$68:D$100,'DATA 2'!$A$68:$A$100,$A9)</f>
        <v>976.2778323</v>
      </c>
      <c r="E9" s="29">
        <f>SUMIFS('DATA 2'!E$68:E$100,'DATA 2'!$A$68:$A$100,$A9)</f>
        <v>1263.59205</v>
      </c>
      <c r="F9" s="29">
        <f>SUMIFS('DATA 2'!F$68:F$100,'DATA 2'!$A$68:$A$100,$A9)</f>
        <v>1633.0532439999999</v>
      </c>
      <c r="G9" s="29">
        <f>SUMIFS('DATA 2'!G$68:G$100,'DATA 2'!$A$68:$A$100,$A9)</f>
        <v>2105.6425869999998</v>
      </c>
      <c r="H9" s="29">
        <f>SUMIFS('DATA 2'!H$68:H$100,'DATA 2'!$A$68:$A$100,$A9)</f>
        <v>2732.5099930000001</v>
      </c>
      <c r="I9" s="29">
        <f>SUMIFS('DATA 2'!I$68:I$100,'DATA 2'!$A$68:$A$100,$A9)</f>
        <v>3423.3559449999998</v>
      </c>
      <c r="J9" s="29">
        <f>SUMIFS('DATA 2'!J$68:J$100,'DATA 2'!$A$68:$A$100,$A9)</f>
        <v>4211.3822250000003</v>
      </c>
      <c r="K9" s="29">
        <f>SUMIFS('DATA 2'!K$68:K$100,'DATA 2'!$A$68:$A$100,$A9)</f>
        <v>5128.4351230000002</v>
      </c>
      <c r="L9" s="29">
        <f>SUMIFS('DATA 2'!L$68:L$100,'DATA 2'!$A$68:$A$100,$A9)</f>
        <v>6198.9259080000002</v>
      </c>
      <c r="M9" s="29">
        <f>SUMIFS('DATA 2'!M$68:M$100,'DATA 2'!$A$68:$A$100,$A9)</f>
        <v>7436.4030659999999</v>
      </c>
      <c r="N9" s="29">
        <f>SUMIFS('DATA 2'!N$68:N$100,'DATA 2'!$A$68:$A$100,$A9)</f>
        <v>8833.7394189999995</v>
      </c>
      <c r="O9" s="29">
        <f>SUMIFS('DATA 2'!O$68:O$100,'DATA 2'!$A$68:$A$100,$A9)</f>
        <v>10348.000959999999</v>
      </c>
      <c r="P9" s="29">
        <f>SUMIFS('DATA 2'!P$68:P$100,'DATA 2'!$A$68:$A$100,$A9)</f>
        <v>11925.900310000001</v>
      </c>
      <c r="Q9" s="29">
        <f>SUMIFS('DATA 2'!Q$68:Q$100,'DATA 2'!$A$68:$A$100,$A9)</f>
        <v>13703.64723</v>
      </c>
      <c r="R9" s="29">
        <f>SUMIFS('DATA 2'!R$68:R$100,'DATA 2'!$A$68:$A$100,$A9)</f>
        <v>15699.75189</v>
      </c>
      <c r="S9" s="29">
        <f>SUMIFS('DATA 2'!S$68:S$100,'DATA 2'!$A$68:$A$100,$A9)</f>
        <v>17931.466909999999</v>
      </c>
      <c r="T9" s="29">
        <f>SUMIFS('DATA 2'!T$68:T$100,'DATA 2'!$A$68:$A$100,$A9)</f>
        <v>20417.12932</v>
      </c>
      <c r="U9" s="29">
        <f>SUMIFS('DATA 2'!U$68:U$100,'DATA 2'!$A$68:$A$100,$A9)</f>
        <v>22460.299760000002</v>
      </c>
      <c r="V9" s="29">
        <f>SUMIFS('DATA 2'!V$68:V$100,'DATA 2'!$A$68:$A$100,$A9)</f>
        <v>24634.920849999999</v>
      </c>
      <c r="W9" s="29">
        <f>SUMIFS('DATA 2'!W$68:W$100,'DATA 2'!$A$68:$A$100,$A9)</f>
        <v>26881.901330000001</v>
      </c>
      <c r="X9" s="29">
        <f>SUMIFS('DATA 2'!X$68:X$100,'DATA 2'!$A$68:$A$100,$A9)</f>
        <v>29248.95321</v>
      </c>
      <c r="Y9" s="29">
        <f>SUMIFS('DATA 2'!Y$68:Y$100,'DATA 2'!$A$68:$A$100,$A9)</f>
        <v>31708.44094</v>
      </c>
      <c r="Z9" s="29">
        <f>SUMIFS('DATA 2'!Z$68:Z$100,'DATA 2'!$A$68:$A$100,$A9)</f>
        <v>34246.31899</v>
      </c>
      <c r="AA9" s="29">
        <f>SUMIFS('DATA 2'!AA$68:AA$100,'DATA 2'!$A$68:$A$100,$A9)</f>
        <v>36848.021059999999</v>
      </c>
      <c r="AB9" s="29">
        <f>SUMIFS('DATA 2'!AB$68:AB$100,'DATA 2'!$A$68:$A$100,$A9)</f>
        <v>39496.797720000002</v>
      </c>
      <c r="AC9" s="29">
        <f>SUMIFS('DATA 2'!AC$68:AC$100,'DATA 2'!$A$68:$A$100,$A9)</f>
        <v>42173.428800000002</v>
      </c>
      <c r="AD9" s="29">
        <f>SUMIFS('DATA 2'!AD$68:AD$100,'DATA 2'!$A$68:$A$100,$A9)</f>
        <v>44856.40612</v>
      </c>
      <c r="AE9" s="29">
        <f>SUMIFS('DATA 2'!AE$68:AE$100,'DATA 2'!$A$68:$A$100,$A9)</f>
        <v>47484.169889999997</v>
      </c>
      <c r="AF9" s="29">
        <f>SUMIFS('DATA 2'!AF$68:AF$100,'DATA 2'!$A$68:$A$100,$A9)</f>
        <v>49697.758419999998</v>
      </c>
      <c r="AG9" s="29">
        <f>SUMIFS('DATA 2'!AG$68:AG$100,'DATA 2'!$A$68:$A$100,$A9)</f>
        <v>51624.88207</v>
      </c>
      <c r="AH9" s="29">
        <f>SUMIFS('DATA 2'!AH$68:AH$100,'DATA 2'!$A$68:$A$100,$A9)</f>
        <v>53344.250079999998</v>
      </c>
      <c r="AI9" s="29">
        <f>SUMIFS('DATA 2'!AI$68:AI$100,'DATA 2'!$A$68:$A$100,$A9)</f>
        <v>54905.000619999999</v>
      </c>
      <c r="AJ9" s="29">
        <f>SUMIFS('DATA 2'!AJ$68:AJ$100,'DATA 2'!$A$68:$A$100,$A9)</f>
        <v>56337.786789999998</v>
      </c>
      <c r="AK9" s="29">
        <f>SUMIFS('DATA 2'!AK$68:AK$100,'DATA 2'!$A$68:$A$100,$A9)</f>
        <v>57662.659370000001</v>
      </c>
      <c r="AL9" s="29">
        <f>SUMIFS('DATA 2'!AL$68:AL$100,'DATA 2'!$A$68:$A$100,$A9)</f>
        <v>58894.111539999998</v>
      </c>
      <c r="AM9" s="29">
        <f>SUMIFS('DATA 2'!AM$68:AM$100,'DATA 2'!$A$68:$A$100,$A9)</f>
        <v>60038.907859999999</v>
      </c>
      <c r="AN9" s="29">
        <f>SUMIFS('DATA 2'!AN$68:AN$100,'DATA 2'!$A$68:$A$100,$A9)</f>
        <v>61103.051899999999</v>
      </c>
    </row>
    <row r="10" spans="1:40" x14ac:dyDescent="0.25">
      <c r="A10" s="31" t="s">
        <v>427</v>
      </c>
      <c r="C10" s="29">
        <f>SUMIFS('DATA 2'!C$68:C$100,'DATA 2'!$A$68:$A$100,$A10)</f>
        <v>638.72549079999999</v>
      </c>
      <c r="D10" s="29">
        <f>SUMIFS('DATA 2'!D$68:D$100,'DATA 2'!$A$68:$A$100,$A10)</f>
        <v>657.44165969999995</v>
      </c>
      <c r="E10" s="29">
        <f>SUMIFS('DATA 2'!E$68:E$100,'DATA 2'!$A$68:$A$100,$A10)</f>
        <v>673.67852189999996</v>
      </c>
      <c r="F10" s="29">
        <f>SUMIFS('DATA 2'!F$68:F$100,'DATA 2'!$A$68:$A$100,$A10)</f>
        <v>686.3261632</v>
      </c>
      <c r="G10" s="29">
        <f>SUMIFS('DATA 2'!G$68:G$100,'DATA 2'!$A$68:$A$100,$A10)</f>
        <v>694.42821189999995</v>
      </c>
      <c r="H10" s="29">
        <f>SUMIFS('DATA 2'!H$68:H$100,'DATA 2'!$A$68:$A$100,$A10)</f>
        <v>801.84937349999996</v>
      </c>
      <c r="I10" s="29">
        <f>SUMIFS('DATA 2'!I$68:I$100,'DATA 2'!$A$68:$A$100,$A10)</f>
        <v>944.16036240000005</v>
      </c>
      <c r="J10" s="29">
        <f>SUMIFS('DATA 2'!J$68:J$100,'DATA 2'!$A$68:$A$100,$A10)</f>
        <v>1105.2066050000001</v>
      </c>
      <c r="K10" s="29">
        <f>SUMIFS('DATA 2'!K$68:K$100,'DATA 2'!$A$68:$A$100,$A10)</f>
        <v>1284.0130959999999</v>
      </c>
      <c r="L10" s="29">
        <f>SUMIFS('DATA 2'!L$68:L$100,'DATA 2'!$A$68:$A$100,$A10)</f>
        <v>1482.928523</v>
      </c>
      <c r="M10" s="29">
        <f>SUMIFS('DATA 2'!M$68:M$100,'DATA 2'!$A$68:$A$100,$A10)</f>
        <v>1703.298808</v>
      </c>
      <c r="N10" s="29">
        <f>SUMIFS('DATA 2'!N$68:N$100,'DATA 2'!$A$68:$A$100,$A10)</f>
        <v>1942.791168</v>
      </c>
      <c r="O10" s="29">
        <f>SUMIFS('DATA 2'!O$68:O$100,'DATA 2'!$A$68:$A$100,$A10)</f>
        <v>2192.7207170000001</v>
      </c>
      <c r="P10" s="29">
        <f>SUMIFS('DATA 2'!P$68:P$100,'DATA 2'!$A$68:$A$100,$A10)</f>
        <v>2349.314672</v>
      </c>
      <c r="Q10" s="29">
        <f>SUMIFS('DATA 2'!Q$68:Q$100,'DATA 2'!$A$68:$A$100,$A10)</f>
        <v>2468.1519269999999</v>
      </c>
      <c r="R10" s="29">
        <f>SUMIFS('DATA 2'!R$68:R$100,'DATA 2'!$A$68:$A$100,$A10)</f>
        <v>2570.123568</v>
      </c>
      <c r="S10" s="29">
        <f>SUMIFS('DATA 2'!S$68:S$100,'DATA 2'!$A$68:$A$100,$A10)</f>
        <v>2661.133523</v>
      </c>
      <c r="T10" s="29">
        <f>SUMIFS('DATA 2'!T$68:T$100,'DATA 2'!$A$68:$A$100,$A10)</f>
        <v>2742.3378160000002</v>
      </c>
      <c r="U10" s="29">
        <f>SUMIFS('DATA 2'!U$68:U$100,'DATA 2'!$A$68:$A$100,$A10)</f>
        <v>2843.6115119999999</v>
      </c>
      <c r="V10" s="29">
        <f>SUMIFS('DATA 2'!V$68:V$100,'DATA 2'!$A$68:$A$100,$A10)</f>
        <v>2949.2657650000001</v>
      </c>
      <c r="W10" s="29">
        <f>SUMIFS('DATA 2'!W$68:W$100,'DATA 2'!$A$68:$A$100,$A10)</f>
        <v>3048.4137740000001</v>
      </c>
      <c r="X10" s="29">
        <f>SUMIFS('DATA 2'!X$68:X$100,'DATA 2'!$A$68:$A$100,$A10)</f>
        <v>3141.136587</v>
      </c>
      <c r="Y10" s="29">
        <f>SUMIFS('DATA 2'!Y$68:Y$100,'DATA 2'!$A$68:$A$100,$A10)</f>
        <v>3225.1178540000001</v>
      </c>
      <c r="Z10" s="29">
        <f>SUMIFS('DATA 2'!Z$68:Z$100,'DATA 2'!$A$68:$A$100,$A10)</f>
        <v>3298.536744</v>
      </c>
      <c r="AA10" s="29">
        <f>SUMIFS('DATA 2'!AA$68:AA$100,'DATA 2'!$A$68:$A$100,$A10)</f>
        <v>3359.967208</v>
      </c>
      <c r="AB10" s="29">
        <f>SUMIFS('DATA 2'!AB$68:AB$100,'DATA 2'!$A$68:$A$100,$A10)</f>
        <v>3408.2074670000002</v>
      </c>
      <c r="AC10" s="29">
        <f>SUMIFS('DATA 2'!AC$68:AC$100,'DATA 2'!$A$68:$A$100,$A10)</f>
        <v>3442.2229010000001</v>
      </c>
      <c r="AD10" s="29">
        <f>SUMIFS('DATA 2'!AD$68:AD$100,'DATA 2'!$A$68:$A$100,$A10)</f>
        <v>3461.1538839999998</v>
      </c>
      <c r="AE10" s="29">
        <f>SUMIFS('DATA 2'!AE$68:AE$100,'DATA 2'!$A$68:$A$100,$A10)</f>
        <v>3549.3560680000001</v>
      </c>
      <c r="AF10" s="29">
        <f>SUMIFS('DATA 2'!AF$68:AF$100,'DATA 2'!$A$68:$A$100,$A10)</f>
        <v>3636.5317100000002</v>
      </c>
      <c r="AG10" s="29">
        <f>SUMIFS('DATA 2'!AG$68:AG$100,'DATA 2'!$A$68:$A$100,$A10)</f>
        <v>3706.437394</v>
      </c>
      <c r="AH10" s="29">
        <f>SUMIFS('DATA 2'!AH$68:AH$100,'DATA 2'!$A$68:$A$100,$A10)</f>
        <v>3758.6952000000001</v>
      </c>
      <c r="AI10" s="29">
        <f>SUMIFS('DATA 2'!AI$68:AI$100,'DATA 2'!$A$68:$A$100,$A10)</f>
        <v>3796.0717239999999</v>
      </c>
      <c r="AJ10" s="29">
        <f>SUMIFS('DATA 2'!AJ$68:AJ$100,'DATA 2'!$A$68:$A$100,$A10)</f>
        <v>3821.2268399999998</v>
      </c>
      <c r="AK10" s="29">
        <f>SUMIFS('DATA 2'!AK$68:AK$100,'DATA 2'!$A$68:$A$100,$A10)</f>
        <v>3836.179134</v>
      </c>
      <c r="AL10" s="29">
        <f>SUMIFS('DATA 2'!AL$68:AL$100,'DATA 2'!$A$68:$A$100,$A10)</f>
        <v>3842.4305410000002</v>
      </c>
      <c r="AM10" s="29">
        <f>SUMIFS('DATA 2'!AM$68:AM$100,'DATA 2'!$A$68:$A$100,$A10)</f>
        <v>3840.9386669999999</v>
      </c>
      <c r="AN10" s="29">
        <f>SUMIFS('DATA 2'!AN$68:AN$100,'DATA 2'!$A$68:$A$100,$A10)</f>
        <v>3832.4435349999999</v>
      </c>
    </row>
    <row r="11" spans="1:40" x14ac:dyDescent="0.25">
      <c r="A11" s="31" t="s">
        <v>117</v>
      </c>
      <c r="C11" s="29">
        <f>SUMIFS('DATA 2'!C$68:C$100,'DATA 2'!$A$68:$A$100,$A11)</f>
        <v>4.3678165160000004</v>
      </c>
      <c r="D11" s="29">
        <f>SUMIFS('DATA 2'!D$68:D$100,'DATA 2'!$A$68:$A$100,$A11)</f>
        <v>9.1144013990000001</v>
      </c>
      <c r="E11" s="29">
        <f>SUMIFS('DATA 2'!E$68:E$100,'DATA 2'!$A$68:$A$100,$A11)</f>
        <v>19.12926921</v>
      </c>
      <c r="F11" s="29">
        <f>SUMIFS('DATA 2'!F$68:F$100,'DATA 2'!$A$68:$A$100,$A11)</f>
        <v>40.454848419999998</v>
      </c>
      <c r="G11" s="29">
        <f>SUMIFS('DATA 2'!G$68:G$100,'DATA 2'!$A$68:$A$100,$A11)</f>
        <v>86.036031269999995</v>
      </c>
      <c r="H11" s="29">
        <f>SUMIFS('DATA 2'!H$68:H$100,'DATA 2'!$A$68:$A$100,$A11)</f>
        <v>170.77959569999999</v>
      </c>
      <c r="I11" s="29">
        <f>SUMIFS('DATA 2'!I$68:I$100,'DATA 2'!$A$68:$A$100,$A11)</f>
        <v>328.63958839999998</v>
      </c>
      <c r="J11" s="29">
        <f>SUMIFS('DATA 2'!J$68:J$100,'DATA 2'!$A$68:$A$100,$A11)</f>
        <v>621.60721960000001</v>
      </c>
      <c r="K11" s="29">
        <f>SUMIFS('DATA 2'!K$68:K$100,'DATA 2'!$A$68:$A$100,$A11)</f>
        <v>1162.9488249999999</v>
      </c>
      <c r="L11" s="29">
        <f>SUMIFS('DATA 2'!L$68:L$100,'DATA 2'!$A$68:$A$100,$A11)</f>
        <v>2156.115002</v>
      </c>
      <c r="M11" s="29">
        <f>SUMIFS('DATA 2'!M$68:M$100,'DATA 2'!$A$68:$A$100,$A11)</f>
        <v>3959.7492269999998</v>
      </c>
      <c r="N11" s="29">
        <f>SUMIFS('DATA 2'!N$68:N$100,'DATA 2'!$A$68:$A$100,$A11)</f>
        <v>7187.5486620000001</v>
      </c>
      <c r="O11" s="29">
        <f>SUMIFS('DATA 2'!O$68:O$100,'DATA 2'!$A$68:$A$100,$A11)</f>
        <v>12843.774740000001</v>
      </c>
      <c r="P11" s="29">
        <f>SUMIFS('DATA 2'!P$68:P$100,'DATA 2'!$A$68:$A$100,$A11)</f>
        <v>14351.159460000001</v>
      </c>
      <c r="Q11" s="29">
        <f>SUMIFS('DATA 2'!Q$68:Q$100,'DATA 2'!$A$68:$A$100,$A11)</f>
        <v>15843.429480000001</v>
      </c>
      <c r="R11" s="29">
        <f>SUMIFS('DATA 2'!R$68:R$100,'DATA 2'!$A$68:$A$100,$A11)</f>
        <v>17329.235000000001</v>
      </c>
      <c r="S11" s="29">
        <f>SUMIFS('DATA 2'!S$68:S$100,'DATA 2'!$A$68:$A$100,$A11)</f>
        <v>18807.798289999999</v>
      </c>
      <c r="T11" s="29">
        <f>SUMIFS('DATA 2'!T$68:T$100,'DATA 2'!$A$68:$A$100,$A11)</f>
        <v>20275.807199999999</v>
      </c>
      <c r="U11" s="29">
        <f>SUMIFS('DATA 2'!U$68:U$100,'DATA 2'!$A$68:$A$100,$A11)</f>
        <v>23705.01182</v>
      </c>
      <c r="V11" s="29">
        <f>SUMIFS('DATA 2'!V$68:V$100,'DATA 2'!$A$68:$A$100,$A11)</f>
        <v>27649.205269999999</v>
      </c>
      <c r="W11" s="29">
        <f>SUMIFS('DATA 2'!W$68:W$100,'DATA 2'!$A$68:$A$100,$A11)</f>
        <v>32102.432840000001</v>
      </c>
      <c r="X11" s="29">
        <f>SUMIFS('DATA 2'!X$68:X$100,'DATA 2'!$A$68:$A$100,$A11)</f>
        <v>37183.611449999997</v>
      </c>
      <c r="Y11" s="29">
        <f>SUMIFS('DATA 2'!Y$68:Y$100,'DATA 2'!$A$68:$A$100,$A11)</f>
        <v>42931.731610000003</v>
      </c>
      <c r="Z11" s="29">
        <f>SUMIFS('DATA 2'!Z$68:Z$100,'DATA 2'!$A$68:$A$100,$A11)</f>
        <v>49404.290090000002</v>
      </c>
      <c r="AA11" s="29">
        <f>SUMIFS('DATA 2'!AA$68:AA$100,'DATA 2'!$A$68:$A$100,$A11)</f>
        <v>56661.225639999997</v>
      </c>
      <c r="AB11" s="29">
        <f>SUMIFS('DATA 2'!AB$68:AB$100,'DATA 2'!$A$68:$A$100,$A11)</f>
        <v>64761.883569999998</v>
      </c>
      <c r="AC11" s="29">
        <f>SUMIFS('DATA 2'!AC$68:AC$100,'DATA 2'!$A$68:$A$100,$A11)</f>
        <v>73763.190839999996</v>
      </c>
      <c r="AD11" s="29">
        <f>SUMIFS('DATA 2'!AD$68:AD$100,'DATA 2'!$A$68:$A$100,$A11)</f>
        <v>83718.19356</v>
      </c>
      <c r="AE11" s="29">
        <f>SUMIFS('DATA 2'!AE$68:AE$100,'DATA 2'!$A$68:$A$100,$A11)</f>
        <v>89480.515289999996</v>
      </c>
      <c r="AF11" s="29">
        <f>SUMIFS('DATA 2'!AF$68:AF$100,'DATA 2'!$A$68:$A$100,$A11)</f>
        <v>94458.212010000003</v>
      </c>
      <c r="AG11" s="29">
        <f>SUMIFS('DATA 2'!AG$68:AG$100,'DATA 2'!$A$68:$A$100,$A11)</f>
        <v>98880.352280000006</v>
      </c>
      <c r="AH11" s="29">
        <f>SUMIFS('DATA 2'!AH$68:AH$100,'DATA 2'!$A$68:$A$100,$A11)</f>
        <v>102891.99649999999</v>
      </c>
      <c r="AI11" s="29">
        <f>SUMIFS('DATA 2'!AI$68:AI$100,'DATA 2'!$A$68:$A$100,$A11)</f>
        <v>106586.06140000001</v>
      </c>
      <c r="AJ11" s="29">
        <f>SUMIFS('DATA 2'!AJ$68:AJ$100,'DATA 2'!$A$68:$A$100,$A11)</f>
        <v>110022.1244</v>
      </c>
      <c r="AK11" s="29">
        <f>SUMIFS('DATA 2'!AK$68:AK$100,'DATA 2'!$A$68:$A$100,$A11)</f>
        <v>113240.34910000001</v>
      </c>
      <c r="AL11" s="29">
        <f>SUMIFS('DATA 2'!AL$68:AL$100,'DATA 2'!$A$68:$A$100,$A11)</f>
        <v>116270.8962</v>
      </c>
      <c r="AM11" s="29">
        <f>SUMIFS('DATA 2'!AM$68:AM$100,'DATA 2'!$A$68:$A$100,$A11)</f>
        <v>119129.1219</v>
      </c>
      <c r="AN11" s="29">
        <f>SUMIFS('DATA 2'!AN$68:AN$100,'DATA 2'!$A$68:$A$100,$A11)</f>
        <v>121829.027</v>
      </c>
    </row>
    <row r="12" spans="1:40" x14ac:dyDescent="0.25">
      <c r="A12" s="31" t="s">
        <v>428</v>
      </c>
      <c r="C12" s="29">
        <f>SUMIFS('DATA 2'!C$68:C$100,'DATA 2'!$A$68:$A$100,$A12)</f>
        <v>288.43088970000002</v>
      </c>
      <c r="D12" s="29">
        <f>SUMIFS('DATA 2'!D$68:D$100,'DATA 2'!$A$68:$A$100,$A12)</f>
        <v>363.27120159999998</v>
      </c>
      <c r="E12" s="29">
        <f>SUMIFS('DATA 2'!E$68:E$100,'DATA 2'!$A$68:$A$100,$A12)</f>
        <v>488.46046159999997</v>
      </c>
      <c r="F12" s="29">
        <f>SUMIFS('DATA 2'!F$68:F$100,'DATA 2'!$A$68:$A$100,$A12)</f>
        <v>671.78416379999999</v>
      </c>
      <c r="G12" s="29">
        <f>SUMIFS('DATA 2'!G$68:G$100,'DATA 2'!$A$68:$A$100,$A12)</f>
        <v>932.57587179999996</v>
      </c>
      <c r="H12" s="29">
        <f>SUMIFS('DATA 2'!H$68:H$100,'DATA 2'!$A$68:$A$100,$A12)</f>
        <v>1198.048771</v>
      </c>
      <c r="I12" s="29">
        <f>SUMIFS('DATA 2'!I$68:I$100,'DATA 2'!$A$68:$A$100,$A12)</f>
        <v>1462.190924</v>
      </c>
      <c r="J12" s="29">
        <f>SUMIFS('DATA 2'!J$68:J$100,'DATA 2'!$A$68:$A$100,$A12)</f>
        <v>1730.8318690000001</v>
      </c>
      <c r="K12" s="29">
        <f>SUMIFS('DATA 2'!K$68:K$100,'DATA 2'!$A$68:$A$100,$A12)</f>
        <v>2011.049659</v>
      </c>
      <c r="L12" s="29">
        <f>SUMIFS('DATA 2'!L$68:L$100,'DATA 2'!$A$68:$A$100,$A12)</f>
        <v>2306.53917</v>
      </c>
      <c r="M12" s="29">
        <f>SUMIFS('DATA 2'!M$68:M$100,'DATA 2'!$A$68:$A$100,$A12)</f>
        <v>2615.893489</v>
      </c>
      <c r="N12" s="29">
        <f>SUMIFS('DATA 2'!N$68:N$100,'DATA 2'!$A$68:$A$100,$A12)</f>
        <v>2930.6675599999999</v>
      </c>
      <c r="O12" s="29">
        <f>SUMIFS('DATA 2'!O$68:O$100,'DATA 2'!$A$68:$A$100,$A12)</f>
        <v>3232.9818</v>
      </c>
      <c r="P12" s="29">
        <f>SUMIFS('DATA 2'!P$68:P$100,'DATA 2'!$A$68:$A$100,$A12)</f>
        <v>3454.739212</v>
      </c>
      <c r="Q12" s="29">
        <f>SUMIFS('DATA 2'!Q$68:Q$100,'DATA 2'!$A$68:$A$100,$A12)</f>
        <v>3637.8554690000001</v>
      </c>
      <c r="R12" s="29">
        <f>SUMIFS('DATA 2'!R$68:R$100,'DATA 2'!$A$68:$A$100,$A12)</f>
        <v>3796.7909530000002</v>
      </c>
      <c r="S12" s="29">
        <f>SUMIFS('DATA 2'!S$68:S$100,'DATA 2'!$A$68:$A$100,$A12)</f>
        <v>3934.915837</v>
      </c>
      <c r="T12" s="29">
        <f>SUMIFS('DATA 2'!T$68:T$100,'DATA 2'!$A$68:$A$100,$A12)</f>
        <v>4052.3870689999999</v>
      </c>
      <c r="U12" s="29">
        <f>SUMIFS('DATA 2'!U$68:U$100,'DATA 2'!$A$68:$A$100,$A12)</f>
        <v>4189.3752350000004</v>
      </c>
      <c r="V12" s="29">
        <f>SUMIFS('DATA 2'!V$68:V$100,'DATA 2'!$A$68:$A$100,$A12)</f>
        <v>4324.6563349999997</v>
      </c>
      <c r="W12" s="29">
        <f>SUMIFS('DATA 2'!W$68:W$100,'DATA 2'!$A$68:$A$100,$A12)</f>
        <v>4443.1447280000002</v>
      </c>
      <c r="X12" s="29">
        <f>SUMIFS('DATA 2'!X$68:X$100,'DATA 2'!$A$68:$A$100,$A12)</f>
        <v>4545.6633650000003</v>
      </c>
      <c r="Y12" s="29">
        <f>SUMIFS('DATA 2'!Y$68:Y$100,'DATA 2'!$A$68:$A$100,$A12)</f>
        <v>4629.5129779999997</v>
      </c>
      <c r="Z12" s="29">
        <f>SUMIFS('DATA 2'!Z$68:Z$100,'DATA 2'!$A$68:$A$100,$A12)</f>
        <v>4692.822921</v>
      </c>
      <c r="AA12" s="29">
        <f>SUMIFS('DATA 2'!AA$68:AA$100,'DATA 2'!$A$68:$A$100,$A12)</f>
        <v>4734.4108429999997</v>
      </c>
      <c r="AB12" s="29">
        <f>SUMIFS('DATA 2'!AB$68:AB$100,'DATA 2'!$A$68:$A$100,$A12)</f>
        <v>4753.5197609999996</v>
      </c>
      <c r="AC12" s="29">
        <f>SUMIFS('DATA 2'!AC$68:AC$100,'DATA 2'!$A$68:$A$100,$A12)</f>
        <v>4749.7139669999997</v>
      </c>
      <c r="AD12" s="29">
        <f>SUMIFS('DATA 2'!AD$68:AD$100,'DATA 2'!$A$68:$A$100,$A12)</f>
        <v>4722.864775</v>
      </c>
      <c r="AE12" s="29">
        <f>SUMIFS('DATA 2'!AE$68:AE$100,'DATA 2'!$A$68:$A$100,$A12)</f>
        <v>2911.0322740000001</v>
      </c>
      <c r="AF12" s="29">
        <f>SUMIFS('DATA 2'!AF$68:AF$100,'DATA 2'!$A$68:$A$100,$A12)</f>
        <v>1491.9286360000001</v>
      </c>
      <c r="AG12" s="29">
        <f>SUMIFS('DATA 2'!AG$68:AG$100,'DATA 2'!$A$68:$A$100,$A12)</f>
        <v>703.62768830000005</v>
      </c>
      <c r="AH12" s="29">
        <f>SUMIFS('DATA 2'!AH$68:AH$100,'DATA 2'!$A$68:$A$100,$A12)</f>
        <v>315.44395250000002</v>
      </c>
      <c r="AI12" s="29">
        <f>SUMIFS('DATA 2'!AI$68:AI$100,'DATA 2'!$A$68:$A$100,$A12)</f>
        <v>135.95853030000001</v>
      </c>
      <c r="AJ12" s="29">
        <f>SUMIFS('DATA 2'!AJ$68:AJ$100,'DATA 2'!$A$68:$A$100,$A12)</f>
        <v>56.63360007</v>
      </c>
      <c r="AK12" s="29">
        <f>SUMIFS('DATA 2'!AK$68:AK$100,'DATA 2'!$A$68:$A$100,$A12)</f>
        <v>22.903884349999998</v>
      </c>
      <c r="AL12" s="29">
        <f>SUMIFS('DATA 2'!AL$68:AL$100,'DATA 2'!$A$68:$A$100,$A12)</f>
        <v>9.0556640349999995</v>
      </c>
      <c r="AM12" s="29">
        <f>SUMIFS('DATA 2'!AM$68:AM$100,'DATA 2'!$A$68:$A$100,$A12)</f>
        <v>3.544061868</v>
      </c>
      <c r="AN12" s="29">
        <f>SUMIFS('DATA 2'!AN$68:AN$100,'DATA 2'!$A$68:$A$100,$A12)</f>
        <v>1.40306836</v>
      </c>
    </row>
    <row r="13" spans="1:40" x14ac:dyDescent="0.25">
      <c r="A13" s="31" t="s">
        <v>429</v>
      </c>
      <c r="C13" s="29">
        <f>SUMIFS('DATA 2'!C$68:C$100,'DATA 2'!$A$68:$A$100,$A13)</f>
        <v>514.10128280000004</v>
      </c>
      <c r="D13" s="29">
        <f>SUMIFS('DATA 2'!D$68:D$100,'DATA 2'!$A$68:$A$100,$A13)</f>
        <v>562.69846710000002</v>
      </c>
      <c r="E13" s="29">
        <f>SUMIFS('DATA 2'!E$68:E$100,'DATA 2'!$A$68:$A$100,$A13)</f>
        <v>626.11050039999998</v>
      </c>
      <c r="F13" s="29">
        <f>SUMIFS('DATA 2'!F$68:F$100,'DATA 2'!$A$68:$A$100,$A13)</f>
        <v>698.35869130000003</v>
      </c>
      <c r="G13" s="29">
        <f>SUMIFS('DATA 2'!G$68:G$100,'DATA 2'!$A$68:$A$100,$A13)</f>
        <v>777.23375899999996</v>
      </c>
      <c r="H13" s="29">
        <f>SUMIFS('DATA 2'!H$68:H$100,'DATA 2'!$A$68:$A$100,$A13)</f>
        <v>878.44001379999997</v>
      </c>
      <c r="I13" s="29">
        <f>SUMIFS('DATA 2'!I$68:I$100,'DATA 2'!$A$68:$A$100,$A13)</f>
        <v>972.39550959999997</v>
      </c>
      <c r="J13" s="29">
        <f>SUMIFS('DATA 2'!J$68:J$100,'DATA 2'!$A$68:$A$100,$A13)</f>
        <v>1054.2808239999999</v>
      </c>
      <c r="K13" s="29">
        <f>SUMIFS('DATA 2'!K$68:K$100,'DATA 2'!$A$68:$A$100,$A13)</f>
        <v>1126.298448</v>
      </c>
      <c r="L13" s="29">
        <f>SUMIFS('DATA 2'!L$68:L$100,'DATA 2'!$A$68:$A$100,$A13)</f>
        <v>1190.3051109999999</v>
      </c>
      <c r="M13" s="29">
        <f>SUMIFS('DATA 2'!M$68:M$100,'DATA 2'!$A$68:$A$100,$A13)</f>
        <v>1246.0322100000001</v>
      </c>
      <c r="N13" s="29">
        <f>SUMIFS('DATA 2'!N$68:N$100,'DATA 2'!$A$68:$A$100,$A13)</f>
        <v>1290.6025509999999</v>
      </c>
      <c r="O13" s="29">
        <f>SUMIFS('DATA 2'!O$68:O$100,'DATA 2'!$A$68:$A$100,$A13)</f>
        <v>1318.383871</v>
      </c>
      <c r="P13" s="29">
        <f>SUMIFS('DATA 2'!P$68:P$100,'DATA 2'!$A$68:$A$100,$A13)</f>
        <v>1346.3393329999999</v>
      </c>
      <c r="Q13" s="29">
        <f>SUMIFS('DATA 2'!Q$68:Q$100,'DATA 2'!$A$68:$A$100,$A13)</f>
        <v>1371.8249679999999</v>
      </c>
      <c r="R13" s="29">
        <f>SUMIFS('DATA 2'!R$68:R$100,'DATA 2'!$A$68:$A$100,$A13)</f>
        <v>1393.6724099999999</v>
      </c>
      <c r="S13" s="29">
        <f>SUMIFS('DATA 2'!S$68:S$100,'DATA 2'!$A$68:$A$100,$A13)</f>
        <v>1411.27973</v>
      </c>
      <c r="T13" s="29">
        <f>SUMIFS('DATA 2'!T$68:T$100,'DATA 2'!$A$68:$A$100,$A13)</f>
        <v>1424.3152930000001</v>
      </c>
      <c r="U13" s="29">
        <f>SUMIFS('DATA 2'!U$68:U$100,'DATA 2'!$A$68:$A$100,$A13)</f>
        <v>1361.551089</v>
      </c>
      <c r="V13" s="29">
        <f>SUMIFS('DATA 2'!V$68:V$100,'DATA 2'!$A$68:$A$100,$A13)</f>
        <v>1273.829324</v>
      </c>
      <c r="W13" s="29">
        <f>SUMIFS('DATA 2'!W$68:W$100,'DATA 2'!$A$68:$A$100,$A13)</f>
        <v>1177.44226</v>
      </c>
      <c r="X13" s="29">
        <f>SUMIFS('DATA 2'!X$68:X$100,'DATA 2'!$A$68:$A$100,$A13)</f>
        <v>1079.971057</v>
      </c>
      <c r="Y13" s="29">
        <f>SUMIFS('DATA 2'!Y$68:Y$100,'DATA 2'!$A$68:$A$100,$A13)</f>
        <v>983.772066</v>
      </c>
      <c r="Z13" s="29">
        <f>SUMIFS('DATA 2'!Z$68:Z$100,'DATA 2'!$A$68:$A$100,$A13)</f>
        <v>890.16103910000004</v>
      </c>
      <c r="AA13" s="29">
        <f>SUMIFS('DATA 2'!AA$68:AA$100,'DATA 2'!$A$68:$A$100,$A13)</f>
        <v>800.11257369999998</v>
      </c>
      <c r="AB13" s="29">
        <f>SUMIFS('DATA 2'!AB$68:AB$100,'DATA 2'!$A$68:$A$100,$A13)</f>
        <v>714.39178560000005</v>
      </c>
      <c r="AC13" s="29">
        <f>SUMIFS('DATA 2'!AC$68:AC$100,'DATA 2'!$A$68:$A$100,$A13)</f>
        <v>633.58760629999995</v>
      </c>
      <c r="AD13" s="29">
        <f>SUMIFS('DATA 2'!AD$68:AD$100,'DATA 2'!$A$68:$A$100,$A13)</f>
        <v>558.130087</v>
      </c>
      <c r="AE13" s="29">
        <f>SUMIFS('DATA 2'!AE$68:AE$100,'DATA 2'!$A$68:$A$100,$A13)</f>
        <v>464.72894860000002</v>
      </c>
      <c r="AF13" s="29">
        <f>SUMIFS('DATA 2'!AF$68:AF$100,'DATA 2'!$A$68:$A$100,$A13)</f>
        <v>375.37519579999997</v>
      </c>
      <c r="AG13" s="29">
        <f>SUMIFS('DATA 2'!AG$68:AG$100,'DATA 2'!$A$68:$A$100,$A13)</f>
        <v>297.4742445</v>
      </c>
      <c r="AH13" s="29">
        <f>SUMIFS('DATA 2'!AH$68:AH$100,'DATA 2'!$A$68:$A$100,$A13)</f>
        <v>232.43700860000001</v>
      </c>
      <c r="AI13" s="29">
        <f>SUMIFS('DATA 2'!AI$68:AI$100,'DATA 2'!$A$68:$A$100,$A13)</f>
        <v>179.51031639999999</v>
      </c>
      <c r="AJ13" s="29">
        <f>SUMIFS('DATA 2'!AJ$68:AJ$100,'DATA 2'!$A$68:$A$100,$A13)</f>
        <v>137.2062358</v>
      </c>
      <c r="AK13" s="29">
        <f>SUMIFS('DATA 2'!AK$68:AK$100,'DATA 2'!$A$68:$A$100,$A13)</f>
        <v>103.8725024</v>
      </c>
      <c r="AL13" s="29">
        <f>SUMIFS('DATA 2'!AL$68:AL$100,'DATA 2'!$A$68:$A$100,$A13)</f>
        <v>77.928807230000004</v>
      </c>
      <c r="AM13" s="29">
        <f>SUMIFS('DATA 2'!AM$68:AM$100,'DATA 2'!$A$68:$A$100,$A13)</f>
        <v>57.95810041</v>
      </c>
      <c r="AN13" s="29">
        <f>SUMIFS('DATA 2'!AN$68:AN$100,'DATA 2'!$A$68:$A$100,$A13)</f>
        <v>42.743281119999999</v>
      </c>
    </row>
    <row r="14" spans="1:40" x14ac:dyDescent="0.25">
      <c r="A14" s="31" t="s">
        <v>430</v>
      </c>
      <c r="C14" s="29">
        <f>SUMIFS('DATA 2'!C$68:C$100,'DATA 2'!$A$68:$A$100,$A14)</f>
        <v>0.22515454670000001</v>
      </c>
      <c r="D14" s="29">
        <f>SUMIFS('DATA 2'!D$68:D$100,'DATA 2'!$A$68:$A$100,$A14)</f>
        <v>0.82926750429999996</v>
      </c>
      <c r="E14" s="29">
        <f>SUMIFS('DATA 2'!E$68:E$100,'DATA 2'!$A$68:$A$100,$A14)</f>
        <v>4.8866459860000004</v>
      </c>
      <c r="F14" s="29">
        <f>SUMIFS('DATA 2'!F$68:F$100,'DATA 2'!$A$68:$A$100,$A14)</f>
        <v>34.366459220000003</v>
      </c>
      <c r="G14" s="29">
        <f>SUMIFS('DATA 2'!G$68:G$100,'DATA 2'!$A$68:$A$100,$A14)</f>
        <v>255.9819693</v>
      </c>
      <c r="H14" s="29">
        <f>SUMIFS('DATA 2'!H$68:H$100,'DATA 2'!$A$68:$A$100,$A14)</f>
        <v>619.92005529999994</v>
      </c>
      <c r="I14" s="29">
        <f>SUMIFS('DATA 2'!I$68:I$100,'DATA 2'!$A$68:$A$100,$A14)</f>
        <v>995.36050590000002</v>
      </c>
      <c r="J14" s="29">
        <f>SUMIFS('DATA 2'!J$68:J$100,'DATA 2'!$A$68:$A$100,$A14)</f>
        <v>1370.610248</v>
      </c>
      <c r="K14" s="29">
        <f>SUMIFS('DATA 2'!K$68:K$100,'DATA 2'!$A$68:$A$100,$A14)</f>
        <v>1766.365646</v>
      </c>
      <c r="L14" s="29">
        <f>SUMIFS('DATA 2'!L$68:L$100,'DATA 2'!$A$68:$A$100,$A14)</f>
        <v>2197.857712</v>
      </c>
      <c r="M14" s="29">
        <f>SUMIFS('DATA 2'!M$68:M$100,'DATA 2'!$A$68:$A$100,$A14)</f>
        <v>2670.554697</v>
      </c>
      <c r="N14" s="29">
        <f>SUMIFS('DATA 2'!N$68:N$100,'DATA 2'!$A$68:$A$100,$A14)</f>
        <v>3179.3537839999999</v>
      </c>
      <c r="O14" s="29">
        <f>SUMIFS('DATA 2'!O$68:O$100,'DATA 2'!$A$68:$A$100,$A14)</f>
        <v>3705.6305790000001</v>
      </c>
      <c r="P14" s="29">
        <f>SUMIFS('DATA 2'!P$68:P$100,'DATA 2'!$A$68:$A$100,$A14)</f>
        <v>4010.2994130000002</v>
      </c>
      <c r="Q14" s="29">
        <f>SUMIFS('DATA 2'!Q$68:Q$100,'DATA 2'!$A$68:$A$100,$A14)</f>
        <v>4205.893658</v>
      </c>
      <c r="R14" s="29">
        <f>SUMIFS('DATA 2'!R$68:R$100,'DATA 2'!$A$68:$A$100,$A14)</f>
        <v>4339.9791349999996</v>
      </c>
      <c r="S14" s="29">
        <f>SUMIFS('DATA 2'!S$68:S$100,'DATA 2'!$A$68:$A$100,$A14)</f>
        <v>4429.3301499999998</v>
      </c>
      <c r="T14" s="29">
        <f>SUMIFS('DATA 2'!T$68:T$100,'DATA 2'!$A$68:$A$100,$A14)</f>
        <v>4480.6779189999997</v>
      </c>
      <c r="U14" s="29">
        <f>SUMIFS('DATA 2'!U$68:U$100,'DATA 2'!$A$68:$A$100,$A14)</f>
        <v>4315.186267</v>
      </c>
      <c r="V14" s="29">
        <f>SUMIFS('DATA 2'!V$68:V$100,'DATA 2'!$A$68:$A$100,$A14)</f>
        <v>4067.5088879999998</v>
      </c>
      <c r="W14" s="29">
        <f>SUMIFS('DATA 2'!W$68:W$100,'DATA 2'!$A$68:$A$100,$A14)</f>
        <v>3783.1874120000002</v>
      </c>
      <c r="X14" s="29">
        <f>SUMIFS('DATA 2'!X$68:X$100,'DATA 2'!$A$68:$A$100,$A14)</f>
        <v>3486.942481</v>
      </c>
      <c r="Y14" s="29">
        <f>SUMIFS('DATA 2'!Y$68:Y$100,'DATA 2'!$A$68:$A$100,$A14)</f>
        <v>3188.2528430000002</v>
      </c>
      <c r="Z14" s="29">
        <f>SUMIFS('DATA 2'!Z$68:Z$100,'DATA 2'!$A$68:$A$100,$A14)</f>
        <v>2893.2191630000002</v>
      </c>
      <c r="AA14" s="29">
        <f>SUMIFS('DATA 2'!AA$68:AA$100,'DATA 2'!$A$68:$A$100,$A14)</f>
        <v>2606.4855809999999</v>
      </c>
      <c r="AB14" s="29">
        <f>SUMIFS('DATA 2'!AB$68:AB$100,'DATA 2'!$A$68:$A$100,$A14)</f>
        <v>2331.6430959999998</v>
      </c>
      <c r="AC14" s="29">
        <f>SUMIFS('DATA 2'!AC$68:AC$100,'DATA 2'!$A$68:$A$100,$A14)</f>
        <v>2071.3908329999999</v>
      </c>
      <c r="AD14" s="29">
        <f>SUMIFS('DATA 2'!AD$68:AD$100,'DATA 2'!$A$68:$A$100,$A14)</f>
        <v>1827.658248</v>
      </c>
      <c r="AE14" s="29">
        <f>SUMIFS('DATA 2'!AE$68:AE$100,'DATA 2'!$A$68:$A$100,$A14)</f>
        <v>1695.0376659999999</v>
      </c>
      <c r="AF14" s="29">
        <f>SUMIFS('DATA 2'!AF$68:AF$100,'DATA 2'!$A$68:$A$100,$A14)</f>
        <v>1586.2958920000001</v>
      </c>
      <c r="AG14" s="29">
        <f>SUMIFS('DATA 2'!AG$68:AG$100,'DATA 2'!$A$68:$A$100,$A14)</f>
        <v>1481.5472769999999</v>
      </c>
      <c r="AH14" s="29">
        <f>SUMIFS('DATA 2'!AH$68:AH$100,'DATA 2'!$A$68:$A$100,$A14)</f>
        <v>1378.4621790000001</v>
      </c>
      <c r="AI14" s="29">
        <f>SUMIFS('DATA 2'!AI$68:AI$100,'DATA 2'!$A$68:$A$100,$A14)</f>
        <v>1278.15293</v>
      </c>
      <c r="AJ14" s="29">
        <f>SUMIFS('DATA 2'!AJ$68:AJ$100,'DATA 2'!$A$68:$A$100,$A14)</f>
        <v>1181.8678870000001</v>
      </c>
      <c r="AK14" s="29">
        <f>SUMIFS('DATA 2'!AK$68:AK$100,'DATA 2'!$A$68:$A$100,$A14)</f>
        <v>1090.4266359999999</v>
      </c>
      <c r="AL14" s="29">
        <f>SUMIFS('DATA 2'!AL$68:AL$100,'DATA 2'!$A$68:$A$100,$A14)</f>
        <v>1004.265266</v>
      </c>
      <c r="AM14" s="29">
        <f>SUMIFS('DATA 2'!AM$68:AM$100,'DATA 2'!$A$68:$A$100,$A14)</f>
        <v>923.50578840000003</v>
      </c>
      <c r="AN14" s="29">
        <f>SUMIFS('DATA 2'!AN$68:AN$100,'DATA 2'!$A$68:$A$100,$A14)</f>
        <v>848.11252860000002</v>
      </c>
    </row>
    <row r="15" spans="1:40" x14ac:dyDescent="0.25">
      <c r="A15" s="31" t="s">
        <v>431</v>
      </c>
      <c r="C15" s="29">
        <f>SUMIFS('DATA 2'!C$68:C$100,'DATA 2'!$A$68:$A$100,$A15)</f>
        <v>2605.7253879999998</v>
      </c>
      <c r="D15" s="29">
        <f>SUMIFS('DATA 2'!D$68:D$100,'DATA 2'!$A$68:$A$100,$A15)</f>
        <v>2652.381586</v>
      </c>
      <c r="E15" s="29">
        <f>SUMIFS('DATA 2'!E$68:E$100,'DATA 2'!$A$68:$A$100,$A15)</f>
        <v>2677.7069179999999</v>
      </c>
      <c r="F15" s="29">
        <f>SUMIFS('DATA 2'!F$68:F$100,'DATA 2'!$A$68:$A$100,$A15)</f>
        <v>2683.6129850000002</v>
      </c>
      <c r="G15" s="29">
        <f>SUMIFS('DATA 2'!G$68:G$100,'DATA 2'!$A$68:$A$100,$A15)</f>
        <v>2668.4132909999998</v>
      </c>
      <c r="H15" s="29">
        <f>SUMIFS('DATA 2'!H$68:H$100,'DATA 2'!$A$68:$A$100,$A15)</f>
        <v>2847.980971</v>
      </c>
      <c r="I15" s="29">
        <f>SUMIFS('DATA 2'!I$68:I$100,'DATA 2'!$A$68:$A$100,$A15)</f>
        <v>3027.1268190000001</v>
      </c>
      <c r="J15" s="29">
        <f>SUMIFS('DATA 2'!J$68:J$100,'DATA 2'!$A$68:$A$100,$A15)</f>
        <v>3164.2196410000001</v>
      </c>
      <c r="K15" s="29">
        <f>SUMIFS('DATA 2'!K$68:K$100,'DATA 2'!$A$68:$A$100,$A15)</f>
        <v>3260.7582739999998</v>
      </c>
      <c r="L15" s="29">
        <f>SUMIFS('DATA 2'!L$68:L$100,'DATA 2'!$A$68:$A$100,$A15)</f>
        <v>3323.0572109999998</v>
      </c>
      <c r="M15" s="29">
        <f>SUMIFS('DATA 2'!M$68:M$100,'DATA 2'!$A$68:$A$100,$A15)</f>
        <v>3353.0021080000001</v>
      </c>
      <c r="N15" s="29">
        <f>SUMIFS('DATA 2'!N$68:N$100,'DATA 2'!$A$68:$A$100,$A15)</f>
        <v>3346.2760659999999</v>
      </c>
      <c r="O15" s="29">
        <f>SUMIFS('DATA 2'!O$68:O$100,'DATA 2'!$A$68:$A$100,$A15)</f>
        <v>3292.7167629999999</v>
      </c>
      <c r="P15" s="29">
        <f>SUMIFS('DATA 2'!P$68:P$100,'DATA 2'!$A$68:$A$100,$A15)</f>
        <v>3296.0153030000001</v>
      </c>
      <c r="Q15" s="29">
        <f>SUMIFS('DATA 2'!Q$68:Q$100,'DATA 2'!$A$68:$A$100,$A15)</f>
        <v>3312.9571209999999</v>
      </c>
      <c r="R15" s="29">
        <f>SUMIFS('DATA 2'!R$68:R$100,'DATA 2'!$A$68:$A$100,$A15)</f>
        <v>3329.0003929999998</v>
      </c>
      <c r="S15" s="29">
        <f>SUMIFS('DATA 2'!S$68:S$100,'DATA 2'!$A$68:$A$100,$A15)</f>
        <v>3339.4182150000001</v>
      </c>
      <c r="T15" s="29">
        <f>SUMIFS('DATA 2'!T$68:T$100,'DATA 2'!$A$68:$A$100,$A15)</f>
        <v>3342.6052180000001</v>
      </c>
      <c r="U15" s="29">
        <f>SUMIFS('DATA 2'!U$68:U$100,'DATA 2'!$A$68:$A$100,$A15)</f>
        <v>3373.8288790000001</v>
      </c>
      <c r="V15" s="29">
        <f>SUMIFS('DATA 2'!V$68:V$100,'DATA 2'!$A$68:$A$100,$A15)</f>
        <v>3412.7588289999999</v>
      </c>
      <c r="W15" s="29">
        <f>SUMIFS('DATA 2'!W$68:W$100,'DATA 2'!$A$68:$A$100,$A15)</f>
        <v>3446.8362820000002</v>
      </c>
      <c r="X15" s="29">
        <f>SUMIFS('DATA 2'!X$68:X$100,'DATA 2'!$A$68:$A$100,$A15)</f>
        <v>3476.802678</v>
      </c>
      <c r="Y15" s="29">
        <f>SUMIFS('DATA 2'!Y$68:Y$100,'DATA 2'!$A$68:$A$100,$A15)</f>
        <v>3500.6861610000001</v>
      </c>
      <c r="Z15" s="29">
        <f>SUMIFS('DATA 2'!Z$68:Z$100,'DATA 2'!$A$68:$A$100,$A15)</f>
        <v>3517.1074229999999</v>
      </c>
      <c r="AA15" s="29">
        <f>SUMIFS('DATA 2'!AA$68:AA$100,'DATA 2'!$A$68:$A$100,$A15)</f>
        <v>3525.0906839999998</v>
      </c>
      <c r="AB15" s="29">
        <f>SUMIFS('DATA 2'!AB$68:AB$100,'DATA 2'!$A$68:$A$100,$A15)</f>
        <v>3523.8374880000001</v>
      </c>
      <c r="AC15" s="29">
        <f>SUMIFS('DATA 2'!AC$68:AC$100,'DATA 2'!$A$68:$A$100,$A15)</f>
        <v>3512.6458050000001</v>
      </c>
      <c r="AD15" s="29">
        <f>SUMIFS('DATA 2'!AD$68:AD$100,'DATA 2'!$A$68:$A$100,$A15)</f>
        <v>3490.9067359999999</v>
      </c>
      <c r="AE15" s="29">
        <f>SUMIFS('DATA 2'!AE$68:AE$100,'DATA 2'!$A$68:$A$100,$A15)</f>
        <v>3546.0027879999998</v>
      </c>
      <c r="AF15" s="29">
        <f>SUMIFS('DATA 2'!AF$68:AF$100,'DATA 2'!$A$68:$A$100,$A15)</f>
        <v>3604.5519380000001</v>
      </c>
      <c r="AG15" s="29">
        <f>SUMIFS('DATA 2'!AG$68:AG$100,'DATA 2'!$A$68:$A$100,$A15)</f>
        <v>3650.0848110000002</v>
      </c>
      <c r="AH15" s="29">
        <f>SUMIFS('DATA 2'!AH$68:AH$100,'DATA 2'!$A$68:$A$100,$A15)</f>
        <v>3682.3856860000001</v>
      </c>
      <c r="AI15" s="29">
        <f>SUMIFS('DATA 2'!AI$68:AI$100,'DATA 2'!$A$68:$A$100,$A15)</f>
        <v>3704.2846979999999</v>
      </c>
      <c r="AJ15" s="29">
        <f>SUMIFS('DATA 2'!AJ$68:AJ$100,'DATA 2'!$A$68:$A$100,$A15)</f>
        <v>3718.37925</v>
      </c>
      <c r="AK15" s="29">
        <f>SUMIFS('DATA 2'!AK$68:AK$100,'DATA 2'!$A$68:$A$100,$A15)</f>
        <v>3726.5377210000001</v>
      </c>
      <c r="AL15" s="29">
        <f>SUMIFS('DATA 2'!AL$68:AL$100,'DATA 2'!$A$68:$A$100,$A15)</f>
        <v>3730.0524220000002</v>
      </c>
      <c r="AM15" s="29">
        <f>SUMIFS('DATA 2'!AM$68:AM$100,'DATA 2'!$A$68:$A$100,$A15)</f>
        <v>3729.6395819999998</v>
      </c>
      <c r="AN15" s="29">
        <f>SUMIFS('DATA 2'!AN$68:AN$100,'DATA 2'!$A$68:$A$100,$A15)</f>
        <v>3725.772782</v>
      </c>
    </row>
    <row r="16" spans="1:40" x14ac:dyDescent="0.25">
      <c r="A16" s="31" t="s">
        <v>434</v>
      </c>
      <c r="C16" s="29">
        <f>SUMIFS('DATA 2'!C$68:C$100,'DATA 2'!$A$68:$A$100,$A16)</f>
        <v>2831.6670730000001</v>
      </c>
      <c r="D16" s="29">
        <f>SUMIFS('DATA 2'!D$68:D$100,'DATA 2'!$A$68:$A$100,$A16)</f>
        <v>2898.4797549999998</v>
      </c>
      <c r="E16" s="29">
        <f>SUMIFS('DATA 2'!E$68:E$100,'DATA 2'!$A$68:$A$100,$A16)</f>
        <v>2928.8339599999999</v>
      </c>
      <c r="F16" s="29">
        <f>SUMIFS('DATA 2'!F$68:F$100,'DATA 2'!$A$68:$A$100,$A16)</f>
        <v>2925.721344</v>
      </c>
      <c r="G16" s="29">
        <f>SUMIFS('DATA 2'!G$68:G$100,'DATA 2'!$A$68:$A$100,$A16)</f>
        <v>2895.47975</v>
      </c>
      <c r="H16" s="29">
        <f>SUMIFS('DATA 2'!H$68:H$100,'DATA 2'!$A$68:$A$100,$A16)</f>
        <v>3076.0876549999998</v>
      </c>
      <c r="I16" s="29">
        <f>SUMIFS('DATA 2'!I$68:I$100,'DATA 2'!$A$68:$A$100,$A16)</f>
        <v>3262.698026</v>
      </c>
      <c r="J16" s="29">
        <f>SUMIFS('DATA 2'!J$68:J$100,'DATA 2'!$A$68:$A$100,$A16)</f>
        <v>3413.5680689999999</v>
      </c>
      <c r="K16" s="29">
        <f>SUMIFS('DATA 2'!K$68:K$100,'DATA 2'!$A$68:$A$100,$A16)</f>
        <v>3530.1338839999999</v>
      </c>
      <c r="L16" s="29">
        <f>SUMIFS('DATA 2'!L$68:L$100,'DATA 2'!$A$68:$A$100,$A16)</f>
        <v>3618.4936980000002</v>
      </c>
      <c r="M16" s="29">
        <f>SUMIFS('DATA 2'!M$68:M$100,'DATA 2'!$A$68:$A$100,$A16)</f>
        <v>3679.864626</v>
      </c>
      <c r="N16" s="29">
        <f>SUMIFS('DATA 2'!N$68:N$100,'DATA 2'!$A$68:$A$100,$A16)</f>
        <v>3708.3406610000002</v>
      </c>
      <c r="O16" s="29">
        <f>SUMIFS('DATA 2'!O$68:O$100,'DATA 2'!$A$68:$A$100,$A16)</f>
        <v>3691.0377539999999</v>
      </c>
      <c r="P16" s="29">
        <f>SUMIFS('DATA 2'!P$68:P$100,'DATA 2'!$A$68:$A$100,$A16)</f>
        <v>3612.6552320000001</v>
      </c>
      <c r="Q16" s="29">
        <f>SUMIFS('DATA 2'!Q$68:Q$100,'DATA 2'!$A$68:$A$100,$A16)</f>
        <v>3506.6123109999999</v>
      </c>
      <c r="R16" s="29">
        <f>SUMIFS('DATA 2'!R$68:R$100,'DATA 2'!$A$68:$A$100,$A16)</f>
        <v>3384.9263940000001</v>
      </c>
      <c r="S16" s="29">
        <f>SUMIFS('DATA 2'!S$68:S$100,'DATA 2'!$A$68:$A$100,$A16)</f>
        <v>3252.1664970000002</v>
      </c>
      <c r="T16" s="29">
        <f>SUMIFS('DATA 2'!T$68:T$100,'DATA 2'!$A$68:$A$100,$A16)</f>
        <v>3110.8728139999998</v>
      </c>
      <c r="U16" s="29">
        <f>SUMIFS('DATA 2'!U$68:U$100,'DATA 2'!$A$68:$A$100,$A16)</f>
        <v>3026.9048389999998</v>
      </c>
      <c r="V16" s="29">
        <f>SUMIFS('DATA 2'!V$68:V$100,'DATA 2'!$A$68:$A$100,$A16)</f>
        <v>2957.9576339999999</v>
      </c>
      <c r="W16" s="29">
        <f>SUMIFS('DATA 2'!W$68:W$100,'DATA 2'!$A$68:$A$100,$A16)</f>
        <v>2886.1851339999998</v>
      </c>
      <c r="X16" s="29">
        <f>SUMIFS('DATA 2'!X$68:X$100,'DATA 2'!$A$68:$A$100,$A16)</f>
        <v>2810.974952</v>
      </c>
      <c r="Y16" s="29">
        <f>SUMIFS('DATA 2'!Y$68:Y$100,'DATA 2'!$A$68:$A$100,$A16)</f>
        <v>2730.8746900000001</v>
      </c>
      <c r="Z16" s="29">
        <f>SUMIFS('DATA 2'!Z$68:Z$100,'DATA 2'!$A$68:$A$100,$A16)</f>
        <v>2645.4463940000001</v>
      </c>
      <c r="AA16" s="29">
        <f>SUMIFS('DATA 2'!AA$68:AA$100,'DATA 2'!$A$68:$A$100,$A16)</f>
        <v>2554.7552690000002</v>
      </c>
      <c r="AB16" s="29">
        <f>SUMIFS('DATA 2'!AB$68:AB$100,'DATA 2'!$A$68:$A$100,$A16)</f>
        <v>2459.073425</v>
      </c>
      <c r="AC16" s="29">
        <f>SUMIFS('DATA 2'!AC$68:AC$100,'DATA 2'!$A$68:$A$100,$A16)</f>
        <v>2358.7773339999999</v>
      </c>
      <c r="AD16" s="29">
        <f>SUMIFS('DATA 2'!AD$68:AD$100,'DATA 2'!$A$68:$A$100,$A16)</f>
        <v>2254.324462</v>
      </c>
      <c r="AE16" s="29">
        <f>SUMIFS('DATA 2'!AE$68:AE$100,'DATA 2'!$A$68:$A$100,$A16)</f>
        <v>1759.33367</v>
      </c>
      <c r="AF16" s="29">
        <f>SUMIFS('DATA 2'!AF$68:AF$100,'DATA 2'!$A$68:$A$100,$A16)</f>
        <v>1263.477136</v>
      </c>
      <c r="AG16" s="29">
        <f>SUMIFS('DATA 2'!AG$68:AG$100,'DATA 2'!$A$68:$A$100,$A16)</f>
        <v>871.45415879999996</v>
      </c>
      <c r="AH16" s="29">
        <f>SUMIFS('DATA 2'!AH$68:AH$100,'DATA 2'!$A$68:$A$100,$A16)</f>
        <v>585.75625300000002</v>
      </c>
      <c r="AI16" s="29">
        <f>SUMIFS('DATA 2'!AI$68:AI$100,'DATA 2'!$A$68:$A$100,$A16)</f>
        <v>385.83547570000002</v>
      </c>
      <c r="AJ16" s="29">
        <f>SUMIFS('DATA 2'!AJ$68:AJ$100,'DATA 2'!$A$68:$A$100,$A16)</f>
        <v>249.69434240000001</v>
      </c>
      <c r="AK16" s="29">
        <f>SUMIFS('DATA 2'!AK$68:AK$100,'DATA 2'!$A$68:$A$100,$A16)</f>
        <v>159.00360939999999</v>
      </c>
      <c r="AL16" s="29">
        <f>SUMIFS('DATA 2'!AL$68:AL$100,'DATA 2'!$A$68:$A$100,$A16)</f>
        <v>99.75878548</v>
      </c>
      <c r="AM16" s="29">
        <f>SUMIFS('DATA 2'!AM$68:AM$100,'DATA 2'!$A$68:$A$100,$A16)</f>
        <v>61.745587139999998</v>
      </c>
      <c r="AN16" s="29">
        <f>SUMIFS('DATA 2'!AN$68:AN$100,'DATA 2'!$A$68:$A$100,$A16)</f>
        <v>37.762710980000001</v>
      </c>
    </row>
    <row r="17" spans="1:44" x14ac:dyDescent="0.25">
      <c r="A17" s="31" t="s">
        <v>435</v>
      </c>
      <c r="C17" s="29">
        <f>SUMIFS('DATA 2'!C$68:C$100,'DATA 2'!$A$68:$A$100,$A17)</f>
        <v>11781.592780000001</v>
      </c>
      <c r="D17" s="29">
        <f>SUMIFS('DATA 2'!D$68:D$100,'DATA 2'!$A$68:$A$100,$A17)</f>
        <v>12543.50555</v>
      </c>
      <c r="E17" s="29">
        <f>SUMIFS('DATA 2'!E$68:E$100,'DATA 2'!$A$68:$A$100,$A17)</f>
        <v>13124.25935</v>
      </c>
      <c r="F17" s="29">
        <f>SUMIFS('DATA 2'!F$68:F$100,'DATA 2'!$A$68:$A$100,$A17)</f>
        <v>13564.139300000001</v>
      </c>
      <c r="G17" s="29">
        <f>SUMIFS('DATA 2'!G$68:G$100,'DATA 2'!$A$68:$A$100,$A17)</f>
        <v>13902.051100000001</v>
      </c>
      <c r="H17" s="29">
        <f>SUMIFS('DATA 2'!H$68:H$100,'DATA 2'!$A$68:$A$100,$A17)</f>
        <v>15397.4411</v>
      </c>
      <c r="I17" s="29">
        <f>SUMIFS('DATA 2'!I$68:I$100,'DATA 2'!$A$68:$A$100,$A17)</f>
        <v>16502.182349999999</v>
      </c>
      <c r="J17" s="29">
        <f>SUMIFS('DATA 2'!J$68:J$100,'DATA 2'!$A$68:$A$100,$A17)</f>
        <v>17398.72957</v>
      </c>
      <c r="K17" s="29">
        <f>SUMIFS('DATA 2'!K$68:K$100,'DATA 2'!$A$68:$A$100,$A17)</f>
        <v>18181.014609999998</v>
      </c>
      <c r="L17" s="29">
        <f>SUMIFS('DATA 2'!L$68:L$100,'DATA 2'!$A$68:$A$100,$A17)</f>
        <v>18876.291959999999</v>
      </c>
      <c r="M17" s="29">
        <f>SUMIFS('DATA 2'!M$68:M$100,'DATA 2'!$A$68:$A$100,$A17)</f>
        <v>19468.70808</v>
      </c>
      <c r="N17" s="29">
        <f>SUMIFS('DATA 2'!N$68:N$100,'DATA 2'!$A$68:$A$100,$A17)</f>
        <v>19901.684399999998</v>
      </c>
      <c r="O17" s="29">
        <f>SUMIFS('DATA 2'!O$68:O$100,'DATA 2'!$A$68:$A$100,$A17)</f>
        <v>20079.904869999998</v>
      </c>
      <c r="P17" s="29">
        <f>SUMIFS('DATA 2'!P$68:P$100,'DATA 2'!$A$68:$A$100,$A17)</f>
        <v>21159.246859999999</v>
      </c>
      <c r="Q17" s="29">
        <f>SUMIFS('DATA 2'!Q$68:Q$100,'DATA 2'!$A$68:$A$100,$A17)</f>
        <v>22263.176169999999</v>
      </c>
      <c r="R17" s="29">
        <f>SUMIFS('DATA 2'!R$68:R$100,'DATA 2'!$A$68:$A$100,$A17)</f>
        <v>23387.335190000002</v>
      </c>
      <c r="S17" s="29">
        <f>SUMIFS('DATA 2'!S$68:S$100,'DATA 2'!$A$68:$A$100,$A17)</f>
        <v>24525.7399</v>
      </c>
      <c r="T17" s="29">
        <f>SUMIFS('DATA 2'!T$68:T$100,'DATA 2'!$A$68:$A$100,$A17)</f>
        <v>25674.19284</v>
      </c>
      <c r="U17" s="29">
        <f>SUMIFS('DATA 2'!U$68:U$100,'DATA 2'!$A$68:$A$100,$A17)</f>
        <v>26230.115099999999</v>
      </c>
      <c r="V17" s="29">
        <f>SUMIFS('DATA 2'!V$68:V$100,'DATA 2'!$A$68:$A$100,$A17)</f>
        <v>26754.22838</v>
      </c>
      <c r="W17" s="29">
        <f>SUMIFS('DATA 2'!W$68:W$100,'DATA 2'!$A$68:$A$100,$A17)</f>
        <v>27185.03916</v>
      </c>
      <c r="X17" s="29">
        <f>SUMIFS('DATA 2'!X$68:X$100,'DATA 2'!$A$68:$A$100,$A17)</f>
        <v>27577.692849999999</v>
      </c>
      <c r="Y17" s="29">
        <f>SUMIFS('DATA 2'!Y$68:Y$100,'DATA 2'!$A$68:$A$100,$A17)</f>
        <v>27906.844700000001</v>
      </c>
      <c r="Z17" s="29">
        <f>SUMIFS('DATA 2'!Z$68:Z$100,'DATA 2'!$A$68:$A$100,$A17)</f>
        <v>28164.557690000001</v>
      </c>
      <c r="AA17" s="29">
        <f>SUMIFS('DATA 2'!AA$68:AA$100,'DATA 2'!$A$68:$A$100,$A17)</f>
        <v>28344.806570000001</v>
      </c>
      <c r="AB17" s="29">
        <f>SUMIFS('DATA 2'!AB$68:AB$100,'DATA 2'!$A$68:$A$100,$A17)</f>
        <v>28442.066419999999</v>
      </c>
      <c r="AC17" s="29">
        <f>SUMIFS('DATA 2'!AC$68:AC$100,'DATA 2'!$A$68:$A$100,$A17)</f>
        <v>28451.285940000002</v>
      </c>
      <c r="AD17" s="29">
        <f>SUMIFS('DATA 2'!AD$68:AD$100,'DATA 2'!$A$68:$A$100,$A17)</f>
        <v>28368.167440000001</v>
      </c>
      <c r="AE17" s="29">
        <f>SUMIFS('DATA 2'!AE$68:AE$100,'DATA 2'!$A$68:$A$100,$A17)</f>
        <v>30025.39244</v>
      </c>
      <c r="AF17" s="29">
        <f>SUMIFS('DATA 2'!AF$68:AF$100,'DATA 2'!$A$68:$A$100,$A17)</f>
        <v>31465.905460000002</v>
      </c>
      <c r="AG17" s="29">
        <f>SUMIFS('DATA 2'!AG$68:AG$100,'DATA 2'!$A$68:$A$100,$A17)</f>
        <v>32773.699379999998</v>
      </c>
      <c r="AH17" s="29">
        <f>SUMIFS('DATA 2'!AH$68:AH$100,'DATA 2'!$A$68:$A$100,$A17)</f>
        <v>34000.715239999998</v>
      </c>
      <c r="AI17" s="29">
        <f>SUMIFS('DATA 2'!AI$68:AI$100,'DATA 2'!$A$68:$A$100,$A17)</f>
        <v>35180.362950000002</v>
      </c>
      <c r="AJ17" s="29">
        <f>SUMIFS('DATA 2'!AJ$68:AJ$100,'DATA 2'!$A$68:$A$100,$A17)</f>
        <v>36333.802810000001</v>
      </c>
      <c r="AK17" s="29">
        <f>SUMIFS('DATA 2'!AK$68:AK$100,'DATA 2'!$A$68:$A$100,$A17)</f>
        <v>37474.825140000001</v>
      </c>
      <c r="AL17" s="29">
        <f>SUMIFS('DATA 2'!AL$68:AL$100,'DATA 2'!$A$68:$A$100,$A17)</f>
        <v>38612.83468</v>
      </c>
      <c r="AM17" s="29">
        <f>SUMIFS('DATA 2'!AM$68:AM$100,'DATA 2'!$A$68:$A$100,$A17)</f>
        <v>39751.667840000002</v>
      </c>
      <c r="AN17" s="29">
        <f>SUMIFS('DATA 2'!AN$68:AN$100,'DATA 2'!$A$68:$A$100,$A17)</f>
        <v>40894.152800000003</v>
      </c>
    </row>
    <row r="18" spans="1:44" x14ac:dyDescent="0.25">
      <c r="A18" s="31" t="s">
        <v>432</v>
      </c>
      <c r="C18" s="29">
        <f>SUMIFS('DATA 2'!C$68:C$100,'DATA 2'!$A$68:$A$100,$A18)</f>
        <v>474.12527679999999</v>
      </c>
      <c r="D18" s="29">
        <f>SUMIFS('DATA 2'!D$68:D$100,'DATA 2'!$A$68:$A$100,$A18)</f>
        <v>542.86189539999998</v>
      </c>
      <c r="E18" s="29">
        <f>SUMIFS('DATA 2'!E$68:E$100,'DATA 2'!$A$68:$A$100,$A18)</f>
        <v>641.28555610000001</v>
      </c>
      <c r="F18" s="29">
        <f>SUMIFS('DATA 2'!F$68:F$100,'DATA 2'!$A$68:$A$100,$A18)</f>
        <v>764.15697060000002</v>
      </c>
      <c r="G18" s="29">
        <f>SUMIFS('DATA 2'!G$68:G$100,'DATA 2'!$A$68:$A$100,$A18)</f>
        <v>912.2837581</v>
      </c>
      <c r="H18" s="29">
        <f>SUMIFS('DATA 2'!H$68:H$100,'DATA 2'!$A$68:$A$100,$A18)</f>
        <v>756.94825639999999</v>
      </c>
      <c r="I18" s="29">
        <f>SUMIFS('DATA 2'!I$68:I$100,'DATA 2'!$A$68:$A$100,$A18)</f>
        <v>535.49310179999998</v>
      </c>
      <c r="J18" s="29">
        <f>SUMIFS('DATA 2'!J$68:J$100,'DATA 2'!$A$68:$A$100,$A18)</f>
        <v>350.3002007</v>
      </c>
      <c r="K18" s="29">
        <f>SUMIFS('DATA 2'!K$68:K$100,'DATA 2'!$A$68:$A$100,$A18)</f>
        <v>218.52719210000001</v>
      </c>
      <c r="L18" s="29">
        <f>SUMIFS('DATA 2'!L$68:L$100,'DATA 2'!$A$68:$A$100,$A18)</f>
        <v>131.5541375</v>
      </c>
      <c r="M18" s="29">
        <f>SUMIFS('DATA 2'!M$68:M$100,'DATA 2'!$A$68:$A$100,$A18)</f>
        <v>76.739924639999998</v>
      </c>
      <c r="N18" s="29">
        <f>SUMIFS('DATA 2'!N$68:N$100,'DATA 2'!$A$68:$A$100,$A18)</f>
        <v>43.389810410000003</v>
      </c>
      <c r="O18" s="29">
        <f>SUMIFS('DATA 2'!O$68:O$100,'DATA 2'!$A$68:$A$100,$A18)</f>
        <v>23.732517219999998</v>
      </c>
      <c r="P18" s="29">
        <f>SUMIFS('DATA 2'!P$68:P$100,'DATA 2'!$A$68:$A$100,$A18)</f>
        <v>17.198179929999998</v>
      </c>
      <c r="Q18" s="29">
        <f>SUMIFS('DATA 2'!Q$68:Q$100,'DATA 2'!$A$68:$A$100,$A18)</f>
        <v>13.62558275</v>
      </c>
      <c r="R18" s="29">
        <f>SUMIFS('DATA 2'!R$68:R$100,'DATA 2'!$A$68:$A$100,$A18)</f>
        <v>11.067841120000001</v>
      </c>
      <c r="S18" s="29">
        <f>SUMIFS('DATA 2'!S$68:S$100,'DATA 2'!$A$68:$A$100,$A18)</f>
        <v>9.0408728509999996</v>
      </c>
      <c r="T18" s="29">
        <f>SUMIFS('DATA 2'!T$68:T$100,'DATA 2'!$A$68:$A$100,$A18)</f>
        <v>7.3836471100000001</v>
      </c>
      <c r="U18" s="29">
        <f>SUMIFS('DATA 2'!U$68:U$100,'DATA 2'!$A$68:$A$100,$A18)</f>
        <v>6.8321088349999997</v>
      </c>
      <c r="V18" s="29">
        <f>SUMIFS('DATA 2'!V$68:V$100,'DATA 2'!$A$68:$A$100,$A18)</f>
        <v>6.6142526769999996</v>
      </c>
      <c r="W18" s="29">
        <f>SUMIFS('DATA 2'!W$68:W$100,'DATA 2'!$A$68:$A$100,$A18)</f>
        <v>6.5132417970000001</v>
      </c>
      <c r="X18" s="29">
        <f>SUMIFS('DATA 2'!X$68:X$100,'DATA 2'!$A$68:$A$100,$A18)</f>
        <v>6.4775813400000004</v>
      </c>
      <c r="Y18" s="29">
        <f>SUMIFS('DATA 2'!Y$68:Y$100,'DATA 2'!$A$68:$A$100,$A18)</f>
        <v>6.4884123689999997</v>
      </c>
      <c r="Z18" s="29">
        <f>SUMIFS('DATA 2'!Z$68:Z$100,'DATA 2'!$A$68:$A$100,$A18)</f>
        <v>6.5392789379999998</v>
      </c>
      <c r="AA18" s="29">
        <f>SUMIFS('DATA 2'!AA$68:AA$100,'DATA 2'!$A$68:$A$100,$A18)</f>
        <v>6.6281132740000004</v>
      </c>
      <c r="AB18" s="29">
        <f>SUMIFS('DATA 2'!AB$68:AB$100,'DATA 2'!$A$68:$A$100,$A18)</f>
        <v>6.7545476149999999</v>
      </c>
      <c r="AC18" s="29">
        <f>SUMIFS('DATA 2'!AC$68:AC$100,'DATA 2'!$A$68:$A$100,$A18)</f>
        <v>6.9190541550000004</v>
      </c>
      <c r="AD18" s="29">
        <f>SUMIFS('DATA 2'!AD$68:AD$100,'DATA 2'!$A$68:$A$100,$A18)</f>
        <v>7.1226865720000001</v>
      </c>
      <c r="AE18" s="29">
        <f>SUMIFS('DATA 2'!AE$68:AE$100,'DATA 2'!$A$68:$A$100,$A18)</f>
        <v>7.3395066880000002</v>
      </c>
      <c r="AF18" s="29">
        <f>SUMIFS('DATA 2'!AF$68:AF$100,'DATA 2'!$A$68:$A$100,$A18)</f>
        <v>7.5470524599999997</v>
      </c>
      <c r="AG18" s="29">
        <f>SUMIFS('DATA 2'!AG$68:AG$100,'DATA 2'!$A$68:$A$100,$A18)</f>
        <v>7.755600941</v>
      </c>
      <c r="AH18" s="29">
        <f>SUMIFS('DATA 2'!AH$68:AH$100,'DATA 2'!$A$68:$A$100,$A18)</f>
        <v>7.9798330139999996</v>
      </c>
      <c r="AI18" s="29">
        <f>SUMIFS('DATA 2'!AI$68:AI$100,'DATA 2'!$A$68:$A$100,$A18)</f>
        <v>8.232216287</v>
      </c>
      <c r="AJ18" s="29">
        <f>SUMIFS('DATA 2'!AJ$68:AJ$100,'DATA 2'!$A$68:$A$100,$A18)</f>
        <v>8.5226696260000008</v>
      </c>
      <c r="AK18" s="29">
        <f>SUMIFS('DATA 2'!AK$68:AK$100,'DATA 2'!$A$68:$A$100,$A18)</f>
        <v>8.8596146620000003</v>
      </c>
      <c r="AL18" s="29">
        <f>SUMIFS('DATA 2'!AL$68:AL$100,'DATA 2'!$A$68:$A$100,$A18)</f>
        <v>9.2510057680000006</v>
      </c>
      <c r="AM18" s="29">
        <f>SUMIFS('DATA 2'!AM$68:AM$100,'DATA 2'!$A$68:$A$100,$A18)</f>
        <v>9.7045906370000008</v>
      </c>
      <c r="AN18" s="29">
        <f>SUMIFS('DATA 2'!AN$68:AN$100,'DATA 2'!$A$68:$A$100,$A18)</f>
        <v>10.228843080000001</v>
      </c>
    </row>
    <row r="19" spans="1:44" x14ac:dyDescent="0.25">
      <c r="A19" s="31" t="s">
        <v>433</v>
      </c>
      <c r="C19" s="29">
        <f>SUMIFS('DATA 2'!C$68:C$100,'DATA 2'!$A$68:$A$100,$A19)</f>
        <v>5981.2326210000001</v>
      </c>
      <c r="D19" s="29">
        <f>SUMIFS('DATA 2'!D$68:D$100,'DATA 2'!$A$68:$A$100,$A19)</f>
        <v>5997.8684069999999</v>
      </c>
      <c r="E19" s="29">
        <f>SUMIFS('DATA 2'!E$68:E$100,'DATA 2'!$A$68:$A$100,$A19)</f>
        <v>5890.2356129999998</v>
      </c>
      <c r="F19" s="29">
        <f>SUMIFS('DATA 2'!F$68:F$100,'DATA 2'!$A$68:$A$100,$A19)</f>
        <v>5705.1344040000004</v>
      </c>
      <c r="G19" s="29">
        <f>SUMIFS('DATA 2'!G$68:G$100,'DATA 2'!$A$68:$A$100,$A19)</f>
        <v>5465.6894860000002</v>
      </c>
      <c r="H19" s="29">
        <f>SUMIFS('DATA 2'!H$68:H$100,'DATA 2'!$A$68:$A$100,$A19)</f>
        <v>3355.5188429999998</v>
      </c>
      <c r="I19" s="29">
        <f>SUMIFS('DATA 2'!I$68:I$100,'DATA 2'!$A$68:$A$100,$A19)</f>
        <v>1696.3139120000001</v>
      </c>
      <c r="J19" s="29">
        <f>SUMIFS('DATA 2'!J$68:J$100,'DATA 2'!$A$68:$A$100,$A19)</f>
        <v>777.94267230000003</v>
      </c>
      <c r="K19" s="29">
        <f>SUMIFS('DATA 2'!K$68:K$100,'DATA 2'!$A$68:$A$100,$A19)</f>
        <v>335.74639159999998</v>
      </c>
      <c r="L19" s="29">
        <f>SUMIFS('DATA 2'!L$68:L$100,'DATA 2'!$A$68:$A$100,$A19)</f>
        <v>138.65157790000001</v>
      </c>
      <c r="M19" s="29">
        <f>SUMIFS('DATA 2'!M$68:M$100,'DATA 2'!$A$68:$A$100,$A19)</f>
        <v>55.470448300000001</v>
      </c>
      <c r="N19" s="29">
        <f>SUMIFS('DATA 2'!N$68:N$100,'DATA 2'!$A$68:$A$100,$A19)</f>
        <v>21.871284209999999</v>
      </c>
      <c r="O19" s="29">
        <f>SUMIFS('DATA 2'!O$68:O$100,'DATA 2'!$A$68:$A$100,$A19)</f>
        <v>8.7590646539999995</v>
      </c>
      <c r="P19" s="29">
        <f>SUMIFS('DATA 2'!P$68:P$100,'DATA 2'!$A$68:$A$100,$A19)</f>
        <v>5.462684908</v>
      </c>
      <c r="Q19" s="29">
        <f>SUMIFS('DATA 2'!Q$68:Q$100,'DATA 2'!$A$68:$A$100,$A19)</f>
        <v>3.9317248170000001</v>
      </c>
      <c r="R19" s="29">
        <f>SUMIFS('DATA 2'!R$68:R$100,'DATA 2'!$A$68:$A$100,$A19)</f>
        <v>2.9555865090000002</v>
      </c>
      <c r="S19" s="29">
        <f>SUMIFS('DATA 2'!S$68:S$100,'DATA 2'!$A$68:$A$100,$A19)</f>
        <v>2.251971417</v>
      </c>
      <c r="T19" s="29">
        <f>SUMIFS('DATA 2'!T$68:T$100,'DATA 2'!$A$68:$A$100,$A19)</f>
        <v>1.7235798280000001</v>
      </c>
      <c r="U19" s="29">
        <f>SUMIFS('DATA 2'!U$68:U$100,'DATA 2'!$A$68:$A$100,$A19)</f>
        <v>1.331756706</v>
      </c>
      <c r="V19" s="29">
        <f>SUMIFS('DATA 2'!V$68:V$100,'DATA 2'!$A$68:$A$100,$A19)</f>
        <v>1.0333205000000001</v>
      </c>
      <c r="W19" s="29">
        <f>SUMIFS('DATA 2'!W$68:W$100,'DATA 2'!$A$68:$A$100,$A19)</f>
        <v>0.80277546300000002</v>
      </c>
      <c r="X19" s="29">
        <f>SUMIFS('DATA 2'!X$68:X$100,'DATA 2'!$A$68:$A$100,$A19)</f>
        <v>0.62455109440000001</v>
      </c>
      <c r="Y19" s="29">
        <f>SUMIFS('DATA 2'!Y$68:Y$100,'DATA 2'!$A$68:$A$100,$A19)</f>
        <v>0.48640313499999999</v>
      </c>
      <c r="Z19" s="29">
        <f>SUMIFS('DATA 2'!Z$68:Z$100,'DATA 2'!$A$68:$A$100,$A19)</f>
        <v>0.37912219539999997</v>
      </c>
      <c r="AA19" s="29">
        <f>SUMIFS('DATA 2'!AA$68:AA$100,'DATA 2'!$A$68:$A$100,$A19)</f>
        <v>0.29570060920000002</v>
      </c>
      <c r="AB19" s="29">
        <f>SUMIFS('DATA 2'!AB$68:AB$100,'DATA 2'!$A$68:$A$100,$A19)</f>
        <v>0.2307618619</v>
      </c>
      <c r="AC19" s="29">
        <f>SUMIFS('DATA 2'!AC$68:AC$100,'DATA 2'!$A$68:$A$100,$A19)</f>
        <v>0.18016396649999999</v>
      </c>
      <c r="AD19" s="29">
        <f>SUMIFS('DATA 2'!AD$68:AD$100,'DATA 2'!$A$68:$A$100,$A19)</f>
        <v>0.14070857619999999</v>
      </c>
      <c r="AE19" s="29">
        <f>SUMIFS('DATA 2'!AE$68:AE$100,'DATA 2'!$A$68:$A$100,$A19)</f>
        <v>0.11181350080000001</v>
      </c>
      <c r="AF19" s="29">
        <f>SUMIFS('DATA 2'!AF$68:AF$100,'DATA 2'!$A$68:$A$100,$A19)</f>
        <v>8.9101389599999997E-2</v>
      </c>
      <c r="AG19" s="29">
        <f>SUMIFS('DATA 2'!AG$68:AG$100,'DATA 2'!$A$68:$A$100,$A19)</f>
        <v>7.0977870200000001E-2</v>
      </c>
      <c r="AH19" s="29">
        <f>SUMIFS('DATA 2'!AH$68:AH$100,'DATA 2'!$A$68:$A$100,$A19)</f>
        <v>5.6525218299999999E-2</v>
      </c>
      <c r="AI19" s="29">
        <f>SUMIFS('DATA 2'!AI$68:AI$100,'DATA 2'!$A$68:$A$100,$A19)</f>
        <v>4.50316209E-2</v>
      </c>
      <c r="AJ19" s="29">
        <f>SUMIFS('DATA 2'!AJ$68:AJ$100,'DATA 2'!$A$68:$A$100,$A19)</f>
        <v>3.5908106299999999E-2</v>
      </c>
      <c r="AK19" s="29">
        <f>SUMIFS('DATA 2'!AK$68:AK$100,'DATA 2'!$A$68:$A$100,$A19)</f>
        <v>2.8671528200000001E-2</v>
      </c>
      <c r="AL19" s="29">
        <f>SUMIFS('DATA 2'!AL$68:AL$100,'DATA 2'!$A$68:$A$100,$A19)</f>
        <v>2.29303654E-2</v>
      </c>
      <c r="AM19" s="29">
        <f>SUMIFS('DATA 2'!AM$68:AM$100,'DATA 2'!$A$68:$A$100,$A19)</f>
        <v>1.8371634599999999E-2</v>
      </c>
      <c r="AN19" s="29">
        <f>SUMIFS('DATA 2'!AN$68:AN$100,'DATA 2'!$A$68:$A$100,$A19)</f>
        <v>1.47474809E-2</v>
      </c>
    </row>
    <row r="20" spans="1:44" x14ac:dyDescent="0.25">
      <c r="A20" s="31" t="s">
        <v>443</v>
      </c>
      <c r="C20" s="29">
        <f>SUM(C2:C7)</f>
        <v>3459303.5252011633</v>
      </c>
      <c r="D20" s="29">
        <f t="shared" ref="D20:AN20" si="1">SUM(D2:D7)</f>
        <v>3559876.6405283031</v>
      </c>
      <c r="E20" s="29">
        <f t="shared" si="1"/>
        <v>3660718.0148262759</v>
      </c>
      <c r="F20" s="29">
        <f t="shared" si="1"/>
        <v>3762128.1981450603</v>
      </c>
      <c r="G20" s="29">
        <f t="shared" si="1"/>
        <v>3866259.6042858995</v>
      </c>
      <c r="H20" s="29">
        <f t="shared" si="1"/>
        <v>3974986.5491644596</v>
      </c>
      <c r="I20" s="29">
        <f t="shared" si="1"/>
        <v>4087120.1727104303</v>
      </c>
      <c r="J20" s="29">
        <f t="shared" si="1"/>
        <v>4202658.428751179</v>
      </c>
      <c r="K20" s="29">
        <f t="shared" si="1"/>
        <v>4319773.1013848102</v>
      </c>
      <c r="L20" s="29">
        <f t="shared" si="1"/>
        <v>4439416.1401977502</v>
      </c>
      <c r="M20" s="29">
        <f t="shared" si="1"/>
        <v>4562931.8801062098</v>
      </c>
      <c r="N20" s="29">
        <f t="shared" si="1"/>
        <v>4691051.09377917</v>
      </c>
      <c r="O20" s="29">
        <f t="shared" si="1"/>
        <v>4824429.5296008736</v>
      </c>
      <c r="P20" s="29">
        <f t="shared" si="1"/>
        <v>4958418.4472628385</v>
      </c>
      <c r="Q20" s="29">
        <f t="shared" si="1"/>
        <v>5097085.1009031674</v>
      </c>
      <c r="R20" s="29">
        <f t="shared" si="1"/>
        <v>5239564.5705375588</v>
      </c>
      <c r="S20" s="29">
        <f t="shared" si="1"/>
        <v>5385517.9258130379</v>
      </c>
      <c r="T20" s="29">
        <f t="shared" si="1"/>
        <v>5534951.2183998385</v>
      </c>
      <c r="U20" s="29">
        <f t="shared" si="1"/>
        <v>5687068.9115666403</v>
      </c>
      <c r="V20" s="29">
        <f t="shared" si="1"/>
        <v>5842242.3850980764</v>
      </c>
      <c r="W20" s="29">
        <f t="shared" si="1"/>
        <v>6000569.4060704103</v>
      </c>
      <c r="X20" s="29">
        <f t="shared" si="1"/>
        <v>6162681.2383670043</v>
      </c>
      <c r="Y20" s="29">
        <f t="shared" si="1"/>
        <v>6328719.7574820044</v>
      </c>
      <c r="Z20" s="29">
        <f t="shared" si="1"/>
        <v>6498779.8804054335</v>
      </c>
      <c r="AA20" s="29">
        <f t="shared" si="1"/>
        <v>6672922.5848317835</v>
      </c>
      <c r="AB20" s="29">
        <f t="shared" si="1"/>
        <v>6851196.1664118161</v>
      </c>
      <c r="AC20" s="29">
        <f t="shared" si="1"/>
        <v>7033653.4554647207</v>
      </c>
      <c r="AD20" s="29">
        <f t="shared" si="1"/>
        <v>7220365.9528803779</v>
      </c>
      <c r="AE20" s="29">
        <f t="shared" si="1"/>
        <v>7406273.8946915884</v>
      </c>
      <c r="AF20" s="29">
        <f t="shared" si="1"/>
        <v>7595339.4057560889</v>
      </c>
      <c r="AG20" s="29">
        <f t="shared" si="1"/>
        <v>7787525.4897146011</v>
      </c>
      <c r="AH20" s="29">
        <f t="shared" si="1"/>
        <v>7982660.4152437523</v>
      </c>
      <c r="AI20" s="29">
        <f t="shared" si="1"/>
        <v>8181008.7217994276</v>
      </c>
      <c r="AJ20" s="29">
        <f t="shared" si="1"/>
        <v>8383035.339462202</v>
      </c>
      <c r="AK20" s="29">
        <f t="shared" si="1"/>
        <v>8589611.4514852799</v>
      </c>
      <c r="AL20" s="29">
        <f t="shared" si="1"/>
        <v>8801274.2950259987</v>
      </c>
      <c r="AM20" s="29">
        <f t="shared" si="1"/>
        <v>9018790.9253463987</v>
      </c>
      <c r="AN20" s="29">
        <f t="shared" si="1"/>
        <v>9243125.6728796605</v>
      </c>
    </row>
    <row r="21" spans="1:44" x14ac:dyDescent="0.25">
      <c r="A21" s="32" t="s">
        <v>438</v>
      </c>
      <c r="C21" s="29">
        <f>SUM(C8:C14)</f>
        <v>12966.955811362699</v>
      </c>
      <c r="D21" s="29">
        <f t="shared" ref="D21:AN21" si="2">SUM(D8:D14)</f>
        <v>13927.6203296033</v>
      </c>
      <c r="E21" s="29">
        <f t="shared" si="2"/>
        <v>15111.887879095999</v>
      </c>
      <c r="F21" s="29">
        <f t="shared" si="2"/>
        <v>16494.97229994</v>
      </c>
      <c r="G21" s="29">
        <f t="shared" si="2"/>
        <v>18253.708890269998</v>
      </c>
      <c r="H21" s="29">
        <f t="shared" si="2"/>
        <v>21114.545522300003</v>
      </c>
      <c r="I21" s="29">
        <f t="shared" si="2"/>
        <v>24065.354345300002</v>
      </c>
      <c r="J21" s="29">
        <f t="shared" si="2"/>
        <v>27030.706950600004</v>
      </c>
      <c r="K21" s="29">
        <f t="shared" si="2"/>
        <v>30208.596326999999</v>
      </c>
      <c r="L21" s="29">
        <f t="shared" si="2"/>
        <v>33883.231115999995</v>
      </c>
      <c r="M21" s="29">
        <f t="shared" si="2"/>
        <v>38436.327156999992</v>
      </c>
      <c r="N21" s="29">
        <f t="shared" si="2"/>
        <v>44423.332163999999</v>
      </c>
      <c r="O21" s="29">
        <f t="shared" si="2"/>
        <v>52686.307117000004</v>
      </c>
      <c r="P21" s="29">
        <f t="shared" si="2"/>
        <v>57029.012790000008</v>
      </c>
      <c r="Q21" s="29">
        <f t="shared" si="2"/>
        <v>61555.997201999999</v>
      </c>
      <c r="R21" s="29">
        <f t="shared" si="2"/>
        <v>66248.422686000005</v>
      </c>
      <c r="S21" s="29">
        <f t="shared" si="2"/>
        <v>71104.688769999993</v>
      </c>
      <c r="T21" s="29">
        <f t="shared" si="2"/>
        <v>76130.430087000001</v>
      </c>
      <c r="U21" s="29">
        <f t="shared" si="2"/>
        <v>82275.795282999999</v>
      </c>
      <c r="V21" s="29">
        <f t="shared" si="2"/>
        <v>88902.458792000019</v>
      </c>
      <c r="W21" s="29">
        <f t="shared" si="2"/>
        <v>95969.170153999992</v>
      </c>
      <c r="X21" s="29">
        <f t="shared" si="2"/>
        <v>103702.60049000001</v>
      </c>
      <c r="Y21" s="29">
        <f t="shared" si="2"/>
        <v>112112.169691</v>
      </c>
      <c r="Z21" s="29">
        <f t="shared" si="2"/>
        <v>121235.22639710001</v>
      </c>
      <c r="AA21" s="29">
        <f t="shared" si="2"/>
        <v>131111.60540569999</v>
      </c>
      <c r="AB21" s="29">
        <f t="shared" si="2"/>
        <v>141778.59476960002</v>
      </c>
      <c r="AC21" s="29">
        <f t="shared" si="2"/>
        <v>153268.6680073</v>
      </c>
      <c r="AD21" s="29">
        <f t="shared" si="2"/>
        <v>165608.47012399998</v>
      </c>
      <c r="AE21" s="29">
        <f t="shared" si="2"/>
        <v>172651.34280660001</v>
      </c>
      <c r="AF21" s="29">
        <f t="shared" si="2"/>
        <v>178934.7909738</v>
      </c>
      <c r="AG21" s="29">
        <f t="shared" si="2"/>
        <v>184896.94543379999</v>
      </c>
      <c r="AH21" s="29">
        <f t="shared" si="2"/>
        <v>190525.43528010001</v>
      </c>
      <c r="AI21" s="29">
        <f t="shared" si="2"/>
        <v>195794.06927070004</v>
      </c>
      <c r="AJ21" s="29">
        <f t="shared" si="2"/>
        <v>200705.96560286998</v>
      </c>
      <c r="AK21" s="29">
        <f t="shared" si="2"/>
        <v>205281.84560674999</v>
      </c>
      <c r="AL21" s="29">
        <f t="shared" si="2"/>
        <v>209550.780728265</v>
      </c>
      <c r="AM21" s="29">
        <f t="shared" si="2"/>
        <v>213528.51883767801</v>
      </c>
      <c r="AN21" s="29">
        <f t="shared" si="2"/>
        <v>217233.36584307998</v>
      </c>
    </row>
    <row r="22" spans="1:44" x14ac:dyDescent="0.25">
      <c r="A22" s="32" t="s">
        <v>431</v>
      </c>
      <c r="C22" s="29">
        <f>C15</f>
        <v>2605.7253879999998</v>
      </c>
      <c r="D22" s="29">
        <f t="shared" ref="D22:AN22" si="3">D15</f>
        <v>2652.381586</v>
      </c>
      <c r="E22" s="29">
        <f t="shared" si="3"/>
        <v>2677.7069179999999</v>
      </c>
      <c r="F22" s="29">
        <f t="shared" si="3"/>
        <v>2683.6129850000002</v>
      </c>
      <c r="G22" s="29">
        <f t="shared" si="3"/>
        <v>2668.4132909999998</v>
      </c>
      <c r="H22" s="29">
        <f t="shared" si="3"/>
        <v>2847.980971</v>
      </c>
      <c r="I22" s="29">
        <f t="shared" si="3"/>
        <v>3027.1268190000001</v>
      </c>
      <c r="J22" s="29">
        <f t="shared" si="3"/>
        <v>3164.2196410000001</v>
      </c>
      <c r="K22" s="29">
        <f t="shared" si="3"/>
        <v>3260.7582739999998</v>
      </c>
      <c r="L22" s="29">
        <f t="shared" si="3"/>
        <v>3323.0572109999998</v>
      </c>
      <c r="M22" s="29">
        <f t="shared" si="3"/>
        <v>3353.0021080000001</v>
      </c>
      <c r="N22" s="29">
        <f t="shared" si="3"/>
        <v>3346.2760659999999</v>
      </c>
      <c r="O22" s="29">
        <f t="shared" si="3"/>
        <v>3292.7167629999999</v>
      </c>
      <c r="P22" s="29">
        <f t="shared" si="3"/>
        <v>3296.0153030000001</v>
      </c>
      <c r="Q22" s="29">
        <f t="shared" si="3"/>
        <v>3312.9571209999999</v>
      </c>
      <c r="R22" s="29">
        <f t="shared" si="3"/>
        <v>3329.0003929999998</v>
      </c>
      <c r="S22" s="29">
        <f t="shared" si="3"/>
        <v>3339.4182150000001</v>
      </c>
      <c r="T22" s="29">
        <f t="shared" si="3"/>
        <v>3342.6052180000001</v>
      </c>
      <c r="U22" s="29">
        <f t="shared" si="3"/>
        <v>3373.8288790000001</v>
      </c>
      <c r="V22" s="29">
        <f t="shared" si="3"/>
        <v>3412.7588289999999</v>
      </c>
      <c r="W22" s="29">
        <f t="shared" si="3"/>
        <v>3446.8362820000002</v>
      </c>
      <c r="X22" s="29">
        <f t="shared" si="3"/>
        <v>3476.802678</v>
      </c>
      <c r="Y22" s="29">
        <f t="shared" si="3"/>
        <v>3500.6861610000001</v>
      </c>
      <c r="Z22" s="29">
        <f t="shared" si="3"/>
        <v>3517.1074229999999</v>
      </c>
      <c r="AA22" s="29">
        <f t="shared" si="3"/>
        <v>3525.0906839999998</v>
      </c>
      <c r="AB22" s="29">
        <f t="shared" si="3"/>
        <v>3523.8374880000001</v>
      </c>
      <c r="AC22" s="29">
        <f t="shared" si="3"/>
        <v>3512.6458050000001</v>
      </c>
      <c r="AD22" s="29">
        <f t="shared" si="3"/>
        <v>3490.9067359999999</v>
      </c>
      <c r="AE22" s="29">
        <f t="shared" si="3"/>
        <v>3546.0027879999998</v>
      </c>
      <c r="AF22" s="29">
        <f t="shared" si="3"/>
        <v>3604.5519380000001</v>
      </c>
      <c r="AG22" s="29">
        <f t="shared" si="3"/>
        <v>3650.0848110000002</v>
      </c>
      <c r="AH22" s="29">
        <f t="shared" si="3"/>
        <v>3682.3856860000001</v>
      </c>
      <c r="AI22" s="29">
        <f t="shared" si="3"/>
        <v>3704.2846979999999</v>
      </c>
      <c r="AJ22" s="29">
        <f t="shared" si="3"/>
        <v>3718.37925</v>
      </c>
      <c r="AK22" s="29">
        <f t="shared" si="3"/>
        <v>3726.5377210000001</v>
      </c>
      <c r="AL22" s="29">
        <f t="shared" si="3"/>
        <v>3730.0524220000002</v>
      </c>
      <c r="AM22" s="29">
        <f t="shared" si="3"/>
        <v>3729.6395819999998</v>
      </c>
      <c r="AN22" s="29">
        <f t="shared" si="3"/>
        <v>3725.772782</v>
      </c>
    </row>
    <row r="23" spans="1:44" x14ac:dyDescent="0.25">
      <c r="A23" s="32" t="s">
        <v>226</v>
      </c>
      <c r="C23" s="29">
        <f>SUM(C16:C19)</f>
        <v>21068.6177508</v>
      </c>
      <c r="D23" s="29">
        <f t="shared" ref="D23:AN23" si="4">SUM(D16:D19)</f>
        <v>21982.715607400001</v>
      </c>
      <c r="E23" s="29">
        <f t="shared" si="4"/>
        <v>22584.614479100001</v>
      </c>
      <c r="F23" s="29">
        <f t="shared" si="4"/>
        <v>22959.152018600002</v>
      </c>
      <c r="G23" s="29">
        <f t="shared" si="4"/>
        <v>23175.504094099997</v>
      </c>
      <c r="H23" s="29">
        <f t="shared" si="4"/>
        <v>22585.995854399996</v>
      </c>
      <c r="I23" s="29">
        <f t="shared" si="4"/>
        <v>21996.687389800001</v>
      </c>
      <c r="J23" s="29">
        <f t="shared" si="4"/>
        <v>21940.540512</v>
      </c>
      <c r="K23" s="29">
        <f t="shared" si="4"/>
        <v>22265.422077699997</v>
      </c>
      <c r="L23" s="29">
        <f t="shared" si="4"/>
        <v>22764.9913734</v>
      </c>
      <c r="M23" s="29">
        <f t="shared" si="4"/>
        <v>23280.783078939996</v>
      </c>
      <c r="N23" s="29">
        <f t="shared" si="4"/>
        <v>23675.28615562</v>
      </c>
      <c r="O23" s="29">
        <f t="shared" si="4"/>
        <v>23803.434205874</v>
      </c>
      <c r="P23" s="29">
        <f t="shared" si="4"/>
        <v>24794.562956838003</v>
      </c>
      <c r="Q23" s="29">
        <f t="shared" si="4"/>
        <v>25787.345788567</v>
      </c>
      <c r="R23" s="29">
        <f t="shared" si="4"/>
        <v>26786.285011628999</v>
      </c>
      <c r="S23" s="29">
        <f t="shared" si="4"/>
        <v>27789.199241268001</v>
      </c>
      <c r="T23" s="29">
        <f t="shared" si="4"/>
        <v>28794.172880938</v>
      </c>
      <c r="U23" s="29">
        <f t="shared" si="4"/>
        <v>29265.183804540997</v>
      </c>
      <c r="V23" s="29">
        <f t="shared" si="4"/>
        <v>29719.833587177</v>
      </c>
      <c r="W23" s="29">
        <f t="shared" si="4"/>
        <v>30078.54031126</v>
      </c>
      <c r="X23" s="29">
        <f t="shared" si="4"/>
        <v>30395.7699344344</v>
      </c>
      <c r="Y23" s="29">
        <f t="shared" si="4"/>
        <v>30644.694205504002</v>
      </c>
      <c r="Z23" s="29">
        <f t="shared" si="4"/>
        <v>30816.9224851334</v>
      </c>
      <c r="AA23" s="29">
        <f t="shared" si="4"/>
        <v>30906.485652883202</v>
      </c>
      <c r="AB23" s="29">
        <f t="shared" si="4"/>
        <v>30908.1251544769</v>
      </c>
      <c r="AC23" s="29">
        <f t="shared" si="4"/>
        <v>30817.162492121501</v>
      </c>
      <c r="AD23" s="29">
        <f t="shared" si="4"/>
        <v>30629.7552971482</v>
      </c>
      <c r="AE23" s="29">
        <f t="shared" si="4"/>
        <v>31792.1774301888</v>
      </c>
      <c r="AF23" s="29">
        <f t="shared" si="4"/>
        <v>32737.018749849602</v>
      </c>
      <c r="AG23" s="29">
        <f t="shared" si="4"/>
        <v>33652.980117611194</v>
      </c>
      <c r="AH23" s="29">
        <f t="shared" si="4"/>
        <v>34594.507851232294</v>
      </c>
      <c r="AI23" s="29">
        <f t="shared" si="4"/>
        <v>35574.4756736079</v>
      </c>
      <c r="AJ23" s="29">
        <f t="shared" si="4"/>
        <v>36592.055730132299</v>
      </c>
      <c r="AK23" s="29">
        <f t="shared" si="4"/>
        <v>37642.717035590198</v>
      </c>
      <c r="AL23" s="29">
        <f t="shared" si="4"/>
        <v>38721.867401613395</v>
      </c>
      <c r="AM23" s="29">
        <f t="shared" si="4"/>
        <v>39823.1363894116</v>
      </c>
      <c r="AN23" s="29">
        <f t="shared" si="4"/>
        <v>40942.159101540907</v>
      </c>
    </row>
    <row r="24" spans="1:44" x14ac:dyDescent="0.25">
      <c r="A24" s="31"/>
    </row>
    <row r="25" spans="1:44" ht="18.75" x14ac:dyDescent="0.3">
      <c r="A25" s="28" t="s">
        <v>441</v>
      </c>
    </row>
    <row r="26" spans="1:44" x14ac:dyDescent="0.25">
      <c r="A26" s="3" t="s">
        <v>219</v>
      </c>
      <c r="C26" s="29">
        <f>SUMIFS('DATA 2'!C$101:C$133,'DATA 2'!$A$101:$A$133,$A26)</f>
        <v>48872.667999999998</v>
      </c>
      <c r="D26" s="29">
        <f>SUMIFS('DATA 2'!D$101:D$133,'DATA 2'!$A$101:$A$133,$A26)</f>
        <v>50323.195472550004</v>
      </c>
      <c r="E26" s="29">
        <f>SUMIFS('DATA 2'!E$101:E$133,'DATA 2'!$A$101:$A$133,$A26)</f>
        <v>51829.641248439999</v>
      </c>
      <c r="F26" s="29">
        <f>SUMIFS('DATA 2'!F$101:F$133,'DATA 2'!$A$101:$A$133,$A26)</f>
        <v>53384.602659249998</v>
      </c>
      <c r="G26" s="29">
        <f>SUMIFS('DATA 2'!G$101:G$133,'DATA 2'!$A$101:$A$133,$A26)</f>
        <v>54963.209780919999</v>
      </c>
      <c r="H26" s="29">
        <f>SUMIFS('DATA 2'!H$101:H$133,'DATA 2'!$A$101:$A$133,$A26)</f>
        <v>56554.849873659994</v>
      </c>
      <c r="I26" s="29">
        <f>SUMIFS('DATA 2'!I$101:I$133,'DATA 2'!$A$101:$A$133,$A26)</f>
        <v>58170.219856709999</v>
      </c>
      <c r="J26" s="29">
        <f>SUMIFS('DATA 2'!J$101:J$133,'DATA 2'!$A$101:$A$133,$A26)</f>
        <v>59815.426901309998</v>
      </c>
      <c r="K26" s="29">
        <f>SUMIFS('DATA 2'!K$101:K$133,'DATA 2'!$A$101:$A$133,$A26)</f>
        <v>61479.124751809999</v>
      </c>
      <c r="L26" s="29">
        <f>SUMIFS('DATA 2'!L$101:L$133,'DATA 2'!$A$101:$A$133,$A26)</f>
        <v>63153.550323330004</v>
      </c>
      <c r="M26" s="29">
        <f>SUMIFS('DATA 2'!M$101:M$133,'DATA 2'!$A$101:$A$133,$A26)</f>
        <v>64830.593116400007</v>
      </c>
      <c r="N26" s="29">
        <f>SUMIFS('DATA 2'!N$101:N$133,'DATA 2'!$A$101:$A$133,$A26)</f>
        <v>66506.301793980005</v>
      </c>
      <c r="O26" s="29">
        <f>SUMIFS('DATA 2'!O$101:O$133,'DATA 2'!$A$101:$A$133,$A26)</f>
        <v>68181.535526309992</v>
      </c>
      <c r="P26" s="29">
        <f>SUMIFS('DATA 2'!P$101:P$133,'DATA 2'!$A$101:$A$133,$A26)</f>
        <v>69872.926907970003</v>
      </c>
      <c r="Q26" s="29">
        <f>SUMIFS('DATA 2'!Q$101:Q$133,'DATA 2'!$A$101:$A$133,$A26)</f>
        <v>71598.060979400005</v>
      </c>
      <c r="R26" s="29">
        <f>SUMIFS('DATA 2'!R$101:R$133,'DATA 2'!$A$101:$A$133,$A26)</f>
        <v>73365.005374039902</v>
      </c>
      <c r="S26" s="29">
        <f>SUMIFS('DATA 2'!S$101:S$133,'DATA 2'!$A$101:$A$133,$A26)</f>
        <v>75180.604471049999</v>
      </c>
      <c r="T26" s="29">
        <f>SUMIFS('DATA 2'!T$101:T$133,'DATA 2'!$A$101:$A$133,$A26)</f>
        <v>77050.334210720001</v>
      </c>
      <c r="U26" s="29">
        <f>SUMIFS('DATA 2'!U$101:U$133,'DATA 2'!$A$101:$A$133,$A26)</f>
        <v>78998.074400049998</v>
      </c>
      <c r="V26" s="29">
        <f>SUMIFS('DATA 2'!V$101:V$133,'DATA 2'!$A$101:$A$133,$A26)</f>
        <v>81011.799920019912</v>
      </c>
      <c r="W26" s="29">
        <f>SUMIFS('DATA 2'!W$101:W$133,'DATA 2'!$A$101:$A$133,$A26)</f>
        <v>83086.076773640001</v>
      </c>
      <c r="X26" s="29">
        <f>SUMIFS('DATA 2'!X$101:X$133,'DATA 2'!$A$101:$A$133,$A26)</f>
        <v>85219.502955339995</v>
      </c>
      <c r="Y26" s="29">
        <f>SUMIFS('DATA 2'!Y$101:Y$133,'DATA 2'!$A$101:$A$133,$A26)</f>
        <v>87412.327711180013</v>
      </c>
      <c r="Z26" s="29">
        <f>SUMIFS('DATA 2'!Z$101:Z$133,'DATA 2'!$A$101:$A$133,$A26)</f>
        <v>89665.459213400012</v>
      </c>
      <c r="AA26" s="29">
        <f>SUMIFS('DATA 2'!AA$101:AA$133,'DATA 2'!$A$101:$A$133,$A26)</f>
        <v>91979.978258899995</v>
      </c>
      <c r="AB26" s="29">
        <f>SUMIFS('DATA 2'!AB$101:AB$133,'DATA 2'!$A$101:$A$133,$A26)</f>
        <v>94356.899584829996</v>
      </c>
      <c r="AC26" s="29">
        <f>SUMIFS('DATA 2'!AC$101:AC$133,'DATA 2'!$A$101:$A$133,$A26)</f>
        <v>96797.117252650001</v>
      </c>
      <c r="AD26" s="29">
        <f>SUMIFS('DATA 2'!AD$101:AD$133,'DATA 2'!$A$101:$A$133,$A26)</f>
        <v>99301.436284039999</v>
      </c>
      <c r="AE26" s="29">
        <f>SUMIFS('DATA 2'!AE$101:AE$133,'DATA 2'!$A$101:$A$133,$A26)</f>
        <v>101875.89854359</v>
      </c>
      <c r="AF26" s="29">
        <f>SUMIFS('DATA 2'!AF$101:AF$133,'DATA 2'!$A$101:$A$133,$A26)</f>
        <v>104527.64027275</v>
      </c>
      <c r="AG26" s="29">
        <f>SUMIFS('DATA 2'!AG$101:AG$133,'DATA 2'!$A$101:$A$133,$A26)</f>
        <v>107257.19741089</v>
      </c>
      <c r="AH26" s="29">
        <f>SUMIFS('DATA 2'!AH$101:AH$133,'DATA 2'!$A$101:$A$133,$A26)</f>
        <v>110064.44698143001</v>
      </c>
      <c r="AI26" s="29">
        <f>SUMIFS('DATA 2'!AI$101:AI$133,'DATA 2'!$A$101:$A$133,$A26)</f>
        <v>112949.33364519</v>
      </c>
      <c r="AJ26" s="29">
        <f>SUMIFS('DATA 2'!AJ$101:AJ$133,'DATA 2'!$A$101:$A$133,$A26)</f>
        <v>115912.89951626</v>
      </c>
      <c r="AK26" s="29">
        <f>SUMIFS('DATA 2'!AK$101:AK$133,'DATA 2'!$A$101:$A$133,$A26)</f>
        <v>118959.31402963999</v>
      </c>
      <c r="AL26" s="29">
        <f>SUMIFS('DATA 2'!AL$101:AL$133,'DATA 2'!$A$101:$A$133,$A26)</f>
        <v>122092.67325426999</v>
      </c>
      <c r="AM26" s="29">
        <f>SUMIFS('DATA 2'!AM$101:AM$133,'DATA 2'!$A$101:$A$133,$A26)</f>
        <v>125319.43754148</v>
      </c>
      <c r="AN26" s="29">
        <f>SUMIFS('DATA 2'!AN$101:AN$133,'DATA 2'!$A$101:$A$133,$A26)</f>
        <v>128649.50644211</v>
      </c>
    </row>
    <row r="27" spans="1:44" x14ac:dyDescent="0.25">
      <c r="A27" s="3" t="s">
        <v>218</v>
      </c>
      <c r="C27" s="29">
        <f>SUMIFS('DATA 2'!C$101:C$133,'DATA 2'!$A$101:$A$133,$A27)</f>
        <v>788945.764111</v>
      </c>
      <c r="D27" s="29">
        <f>SUMIFS('DATA 2'!D$101:D$133,'DATA 2'!$A$101:$A$133,$A27)</f>
        <v>811976.94974199997</v>
      </c>
      <c r="E27" s="29">
        <f>SUMIFS('DATA 2'!E$101:E$133,'DATA 2'!$A$101:$A$133,$A27)</f>
        <v>835253.18462800002</v>
      </c>
      <c r="F27" s="29">
        <f>SUMIFS('DATA 2'!F$101:F$133,'DATA 2'!$A$101:$A$133,$A27)</f>
        <v>858700.99421799998</v>
      </c>
      <c r="G27" s="29">
        <f>SUMIFS('DATA 2'!G$101:G$133,'DATA 2'!$A$101:$A$133,$A27)</f>
        <v>882739.77531100006</v>
      </c>
      <c r="H27" s="29">
        <f>SUMIFS('DATA 2'!H$101:H$133,'DATA 2'!$A$101:$A$133,$A27)</f>
        <v>907771.43737300008</v>
      </c>
      <c r="I27" s="29">
        <f>SUMIFS('DATA 2'!I$101:I$133,'DATA 2'!$A$101:$A$133,$A27)</f>
        <v>934011.27514299983</v>
      </c>
      <c r="J27" s="29">
        <f>SUMIFS('DATA 2'!J$101:J$133,'DATA 2'!$A$101:$A$133,$A27)</f>
        <v>961499.03384099994</v>
      </c>
      <c r="K27" s="29">
        <f>SUMIFS('DATA 2'!K$101:K$133,'DATA 2'!$A$101:$A$133,$A27)</f>
        <v>989780.23895599996</v>
      </c>
      <c r="L27" s="29">
        <f>SUMIFS('DATA 2'!L$101:L$133,'DATA 2'!$A$101:$A$133,$A27)</f>
        <v>1018923.4595000001</v>
      </c>
      <c r="M27" s="29">
        <f>SUMIFS('DATA 2'!M$101:M$133,'DATA 2'!$A$101:$A$133,$A27)</f>
        <v>1048989.8098999998</v>
      </c>
      <c r="N27" s="29">
        <f>SUMIFS('DATA 2'!N$101:N$133,'DATA 2'!$A$101:$A$133,$A27)</f>
        <v>1079940.26504</v>
      </c>
      <c r="O27" s="29">
        <f>SUMIFS('DATA 2'!O$101:O$133,'DATA 2'!$A$101:$A$133,$A27)</f>
        <v>1111715.0353600001</v>
      </c>
      <c r="P27" s="29">
        <f>SUMIFS('DATA 2'!P$101:P$133,'DATA 2'!$A$101:$A$133,$A27)</f>
        <v>1144048.48979</v>
      </c>
      <c r="Q27" s="29">
        <f>SUMIFS('DATA 2'!Q$101:Q$133,'DATA 2'!$A$101:$A$133,$A27)</f>
        <v>1177094.6225999999</v>
      </c>
      <c r="R27" s="29">
        <f>SUMIFS('DATA 2'!R$101:R$133,'DATA 2'!$A$101:$A$133,$A27)</f>
        <v>1210718.0434399999</v>
      </c>
      <c r="S27" s="29">
        <f>SUMIFS('DATA 2'!S$101:S$133,'DATA 2'!$A$101:$A$133,$A27)</f>
        <v>1244893.7063899999</v>
      </c>
      <c r="T27" s="29">
        <f>SUMIFS('DATA 2'!T$101:T$133,'DATA 2'!$A$101:$A$133,$A27)</f>
        <v>1279678.4553700001</v>
      </c>
      <c r="U27" s="29">
        <f>SUMIFS('DATA 2'!U$101:U$133,'DATA 2'!$A$101:$A$133,$A27)</f>
        <v>1314899.9070900001</v>
      </c>
      <c r="V27" s="29">
        <f>SUMIFS('DATA 2'!V$101:V$133,'DATA 2'!$A$101:$A$133,$A27)</f>
        <v>1350574.6798299998</v>
      </c>
      <c r="W27" s="29">
        <f>SUMIFS('DATA 2'!W$101:W$133,'DATA 2'!$A$101:$A$133,$A27)</f>
        <v>1386759.5756599999</v>
      </c>
      <c r="X27" s="29">
        <f>SUMIFS('DATA 2'!X$101:X$133,'DATA 2'!$A$101:$A$133,$A27)</f>
        <v>1423558.38793</v>
      </c>
      <c r="Y27" s="29">
        <f>SUMIFS('DATA 2'!Y$101:Y$133,'DATA 2'!$A$101:$A$133,$A27)</f>
        <v>1461051.5155600002</v>
      </c>
      <c r="Z27" s="29">
        <f>SUMIFS('DATA 2'!Z$101:Z$133,'DATA 2'!$A$101:$A$133,$A27)</f>
        <v>1499298.2060199999</v>
      </c>
      <c r="AA27" s="29">
        <f>SUMIFS('DATA 2'!AA$101:AA$133,'DATA 2'!$A$101:$A$133,$A27)</f>
        <v>1538342.2397</v>
      </c>
      <c r="AB27" s="29">
        <f>SUMIFS('DATA 2'!AB$101:AB$133,'DATA 2'!$A$101:$A$133,$A27)</f>
        <v>1578218.2483399999</v>
      </c>
      <c r="AC27" s="29">
        <f>SUMIFS('DATA 2'!AC$101:AC$133,'DATA 2'!$A$101:$A$133,$A27)</f>
        <v>1618963.5663100001</v>
      </c>
      <c r="AD27" s="29">
        <f>SUMIFS('DATA 2'!AD$101:AD$133,'DATA 2'!$A$101:$A$133,$A27)</f>
        <v>1660620.6485900001</v>
      </c>
      <c r="AE27" s="29">
        <f>SUMIFS('DATA 2'!AE$101:AE$133,'DATA 2'!$A$101:$A$133,$A27)</f>
        <v>1703037.57739</v>
      </c>
      <c r="AF27" s="29">
        <f>SUMIFS('DATA 2'!AF$101:AF$133,'DATA 2'!$A$101:$A$133,$A27)</f>
        <v>1746328.9350299998</v>
      </c>
      <c r="AG27" s="29">
        <f>SUMIFS('DATA 2'!AG$101:AG$133,'DATA 2'!$A$101:$A$133,$A27)</f>
        <v>1790329.8822599999</v>
      </c>
      <c r="AH27" s="29">
        <f>SUMIFS('DATA 2'!AH$101:AH$133,'DATA 2'!$A$101:$A$133,$A27)</f>
        <v>1835019.3307100001</v>
      </c>
      <c r="AI27" s="29">
        <f>SUMIFS('DATA 2'!AI$101:AI$133,'DATA 2'!$A$101:$A$133,$A27)</f>
        <v>1880473.5485599998</v>
      </c>
      <c r="AJ27" s="29">
        <f>SUMIFS('DATA 2'!AJ$101:AJ$133,'DATA 2'!$A$101:$A$133,$A27)</f>
        <v>1926820.50721</v>
      </c>
      <c r="AK27" s="29">
        <f>SUMIFS('DATA 2'!AK$101:AK$133,'DATA 2'!$A$101:$A$133,$A27)</f>
        <v>1974294.9517899998</v>
      </c>
      <c r="AL27" s="29">
        <f>SUMIFS('DATA 2'!AL$101:AL$133,'DATA 2'!$A$101:$A$133,$A27)</f>
        <v>2023028.9353100001</v>
      </c>
      <c r="AM27" s="29">
        <f>SUMIFS('DATA 2'!AM$101:AM$133,'DATA 2'!$A$101:$A$133,$A27)</f>
        <v>2073214.8772999998</v>
      </c>
      <c r="AN27" s="29">
        <f>SUMIFS('DATA 2'!AN$101:AN$133,'DATA 2'!$A$101:$A$133,$A27)</f>
        <v>2125087.4651299999</v>
      </c>
    </row>
    <row r="28" spans="1:44" x14ac:dyDescent="0.25">
      <c r="A28" s="3" t="s">
        <v>220</v>
      </c>
      <c r="C28" s="29">
        <f>SUMIFS('DATA 2'!C$101:C$133,'DATA 2'!$A$101:$A$133,$A28)</f>
        <v>170296.54790999999</v>
      </c>
      <c r="D28" s="29">
        <f>SUMIFS('DATA 2'!D$101:D$133,'DATA 2'!$A$101:$A$133,$A28)</f>
        <v>175534.23437340005</v>
      </c>
      <c r="E28" s="29">
        <f>SUMIFS('DATA 2'!E$101:E$133,'DATA 2'!$A$101:$A$133,$A28)</f>
        <v>181014.98901139997</v>
      </c>
      <c r="F28" s="29">
        <f>SUMIFS('DATA 2'!F$101:F$133,'DATA 2'!$A$101:$A$133,$A28)</f>
        <v>186727.3558816</v>
      </c>
      <c r="G28" s="29">
        <f>SUMIFS('DATA 2'!G$101:G$133,'DATA 2'!$A$101:$A$133,$A28)</f>
        <v>192863.71559570002</v>
      </c>
      <c r="H28" s="29">
        <f>SUMIFS('DATA 2'!H$101:H$133,'DATA 2'!$A$101:$A$133,$A28)</f>
        <v>199447.93876590001</v>
      </c>
      <c r="I28" s="29">
        <f>SUMIFS('DATA 2'!I$101:I$133,'DATA 2'!$A$101:$A$133,$A28)</f>
        <v>206539.14790750004</v>
      </c>
      <c r="J28" s="29">
        <f>SUMIFS('DATA 2'!J$101:J$133,'DATA 2'!$A$101:$A$133,$A28)</f>
        <v>214256.13123480001</v>
      </c>
      <c r="K28" s="29">
        <f>SUMIFS('DATA 2'!K$101:K$133,'DATA 2'!$A$101:$A$133,$A28)</f>
        <v>222376.28159889998</v>
      </c>
      <c r="L28" s="29">
        <f>SUMIFS('DATA 2'!L$101:L$133,'DATA 2'!$A$101:$A$133,$A28)</f>
        <v>230900.66735140001</v>
      </c>
      <c r="M28" s="29">
        <f>SUMIFS('DATA 2'!M$101:M$133,'DATA 2'!$A$101:$A$133,$A28)</f>
        <v>239887.99471439997</v>
      </c>
      <c r="N28" s="29">
        <f>SUMIFS('DATA 2'!N$101:N$133,'DATA 2'!$A$101:$A$133,$A28)</f>
        <v>249407.42155970001</v>
      </c>
      <c r="O28" s="29">
        <f>SUMIFS('DATA 2'!O$101:O$133,'DATA 2'!$A$101:$A$133,$A28)</f>
        <v>259533.14690580001</v>
      </c>
      <c r="P28" s="29">
        <f>SUMIFS('DATA 2'!P$101:P$133,'DATA 2'!$A$101:$A$133,$A28)</f>
        <v>270000.24865690002</v>
      </c>
      <c r="Q28" s="29">
        <f>SUMIFS('DATA 2'!Q$101:Q$133,'DATA 2'!$A$101:$A$133,$A28)</f>
        <v>280717.49811310001</v>
      </c>
      <c r="R28" s="29">
        <f>SUMIFS('DATA 2'!R$101:R$133,'DATA 2'!$A$101:$A$133,$A28)</f>
        <v>291644.97805380001</v>
      </c>
      <c r="S28" s="29">
        <f>SUMIFS('DATA 2'!S$101:S$133,'DATA 2'!$A$101:$A$133,$A28)</f>
        <v>302784.92761289998</v>
      </c>
      <c r="T28" s="29">
        <f>SUMIFS('DATA 2'!T$101:T$133,'DATA 2'!$A$101:$A$133,$A28)</f>
        <v>314170.87230849999</v>
      </c>
      <c r="U28" s="29">
        <f>SUMIFS('DATA 2'!U$101:U$133,'DATA 2'!$A$101:$A$133,$A28)</f>
        <v>325886.28558449988</v>
      </c>
      <c r="V28" s="29">
        <f>SUMIFS('DATA 2'!V$101:V$133,'DATA 2'!$A$101:$A$133,$A28)</f>
        <v>337893.87687249988</v>
      </c>
      <c r="W28" s="29">
        <f>SUMIFS('DATA 2'!W$101:W$133,'DATA 2'!$A$101:$A$133,$A28)</f>
        <v>350185.45619139995</v>
      </c>
      <c r="X28" s="29">
        <f>SUMIFS('DATA 2'!X$101:X$133,'DATA 2'!$A$101:$A$133,$A28)</f>
        <v>362762.87765510002</v>
      </c>
      <c r="Y28" s="29">
        <f>SUMIFS('DATA 2'!Y$101:Y$133,'DATA 2'!$A$101:$A$133,$A28)</f>
        <v>375633.56011439988</v>
      </c>
      <c r="Z28" s="29">
        <f>SUMIFS('DATA 2'!Z$101:Z$133,'DATA 2'!$A$101:$A$133,$A28)</f>
        <v>388811.19245420001</v>
      </c>
      <c r="AA28" s="29">
        <f>SUMIFS('DATA 2'!AA$101:AA$133,'DATA 2'!$A$101:$A$133,$A28)</f>
        <v>402314.03415740002</v>
      </c>
      <c r="AB28" s="29">
        <f>SUMIFS('DATA 2'!AB$101:AB$133,'DATA 2'!$A$101:$A$133,$A28)</f>
        <v>416163.99226670002</v>
      </c>
      <c r="AC28" s="29">
        <f>SUMIFS('DATA 2'!AC$101:AC$133,'DATA 2'!$A$101:$A$133,$A28)</f>
        <v>430388.37069279997</v>
      </c>
      <c r="AD28" s="29">
        <f>SUMIFS('DATA 2'!AD$101:AD$133,'DATA 2'!$A$101:$A$133,$A28)</f>
        <v>445020.07278270007</v>
      </c>
      <c r="AE28" s="29">
        <f>SUMIFS('DATA 2'!AE$101:AE$133,'DATA 2'!$A$101:$A$133,$A28)</f>
        <v>459809.08131650003</v>
      </c>
      <c r="AF28" s="29">
        <f>SUMIFS('DATA 2'!AF$101:AF$133,'DATA 2'!$A$101:$A$133,$A28)</f>
        <v>474728.75424459996</v>
      </c>
      <c r="AG28" s="29">
        <f>SUMIFS('DATA 2'!AG$101:AG$133,'DATA 2'!$A$101:$A$133,$A28)</f>
        <v>489769.18065729999</v>
      </c>
      <c r="AH28" s="29">
        <f>SUMIFS('DATA 2'!AH$101:AH$133,'DATA 2'!$A$101:$A$133,$A28)</f>
        <v>504950.05932250002</v>
      </c>
      <c r="AI28" s="29">
        <f>SUMIFS('DATA 2'!AI$101:AI$133,'DATA 2'!$A$101:$A$133,$A28)</f>
        <v>520296.0044797</v>
      </c>
      <c r="AJ28" s="29">
        <f>SUMIFS('DATA 2'!AJ$101:AJ$133,'DATA 2'!$A$101:$A$133,$A28)</f>
        <v>535825.99205489992</v>
      </c>
      <c r="AK28" s="29">
        <f>SUMIFS('DATA 2'!AK$101:AK$133,'DATA 2'!$A$101:$A$133,$A28)</f>
        <v>551575.81092869991</v>
      </c>
      <c r="AL28" s="29">
        <f>SUMIFS('DATA 2'!AL$101:AL$133,'DATA 2'!$A$101:$A$133,$A28)</f>
        <v>567583.53137310001</v>
      </c>
      <c r="AM28" s="29">
        <f>SUMIFS('DATA 2'!AM$101:AM$133,'DATA 2'!$A$101:$A$133,$A28)</f>
        <v>583897.50572040014</v>
      </c>
      <c r="AN28" s="29">
        <f>SUMIFS('DATA 2'!AN$101:AN$133,'DATA 2'!$A$101:$A$133,$A28)</f>
        <v>600602.15338580008</v>
      </c>
    </row>
    <row r="29" spans="1:44" x14ac:dyDescent="0.25">
      <c r="A29" s="3" t="s">
        <v>221</v>
      </c>
      <c r="C29" s="29">
        <f>SUMIFS('DATA 2'!C$101:C$133,'DATA 2'!$A$101:$A$133,$A29)</f>
        <v>2039518.4877000002</v>
      </c>
      <c r="D29" s="29">
        <f>SUMIFS('DATA 2'!D$101:D$133,'DATA 2'!$A$101:$A$133,$A29)</f>
        <v>2099342.5737000001</v>
      </c>
      <c r="E29" s="29">
        <f>SUMIFS('DATA 2'!E$101:E$133,'DATA 2'!$A$101:$A$133,$A29)</f>
        <v>2160354.2793999999</v>
      </c>
      <c r="F29" s="29">
        <f>SUMIFS('DATA 2'!F$101:F$133,'DATA 2'!$A$101:$A$133,$A29)</f>
        <v>2222292.3190000001</v>
      </c>
      <c r="G29" s="29">
        <f>SUMIFS('DATA 2'!G$101:G$133,'DATA 2'!$A$101:$A$133,$A29)</f>
        <v>2285306.8045999999</v>
      </c>
      <c r="H29" s="29">
        <f>SUMIFS('DATA 2'!H$101:H$133,'DATA 2'!$A$101:$A$133,$A29)</f>
        <v>2349966.8097000001</v>
      </c>
      <c r="I29" s="29">
        <f>SUMIFS('DATA 2'!I$101:I$133,'DATA 2'!$A$101:$A$133,$A29)</f>
        <v>2416824.6113999998</v>
      </c>
      <c r="J29" s="29">
        <f>SUMIFS('DATA 2'!J$101:J$133,'DATA 2'!$A$101:$A$133,$A29)</f>
        <v>2486105.6902000001</v>
      </c>
      <c r="K29" s="29">
        <f>SUMIFS('DATA 2'!K$101:K$133,'DATA 2'!$A$101:$A$133,$A29)</f>
        <v>2556974.8953</v>
      </c>
      <c r="L29" s="29">
        <f>SUMIFS('DATA 2'!L$101:L$133,'DATA 2'!$A$101:$A$133,$A29)</f>
        <v>2629528.3081999999</v>
      </c>
      <c r="M29" s="29">
        <f>SUMIFS('DATA 2'!M$101:M$133,'DATA 2'!$A$101:$A$133,$A29)</f>
        <v>2703815.5334999999</v>
      </c>
      <c r="N29" s="29">
        <f>SUMIFS('DATA 2'!N$101:N$133,'DATA 2'!$A$101:$A$133,$A29)</f>
        <v>2779701.3421</v>
      </c>
      <c r="O29" s="29">
        <f>SUMIFS('DATA 2'!O$101:O$133,'DATA 2'!$A$101:$A$133,$A29)</f>
        <v>2857095.4748</v>
      </c>
      <c r="P29" s="29">
        <f>SUMIFS('DATA 2'!P$101:P$133,'DATA 2'!$A$101:$A$133,$A29)</f>
        <v>2936319.7696000002</v>
      </c>
      <c r="Q29" s="29">
        <f>SUMIFS('DATA 2'!Q$101:Q$133,'DATA 2'!$A$101:$A$133,$A29)</f>
        <v>3017835.5301999999</v>
      </c>
      <c r="R29" s="29">
        <f>SUMIFS('DATA 2'!R$101:R$133,'DATA 2'!$A$101:$A$133,$A29)</f>
        <v>3101377.1451000003</v>
      </c>
      <c r="S29" s="29">
        <f>SUMIFS('DATA 2'!S$101:S$133,'DATA 2'!$A$101:$A$133,$A29)</f>
        <v>3186886.0041</v>
      </c>
      <c r="T29" s="29">
        <f>SUMIFS('DATA 2'!T$101:T$133,'DATA 2'!$A$101:$A$133,$A29)</f>
        <v>3274431.3774999999</v>
      </c>
      <c r="U29" s="29">
        <f>SUMIFS('DATA 2'!U$101:U$133,'DATA 2'!$A$101:$A$133,$A29)</f>
        <v>3364002.8629999999</v>
      </c>
      <c r="V29" s="29">
        <f>SUMIFS('DATA 2'!V$101:V$133,'DATA 2'!$A$101:$A$133,$A29)</f>
        <v>3455400.5032000002</v>
      </c>
      <c r="W29" s="29">
        <f>SUMIFS('DATA 2'!W$101:W$133,'DATA 2'!$A$101:$A$133,$A29)</f>
        <v>3548594.7416000003</v>
      </c>
      <c r="X29" s="29">
        <f>SUMIFS('DATA 2'!X$101:X$133,'DATA 2'!$A$101:$A$133,$A29)</f>
        <v>3643713.5055</v>
      </c>
      <c r="Y29" s="29">
        <f>SUMIFS('DATA 2'!Y$101:Y$133,'DATA 2'!$A$101:$A$133,$A29)</f>
        <v>3740861.7807</v>
      </c>
      <c r="Z29" s="29">
        <f>SUMIFS('DATA 2'!Z$101:Z$133,'DATA 2'!$A$101:$A$133,$A29)</f>
        <v>3840123.6801999998</v>
      </c>
      <c r="AA29" s="29">
        <f>SUMIFS('DATA 2'!AA$101:AA$133,'DATA 2'!$A$101:$A$133,$A29)</f>
        <v>3941560.6776000001</v>
      </c>
      <c r="AB29" s="29">
        <f>SUMIFS('DATA 2'!AB$101:AB$133,'DATA 2'!$A$101:$A$133,$A29)</f>
        <v>4045216.0096</v>
      </c>
      <c r="AC29" s="29">
        <f>SUMIFS('DATA 2'!AC$101:AC$133,'DATA 2'!$A$101:$A$133,$A29)</f>
        <v>4151129.6787</v>
      </c>
      <c r="AD29" s="29">
        <f>SUMIFS('DATA 2'!AD$101:AD$133,'DATA 2'!$A$101:$A$133,$A29)</f>
        <v>4259343.9317000005</v>
      </c>
      <c r="AE29" s="29">
        <f>SUMIFS('DATA 2'!AE$101:AE$133,'DATA 2'!$A$101:$A$133,$A29)</f>
        <v>4370089.4425999997</v>
      </c>
      <c r="AF29" s="29">
        <f>SUMIFS('DATA 2'!AF$101:AF$133,'DATA 2'!$A$101:$A$133,$A29)</f>
        <v>4483676.8678000001</v>
      </c>
      <c r="AG29" s="29">
        <f>SUMIFS('DATA 2'!AG$101:AG$133,'DATA 2'!$A$101:$A$133,$A29)</f>
        <v>4599750.1579</v>
      </c>
      <c r="AH29" s="29">
        <f>SUMIFS('DATA 2'!AH$101:AH$133,'DATA 2'!$A$101:$A$133,$A29)</f>
        <v>4718223.4061000003</v>
      </c>
      <c r="AI29" s="29">
        <f>SUMIFS('DATA 2'!AI$101:AI$133,'DATA 2'!$A$101:$A$133,$A29)</f>
        <v>4839202.2656000005</v>
      </c>
      <c r="AJ29" s="29">
        <f>SUMIFS('DATA 2'!AJ$101:AJ$133,'DATA 2'!$A$101:$A$133,$A29)</f>
        <v>4962910.6469999999</v>
      </c>
      <c r="AK29" s="29">
        <f>SUMIFS('DATA 2'!AK$101:AK$133,'DATA 2'!$A$101:$A$133,$A29)</f>
        <v>5089827.8147</v>
      </c>
      <c r="AL29" s="29">
        <f>SUMIFS('DATA 2'!AL$101:AL$133,'DATA 2'!$A$101:$A$133,$A29)</f>
        <v>5220259.8571000006</v>
      </c>
      <c r="AM29" s="29">
        <f>SUMIFS('DATA 2'!AM$101:AM$133,'DATA 2'!$A$101:$A$133,$A29)</f>
        <v>5354671.4159000004</v>
      </c>
      <c r="AN29" s="29">
        <f>SUMIFS('DATA 2'!AN$101:AN$133,'DATA 2'!$A$101:$A$133,$A29)</f>
        <v>5493658.7628999995</v>
      </c>
    </row>
    <row r="30" spans="1:44" x14ac:dyDescent="0.25">
      <c r="A30" s="30" t="s">
        <v>222</v>
      </c>
      <c r="C30" s="29">
        <f>SUMIFS('DATA 2'!C$101:C$133,'DATA 2'!$A$101:$A$133,$A30)</f>
        <v>375028.75852999999</v>
      </c>
      <c r="D30" s="29">
        <f>SUMIFS('DATA 2'!D$101:D$133,'DATA 2'!$A$101:$A$133,$A30)</f>
        <v>383924.32349999994</v>
      </c>
      <c r="E30" s="29">
        <f>SUMIFS('DATA 2'!E$101:E$133,'DATA 2'!$A$101:$A$133,$A30)</f>
        <v>391513.17469000001</v>
      </c>
      <c r="F30" s="29">
        <f>SUMIFS('DATA 2'!F$101:F$133,'DATA 2'!$A$101:$A$133,$A30)</f>
        <v>398433.59041</v>
      </c>
      <c r="G30" s="29">
        <f>SUMIFS('DATA 2'!G$101:G$133,'DATA 2'!$A$101:$A$133,$A30)</f>
        <v>406025.74878999998</v>
      </c>
      <c r="H30" s="29">
        <f>SUMIFS('DATA 2'!H$101:H$133,'DATA 2'!$A$101:$A$133,$A30)</f>
        <v>415048.58437</v>
      </c>
      <c r="I30" s="29">
        <f>SUMIFS('DATA 2'!I$101:I$133,'DATA 2'!$A$101:$A$133,$A30)</f>
        <v>424669.18583999999</v>
      </c>
      <c r="J30" s="29">
        <f>SUMIFS('DATA 2'!J$101:J$133,'DATA 2'!$A$101:$A$133,$A30)</f>
        <v>434090.42119999998</v>
      </c>
      <c r="K30" s="29">
        <f>SUMIFS('DATA 2'!K$101:K$133,'DATA 2'!$A$101:$A$133,$A30)</f>
        <v>442784.42741</v>
      </c>
      <c r="L30" s="29">
        <f>SUMIFS('DATA 2'!L$101:L$133,'DATA 2'!$A$101:$A$133,$A30)</f>
        <v>451309.19203000003</v>
      </c>
      <c r="M30" s="29">
        <f>SUMIFS('DATA 2'!M$101:M$133,'DATA 2'!$A$101:$A$133,$A30)</f>
        <v>460072.63761000003</v>
      </c>
      <c r="N30" s="29">
        <f>SUMIFS('DATA 2'!N$101:N$133,'DATA 2'!$A$101:$A$133,$A30)</f>
        <v>468996.21825999999</v>
      </c>
      <c r="O30" s="29">
        <f>SUMIFS('DATA 2'!O$101:O$133,'DATA 2'!$A$101:$A$133,$A30)</f>
        <v>478074.70775</v>
      </c>
      <c r="P30" s="29">
        <f>SUMIFS('DATA 2'!P$101:P$133,'DATA 2'!$A$101:$A$133,$A30)</f>
        <v>487515.38351999997</v>
      </c>
      <c r="Q30" s="29">
        <f>SUMIFS('DATA 2'!Q$101:Q$133,'DATA 2'!$A$101:$A$133,$A30)</f>
        <v>497276.42272000003</v>
      </c>
      <c r="R30" s="29">
        <f>SUMIFS('DATA 2'!R$101:R$133,'DATA 2'!$A$101:$A$133,$A30)</f>
        <v>507083.90758</v>
      </c>
      <c r="S30" s="29">
        <f>SUMIFS('DATA 2'!S$101:S$133,'DATA 2'!$A$101:$A$133,$A30)</f>
        <v>516832.90329000005</v>
      </c>
      <c r="T30" s="29">
        <f>SUMIFS('DATA 2'!T$101:T$133,'DATA 2'!$A$101:$A$133,$A30)</f>
        <v>526501.60771999997</v>
      </c>
      <c r="U30" s="29">
        <f>SUMIFS('DATA 2'!U$101:U$133,'DATA 2'!$A$101:$A$133,$A30)</f>
        <v>535285.34159999993</v>
      </c>
      <c r="V30" s="29">
        <f>SUMIFS('DATA 2'!V$101:V$133,'DATA 2'!$A$101:$A$133,$A30)</f>
        <v>543594.55677999998</v>
      </c>
      <c r="W30" s="29">
        <f>SUMIFS('DATA 2'!W$101:W$133,'DATA 2'!$A$101:$A$133,$A30)</f>
        <v>551675.72460999992</v>
      </c>
      <c r="X30" s="29">
        <f>SUMIFS('DATA 2'!X$101:X$133,'DATA 2'!$A$101:$A$133,$A30)</f>
        <v>559652.63667000004</v>
      </c>
      <c r="Y30" s="29">
        <f>SUMIFS('DATA 2'!Y$101:Y$133,'DATA 2'!$A$101:$A$133,$A30)</f>
        <v>567565.61497</v>
      </c>
      <c r="Z30" s="29">
        <f>SUMIFS('DATA 2'!Z$101:Z$133,'DATA 2'!$A$101:$A$133,$A30)</f>
        <v>575438.57915999996</v>
      </c>
      <c r="AA30" s="29">
        <f>SUMIFS('DATA 2'!AA$101:AA$133,'DATA 2'!$A$101:$A$133,$A30)</f>
        <v>583283.01702000003</v>
      </c>
      <c r="AB30" s="29">
        <f>SUMIFS('DATA 2'!AB$101:AB$133,'DATA 2'!$A$101:$A$133,$A30)</f>
        <v>591097.41771999991</v>
      </c>
      <c r="AC30" s="29">
        <f>SUMIFS('DATA 2'!AC$101:AC$133,'DATA 2'!$A$101:$A$133,$A30)</f>
        <v>598889.59033000004</v>
      </c>
      <c r="AD30" s="29">
        <f>SUMIFS('DATA 2'!AD$101:AD$133,'DATA 2'!$A$101:$A$133,$A30)</f>
        <v>606664.68100999994</v>
      </c>
      <c r="AE30" s="29">
        <f>SUMIFS('DATA 2'!AE$101:AE$133,'DATA 2'!$A$101:$A$133,$A30)</f>
        <v>613949.96228999994</v>
      </c>
      <c r="AF30" s="29">
        <f>SUMIFS('DATA 2'!AF$101:AF$133,'DATA 2'!$A$101:$A$133,$A30)</f>
        <v>621109.25211999996</v>
      </c>
      <c r="AG30" s="29">
        <f>SUMIFS('DATA 2'!AG$101:AG$133,'DATA 2'!$A$101:$A$133,$A30)</f>
        <v>628024.29153000005</v>
      </c>
      <c r="AH30" s="29">
        <f>SUMIFS('DATA 2'!AH$101:AH$133,'DATA 2'!$A$101:$A$133,$A30)</f>
        <v>634729.04758000001</v>
      </c>
      <c r="AI30" s="29">
        <f>SUMIFS('DATA 2'!AI$101:AI$133,'DATA 2'!$A$101:$A$133,$A30)</f>
        <v>641294.76809000003</v>
      </c>
      <c r="AJ30" s="29">
        <f>SUMIFS('DATA 2'!AJ$101:AJ$133,'DATA 2'!$A$101:$A$133,$A30)</f>
        <v>647779.79530999996</v>
      </c>
      <c r="AK30" s="29">
        <f>SUMIFS('DATA 2'!AK$101:AK$133,'DATA 2'!$A$101:$A$133,$A30)</f>
        <v>654280.40354000009</v>
      </c>
      <c r="AL30" s="29">
        <f>SUMIFS('DATA 2'!AL$101:AL$133,'DATA 2'!$A$101:$A$133,$A30)</f>
        <v>660837.64593000012</v>
      </c>
      <c r="AM30" s="29">
        <f>SUMIFS('DATA 2'!AM$101:AM$133,'DATA 2'!$A$101:$A$133,$A30)</f>
        <v>667506.97352</v>
      </c>
      <c r="AN30" s="29">
        <f>SUMIFS('DATA 2'!AN$101:AN$133,'DATA 2'!$A$101:$A$133,$A30)</f>
        <v>674246.64272</v>
      </c>
    </row>
    <row r="31" spans="1:44" x14ac:dyDescent="0.25">
      <c r="A31" s="3" t="s">
        <v>224</v>
      </c>
      <c r="C31" s="29">
        <f>SUM(C32:C43)</f>
        <v>36641.298950162702</v>
      </c>
      <c r="D31" s="29">
        <f t="shared" ref="D31:AN31" si="5">SUM(D32:D43)</f>
        <v>38565.6868757173</v>
      </c>
      <c r="E31" s="29">
        <f t="shared" si="5"/>
        <v>40423.256185071004</v>
      </c>
      <c r="F31" s="29">
        <f t="shared" si="5"/>
        <v>42220.514623819996</v>
      </c>
      <c r="G31" s="29">
        <f t="shared" si="5"/>
        <v>44210.15017886</v>
      </c>
      <c r="H31" s="29">
        <f t="shared" si="5"/>
        <v>46678.791154600003</v>
      </c>
      <c r="I31" s="29">
        <f t="shared" si="5"/>
        <v>49189.325481999993</v>
      </c>
      <c r="J31" s="29">
        <f t="shared" si="5"/>
        <v>51966.234699900007</v>
      </c>
      <c r="K31" s="29">
        <f t="shared" si="5"/>
        <v>55004.857080999995</v>
      </c>
      <c r="L31" s="29">
        <f t="shared" si="5"/>
        <v>58520.585888699999</v>
      </c>
      <c r="M31" s="29">
        <f t="shared" si="5"/>
        <v>62763.97210228</v>
      </c>
      <c r="N31" s="29">
        <f t="shared" si="5"/>
        <v>68195.127976110001</v>
      </c>
      <c r="O31" s="29">
        <f t="shared" si="5"/>
        <v>75501.641000949006</v>
      </c>
      <c r="P31" s="29">
        <f t="shared" si="5"/>
        <v>80100.84654051</v>
      </c>
      <c r="Q31" s="29">
        <f t="shared" si="5"/>
        <v>84898.19755117099</v>
      </c>
      <c r="R31" s="29">
        <f t="shared" si="5"/>
        <v>89901.923737438003</v>
      </c>
      <c r="S31" s="29">
        <f t="shared" si="5"/>
        <v>95091.095733911017</v>
      </c>
      <c r="T31" s="29">
        <f t="shared" si="5"/>
        <v>100458.10496086198</v>
      </c>
      <c r="U31" s="29">
        <f t="shared" si="5"/>
        <v>106403.53861764898</v>
      </c>
      <c r="V31" s="29">
        <f t="shared" si="5"/>
        <v>112768.600126645</v>
      </c>
      <c r="W31" s="29">
        <f t="shared" si="5"/>
        <v>119604.44452335389</v>
      </c>
      <c r="X31" s="29">
        <f t="shared" si="5"/>
        <v>127049.7921279381</v>
      </c>
      <c r="Y31" s="29">
        <f t="shared" si="5"/>
        <v>135050.40568020588</v>
      </c>
      <c r="Z31" s="29">
        <f t="shared" si="5"/>
        <v>143644.63258496192</v>
      </c>
      <c r="AA31" s="29">
        <f t="shared" si="5"/>
        <v>152863.81813440731</v>
      </c>
      <c r="AB31" s="29">
        <f t="shared" si="5"/>
        <v>162712.16145561656</v>
      </c>
      <c r="AC31" s="29">
        <f t="shared" si="5"/>
        <v>173231.78537887512</v>
      </c>
      <c r="AD31" s="29">
        <f t="shared" si="5"/>
        <v>184440.85616053658</v>
      </c>
      <c r="AE31" s="29">
        <f t="shared" si="5"/>
        <v>192112.99275919396</v>
      </c>
      <c r="AF31" s="29">
        <f t="shared" si="5"/>
        <v>198918.40995713515</v>
      </c>
      <c r="AG31" s="29">
        <f t="shared" si="5"/>
        <v>205253.24107113158</v>
      </c>
      <c r="AH31" s="29">
        <f t="shared" si="5"/>
        <v>211287.45784632835</v>
      </c>
      <c r="AI31" s="29">
        <f t="shared" si="5"/>
        <v>217020.7682848651</v>
      </c>
      <c r="AJ31" s="29">
        <f t="shared" si="5"/>
        <v>222460.93493213921</v>
      </c>
      <c r="AK31" s="29">
        <f t="shared" si="5"/>
        <v>227624.56014021553</v>
      </c>
      <c r="AL31" s="29">
        <f t="shared" si="5"/>
        <v>232531.3716865289</v>
      </c>
      <c r="AM31" s="29">
        <f t="shared" si="5"/>
        <v>237189.42667354929</v>
      </c>
      <c r="AN31" s="29">
        <f t="shared" si="5"/>
        <v>241603.16093263755</v>
      </c>
      <c r="AO31" s="29"/>
      <c r="AP31" s="29"/>
      <c r="AQ31" s="29"/>
      <c r="AR31" s="29"/>
    </row>
    <row r="32" spans="1:44" x14ac:dyDescent="0.25">
      <c r="A32" s="31" t="s">
        <v>425</v>
      </c>
      <c r="C32" s="29">
        <f>SUMIFS('DATA 2'!C$101:C$133,'DATA 2'!$A$101:$A$133,$A32)</f>
        <v>10768.83088</v>
      </c>
      <c r="D32" s="29">
        <f>SUMIFS('DATA 2'!D$101:D$133,'DATA 2'!$A$101:$A$133,$A32)</f>
        <v>11360.621929999999</v>
      </c>
      <c r="E32" s="29">
        <f>SUMIFS('DATA 2'!E$101:E$133,'DATA 2'!$A$101:$A$133,$A32)</f>
        <v>12046.77224</v>
      </c>
      <c r="F32" s="29">
        <f>SUMIFS('DATA 2'!F$101:F$133,'DATA 2'!$A$101:$A$133,$A32)</f>
        <v>12740.959080000001</v>
      </c>
      <c r="G32" s="29">
        <f>SUMIFS('DATA 2'!G$101:G$133,'DATA 2'!$A$101:$A$133,$A32)</f>
        <v>13402.865529999999</v>
      </c>
      <c r="H32" s="29">
        <f>SUMIFS('DATA 2'!H$101:H$133,'DATA 2'!$A$101:$A$133,$A32)</f>
        <v>14700.16114</v>
      </c>
      <c r="I32" s="29">
        <f>SUMIFS('DATA 2'!I$101:I$133,'DATA 2'!$A$101:$A$133,$A32)</f>
        <v>15889.61938</v>
      </c>
      <c r="J32" s="29">
        <f>SUMIFS('DATA 2'!J$101:J$133,'DATA 2'!$A$101:$A$133,$A32)</f>
        <v>16763.685750000001</v>
      </c>
      <c r="K32" s="29">
        <f>SUMIFS('DATA 2'!K$101:K$133,'DATA 2'!$A$101:$A$133,$A32)</f>
        <v>17341.717530000002</v>
      </c>
      <c r="L32" s="29">
        <f>SUMIFS('DATA 2'!L$101:L$133,'DATA 2'!$A$101:$A$133,$A32)</f>
        <v>17703.507269999998</v>
      </c>
      <c r="M32" s="29">
        <f>SUMIFS('DATA 2'!M$101:M$133,'DATA 2'!$A$101:$A$133,$A32)</f>
        <v>17885.397499999999</v>
      </c>
      <c r="N32" s="29">
        <f>SUMIFS('DATA 2'!N$101:N$133,'DATA 2'!$A$101:$A$133,$A32)</f>
        <v>17892.513589999999</v>
      </c>
      <c r="O32" s="29">
        <f>SUMIFS('DATA 2'!O$101:O$133,'DATA 2'!$A$101:$A$133,$A32)</f>
        <v>17685.895629999999</v>
      </c>
      <c r="P32" s="29">
        <f>SUMIFS('DATA 2'!P$101:P$133,'DATA 2'!$A$101:$A$133,$A32)</f>
        <v>18031.819769999998</v>
      </c>
      <c r="Q32" s="29">
        <f>SUMIFS('DATA 2'!Q$101:Q$133,'DATA 2'!$A$101:$A$133,$A32)</f>
        <v>18561.296750000001</v>
      </c>
      <c r="R32" s="29">
        <f>SUMIFS('DATA 2'!R$101:R$133,'DATA 2'!$A$101:$A$133,$A32)</f>
        <v>19156.66101</v>
      </c>
      <c r="S32" s="29">
        <f>SUMIFS('DATA 2'!S$101:S$133,'DATA 2'!$A$101:$A$133,$A32)</f>
        <v>19775.014940000001</v>
      </c>
      <c r="T32" s="29">
        <f>SUMIFS('DATA 2'!T$101:T$133,'DATA 2'!$A$101:$A$133,$A32)</f>
        <v>20398.048770000001</v>
      </c>
      <c r="U32" s="29">
        <f>SUMIFS('DATA 2'!U$101:U$133,'DATA 2'!$A$101:$A$133,$A32)</f>
        <v>20893.475890000002</v>
      </c>
      <c r="V32" s="29">
        <f>SUMIFS('DATA 2'!V$101:V$133,'DATA 2'!$A$101:$A$133,$A32)</f>
        <v>21332.27304</v>
      </c>
      <c r="W32" s="29">
        <f>SUMIFS('DATA 2'!W$101:W$133,'DATA 2'!$A$101:$A$133,$A32)</f>
        <v>21728.774689999998</v>
      </c>
      <c r="X32" s="29">
        <f>SUMIFS('DATA 2'!X$101:X$133,'DATA 2'!$A$101:$A$133,$A32)</f>
        <v>22094.62874</v>
      </c>
      <c r="Y32" s="29">
        <f>SUMIFS('DATA 2'!Y$101:Y$133,'DATA 2'!$A$101:$A$133,$A32)</f>
        <v>22414.473409999999</v>
      </c>
      <c r="Z32" s="29">
        <f>SUMIFS('DATA 2'!Z$101:Z$133,'DATA 2'!$A$101:$A$133,$A32)</f>
        <v>22679.95393</v>
      </c>
      <c r="AA32" s="29">
        <f>SUMIFS('DATA 2'!AA$101:AA$133,'DATA 2'!$A$101:$A$133,$A32)</f>
        <v>22884.092570000001</v>
      </c>
      <c r="AB32" s="29">
        <f>SUMIFS('DATA 2'!AB$101:AB$133,'DATA 2'!$A$101:$A$133,$A32)</f>
        <v>23017.92397</v>
      </c>
      <c r="AC32" s="29">
        <f>SUMIFS('DATA 2'!AC$101:AC$133,'DATA 2'!$A$101:$A$133,$A32)</f>
        <v>23077.110100000002</v>
      </c>
      <c r="AD32" s="29">
        <f>SUMIFS('DATA 2'!AD$101:AD$133,'DATA 2'!$A$101:$A$133,$A32)</f>
        <v>23056.834780000001</v>
      </c>
      <c r="AE32" s="29">
        <f>SUMIFS('DATA 2'!AE$101:AE$133,'DATA 2'!$A$101:$A$133,$A32)</f>
        <v>23541.74293</v>
      </c>
      <c r="AF32" s="29">
        <f>SUMIFS('DATA 2'!AF$101:AF$133,'DATA 2'!$A$101:$A$133,$A32)</f>
        <v>24051.411779999999</v>
      </c>
      <c r="AG32" s="29">
        <f>SUMIFS('DATA 2'!AG$101:AG$133,'DATA 2'!$A$101:$A$133,$A32)</f>
        <v>24456.00347</v>
      </c>
      <c r="AH32" s="29">
        <f>SUMIFS('DATA 2'!AH$101:AH$133,'DATA 2'!$A$101:$A$133,$A32)</f>
        <v>24757.009020000001</v>
      </c>
      <c r="AI32" s="29">
        <f>SUMIFS('DATA 2'!AI$101:AI$133,'DATA 2'!$A$101:$A$133,$A32)</f>
        <v>24974.179380000001</v>
      </c>
      <c r="AJ32" s="29">
        <f>SUMIFS('DATA 2'!AJ$101:AJ$133,'DATA 2'!$A$101:$A$133,$A32)</f>
        <v>25125.251110000001</v>
      </c>
      <c r="AK32" s="29">
        <f>SUMIFS('DATA 2'!AK$101:AK$133,'DATA 2'!$A$101:$A$133,$A32)</f>
        <v>25222.99224</v>
      </c>
      <c r="AL32" s="29">
        <f>SUMIFS('DATA 2'!AL$101:AL$133,'DATA 2'!$A$101:$A$133,$A32)</f>
        <v>25276.078079999999</v>
      </c>
      <c r="AM32" s="29">
        <f>SUMIFS('DATA 2'!AM$101:AM$133,'DATA 2'!$A$101:$A$133,$A32)</f>
        <v>25289.512309999998</v>
      </c>
      <c r="AN32" s="29">
        <f>SUMIFS('DATA 2'!AN$101:AN$133,'DATA 2'!$A$101:$A$133,$A32)</f>
        <v>25266.243719999999</v>
      </c>
    </row>
    <row r="33" spans="1:40" x14ac:dyDescent="0.25">
      <c r="A33" s="31" t="s">
        <v>426</v>
      </c>
      <c r="C33" s="29">
        <f>SUMIFS('DATA 2'!C$101:C$133,'DATA 2'!$A$101:$A$133,$A33)</f>
        <v>752.27429700000005</v>
      </c>
      <c r="D33" s="29">
        <f>SUMIFS('DATA 2'!D$101:D$133,'DATA 2'!$A$101:$A$133,$A33)</f>
        <v>976.60200910000003</v>
      </c>
      <c r="E33" s="29">
        <f>SUMIFS('DATA 2'!E$101:E$133,'DATA 2'!$A$101:$A$133,$A33)</f>
        <v>1265.0450760000001</v>
      </c>
      <c r="F33" s="29">
        <f>SUMIFS('DATA 2'!F$101:F$133,'DATA 2'!$A$101:$A$133,$A33)</f>
        <v>1634.1717389999999</v>
      </c>
      <c r="G33" s="29">
        <f>SUMIFS('DATA 2'!G$101:G$133,'DATA 2'!$A$101:$A$133,$A33)</f>
        <v>2104.8800120000001</v>
      </c>
      <c r="H33" s="29">
        <f>SUMIFS('DATA 2'!H$101:H$133,'DATA 2'!$A$101:$A$133,$A33)</f>
        <v>2728.6459089999998</v>
      </c>
      <c r="I33" s="29">
        <f>SUMIFS('DATA 2'!I$101:I$133,'DATA 2'!$A$101:$A$133,$A33)</f>
        <v>3409.0644240000001</v>
      </c>
      <c r="J33" s="29">
        <f>SUMIFS('DATA 2'!J$101:J$133,'DATA 2'!$A$101:$A$133,$A33)</f>
        <v>4155.796362</v>
      </c>
      <c r="K33" s="29">
        <f>SUMIFS('DATA 2'!K$101:K$133,'DATA 2'!$A$101:$A$133,$A33)</f>
        <v>4994.1374349999996</v>
      </c>
      <c r="L33" s="29">
        <f>SUMIFS('DATA 2'!L$101:L$133,'DATA 2'!$A$101:$A$133,$A33)</f>
        <v>5955.4830629999997</v>
      </c>
      <c r="M33" s="29">
        <f>SUMIFS('DATA 2'!M$101:M$133,'DATA 2'!$A$101:$A$133,$A33)</f>
        <v>7052.7897009999997</v>
      </c>
      <c r="N33" s="29">
        <f>SUMIFS('DATA 2'!N$101:N$133,'DATA 2'!$A$101:$A$133,$A33)</f>
        <v>8289.1336840000004</v>
      </c>
      <c r="O33" s="29">
        <f>SUMIFS('DATA 2'!O$101:O$133,'DATA 2'!$A$101:$A$133,$A33)</f>
        <v>9634.2685170000004</v>
      </c>
      <c r="P33" s="29">
        <f>SUMIFS('DATA 2'!P$101:P$133,'DATA 2'!$A$101:$A$133,$A33)</f>
        <v>11039.71557</v>
      </c>
      <c r="Q33" s="29">
        <f>SUMIFS('DATA 2'!Q$101:Q$133,'DATA 2'!$A$101:$A$133,$A33)</f>
        <v>12623.323280000001</v>
      </c>
      <c r="R33" s="29">
        <f>SUMIFS('DATA 2'!R$101:R$133,'DATA 2'!$A$101:$A$133,$A33)</f>
        <v>14409.345139999999</v>
      </c>
      <c r="S33" s="29">
        <f>SUMIFS('DATA 2'!S$101:S$133,'DATA 2'!$A$101:$A$133,$A33)</f>
        <v>16411.634539999999</v>
      </c>
      <c r="T33" s="29">
        <f>SUMIFS('DATA 2'!T$101:T$133,'DATA 2'!$A$101:$A$133,$A33)</f>
        <v>18645.86591</v>
      </c>
      <c r="U33" s="29">
        <f>SUMIFS('DATA 2'!U$101:U$133,'DATA 2'!$A$101:$A$133,$A33)</f>
        <v>20475.276549999999</v>
      </c>
      <c r="V33" s="29">
        <f>SUMIFS('DATA 2'!V$101:V$133,'DATA 2'!$A$101:$A$133,$A33)</f>
        <v>22416.710459999998</v>
      </c>
      <c r="W33" s="29">
        <f>SUMIFS('DATA 2'!W$101:W$133,'DATA 2'!$A$101:$A$133,$A33)</f>
        <v>24457.779190000001</v>
      </c>
      <c r="X33" s="29">
        <f>SUMIFS('DATA 2'!X$101:X$133,'DATA 2'!$A$101:$A$133,$A33)</f>
        <v>26612.6901</v>
      </c>
      <c r="Y33" s="29">
        <f>SUMIFS('DATA 2'!Y$101:Y$133,'DATA 2'!$A$101:$A$133,$A33)</f>
        <v>28850.048559999999</v>
      </c>
      <c r="Z33" s="29">
        <f>SUMIFS('DATA 2'!Z$101:Z$133,'DATA 2'!$A$101:$A$133,$A33)</f>
        <v>31161.108400000001</v>
      </c>
      <c r="AA33" s="29">
        <f>SUMIFS('DATA 2'!AA$101:AA$133,'DATA 2'!$A$101:$A$133,$A33)</f>
        <v>33532.84794</v>
      </c>
      <c r="AB33" s="29">
        <f>SUMIFS('DATA 2'!AB$101:AB$133,'DATA 2'!$A$101:$A$133,$A33)</f>
        <v>35944.157189999998</v>
      </c>
      <c r="AC33" s="29">
        <f>SUMIFS('DATA 2'!AC$101:AC$133,'DATA 2'!$A$101:$A$133,$A33)</f>
        <v>38382.020049999999</v>
      </c>
      <c r="AD33" s="29">
        <f>SUMIFS('DATA 2'!AD$101:AD$133,'DATA 2'!$A$101:$A$133,$A33)</f>
        <v>40826.221369999999</v>
      </c>
      <c r="AE33" s="29">
        <f>SUMIFS('DATA 2'!AE$101:AE$133,'DATA 2'!$A$101:$A$133,$A33)</f>
        <v>43230.600380000003</v>
      </c>
      <c r="AF33" s="29">
        <f>SUMIFS('DATA 2'!AF$101:AF$133,'DATA 2'!$A$101:$A$133,$A33)</f>
        <v>45273.24091</v>
      </c>
      <c r="AG33" s="29">
        <f>SUMIFS('DATA 2'!AG$101:AG$133,'DATA 2'!$A$101:$A$133,$A33)</f>
        <v>47015.88422</v>
      </c>
      <c r="AH33" s="29">
        <f>SUMIFS('DATA 2'!AH$101:AH$133,'DATA 2'!$A$101:$A$133,$A33)</f>
        <v>48558.474649999996</v>
      </c>
      <c r="AI33" s="29">
        <f>SUMIFS('DATA 2'!AI$101:AI$133,'DATA 2'!$A$101:$A$133,$A33)</f>
        <v>49946.006399999998</v>
      </c>
      <c r="AJ33" s="29">
        <f>SUMIFS('DATA 2'!AJ$101:AJ$133,'DATA 2'!$A$101:$A$133,$A33)</f>
        <v>51207.084770000001</v>
      </c>
      <c r="AK33" s="29">
        <f>SUMIFS('DATA 2'!AK$101:AK$133,'DATA 2'!$A$101:$A$133,$A33)</f>
        <v>52360.415419999998</v>
      </c>
      <c r="AL33" s="29">
        <f>SUMIFS('DATA 2'!AL$101:AL$133,'DATA 2'!$A$101:$A$133,$A33)</f>
        <v>53418.7304</v>
      </c>
      <c r="AM33" s="29">
        <f>SUMIFS('DATA 2'!AM$101:AM$133,'DATA 2'!$A$101:$A$133,$A33)</f>
        <v>54388.366880000001</v>
      </c>
      <c r="AN33" s="29">
        <f>SUMIFS('DATA 2'!AN$101:AN$133,'DATA 2'!$A$101:$A$133,$A33)</f>
        <v>55273.27248</v>
      </c>
    </row>
    <row r="34" spans="1:40" x14ac:dyDescent="0.25">
      <c r="A34" s="31" t="s">
        <v>427</v>
      </c>
      <c r="C34" s="29">
        <f>SUMIFS('DATA 2'!C$101:C$133,'DATA 2'!$A$101:$A$133,$A34)</f>
        <v>638.72549079999999</v>
      </c>
      <c r="D34" s="29">
        <f>SUMIFS('DATA 2'!D$101:D$133,'DATA 2'!$A$101:$A$133,$A34)</f>
        <v>657.59419100000002</v>
      </c>
      <c r="E34" s="29">
        <f>SUMIFS('DATA 2'!E$101:E$133,'DATA 2'!$A$101:$A$133,$A34)</f>
        <v>674.27758259999996</v>
      </c>
      <c r="F34" s="29">
        <f>SUMIFS('DATA 2'!F$101:F$133,'DATA 2'!$A$101:$A$133,$A34)</f>
        <v>686.87785329999997</v>
      </c>
      <c r="G34" s="29">
        <f>SUMIFS('DATA 2'!G$101:G$133,'DATA 2'!$A$101:$A$133,$A34)</f>
        <v>694.47437539999999</v>
      </c>
      <c r="H34" s="29">
        <f>SUMIFS('DATA 2'!H$101:H$133,'DATA 2'!$A$101:$A$133,$A34)</f>
        <v>801.13545899999997</v>
      </c>
      <c r="I34" s="29">
        <f>SUMIFS('DATA 2'!I$101:I$133,'DATA 2'!$A$101:$A$133,$A34)</f>
        <v>941.20530129999997</v>
      </c>
      <c r="J34" s="29">
        <f>SUMIFS('DATA 2'!J$101:J$133,'DATA 2'!$A$101:$A$133,$A34)</f>
        <v>1093.909613</v>
      </c>
      <c r="K34" s="29">
        <f>SUMIFS('DATA 2'!K$101:K$133,'DATA 2'!$A$101:$A$133,$A34)</f>
        <v>1255.9843760000001</v>
      </c>
      <c r="L34" s="29">
        <f>SUMIFS('DATA 2'!L$101:L$133,'DATA 2'!$A$101:$A$133,$A34)</f>
        <v>1430.8207110000001</v>
      </c>
      <c r="M34" s="29">
        <f>SUMIFS('DATA 2'!M$101:M$133,'DATA 2'!$A$101:$A$133,$A34)</f>
        <v>1620.488852</v>
      </c>
      <c r="N34" s="29">
        <f>SUMIFS('DATA 2'!N$101:N$133,'DATA 2'!$A$101:$A$133,$A34)</f>
        <v>1824.811956</v>
      </c>
      <c r="O34" s="29">
        <f>SUMIFS('DATA 2'!O$101:O$133,'DATA 2'!$A$101:$A$133,$A34)</f>
        <v>2037.931812</v>
      </c>
      <c r="P34" s="29">
        <f>SUMIFS('DATA 2'!P$101:P$133,'DATA 2'!$A$101:$A$133,$A34)</f>
        <v>2165.0956489999999</v>
      </c>
      <c r="Q34" s="29">
        <f>SUMIFS('DATA 2'!Q$101:Q$133,'DATA 2'!$A$101:$A$133,$A34)</f>
        <v>2258.235021</v>
      </c>
      <c r="R34" s="29">
        <f>SUMIFS('DATA 2'!R$101:R$133,'DATA 2'!$A$101:$A$133,$A34)</f>
        <v>2337.5076749999998</v>
      </c>
      <c r="S34" s="29">
        <f>SUMIFS('DATA 2'!S$101:S$133,'DATA 2'!$A$101:$A$133,$A34)</f>
        <v>2408.2586839999999</v>
      </c>
      <c r="T34" s="29">
        <f>SUMIFS('DATA 2'!T$101:T$133,'DATA 2'!$A$101:$A$133,$A34)</f>
        <v>2471.3356399999998</v>
      </c>
      <c r="U34" s="29">
        <f>SUMIFS('DATA 2'!U$101:U$133,'DATA 2'!$A$101:$A$133,$A34)</f>
        <v>2553.305867</v>
      </c>
      <c r="V34" s="29">
        <f>SUMIFS('DATA 2'!V$101:V$133,'DATA 2'!$A$101:$A$133,$A34)</f>
        <v>2639.1142369999998</v>
      </c>
      <c r="W34" s="29">
        <f>SUMIFS('DATA 2'!W$101:W$133,'DATA 2'!$A$101:$A$133,$A34)</f>
        <v>2722.0535610000002</v>
      </c>
      <c r="X34" s="29">
        <f>SUMIFS('DATA 2'!X$101:X$133,'DATA 2'!$A$101:$A$133,$A34)</f>
        <v>2800.7226430000001</v>
      </c>
      <c r="Y34" s="29">
        <f>SUMIFS('DATA 2'!Y$101:Y$133,'DATA 2'!$A$101:$A$133,$A34)</f>
        <v>2872.0919389999999</v>
      </c>
      <c r="Z34" s="29">
        <f>SUMIFS('DATA 2'!Z$101:Z$133,'DATA 2'!$A$101:$A$133,$A34)</f>
        <v>2934.5491969999998</v>
      </c>
      <c r="AA34" s="29">
        <f>SUMIFS('DATA 2'!AA$101:AA$133,'DATA 2'!$A$101:$A$133,$A34)</f>
        <v>2986.8552540000001</v>
      </c>
      <c r="AB34" s="29">
        <f>SUMIFS('DATA 2'!AB$101:AB$133,'DATA 2'!$A$101:$A$133,$A34)</f>
        <v>3027.6022969999999</v>
      </c>
      <c r="AC34" s="29">
        <f>SUMIFS('DATA 2'!AC$101:AC$133,'DATA 2'!$A$101:$A$133,$A34)</f>
        <v>3056.0511190000002</v>
      </c>
      <c r="AD34" s="29">
        <f>SUMIFS('DATA 2'!AD$101:AD$133,'DATA 2'!$A$101:$A$133,$A34)</f>
        <v>3071.4624119999999</v>
      </c>
      <c r="AE34" s="29">
        <f>SUMIFS('DATA 2'!AE$101:AE$133,'DATA 2'!$A$101:$A$133,$A34)</f>
        <v>3149.1603810000001</v>
      </c>
      <c r="AF34" s="29">
        <f>SUMIFS('DATA 2'!AF$101:AF$133,'DATA 2'!$A$101:$A$133,$A34)</f>
        <v>3227.128921</v>
      </c>
      <c r="AG34" s="29">
        <f>SUMIFS('DATA 2'!AG$101:AG$133,'DATA 2'!$A$101:$A$133,$A34)</f>
        <v>3288.4105399999999</v>
      </c>
      <c r="AH34" s="29">
        <f>SUMIFS('DATA 2'!AH$101:AH$133,'DATA 2'!$A$101:$A$133,$A34)</f>
        <v>3333.2667719999999</v>
      </c>
      <c r="AI34" s="29">
        <f>SUMIFS('DATA 2'!AI$101:AI$133,'DATA 2'!$A$101:$A$133,$A34)</f>
        <v>3364.3998499999998</v>
      </c>
      <c r="AJ34" s="29">
        <f>SUMIFS('DATA 2'!AJ$101:AJ$133,'DATA 2'!$A$101:$A$133,$A34)</f>
        <v>3384.2883000000002</v>
      </c>
      <c r="AK34" s="29">
        <f>SUMIFS('DATA 2'!AK$101:AK$133,'DATA 2'!$A$101:$A$133,$A34)</f>
        <v>3394.7852800000001</v>
      </c>
      <c r="AL34" s="29">
        <f>SUMIFS('DATA 2'!AL$101:AL$133,'DATA 2'!$A$101:$A$133,$A34)</f>
        <v>3397.2246749999999</v>
      </c>
      <c r="AM34" s="29">
        <f>SUMIFS('DATA 2'!AM$101:AM$133,'DATA 2'!$A$101:$A$133,$A34)</f>
        <v>3392.4670000000001</v>
      </c>
      <c r="AN34" s="29">
        <f>SUMIFS('DATA 2'!AN$101:AN$133,'DATA 2'!$A$101:$A$133,$A34)</f>
        <v>3381.1102529999998</v>
      </c>
    </row>
    <row r="35" spans="1:40" x14ac:dyDescent="0.25">
      <c r="A35" s="31" t="s">
        <v>117</v>
      </c>
      <c r="C35" s="29">
        <f>SUMIFS('DATA 2'!C$101:C$133,'DATA 2'!$A$101:$A$133,$A35)</f>
        <v>4.3678165160000004</v>
      </c>
      <c r="D35" s="29">
        <f>SUMIFS('DATA 2'!D$101:D$133,'DATA 2'!$A$101:$A$133,$A35)</f>
        <v>9.1174831980000004</v>
      </c>
      <c r="E35" s="29">
        <f>SUMIFS('DATA 2'!E$101:E$133,'DATA 2'!$A$101:$A$133,$A35)</f>
        <v>19.150302750000002</v>
      </c>
      <c r="F35" s="29">
        <f>SUMIFS('DATA 2'!F$101:F$133,'DATA 2'!$A$101:$A$133,$A35)</f>
        <v>40.476527470000001</v>
      </c>
      <c r="G35" s="29">
        <f>SUMIFS('DATA 2'!G$101:G$133,'DATA 2'!$A$101:$A$133,$A35)</f>
        <v>85.98059696</v>
      </c>
      <c r="H35" s="29">
        <f>SUMIFS('DATA 2'!H$101:H$133,'DATA 2'!$A$101:$A$133,$A35)</f>
        <v>170.46663960000001</v>
      </c>
      <c r="I35" s="29">
        <f>SUMIFS('DATA 2'!I$101:I$133,'DATA 2'!$A$101:$A$133,$A35)</f>
        <v>327.0650167</v>
      </c>
      <c r="J35" s="29">
        <f>SUMIFS('DATA 2'!J$101:J$133,'DATA 2'!$A$101:$A$133,$A35)</f>
        <v>612.86260140000002</v>
      </c>
      <c r="K35" s="29">
        <f>SUMIFS('DATA 2'!K$101:K$133,'DATA 2'!$A$101:$A$133,$A35)</f>
        <v>1131.4268810000001</v>
      </c>
      <c r="L35" s="29">
        <f>SUMIFS('DATA 2'!L$101:L$133,'DATA 2'!$A$101:$A$133,$A35)</f>
        <v>2069.8226800000002</v>
      </c>
      <c r="M35" s="29">
        <f>SUMIFS('DATA 2'!M$101:M$133,'DATA 2'!$A$101:$A$133,$A35)</f>
        <v>3754.1016399999999</v>
      </c>
      <c r="N35" s="29">
        <f>SUMIFS('DATA 2'!N$101:N$133,'DATA 2'!$A$101:$A$133,$A35)</f>
        <v>6746.3225810000004</v>
      </c>
      <c r="O35" s="29">
        <f>SUMIFS('DATA 2'!O$101:O$133,'DATA 2'!$A$101:$A$133,$A35)</f>
        <v>11971.15308</v>
      </c>
      <c r="P35" s="29">
        <f>SUMIFS('DATA 2'!P$101:P$133,'DATA 2'!$A$101:$A$133,$A35)</f>
        <v>13311.735720000001</v>
      </c>
      <c r="Q35" s="29">
        <f>SUMIFS('DATA 2'!Q$101:Q$133,'DATA 2'!$A$101:$A$133,$A35)</f>
        <v>14637.27749</v>
      </c>
      <c r="R35" s="29">
        <f>SUMIFS('DATA 2'!R$101:R$133,'DATA 2'!$A$101:$A$133,$A35)</f>
        <v>15965.12709</v>
      </c>
      <c r="S35" s="29">
        <f>SUMIFS('DATA 2'!S$101:S$133,'DATA 2'!$A$101:$A$133,$A35)</f>
        <v>17292.228770000002</v>
      </c>
      <c r="T35" s="29">
        <f>SUMIFS('DATA 2'!T$101:T$133,'DATA 2'!$A$101:$A$133,$A35)</f>
        <v>18614.151279999998</v>
      </c>
      <c r="U35" s="29">
        <f>SUMIFS('DATA 2'!U$101:U$133,'DATA 2'!$A$101:$A$133,$A35)</f>
        <v>21736.66819</v>
      </c>
      <c r="V35" s="29">
        <f>SUMIFS('DATA 2'!V$101:V$133,'DATA 2'!$A$101:$A$133,$A35)</f>
        <v>25320.296969999999</v>
      </c>
      <c r="W35" s="29">
        <f>SUMIFS('DATA 2'!W$101:W$133,'DATA 2'!$A$101:$A$133,$A35)</f>
        <v>29407.235700000001</v>
      </c>
      <c r="X35" s="29">
        <f>SUMIFS('DATA 2'!X$101:X$133,'DATA 2'!$A$101:$A$133,$A35)</f>
        <v>34076.329299999998</v>
      </c>
      <c r="Y35" s="29">
        <f>SUMIFS('DATA 2'!Y$101:Y$133,'DATA 2'!$A$101:$A$133,$A35)</f>
        <v>39355.863519999999</v>
      </c>
      <c r="Z35" s="29">
        <f>SUMIFS('DATA 2'!Z$101:Z$133,'DATA 2'!$A$101:$A$133,$A35)</f>
        <v>45303.8845</v>
      </c>
      <c r="AA35" s="29">
        <f>SUMIFS('DATA 2'!AA$101:AA$133,'DATA 2'!$A$101:$A$133,$A35)</f>
        <v>51976.227559999999</v>
      </c>
      <c r="AB35" s="29">
        <f>SUMIFS('DATA 2'!AB$101:AB$133,'DATA 2'!$A$101:$A$133,$A35)</f>
        <v>59418.271569999997</v>
      </c>
      <c r="AC35" s="29">
        <f>SUMIFS('DATA 2'!AC$101:AC$133,'DATA 2'!$A$101:$A$133,$A35)</f>
        <v>67688.885190000001</v>
      </c>
      <c r="AD35" s="29">
        <f>SUMIFS('DATA 2'!AD$101:AD$133,'DATA 2'!$A$101:$A$133,$A35)</f>
        <v>76835.685500000007</v>
      </c>
      <c r="AE35" s="29">
        <f>SUMIFS('DATA 2'!AE$101:AE$133,'DATA 2'!$A$101:$A$133,$A35)</f>
        <v>82155.173089999997</v>
      </c>
      <c r="AF35" s="29">
        <f>SUMIFS('DATA 2'!AF$101:AF$133,'DATA 2'!$A$101:$A$133,$A35)</f>
        <v>86782.869390000007</v>
      </c>
      <c r="AG35" s="29">
        <f>SUMIFS('DATA 2'!AG$101:AG$133,'DATA 2'!$A$101:$A$133,$A35)</f>
        <v>90823.685989999998</v>
      </c>
      <c r="AH35" s="29">
        <f>SUMIFS('DATA 2'!AH$101:AH$133,'DATA 2'!$A$101:$A$133,$A35)</f>
        <v>94463.652180000005</v>
      </c>
      <c r="AI35" s="29">
        <f>SUMIFS('DATA 2'!AI$101:AI$133,'DATA 2'!$A$101:$A$133,$A35)</f>
        <v>97788.089009999996</v>
      </c>
      <c r="AJ35" s="29">
        <f>SUMIFS('DATA 2'!AJ$101:AJ$133,'DATA 2'!$A$101:$A$133,$A35)</f>
        <v>100852.8446</v>
      </c>
      <c r="AK35" s="29">
        <f>SUMIFS('DATA 2'!AK$101:AK$133,'DATA 2'!$A$101:$A$133,$A35)</f>
        <v>103695.5432</v>
      </c>
      <c r="AL35" s="29">
        <f>SUMIFS('DATA 2'!AL$101:AL$133,'DATA 2'!$A$101:$A$133,$A35)</f>
        <v>106342.85709999999</v>
      </c>
      <c r="AM35" s="29">
        <f>SUMIFS('DATA 2'!AM$101:AM$133,'DATA 2'!$A$101:$A$133,$A35)</f>
        <v>108809.11719999999</v>
      </c>
      <c r="AN35" s="29">
        <f>SUMIFS('DATA 2'!AN$101:AN$133,'DATA 2'!$A$101:$A$133,$A35)</f>
        <v>111104.08010000001</v>
      </c>
    </row>
    <row r="36" spans="1:40" x14ac:dyDescent="0.25">
      <c r="A36" s="31" t="s">
        <v>428</v>
      </c>
      <c r="C36" s="29">
        <f>SUMIFS('DATA 2'!C$101:C$133,'DATA 2'!$A$101:$A$133,$A36)</f>
        <v>288.43088970000002</v>
      </c>
      <c r="D36" s="29">
        <f>SUMIFS('DATA 2'!D$101:D$133,'DATA 2'!$A$101:$A$133,$A36)</f>
        <v>363.34180689999999</v>
      </c>
      <c r="E36" s="29">
        <f>SUMIFS('DATA 2'!E$101:E$133,'DATA 2'!$A$101:$A$133,$A36)</f>
        <v>488.87064659999999</v>
      </c>
      <c r="F36" s="29">
        <f>SUMIFS('DATA 2'!F$101:F$133,'DATA 2'!$A$101:$A$133,$A36)</f>
        <v>672.30139959999997</v>
      </c>
      <c r="G36" s="29">
        <f>SUMIFS('DATA 2'!G$101:G$133,'DATA 2'!$A$101:$A$133,$A36)</f>
        <v>932.65027210000005</v>
      </c>
      <c r="H36" s="29">
        <f>SUMIFS('DATA 2'!H$101:H$133,'DATA 2'!$A$101:$A$133,$A36)</f>
        <v>1197.0811819999999</v>
      </c>
      <c r="I36" s="29">
        <f>SUMIFS('DATA 2'!I$101:I$133,'DATA 2'!$A$101:$A$133,$A36)</f>
        <v>1457.898036</v>
      </c>
      <c r="J36" s="29">
        <f>SUMIFS('DATA 2'!J$101:J$133,'DATA 2'!$A$101:$A$133,$A36)</f>
        <v>1713.703612</v>
      </c>
      <c r="K36" s="29">
        <f>SUMIFS('DATA 2'!K$101:K$133,'DATA 2'!$A$101:$A$133,$A36)</f>
        <v>1968.0146500000001</v>
      </c>
      <c r="L36" s="29">
        <f>SUMIFS('DATA 2'!L$101:L$133,'DATA 2'!$A$101:$A$133,$A36)</f>
        <v>2226.7849660000002</v>
      </c>
      <c r="M36" s="29">
        <f>SUMIFS('DATA 2'!M$101:M$133,'DATA 2'!$A$101:$A$133,$A36)</f>
        <v>2490.692794</v>
      </c>
      <c r="N36" s="29">
        <f>SUMIFS('DATA 2'!N$101:N$133,'DATA 2'!$A$101:$A$133,$A36)</f>
        <v>2755.718214</v>
      </c>
      <c r="O36" s="29">
        <f>SUMIFS('DATA 2'!O$101:O$133,'DATA 2'!$A$101:$A$133,$A36)</f>
        <v>3009.2519980000002</v>
      </c>
      <c r="P36" s="29">
        <f>SUMIFS('DATA 2'!P$101:P$133,'DATA 2'!$A$101:$A$133,$A36)</f>
        <v>3190.1628260000002</v>
      </c>
      <c r="Q36" s="29">
        <f>SUMIFS('DATA 2'!Q$101:Q$133,'DATA 2'!$A$101:$A$133,$A36)</f>
        <v>3336.887761</v>
      </c>
      <c r="R36" s="29">
        <f>SUMIFS('DATA 2'!R$101:R$133,'DATA 2'!$A$101:$A$133,$A36)</f>
        <v>3463.9269119999999</v>
      </c>
      <c r="S36" s="29">
        <f>SUMIFS('DATA 2'!S$101:S$133,'DATA 2'!$A$101:$A$133,$A36)</f>
        <v>3574.2750820000001</v>
      </c>
      <c r="T36" s="29">
        <f>SUMIFS('DATA 2'!T$101:T$133,'DATA 2'!$A$101:$A$133,$A36)</f>
        <v>3667.7734230000001</v>
      </c>
      <c r="U36" s="29">
        <f>SUMIFS('DATA 2'!U$101:U$133,'DATA 2'!$A$101:$A$133,$A36)</f>
        <v>3780.3410220000001</v>
      </c>
      <c r="V36" s="29">
        <f>SUMIFS('DATA 2'!V$101:V$133,'DATA 2'!$A$101:$A$133,$A36)</f>
        <v>3891.4026439999998</v>
      </c>
      <c r="W36" s="29">
        <f>SUMIFS('DATA 2'!W$101:W$133,'DATA 2'!$A$101:$A$133,$A36)</f>
        <v>3991.8535870000001</v>
      </c>
      <c r="X36" s="29">
        <f>SUMIFS('DATA 2'!X$101:X$133,'DATA 2'!$A$101:$A$133,$A36)</f>
        <v>4080.1712029999999</v>
      </c>
      <c r="Y36" s="29">
        <f>SUMIFS('DATA 2'!Y$101:Y$133,'DATA 2'!$A$101:$A$133,$A36)</f>
        <v>4152.4482449999996</v>
      </c>
      <c r="Z36" s="29">
        <f>SUMIFS('DATA 2'!Z$101:Z$133,'DATA 2'!$A$101:$A$133,$A36)</f>
        <v>4206.9628990000001</v>
      </c>
      <c r="AA36" s="29">
        <f>SUMIFS('DATA 2'!AA$101:AA$133,'DATA 2'!$A$101:$A$133,$A36)</f>
        <v>4242.6441789999999</v>
      </c>
      <c r="AB36" s="29">
        <f>SUMIFS('DATA 2'!AB$101:AB$133,'DATA 2'!$A$101:$A$133,$A36)</f>
        <v>4258.2866480000002</v>
      </c>
      <c r="AC36" s="29">
        <f>SUMIFS('DATA 2'!AC$101:AC$133,'DATA 2'!$A$101:$A$133,$A36)</f>
        <v>4253.7246340000002</v>
      </c>
      <c r="AD36" s="29">
        <f>SUMIFS('DATA 2'!AD$101:AD$133,'DATA 2'!$A$101:$A$133,$A36)</f>
        <v>4228.849577</v>
      </c>
      <c r="AE36" s="29">
        <f>SUMIFS('DATA 2'!AE$101:AE$133,'DATA 2'!$A$101:$A$133,$A36)</f>
        <v>2606.6119100000001</v>
      </c>
      <c r="AF36" s="29">
        <f>SUMIFS('DATA 2'!AF$101:AF$133,'DATA 2'!$A$101:$A$133,$A36)</f>
        <v>1336.358626</v>
      </c>
      <c r="AG36" s="29">
        <f>SUMIFS('DATA 2'!AG$101:AG$133,'DATA 2'!$A$101:$A$133,$A36)</f>
        <v>630.16068840000003</v>
      </c>
      <c r="AH36" s="29">
        <f>SUMIFS('DATA 2'!AH$101:AH$133,'DATA 2'!$A$101:$A$133,$A36)</f>
        <v>282.39015189999998</v>
      </c>
      <c r="AI36" s="29">
        <f>SUMIFS('DATA 2'!AI$101:AI$133,'DATA 2'!$A$101:$A$133,$A36)</f>
        <v>121.6456404</v>
      </c>
      <c r="AJ36" s="29">
        <f>SUMIFS('DATA 2'!AJ$101:AJ$133,'DATA 2'!$A$101:$A$133,$A36)</f>
        <v>50.645158029999997</v>
      </c>
      <c r="AK36" s="29">
        <f>SUMIFS('DATA 2'!AK$101:AK$133,'DATA 2'!$A$101:$A$133,$A36)</f>
        <v>20.477178110000001</v>
      </c>
      <c r="AL36" s="29">
        <f>SUMIFS('DATA 2'!AL$101:AL$133,'DATA 2'!$A$101:$A$133,$A36)</f>
        <v>8.1003843419999999</v>
      </c>
      <c r="AM36" s="29">
        <f>SUMIFS('DATA 2'!AM$101:AM$133,'DATA 2'!$A$101:$A$133,$A36)</f>
        <v>3.1768853859999999</v>
      </c>
      <c r="AN36" s="29">
        <f>SUMIFS('DATA 2'!AN$101:AN$133,'DATA 2'!$A$101:$A$133,$A36)</f>
        <v>1.2638898599999999</v>
      </c>
    </row>
    <row r="37" spans="1:40" x14ac:dyDescent="0.25">
      <c r="A37" s="31" t="s">
        <v>429</v>
      </c>
      <c r="C37" s="29">
        <f>SUMIFS('DATA 2'!C$101:C$133,'DATA 2'!$A$101:$A$133,$A37)</f>
        <v>514.10128280000004</v>
      </c>
      <c r="D37" s="29">
        <f>SUMIFS('DATA 2'!D$101:D$133,'DATA 2'!$A$101:$A$133,$A37)</f>
        <v>562.82542939999996</v>
      </c>
      <c r="E37" s="29">
        <f>SUMIFS('DATA 2'!E$101:E$133,'DATA 2'!$A$101:$A$133,$A37)</f>
        <v>626.65000789999999</v>
      </c>
      <c r="F37" s="29">
        <f>SUMIFS('DATA 2'!F$101:F$133,'DATA 2'!$A$101:$A$133,$A37)</f>
        <v>698.87956959999997</v>
      </c>
      <c r="G37" s="29">
        <f>SUMIFS('DATA 2'!G$101:G$133,'DATA 2'!$A$101:$A$133,$A37)</f>
        <v>777.21129050000002</v>
      </c>
      <c r="H37" s="29">
        <f>SUMIFS('DATA 2'!H$101:H$133,'DATA 2'!$A$101:$A$133,$A37)</f>
        <v>877.54021939999996</v>
      </c>
      <c r="I37" s="29">
        <f>SUMIFS('DATA 2'!I$101:I$133,'DATA 2'!$A$101:$A$133,$A37)</f>
        <v>969.16023919999998</v>
      </c>
      <c r="J37" s="29">
        <f>SUMIFS('DATA 2'!J$101:J$133,'DATA 2'!$A$101:$A$133,$A37)</f>
        <v>1043.189588</v>
      </c>
      <c r="K37" s="29">
        <f>SUMIFS('DATA 2'!K$101:K$133,'DATA 2'!$A$101:$A$133,$A37)</f>
        <v>1101.2787860000001</v>
      </c>
      <c r="L37" s="29">
        <f>SUMIFS('DATA 2'!L$101:L$133,'DATA 2'!$A$101:$A$133,$A37)</f>
        <v>1147.9288610000001</v>
      </c>
      <c r="M37" s="29">
        <f>SUMIFS('DATA 2'!M$101:M$133,'DATA 2'!$A$101:$A$133,$A37)</f>
        <v>1184.795914</v>
      </c>
      <c r="N37" s="29">
        <f>SUMIFS('DATA 2'!N$101:N$133,'DATA 2'!$A$101:$A$133,$A37)</f>
        <v>1211.4711729999999</v>
      </c>
      <c r="O37" s="29">
        <f>SUMIFS('DATA 2'!O$101:O$133,'DATA 2'!$A$101:$A$133,$A37)</f>
        <v>1224.4531489999999</v>
      </c>
      <c r="P37" s="29">
        <f>SUMIFS('DATA 2'!P$101:P$133,'DATA 2'!$A$101:$A$133,$A37)</f>
        <v>1239.754136</v>
      </c>
      <c r="Q37" s="29">
        <f>SUMIFS('DATA 2'!Q$101:Q$133,'DATA 2'!$A$101:$A$133,$A37)</f>
        <v>1253.929196</v>
      </c>
      <c r="R37" s="29">
        <f>SUMIFS('DATA 2'!R$101:R$133,'DATA 2'!$A$101:$A$133,$A37)</f>
        <v>1266.0431369999999</v>
      </c>
      <c r="S37" s="29">
        <f>SUMIFS('DATA 2'!S$101:S$133,'DATA 2'!$A$101:$A$133,$A37)</f>
        <v>1275.3530699999999</v>
      </c>
      <c r="T37" s="29">
        <f>SUMIFS('DATA 2'!T$101:T$133,'DATA 2'!$A$101:$A$133,$A37)</f>
        <v>1281.3619249999999</v>
      </c>
      <c r="U37" s="29">
        <f>SUMIFS('DATA 2'!U$101:U$133,'DATA 2'!$A$101:$A$133,$A37)</f>
        <v>1220.059962</v>
      </c>
      <c r="V37" s="29">
        <f>SUMIFS('DATA 2'!V$101:V$133,'DATA 2'!$A$101:$A$133,$A37)</f>
        <v>1137.131171</v>
      </c>
      <c r="W37" s="29">
        <f>SUMIFS('DATA 2'!W$101:W$133,'DATA 2'!$A$101:$A$133,$A37)</f>
        <v>1048.415207</v>
      </c>
      <c r="X37" s="29">
        <f>SUMIFS('DATA 2'!X$101:X$133,'DATA 2'!$A$101:$A$133,$A37)</f>
        <v>959.7420482</v>
      </c>
      <c r="Y37" s="29">
        <f>SUMIFS('DATA 2'!Y$101:Y$133,'DATA 2'!$A$101:$A$133,$A37)</f>
        <v>872.70027930000003</v>
      </c>
      <c r="Z37" s="29">
        <f>SUMIFS('DATA 2'!Z$101:Z$133,'DATA 2'!$A$101:$A$133,$A37)</f>
        <v>788.37891549999995</v>
      </c>
      <c r="AA37" s="29">
        <f>SUMIFS('DATA 2'!AA$101:AA$133,'DATA 2'!$A$101:$A$133,$A37)</f>
        <v>707.57854569999995</v>
      </c>
      <c r="AB37" s="29">
        <f>SUMIFS('DATA 2'!AB$101:AB$133,'DATA 2'!$A$101:$A$133,$A37)</f>
        <v>630.84387340000001</v>
      </c>
      <c r="AC37" s="29">
        <f>SUMIFS('DATA 2'!AC$101:AC$133,'DATA 2'!$A$101:$A$133,$A37)</f>
        <v>558.70181879999996</v>
      </c>
      <c r="AD37" s="29">
        <f>SUMIFS('DATA 2'!AD$101:AD$133,'DATA 2'!$A$101:$A$133,$A37)</f>
        <v>491.49909339999999</v>
      </c>
      <c r="AE37" s="29">
        <f>SUMIFS('DATA 2'!AE$101:AE$133,'DATA 2'!$A$101:$A$133,$A37)</f>
        <v>408.78646629999997</v>
      </c>
      <c r="AF37" s="29">
        <f>SUMIFS('DATA 2'!AF$101:AF$133,'DATA 2'!$A$101:$A$133,$A37)</f>
        <v>329.91997720000001</v>
      </c>
      <c r="AG37" s="29">
        <f>SUMIFS('DATA 2'!AG$101:AG$133,'DATA 2'!$A$101:$A$133,$A37)</f>
        <v>261.11358059999998</v>
      </c>
      <c r="AH37" s="29">
        <f>SUMIFS('DATA 2'!AH$101:AH$133,'DATA 2'!$A$101:$A$133,$A37)</f>
        <v>203.7041534</v>
      </c>
      <c r="AI37" s="29">
        <f>SUMIFS('DATA 2'!AI$101:AI$133,'DATA 2'!$A$101:$A$133,$A37)</f>
        <v>157.0400065</v>
      </c>
      <c r="AJ37" s="29">
        <f>SUMIFS('DATA 2'!AJ$101:AJ$133,'DATA 2'!$A$101:$A$133,$A37)</f>
        <v>119.79778039999999</v>
      </c>
      <c r="AK37" s="29">
        <f>SUMIFS('DATA 2'!AK$101:AK$133,'DATA 2'!$A$101:$A$133,$A37)</f>
        <v>90.503601549999999</v>
      </c>
      <c r="AL37" s="29">
        <f>SUMIFS('DATA 2'!AL$101:AL$133,'DATA 2'!$A$101:$A$133,$A37)</f>
        <v>67.747176139999894</v>
      </c>
      <c r="AM37" s="29">
        <f>SUMIFS('DATA 2'!AM$101:AM$133,'DATA 2'!$A$101:$A$133,$A37)</f>
        <v>50.266166890000001</v>
      </c>
      <c r="AN37" s="29">
        <f>SUMIFS('DATA 2'!AN$101:AN$133,'DATA 2'!$A$101:$A$133,$A37)</f>
        <v>36.977145350000001</v>
      </c>
    </row>
    <row r="38" spans="1:40" x14ac:dyDescent="0.25">
      <c r="A38" s="31" t="s">
        <v>430</v>
      </c>
      <c r="C38" s="29">
        <f>SUMIFS('DATA 2'!C$101:C$133,'DATA 2'!$A$101:$A$133,$A38)</f>
        <v>0.22515454670000001</v>
      </c>
      <c r="D38" s="29">
        <f>SUMIFS('DATA 2'!D$101:D$133,'DATA 2'!$A$101:$A$133,$A38)</f>
        <v>0.82939611930000001</v>
      </c>
      <c r="E38" s="29">
        <f>SUMIFS('DATA 2'!E$101:E$133,'DATA 2'!$A$101:$A$133,$A38)</f>
        <v>4.8904656209999997</v>
      </c>
      <c r="F38" s="29">
        <f>SUMIFS('DATA 2'!F$101:F$133,'DATA 2'!$A$101:$A$133,$A38)</f>
        <v>34.389888149999997</v>
      </c>
      <c r="G38" s="29">
        <f>SUMIFS('DATA 2'!G$101:G$133,'DATA 2'!$A$101:$A$133,$A38)</f>
        <v>255.9650766</v>
      </c>
      <c r="H38" s="29">
        <f>SUMIFS('DATA 2'!H$101:H$133,'DATA 2'!$A$101:$A$133,$A38)</f>
        <v>619.29719169999998</v>
      </c>
      <c r="I38" s="29">
        <f>SUMIFS('DATA 2'!I$101:I$133,'DATA 2'!$A$101:$A$133,$A38)</f>
        <v>992.17561669999998</v>
      </c>
      <c r="J38" s="29">
        <f>SUMIFS('DATA 2'!J$101:J$133,'DATA 2'!$A$101:$A$133,$A38)</f>
        <v>1356.6437780000001</v>
      </c>
      <c r="K38" s="29">
        <f>SUMIFS('DATA 2'!K$101:K$133,'DATA 2'!$A$101:$A$133,$A38)</f>
        <v>1728.3215709999999</v>
      </c>
      <c r="L38" s="29">
        <f>SUMIFS('DATA 2'!L$101:L$133,'DATA 2'!$A$101:$A$133,$A38)</f>
        <v>2122.327753</v>
      </c>
      <c r="M38" s="29">
        <f>SUMIFS('DATA 2'!M$101:M$133,'DATA 2'!$A$101:$A$133,$A38)</f>
        <v>2544.7353109999999</v>
      </c>
      <c r="N38" s="29">
        <f>SUMIFS('DATA 2'!N$101:N$133,'DATA 2'!$A$101:$A$133,$A38)</f>
        <v>2994.1359029999999</v>
      </c>
      <c r="O38" s="29">
        <f>SUMIFS('DATA 2'!O$101:O$133,'DATA 2'!$A$101:$A$133,$A38)</f>
        <v>3457.5001480000001</v>
      </c>
      <c r="P38" s="29">
        <f>SUMIFS('DATA 2'!P$101:P$133,'DATA 2'!$A$101:$A$133,$A38)</f>
        <v>3715.5998049999998</v>
      </c>
      <c r="Q38" s="29">
        <f>SUMIFS('DATA 2'!Q$101:Q$133,'DATA 2'!$A$101:$A$133,$A38)</f>
        <v>3874.6294539999999</v>
      </c>
      <c r="R38" s="29">
        <f>SUMIFS('DATA 2'!R$101:R$133,'DATA 2'!$A$101:$A$133,$A38)</f>
        <v>3980.4268240000001</v>
      </c>
      <c r="S38" s="29">
        <f>SUMIFS('DATA 2'!S$101:S$133,'DATA 2'!$A$101:$A$133,$A38)</f>
        <v>4048.3333579999999</v>
      </c>
      <c r="T38" s="29">
        <f>SUMIFS('DATA 2'!T$101:T$133,'DATA 2'!$A$101:$A$133,$A38)</f>
        <v>4084.0537220000001</v>
      </c>
      <c r="U38" s="29">
        <f>SUMIFS('DATA 2'!U$101:U$133,'DATA 2'!$A$101:$A$133,$A38)</f>
        <v>3924.385882</v>
      </c>
      <c r="V38" s="29">
        <f>SUMIFS('DATA 2'!V$101:V$133,'DATA 2'!$A$101:$A$133,$A38)</f>
        <v>3691.241039</v>
      </c>
      <c r="W38" s="29">
        <f>SUMIFS('DATA 2'!W$101:W$133,'DATA 2'!$A$101:$A$133,$A38)</f>
        <v>3429.9750560000002</v>
      </c>
      <c r="X38" s="29">
        <f>SUMIFS('DATA 2'!X$101:X$133,'DATA 2'!$A$101:$A$133,$A38)</f>
        <v>3160.0586760000001</v>
      </c>
      <c r="Y38" s="29">
        <f>SUMIFS('DATA 2'!Y$101:Y$133,'DATA 2'!$A$101:$A$133,$A38)</f>
        <v>2888.503764</v>
      </c>
      <c r="Z38" s="29">
        <f>SUMIFS('DATA 2'!Z$101:Z$133,'DATA 2'!$A$101:$A$133,$A38)</f>
        <v>2620.670157</v>
      </c>
      <c r="AA38" s="29">
        <f>SUMIFS('DATA 2'!AA$101:AA$133,'DATA 2'!$A$101:$A$133,$A38)</f>
        <v>2360.6575560000001</v>
      </c>
      <c r="AB38" s="29">
        <f>SUMIFS('DATA 2'!AB$101:AB$133,'DATA 2'!$A$101:$A$133,$A38)</f>
        <v>2111.3816160000001</v>
      </c>
      <c r="AC38" s="29">
        <f>SUMIFS('DATA 2'!AC$101:AC$133,'DATA 2'!$A$101:$A$133,$A38)</f>
        <v>1875.4131689999999</v>
      </c>
      <c r="AD38" s="29">
        <f>SUMIFS('DATA 2'!AD$101:AD$133,'DATA 2'!$A$101:$A$133,$A38)</f>
        <v>1654.4924120000001</v>
      </c>
      <c r="AE38" s="29">
        <f>SUMIFS('DATA 2'!AE$101:AE$133,'DATA 2'!$A$101:$A$133,$A38)</f>
        <v>1534.456214</v>
      </c>
      <c r="AF38" s="29">
        <f>SUMIFS('DATA 2'!AF$101:AF$133,'DATA 2'!$A$101:$A$133,$A38)</f>
        <v>1436.424747</v>
      </c>
      <c r="AG38" s="29">
        <f>SUMIFS('DATA 2'!AG$101:AG$133,'DATA 2'!$A$101:$A$133,$A38)</f>
        <v>1341.260176</v>
      </c>
      <c r="AH38" s="29">
        <f>SUMIFS('DATA 2'!AH$101:AH$133,'DATA 2'!$A$101:$A$133,$A38)</f>
        <v>1247.2572970000001</v>
      </c>
      <c r="AI38" s="29">
        <f>SUMIFS('DATA 2'!AI$101:AI$133,'DATA 2'!$A$101:$A$133,$A38)</f>
        <v>1155.6028670000001</v>
      </c>
      <c r="AJ38" s="29">
        <f>SUMIFS('DATA 2'!AJ$101:AJ$133,'DATA 2'!$A$101:$A$133,$A38)</f>
        <v>1067.5224559999999</v>
      </c>
      <c r="AK38" s="29">
        <f>SUMIFS('DATA 2'!AK$101:AK$133,'DATA 2'!$A$101:$A$133,$A38)</f>
        <v>983.81414970000003</v>
      </c>
      <c r="AL38" s="29">
        <f>SUMIFS('DATA 2'!AL$101:AL$133,'DATA 2'!$A$101:$A$133,$A38)</f>
        <v>904.89893889999996</v>
      </c>
      <c r="AM38" s="29">
        <f>SUMIFS('DATA 2'!AM$101:AM$133,'DATA 2'!$A$101:$A$133,$A38)</f>
        <v>830.90964280000003</v>
      </c>
      <c r="AN38" s="29">
        <f>SUMIFS('DATA 2'!AN$101:AN$133,'DATA 2'!$A$101:$A$133,$A38)</f>
        <v>761.81465460000004</v>
      </c>
    </row>
    <row r="39" spans="1:40" x14ac:dyDescent="0.25">
      <c r="A39" s="31" t="s">
        <v>431</v>
      </c>
      <c r="C39" s="29">
        <f>SUMIFS('DATA 2'!C$101:C$133,'DATA 2'!$A$101:$A$133,$A39)</f>
        <v>2605.7253879999998</v>
      </c>
      <c r="D39" s="29">
        <f>SUMIFS('DATA 2'!D$101:D$133,'DATA 2'!$A$101:$A$133,$A39)</f>
        <v>2652.9948020000002</v>
      </c>
      <c r="E39" s="29">
        <f>SUMIFS('DATA 2'!E$101:E$133,'DATA 2'!$A$101:$A$133,$A39)</f>
        <v>2680.110623</v>
      </c>
      <c r="F39" s="29">
        <f>SUMIFS('DATA 2'!F$101:F$133,'DATA 2'!$A$101:$A$133,$A39)</f>
        <v>2685.8329669999998</v>
      </c>
      <c r="G39" s="29">
        <f>SUMIFS('DATA 2'!G$101:G$133,'DATA 2'!$A$101:$A$133,$A39)</f>
        <v>2668.7040270000002</v>
      </c>
      <c r="H39" s="29">
        <f>SUMIFS('DATA 2'!H$101:H$133,'DATA 2'!$A$101:$A$133,$A39)</f>
        <v>2845.6285739999998</v>
      </c>
      <c r="I39" s="29">
        <f>SUMIFS('DATA 2'!I$101:I$133,'DATA 2'!$A$101:$A$133,$A39)</f>
        <v>3017.9195300000001</v>
      </c>
      <c r="J39" s="29">
        <f>SUMIFS('DATA 2'!J$101:J$133,'DATA 2'!$A$101:$A$133,$A39)</f>
        <v>3132.2279619999999</v>
      </c>
      <c r="K39" s="29">
        <f>SUMIFS('DATA 2'!K$101:K$133,'DATA 2'!$A$101:$A$133,$A39)</f>
        <v>3189.8811000000001</v>
      </c>
      <c r="L39" s="29">
        <f>SUMIFS('DATA 2'!L$101:L$133,'DATA 2'!$A$101:$A$133,$A39)</f>
        <v>3206.3735620000002</v>
      </c>
      <c r="M39" s="29">
        <f>SUMIFS('DATA 2'!M$101:M$133,'DATA 2'!$A$101:$A$133,$A39)</f>
        <v>3189.608487</v>
      </c>
      <c r="N39" s="29">
        <f>SUMIFS('DATA 2'!N$101:N$133,'DATA 2'!$A$101:$A$133,$A39)</f>
        <v>3141.9033639999998</v>
      </c>
      <c r="O39" s="29">
        <f>SUMIFS('DATA 2'!O$101:O$133,'DATA 2'!$A$101:$A$133,$A39)</f>
        <v>3057.948887</v>
      </c>
      <c r="P39" s="29">
        <f>SUMIFS('DATA 2'!P$101:P$133,'DATA 2'!$A$101:$A$133,$A39)</f>
        <v>3033.5656119999999</v>
      </c>
      <c r="Q39" s="29">
        <f>SUMIFS('DATA 2'!Q$101:Q$133,'DATA 2'!$A$101:$A$133,$A39)</f>
        <v>3024.9891259999999</v>
      </c>
      <c r="R39" s="29">
        <f>SUMIFS('DATA 2'!R$101:R$133,'DATA 2'!$A$101:$A$133,$A39)</f>
        <v>3018.7647480000001</v>
      </c>
      <c r="S39" s="29">
        <f>SUMIFS('DATA 2'!S$101:S$133,'DATA 2'!$A$101:$A$133,$A39)</f>
        <v>3009.917692</v>
      </c>
      <c r="T39" s="29">
        <f>SUMIFS('DATA 2'!T$101:T$133,'DATA 2'!$A$101:$A$133,$A39)</f>
        <v>2996.424137</v>
      </c>
      <c r="U39" s="29">
        <f>SUMIFS('DATA 2'!U$101:U$133,'DATA 2'!$A$101:$A$133,$A39)</f>
        <v>3009.2482020000002</v>
      </c>
      <c r="V39" s="29">
        <f>SUMIFS('DATA 2'!V$101:V$133,'DATA 2'!$A$101:$A$133,$A39)</f>
        <v>3028.915058</v>
      </c>
      <c r="W39" s="29">
        <f>SUMIFS('DATA 2'!W$101:W$133,'DATA 2'!$A$101:$A$133,$A39)</f>
        <v>3047.6170590000002</v>
      </c>
      <c r="X39" s="29">
        <f>SUMIFS('DATA 2'!X$101:X$133,'DATA 2'!$A$101:$A$133,$A39)</f>
        <v>3064.1597080000001</v>
      </c>
      <c r="Y39" s="29">
        <f>SUMIFS('DATA 2'!Y$101:Y$133,'DATA 2'!$A$101:$A$133,$A39)</f>
        <v>3075.6928870000002</v>
      </c>
      <c r="Z39" s="29">
        <f>SUMIFS('DATA 2'!Z$101:Z$133,'DATA 2'!$A$101:$A$133,$A39)</f>
        <v>3081.0299599999998</v>
      </c>
      <c r="AA39" s="29">
        <f>SUMIFS('DATA 2'!AA$101:AA$133,'DATA 2'!$A$101:$A$133,$A39)</f>
        <v>3079.3788530000002</v>
      </c>
      <c r="AB39" s="29">
        <f>SUMIFS('DATA 2'!AB$101:AB$133,'DATA 2'!$A$101:$A$133,$A39)</f>
        <v>3069.7424729999998</v>
      </c>
      <c r="AC39" s="29">
        <f>SUMIFS('DATA 2'!AC$101:AC$133,'DATA 2'!$A$101:$A$133,$A39)</f>
        <v>3051.7593820000002</v>
      </c>
      <c r="AD39" s="29">
        <f>SUMIFS('DATA 2'!AD$101:AD$133,'DATA 2'!$A$101:$A$133,$A39)</f>
        <v>3024.9925210000001</v>
      </c>
      <c r="AE39" s="29">
        <f>SUMIFS('DATA 2'!AE$101:AE$133,'DATA 2'!$A$101:$A$133,$A39)</f>
        <v>3065.5065410000002</v>
      </c>
      <c r="AF39" s="29">
        <f>SUMIFS('DATA 2'!AF$101:AF$133,'DATA 2'!$A$101:$A$133,$A39)</f>
        <v>3109.9167940000002</v>
      </c>
      <c r="AG39" s="29">
        <f>SUMIFS('DATA 2'!AG$101:AG$133,'DATA 2'!$A$101:$A$133,$A39)</f>
        <v>3141.6011020000001</v>
      </c>
      <c r="AH39" s="29">
        <f>SUMIFS('DATA 2'!AH$101:AH$133,'DATA 2'!$A$101:$A$133,$A39)</f>
        <v>3161.0746559999998</v>
      </c>
      <c r="AI39" s="29">
        <f>SUMIFS('DATA 2'!AI$101:AI$133,'DATA 2'!$A$101:$A$133,$A39)</f>
        <v>3171.1060440000001</v>
      </c>
      <c r="AJ39" s="29">
        <f>SUMIFS('DATA 2'!AJ$101:AJ$133,'DATA 2'!$A$101:$A$133,$A39)</f>
        <v>3174.1088159999999</v>
      </c>
      <c r="AK39" s="29">
        <f>SUMIFS('DATA 2'!AK$101:AK$133,'DATA 2'!$A$101:$A$133,$A39)</f>
        <v>3171.7943310000001</v>
      </c>
      <c r="AL39" s="29">
        <f>SUMIFS('DATA 2'!AL$101:AL$133,'DATA 2'!$A$101:$A$133,$A39)</f>
        <v>3165.3074660000002</v>
      </c>
      <c r="AM39" s="29">
        <f>SUMIFS('DATA 2'!AM$101:AM$133,'DATA 2'!$A$101:$A$133,$A39)</f>
        <v>3155.2989400000001</v>
      </c>
      <c r="AN39" s="29">
        <f>SUMIFS('DATA 2'!AN$101:AN$133,'DATA 2'!$A$101:$A$133,$A39)</f>
        <v>3142.1399660000002</v>
      </c>
    </row>
    <row r="40" spans="1:40" x14ac:dyDescent="0.25">
      <c r="A40" s="31" t="s">
        <v>434</v>
      </c>
      <c r="C40" s="29">
        <f>SUMIFS('DATA 2'!C$101:C$133,'DATA 2'!$A$101:$A$133,$A40)</f>
        <v>2831.6670730000001</v>
      </c>
      <c r="D40" s="29">
        <f>SUMIFS('DATA 2'!D$101:D$133,'DATA 2'!$A$101:$A$133,$A40)</f>
        <v>2897.9904999999999</v>
      </c>
      <c r="E40" s="29">
        <f>SUMIFS('DATA 2'!E$101:E$133,'DATA 2'!$A$101:$A$133,$A40)</f>
        <v>2933.1959240000001</v>
      </c>
      <c r="F40" s="29">
        <f>SUMIFS('DATA 2'!F$101:F$133,'DATA 2'!$A$101:$A$133,$A40)</f>
        <v>2937.3644370000002</v>
      </c>
      <c r="G40" s="29">
        <f>SUMIFS('DATA 2'!G$101:G$133,'DATA 2'!$A$101:$A$133,$A40)</f>
        <v>2917.2592749999999</v>
      </c>
      <c r="H40" s="29">
        <f>SUMIFS('DATA 2'!H$101:H$133,'DATA 2'!$A$101:$A$133,$A40)</f>
        <v>3116.6868049999998</v>
      </c>
      <c r="I40" s="29">
        <f>SUMIFS('DATA 2'!I$101:I$133,'DATA 2'!$A$101:$A$133,$A40)</f>
        <v>3334.2924619999999</v>
      </c>
      <c r="J40" s="29">
        <f>SUMIFS('DATA 2'!J$101:J$133,'DATA 2'!$A$101:$A$133,$A40)</f>
        <v>3522.712192</v>
      </c>
      <c r="K40" s="29">
        <f>SUMIFS('DATA 2'!K$101:K$133,'DATA 2'!$A$101:$A$133,$A40)</f>
        <v>3662.1089550000002</v>
      </c>
      <c r="L40" s="29">
        <f>SUMIFS('DATA 2'!L$101:L$133,'DATA 2'!$A$101:$A$133,$A40)</f>
        <v>3767.3628279999998</v>
      </c>
      <c r="M40" s="29">
        <f>SUMIFS('DATA 2'!M$101:M$133,'DATA 2'!$A$101:$A$133,$A40)</f>
        <v>3844.1532090000001</v>
      </c>
      <c r="N40" s="29">
        <f>SUMIFS('DATA 2'!N$101:N$133,'DATA 2'!$A$101:$A$133,$A40)</f>
        <v>3891.0960220000002</v>
      </c>
      <c r="O40" s="29">
        <f>SUMIFS('DATA 2'!O$101:O$133,'DATA 2'!$A$101:$A$133,$A40)</f>
        <v>3897.6883520000001</v>
      </c>
      <c r="P40" s="29">
        <f>SUMIFS('DATA 2'!P$101:P$133,'DATA 2'!$A$101:$A$133,$A40)</f>
        <v>3846.250583</v>
      </c>
      <c r="Q40" s="29">
        <f>SUMIFS('DATA 2'!Q$101:Q$133,'DATA 2'!$A$101:$A$133,$A40)</f>
        <v>3767.8458770000002</v>
      </c>
      <c r="R40" s="29">
        <f>SUMIFS('DATA 2'!R$101:R$133,'DATA 2'!$A$101:$A$133,$A40)</f>
        <v>3675.0488439999999</v>
      </c>
      <c r="S40" s="29">
        <f>SUMIFS('DATA 2'!S$101:S$133,'DATA 2'!$A$101:$A$133,$A40)</f>
        <v>3571.5935239999999</v>
      </c>
      <c r="T40" s="29">
        <f>SUMIFS('DATA 2'!T$101:T$133,'DATA 2'!$A$101:$A$133,$A40)</f>
        <v>3459.0937560000002</v>
      </c>
      <c r="U40" s="29">
        <f>SUMIFS('DATA 2'!U$101:U$133,'DATA 2'!$A$101:$A$133,$A40)</f>
        <v>3412.2114940000001</v>
      </c>
      <c r="V40" s="29">
        <f>SUMIFS('DATA 2'!V$101:V$133,'DATA 2'!$A$101:$A$133,$A40)</f>
        <v>3383.398995</v>
      </c>
      <c r="W40" s="29">
        <f>SUMIFS('DATA 2'!W$101:W$133,'DATA 2'!$A$101:$A$133,$A40)</f>
        <v>3356.263997</v>
      </c>
      <c r="X40" s="29">
        <f>SUMIFS('DATA 2'!X$101:X$133,'DATA 2'!$A$101:$A$133,$A40)</f>
        <v>3327.6077559999999</v>
      </c>
      <c r="Y40" s="29">
        <f>SUMIFS('DATA 2'!Y$101:Y$133,'DATA 2'!$A$101:$A$133,$A40)</f>
        <v>3294.1037959999999</v>
      </c>
      <c r="Z40" s="29">
        <f>SUMIFS('DATA 2'!Z$101:Z$133,'DATA 2'!$A$101:$A$133,$A40)</f>
        <v>3254.791479</v>
      </c>
      <c r="AA40" s="29">
        <f>SUMIFS('DATA 2'!AA$101:AA$133,'DATA 2'!$A$101:$A$133,$A40)</f>
        <v>3209.2851059999998</v>
      </c>
      <c r="AB40" s="29">
        <f>SUMIFS('DATA 2'!AB$101:AB$133,'DATA 2'!$A$101:$A$133,$A40)</f>
        <v>3157.024887</v>
      </c>
      <c r="AC40" s="29">
        <f>SUMIFS('DATA 2'!AC$101:AC$133,'DATA 2'!$A$101:$A$133,$A40)</f>
        <v>3098.124397</v>
      </c>
      <c r="AD40" s="29">
        <f>SUMIFS('DATA 2'!AD$101:AD$133,'DATA 2'!$A$101:$A$133,$A40)</f>
        <v>3032.5949599999999</v>
      </c>
      <c r="AE40" s="29">
        <f>SUMIFS('DATA 2'!AE$101:AE$133,'DATA 2'!$A$101:$A$133,$A40)</f>
        <v>2427.0972419999998</v>
      </c>
      <c r="AF40" s="29">
        <f>SUMIFS('DATA 2'!AF$101:AF$133,'DATA 2'!$A$101:$A$133,$A40)</f>
        <v>1789.8289970000001</v>
      </c>
      <c r="AG40" s="29">
        <f>SUMIFS('DATA 2'!AG$101:AG$133,'DATA 2'!$A$101:$A$133,$A40)</f>
        <v>1268.1863900000001</v>
      </c>
      <c r="AH40" s="29">
        <f>SUMIFS('DATA 2'!AH$101:AH$133,'DATA 2'!$A$101:$A$133,$A40)</f>
        <v>876.19293279999999</v>
      </c>
      <c r="AI40" s="29">
        <f>SUMIFS('DATA 2'!AI$101:AI$133,'DATA 2'!$A$101:$A$133,$A40)</f>
        <v>593.56091479999998</v>
      </c>
      <c r="AJ40" s="29">
        <f>SUMIFS('DATA 2'!AJ$101:AJ$133,'DATA 2'!$A$101:$A$133,$A40)</f>
        <v>395.22295450000001</v>
      </c>
      <c r="AK40" s="29">
        <f>SUMIFS('DATA 2'!AK$101:AK$133,'DATA 2'!$A$101:$A$133,$A40)</f>
        <v>259.02699710000002</v>
      </c>
      <c r="AL40" s="29">
        <f>SUMIFS('DATA 2'!AL$101:AL$133,'DATA 2'!$A$101:$A$133,$A40)</f>
        <v>167.2913763</v>
      </c>
      <c r="AM40" s="29">
        <f>SUMIFS('DATA 2'!AM$101:AM$133,'DATA 2'!$A$101:$A$133,$A40)</f>
        <v>106.59998419999999</v>
      </c>
      <c r="AN40" s="29">
        <f>SUMIFS('DATA 2'!AN$101:AN$133,'DATA 2'!$A$101:$A$133,$A40)</f>
        <v>67.122286680000002</v>
      </c>
    </row>
    <row r="41" spans="1:40" x14ac:dyDescent="0.25">
      <c r="A41" s="31" t="s">
        <v>435</v>
      </c>
      <c r="C41" s="29">
        <f>SUMIFS('DATA 2'!C$101:C$133,'DATA 2'!$A$101:$A$133,$A41)</f>
        <v>11781.592780000001</v>
      </c>
      <c r="D41" s="29">
        <f>SUMIFS('DATA 2'!D$101:D$133,'DATA 2'!$A$101:$A$133,$A41)</f>
        <v>12542.981959999999</v>
      </c>
      <c r="E41" s="29">
        <f>SUMIFS('DATA 2'!E$101:E$133,'DATA 2'!$A$101:$A$133,$A41)</f>
        <v>13135.94593</v>
      </c>
      <c r="F41" s="29">
        <f>SUMIFS('DATA 2'!F$101:F$133,'DATA 2'!$A$101:$A$133,$A41)</f>
        <v>13579.1268</v>
      </c>
      <c r="G41" s="29">
        <f>SUMIFS('DATA 2'!G$101:G$133,'DATA 2'!$A$101:$A$133,$A41)</f>
        <v>13920.864970000001</v>
      </c>
      <c r="H41" s="29">
        <f>SUMIFS('DATA 2'!H$101:H$133,'DATA 2'!$A$101:$A$133,$A41)</f>
        <v>15434.15157</v>
      </c>
      <c r="I41" s="29">
        <f>SUMIFS('DATA 2'!I$101:I$133,'DATA 2'!$A$101:$A$133,$A41)</f>
        <v>16558.87285</v>
      </c>
      <c r="J41" s="29">
        <f>SUMIFS('DATA 2'!J$101:J$133,'DATA 2'!$A$101:$A$133,$A41)</f>
        <v>17406.229429999999</v>
      </c>
      <c r="K41" s="29">
        <f>SUMIFS('DATA 2'!K$101:K$133,'DATA 2'!$A$101:$A$133,$A41)</f>
        <v>18059.991669999999</v>
      </c>
      <c r="L41" s="29">
        <f>SUMIFS('DATA 2'!L$101:L$133,'DATA 2'!$A$101:$A$133,$A41)</f>
        <v>18612.490900000001</v>
      </c>
      <c r="M41" s="29">
        <f>SUMIFS('DATA 2'!M$101:M$133,'DATA 2'!$A$101:$A$133,$A41)</f>
        <v>19062.0762</v>
      </c>
      <c r="N41" s="29">
        <f>SUMIFS('DATA 2'!N$101:N$133,'DATA 2'!$A$101:$A$133,$A41)</f>
        <v>19381.615109999999</v>
      </c>
      <c r="O41" s="29">
        <f>SUMIFS('DATA 2'!O$101:O$133,'DATA 2'!$A$101:$A$133,$A41)</f>
        <v>19492.550879999999</v>
      </c>
      <c r="P41" s="29">
        <f>SUMIFS('DATA 2'!P$101:P$133,'DATA 2'!$A$101:$A$133,$A41)</f>
        <v>20504.159640000002</v>
      </c>
      <c r="Q41" s="29">
        <f>SUMIFS('DATA 2'!Q$101:Q$133,'DATA 2'!$A$101:$A$133,$A41)</f>
        <v>21541.985410000001</v>
      </c>
      <c r="R41" s="29">
        <f>SUMIFS('DATA 2'!R$101:R$133,'DATA 2'!$A$101:$A$133,$A41)</f>
        <v>22614.856299999999</v>
      </c>
      <c r="S41" s="29">
        <f>SUMIFS('DATA 2'!S$101:S$133,'DATA 2'!$A$101:$A$133,$A41)</f>
        <v>23713.031569999999</v>
      </c>
      <c r="T41" s="29">
        <f>SUMIFS('DATA 2'!T$101:T$133,'DATA 2'!$A$101:$A$133,$A41)</f>
        <v>24830.749749999999</v>
      </c>
      <c r="U41" s="29">
        <f>SUMIFS('DATA 2'!U$101:U$133,'DATA 2'!$A$101:$A$133,$A41)</f>
        <v>25390.275570000002</v>
      </c>
      <c r="V41" s="29">
        <f>SUMIFS('DATA 2'!V$101:V$133,'DATA 2'!$A$101:$A$133,$A41)</f>
        <v>25920.352180000002</v>
      </c>
      <c r="W41" s="29">
        <f>SUMIFS('DATA 2'!W$101:W$133,'DATA 2'!$A$101:$A$133,$A41)</f>
        <v>26407.04207</v>
      </c>
      <c r="X41" s="29">
        <f>SUMIFS('DATA 2'!X$101:X$133,'DATA 2'!$A$101:$A$133,$A41)</f>
        <v>26866.453949999999</v>
      </c>
      <c r="Y41" s="29">
        <f>SUMIFS('DATA 2'!Y$101:Y$133,'DATA 2'!$A$101:$A$133,$A41)</f>
        <v>27267.367829999999</v>
      </c>
      <c r="Z41" s="29">
        <f>SUMIFS('DATA 2'!Z$101:Z$133,'DATA 2'!$A$101:$A$133,$A41)</f>
        <v>27606.233830000001</v>
      </c>
      <c r="AA41" s="29">
        <f>SUMIFS('DATA 2'!AA$101:AA$133,'DATA 2'!$A$101:$A$133,$A41)</f>
        <v>27877.157620000002</v>
      </c>
      <c r="AB41" s="29">
        <f>SUMIFS('DATA 2'!AB$101:AB$133,'DATA 2'!$A$101:$A$133,$A41)</f>
        <v>28069.750609999999</v>
      </c>
      <c r="AC41" s="29">
        <f>SUMIFS('DATA 2'!AC$101:AC$133,'DATA 2'!$A$101:$A$133,$A41)</f>
        <v>28182.678690000001</v>
      </c>
      <c r="AD41" s="29">
        <f>SUMIFS('DATA 2'!AD$101:AD$133,'DATA 2'!$A$101:$A$133,$A41)</f>
        <v>28210.710319999998</v>
      </c>
      <c r="AE41" s="29">
        <f>SUMIFS('DATA 2'!AE$101:AE$133,'DATA 2'!$A$101:$A$133,$A41)</f>
        <v>29986.11706</v>
      </c>
      <c r="AF41" s="29">
        <f>SUMIFS('DATA 2'!AF$101:AF$133,'DATA 2'!$A$101:$A$133,$A41)</f>
        <v>31573.337159999999</v>
      </c>
      <c r="AG41" s="29">
        <f>SUMIFS('DATA 2'!AG$101:AG$133,'DATA 2'!$A$101:$A$133,$A41)</f>
        <v>33018.721859999998</v>
      </c>
      <c r="AH41" s="29">
        <f>SUMIFS('DATA 2'!AH$101:AH$133,'DATA 2'!$A$101:$A$133,$A41)</f>
        <v>34395.957549999999</v>
      </c>
      <c r="AI41" s="29">
        <f>SUMIFS('DATA 2'!AI$101:AI$133,'DATA 2'!$A$101:$A$133,$A41)</f>
        <v>35740.355069999998</v>
      </c>
      <c r="AJ41" s="29">
        <f>SUMIFS('DATA 2'!AJ$101:AJ$133,'DATA 2'!$A$101:$A$133,$A41)</f>
        <v>37075.030359999997</v>
      </c>
      <c r="AK41" s="29">
        <f>SUMIFS('DATA 2'!AK$101:AK$133,'DATA 2'!$A$101:$A$133,$A41)</f>
        <v>38415.652099999999</v>
      </c>
      <c r="AL41" s="29">
        <f>SUMIFS('DATA 2'!AL$101:AL$133,'DATA 2'!$A$101:$A$133,$A41)</f>
        <v>39773.091359999999</v>
      </c>
      <c r="AM41" s="29">
        <f>SUMIFS('DATA 2'!AM$101:AM$133,'DATA 2'!$A$101:$A$133,$A41)</f>
        <v>41153.094669999999</v>
      </c>
      <c r="AN41" s="29">
        <f>SUMIFS('DATA 2'!AN$101:AN$133,'DATA 2'!$A$101:$A$133,$A41)</f>
        <v>42557.851569999999</v>
      </c>
    </row>
    <row r="42" spans="1:40" x14ac:dyDescent="0.25">
      <c r="A42" s="31" t="s">
        <v>432</v>
      </c>
      <c r="C42" s="29">
        <f>SUMIFS('DATA 2'!C$101:C$133,'DATA 2'!$A$101:$A$133,$A42)</f>
        <v>474.12527679999999</v>
      </c>
      <c r="D42" s="29">
        <f>SUMIFS('DATA 2'!D$101:D$133,'DATA 2'!$A$101:$A$133,$A42)</f>
        <v>542.909537</v>
      </c>
      <c r="E42" s="29">
        <f>SUMIFS('DATA 2'!E$101:E$133,'DATA 2'!$A$101:$A$133,$A42)</f>
        <v>642.44912060000001</v>
      </c>
      <c r="F42" s="29">
        <f>SUMIFS('DATA 2'!F$101:F$133,'DATA 2'!$A$101:$A$133,$A42)</f>
        <v>767.22072370000001</v>
      </c>
      <c r="G42" s="29">
        <f>SUMIFS('DATA 2'!G$101:G$133,'DATA 2'!$A$101:$A$133,$A42)</f>
        <v>918.52352929999995</v>
      </c>
      <c r="H42" s="29">
        <f>SUMIFS('DATA 2'!H$101:H$133,'DATA 2'!$A$101:$A$133,$A42)</f>
        <v>765.67102690000002</v>
      </c>
      <c r="I42" s="29">
        <f>SUMIFS('DATA 2'!I$101:I$133,'DATA 2'!$A$101:$A$133,$A42)</f>
        <v>545.04629209999996</v>
      </c>
      <c r="J42" s="29">
        <f>SUMIFS('DATA 2'!J$101:J$133,'DATA 2'!$A$101:$A$133,$A42)</f>
        <v>358.19332159999999</v>
      </c>
      <c r="K42" s="29">
        <f>SUMIFS('DATA 2'!K$101:K$133,'DATA 2'!$A$101:$A$133,$A42)</f>
        <v>223.25083989999999</v>
      </c>
      <c r="L42" s="29">
        <f>SUMIFS('DATA 2'!L$101:L$133,'DATA 2'!$A$101:$A$133,$A42)</f>
        <v>133.91302669999999</v>
      </c>
      <c r="M42" s="29">
        <f>SUMIFS('DATA 2'!M$101:M$133,'DATA 2'!$A$101:$A$133,$A42)</f>
        <v>77.743485629999995</v>
      </c>
      <c r="N42" s="29">
        <f>SUMIFS('DATA 2'!N$101:N$133,'DATA 2'!$A$101:$A$133,$A42)</f>
        <v>43.770391029999999</v>
      </c>
      <c r="O42" s="29">
        <f>SUMIFS('DATA 2'!O$101:O$133,'DATA 2'!$A$101:$A$133,$A42)</f>
        <v>23.878216380000001</v>
      </c>
      <c r="P42" s="29">
        <f>SUMIFS('DATA 2'!P$101:P$133,'DATA 2'!$A$101:$A$133,$A42)</f>
        <v>17.280141390000001</v>
      </c>
      <c r="Q42" s="29">
        <f>SUMIFS('DATA 2'!Q$101:Q$133,'DATA 2'!$A$101:$A$133,$A42)</f>
        <v>13.67999682</v>
      </c>
      <c r="R42" s="29">
        <f>SUMIFS('DATA 2'!R$101:R$133,'DATA 2'!$A$101:$A$133,$A42)</f>
        <v>11.111827979999999</v>
      </c>
      <c r="S42" s="29">
        <f>SUMIFS('DATA 2'!S$101:S$133,'DATA 2'!$A$101:$A$133,$A42)</f>
        <v>9.0820663209999903</v>
      </c>
      <c r="T42" s="29">
        <f>SUMIFS('DATA 2'!T$101:T$133,'DATA 2'!$A$101:$A$133,$A42)</f>
        <v>7.4248367169999998</v>
      </c>
      <c r="U42" s="29">
        <f>SUMIFS('DATA 2'!U$101:U$133,'DATA 2'!$A$101:$A$133,$A42)</f>
        <v>6.877690909</v>
      </c>
      <c r="V42" s="29">
        <f>SUMIFS('DATA 2'!V$101:V$133,'DATA 2'!$A$101:$A$133,$A42)</f>
        <v>6.6650516839999998</v>
      </c>
      <c r="W42" s="29">
        <f>SUMIFS('DATA 2'!W$101:W$133,'DATA 2'!$A$101:$A$133,$A42)</f>
        <v>6.5770523890000003</v>
      </c>
      <c r="X42" s="29">
        <f>SUMIFS('DATA 2'!X$101:X$133,'DATA 2'!$A$101:$A$133,$A42)</f>
        <v>6.5581919620000004</v>
      </c>
      <c r="Y42" s="29">
        <f>SUMIFS('DATA 2'!Y$101:Y$133,'DATA 2'!$A$101:$A$133,$A42)</f>
        <v>6.5875867680000004</v>
      </c>
      <c r="Z42" s="29">
        <f>SUMIFS('DATA 2'!Z$101:Z$133,'DATA 2'!$A$101:$A$133,$A42)</f>
        <v>6.6592469449999996</v>
      </c>
      <c r="AA42" s="29">
        <f>SUMIFS('DATA 2'!AA$101:AA$133,'DATA 2'!$A$101:$A$133,$A42)</f>
        <v>6.7717211170000002</v>
      </c>
      <c r="AB42" s="29">
        <f>SUMIFS('DATA 2'!AB$101:AB$133,'DATA 2'!$A$101:$A$133,$A42)</f>
        <v>6.9245496749999997</v>
      </c>
      <c r="AC42" s="29">
        <f>SUMIFS('DATA 2'!AC$101:AC$133,'DATA 2'!$A$101:$A$133,$A42)</f>
        <v>7.1194019260000001</v>
      </c>
      <c r="AD42" s="29">
        <f>SUMIFS('DATA 2'!AD$101:AD$133,'DATA 2'!$A$101:$A$133,$A42)</f>
        <v>7.3583409389999996</v>
      </c>
      <c r="AE42" s="29">
        <f>SUMIFS('DATA 2'!AE$101:AE$133,'DATA 2'!$A$101:$A$133,$A42)</f>
        <v>7.616963535</v>
      </c>
      <c r="AF42" s="29">
        <f>SUMIFS('DATA 2'!AF$101:AF$133,'DATA 2'!$A$101:$A$133,$A42)</f>
        <v>7.8737502299999997</v>
      </c>
      <c r="AG42" s="29">
        <f>SUMIFS('DATA 2'!AG$101:AG$133,'DATA 2'!$A$101:$A$133,$A42)</f>
        <v>8.1339479669999903</v>
      </c>
      <c r="AH42" s="29">
        <f>SUMIFS('DATA 2'!AH$101:AH$133,'DATA 2'!$A$101:$A$133,$A42)</f>
        <v>8.4152381050000002</v>
      </c>
      <c r="AI42" s="29">
        <f>SUMIFS('DATA 2'!AI$101:AI$133,'DATA 2'!$A$101:$A$133,$A42)</f>
        <v>8.7325240550000007</v>
      </c>
      <c r="AJ42" s="29">
        <f>SUMIFS('DATA 2'!AJ$101:AJ$133,'DATA 2'!$A$101:$A$133,$A42)</f>
        <v>9.0981445680000004</v>
      </c>
      <c r="AK42" s="29">
        <f>SUMIFS('DATA 2'!AK$101:AK$133,'DATA 2'!$A$101:$A$133,$A42)</f>
        <v>9.5231987609999997</v>
      </c>
      <c r="AL42" s="29">
        <f>SUMIFS('DATA 2'!AL$101:AL$133,'DATA 2'!$A$101:$A$133,$A42)</f>
        <v>10.018687679999999</v>
      </c>
      <c r="AM42" s="29">
        <f>SUMIFS('DATA 2'!AM$101:AM$133,'DATA 2'!$A$101:$A$133,$A42)</f>
        <v>10.59605442</v>
      </c>
      <c r="AN42" s="29">
        <f>SUMIFS('DATA 2'!AN$101:AN$133,'DATA 2'!$A$101:$A$133,$A42)</f>
        <v>11.267998629999999</v>
      </c>
    </row>
    <row r="43" spans="1:40" x14ac:dyDescent="0.25">
      <c r="A43" s="31" t="s">
        <v>433</v>
      </c>
      <c r="C43" s="29">
        <f>SUMIFS('DATA 2'!C$101:C$133,'DATA 2'!$A$101:$A$133,$A43)</f>
        <v>5981.2326210000001</v>
      </c>
      <c r="D43" s="29">
        <f>SUMIFS('DATA 2'!D$101:D$133,'DATA 2'!$A$101:$A$133,$A43)</f>
        <v>5997.8778309999998</v>
      </c>
      <c r="E43" s="29">
        <f>SUMIFS('DATA 2'!E$101:E$133,'DATA 2'!$A$101:$A$133,$A43)</f>
        <v>5905.8982660000001</v>
      </c>
      <c r="F43" s="29">
        <f>SUMIFS('DATA 2'!F$101:F$133,'DATA 2'!$A$101:$A$133,$A43)</f>
        <v>5742.9136390000003</v>
      </c>
      <c r="G43" s="29">
        <f>SUMIFS('DATA 2'!G$101:G$133,'DATA 2'!$A$101:$A$133,$A43)</f>
        <v>5530.7712240000001</v>
      </c>
      <c r="H43" s="29">
        <f>SUMIFS('DATA 2'!H$101:H$133,'DATA 2'!$A$101:$A$133,$A43)</f>
        <v>3422.3254379999998</v>
      </c>
      <c r="I43" s="29">
        <f>SUMIFS('DATA 2'!I$101:I$133,'DATA 2'!$A$101:$A$133,$A43)</f>
        <v>1747.0063339999999</v>
      </c>
      <c r="J43" s="29">
        <f>SUMIFS('DATA 2'!J$101:J$133,'DATA 2'!$A$101:$A$133,$A43)</f>
        <v>807.08048989999998</v>
      </c>
      <c r="K43" s="29">
        <f>SUMIFS('DATA 2'!K$101:K$133,'DATA 2'!$A$101:$A$133,$A43)</f>
        <v>348.74328709999997</v>
      </c>
      <c r="L43" s="29">
        <f>SUMIFS('DATA 2'!L$101:L$133,'DATA 2'!$A$101:$A$133,$A43)</f>
        <v>143.77026799999999</v>
      </c>
      <c r="M43" s="29">
        <f>SUMIFS('DATA 2'!M$101:M$133,'DATA 2'!$A$101:$A$133,$A43)</f>
        <v>57.389008650000001</v>
      </c>
      <c r="N43" s="29">
        <f>SUMIFS('DATA 2'!N$101:N$133,'DATA 2'!$A$101:$A$133,$A43)</f>
        <v>22.635988080000001</v>
      </c>
      <c r="O43" s="29">
        <f>SUMIFS('DATA 2'!O$101:O$133,'DATA 2'!$A$101:$A$133,$A43)</f>
        <v>9.1203315689999904</v>
      </c>
      <c r="P43" s="29">
        <f>SUMIFS('DATA 2'!P$101:P$133,'DATA 2'!$A$101:$A$133,$A43)</f>
        <v>5.7070881199999999</v>
      </c>
      <c r="Q43" s="29">
        <f>SUMIFS('DATA 2'!Q$101:Q$133,'DATA 2'!$A$101:$A$133,$A43)</f>
        <v>4.1181893509999998</v>
      </c>
      <c r="R43" s="29">
        <f>SUMIFS('DATA 2'!R$101:R$133,'DATA 2'!$A$101:$A$133,$A43)</f>
        <v>3.1042294579999998</v>
      </c>
      <c r="S43" s="29">
        <f>SUMIFS('DATA 2'!S$101:S$133,'DATA 2'!$A$101:$A$133,$A43)</f>
        <v>2.3724375900000001</v>
      </c>
      <c r="T43" s="29">
        <f>SUMIFS('DATA 2'!T$101:T$133,'DATA 2'!$A$101:$A$133,$A43)</f>
        <v>1.8218111450000001</v>
      </c>
      <c r="U43" s="29">
        <f>SUMIFS('DATA 2'!U$101:U$133,'DATA 2'!$A$101:$A$133,$A43)</f>
        <v>1.4122977400000001</v>
      </c>
      <c r="V43" s="29">
        <f>SUMIFS('DATA 2'!V$101:V$133,'DATA 2'!$A$101:$A$133,$A43)</f>
        <v>1.0992809610000001</v>
      </c>
      <c r="W43" s="29">
        <f>SUMIFS('DATA 2'!W$101:W$133,'DATA 2'!$A$101:$A$133,$A43)</f>
        <v>0.85735396490000004</v>
      </c>
      <c r="X43" s="29">
        <f>SUMIFS('DATA 2'!X$101:X$133,'DATA 2'!$A$101:$A$133,$A43)</f>
        <v>0.66981177609999998</v>
      </c>
      <c r="Y43" s="29">
        <f>SUMIFS('DATA 2'!Y$101:Y$133,'DATA 2'!$A$101:$A$133,$A43)</f>
        <v>0.52386313790000005</v>
      </c>
      <c r="Z43" s="29">
        <f>SUMIFS('DATA 2'!Z$101:Z$133,'DATA 2'!$A$101:$A$133,$A43)</f>
        <v>0.41007051690000001</v>
      </c>
      <c r="AA43" s="29">
        <f>SUMIFS('DATA 2'!AA$101:AA$133,'DATA 2'!$A$101:$A$133,$A43)</f>
        <v>0.32122959029999998</v>
      </c>
      <c r="AB43" s="29">
        <f>SUMIFS('DATA 2'!AB$101:AB$133,'DATA 2'!$A$101:$A$133,$A43)</f>
        <v>0.25177154159999998</v>
      </c>
      <c r="AC43" s="29">
        <f>SUMIFS('DATA 2'!AC$101:AC$133,'DATA 2'!$A$101:$A$133,$A43)</f>
        <v>0.1974271491</v>
      </c>
      <c r="AD43" s="29">
        <f>SUMIFS('DATA 2'!AD$101:AD$133,'DATA 2'!$A$101:$A$133,$A43)</f>
        <v>0.15487419760000001</v>
      </c>
      <c r="AE43" s="29">
        <f>SUMIFS('DATA 2'!AE$101:AE$133,'DATA 2'!$A$101:$A$133,$A43)</f>
        <v>0.123581359</v>
      </c>
      <c r="AF43" s="29">
        <f>SUMIFS('DATA 2'!AF$101:AF$133,'DATA 2'!$A$101:$A$133,$A43)</f>
        <v>9.8904705100000004E-2</v>
      </c>
      <c r="AG43" s="29">
        <f>SUMIFS('DATA 2'!AG$101:AG$133,'DATA 2'!$A$101:$A$133,$A43)</f>
        <v>7.9106164600000001E-2</v>
      </c>
      <c r="AH43" s="29">
        <f>SUMIFS('DATA 2'!AH$101:AH$133,'DATA 2'!$A$101:$A$133,$A43)</f>
        <v>6.3245123299999997E-2</v>
      </c>
      <c r="AI43" s="29">
        <f>SUMIFS('DATA 2'!AI$101:AI$133,'DATA 2'!$A$101:$A$133,$A43)</f>
        <v>5.0578110099999997E-2</v>
      </c>
      <c r="AJ43" s="29">
        <f>SUMIFS('DATA 2'!AJ$101:AJ$133,'DATA 2'!$A$101:$A$133,$A43)</f>
        <v>4.0482641200000002E-2</v>
      </c>
      <c r="AK43" s="29">
        <f>SUMIFS('DATA 2'!AK$101:AK$133,'DATA 2'!$A$101:$A$133,$A43)</f>
        <v>3.2443994499999997E-2</v>
      </c>
      <c r="AL43" s="29">
        <f>SUMIFS('DATA 2'!AL$101:AL$133,'DATA 2'!$A$101:$A$133,$A43)</f>
        <v>2.60421669E-2</v>
      </c>
      <c r="AM43" s="29">
        <f>SUMIFS('DATA 2'!AM$101:AM$133,'DATA 2'!$A$101:$A$133,$A43)</f>
        <v>2.0939853299999998E-2</v>
      </c>
      <c r="AN43" s="29">
        <f>SUMIFS('DATA 2'!AN$101:AN$133,'DATA 2'!$A$101:$A$133,$A43)</f>
        <v>1.6868517499999999E-2</v>
      </c>
    </row>
    <row r="44" spans="1:40" x14ac:dyDescent="0.25">
      <c r="A44" s="31" t="s">
        <v>443</v>
      </c>
      <c r="C44" s="29">
        <f>SUM(C26:C31)</f>
        <v>3459303.5252011633</v>
      </c>
      <c r="D44" s="29">
        <f t="shared" ref="D44:AN44" si="6">SUM(D26:D31)</f>
        <v>3559666.963663667</v>
      </c>
      <c r="E44" s="29">
        <f t="shared" si="6"/>
        <v>3660388.5251629106</v>
      </c>
      <c r="F44" s="29">
        <f t="shared" si="6"/>
        <v>3761759.3767926702</v>
      </c>
      <c r="G44" s="29">
        <f t="shared" si="6"/>
        <v>3866109.4042564803</v>
      </c>
      <c r="H44" s="29">
        <f t="shared" si="6"/>
        <v>3975468.4112371602</v>
      </c>
      <c r="I44" s="29">
        <f t="shared" si="6"/>
        <v>4089403.7656292096</v>
      </c>
      <c r="J44" s="29">
        <f t="shared" si="6"/>
        <v>4207732.9380770102</v>
      </c>
      <c r="K44" s="29">
        <f t="shared" si="6"/>
        <v>4328399.8250977099</v>
      </c>
      <c r="L44" s="29">
        <f t="shared" si="6"/>
        <v>4452335.7632934293</v>
      </c>
      <c r="M44" s="29">
        <f t="shared" si="6"/>
        <v>4580360.5409430796</v>
      </c>
      <c r="N44" s="29">
        <f t="shared" si="6"/>
        <v>4712746.6767297909</v>
      </c>
      <c r="O44" s="29">
        <f t="shared" si="6"/>
        <v>4850101.5413430594</v>
      </c>
      <c r="P44" s="29">
        <f t="shared" si="6"/>
        <v>4987857.6650153799</v>
      </c>
      <c r="Q44" s="29">
        <f t="shared" si="6"/>
        <v>5129420.332163671</v>
      </c>
      <c r="R44" s="29">
        <f t="shared" si="6"/>
        <v>5274091.0032852786</v>
      </c>
      <c r="S44" s="29">
        <f t="shared" si="6"/>
        <v>5421669.2415978611</v>
      </c>
      <c r="T44" s="29">
        <f t="shared" si="6"/>
        <v>5572290.7520700814</v>
      </c>
      <c r="U44" s="29">
        <f t="shared" si="6"/>
        <v>5725476.0102921985</v>
      </c>
      <c r="V44" s="29">
        <f t="shared" si="6"/>
        <v>5881244.0167291649</v>
      </c>
      <c r="W44" s="29">
        <f t="shared" si="6"/>
        <v>6039906.0193583947</v>
      </c>
      <c r="X44" s="29">
        <f t="shared" si="6"/>
        <v>6201956.702838378</v>
      </c>
      <c r="Y44" s="29">
        <f t="shared" si="6"/>
        <v>6367575.2047357857</v>
      </c>
      <c r="Z44" s="29">
        <f t="shared" si="6"/>
        <v>6536981.7496325616</v>
      </c>
      <c r="AA44" s="29">
        <f t="shared" si="6"/>
        <v>6710343.7648707079</v>
      </c>
      <c r="AB44" s="29">
        <f t="shared" si="6"/>
        <v>6887764.728967146</v>
      </c>
      <c r="AC44" s="29">
        <f t="shared" si="6"/>
        <v>7069400.1086643254</v>
      </c>
      <c r="AD44" s="29">
        <f t="shared" si="6"/>
        <v>7255391.6265272778</v>
      </c>
      <c r="AE44" s="29">
        <f t="shared" si="6"/>
        <v>7440874.9548992841</v>
      </c>
      <c r="AF44" s="29">
        <f t="shared" si="6"/>
        <v>7629289.8594244858</v>
      </c>
      <c r="AG44" s="29">
        <f t="shared" si="6"/>
        <v>7820383.9508293224</v>
      </c>
      <c r="AH44" s="29">
        <f t="shared" si="6"/>
        <v>8014273.748540259</v>
      </c>
      <c r="AI44" s="29">
        <f t="shared" si="6"/>
        <v>8211236.6886597555</v>
      </c>
      <c r="AJ44" s="29">
        <f t="shared" si="6"/>
        <v>8411710.7760232985</v>
      </c>
      <c r="AK44" s="29">
        <f t="shared" si="6"/>
        <v>8616562.8551285546</v>
      </c>
      <c r="AL44" s="29">
        <f t="shared" si="6"/>
        <v>8826334.0146539006</v>
      </c>
      <c r="AM44" s="29">
        <f t="shared" si="6"/>
        <v>9041799.6366554312</v>
      </c>
      <c r="AN44" s="29">
        <f t="shared" si="6"/>
        <v>9263847.691510547</v>
      </c>
    </row>
    <row r="45" spans="1:40" x14ac:dyDescent="0.25">
      <c r="A45" s="32" t="s">
        <v>438</v>
      </c>
      <c r="C45" s="29">
        <f>SUM(C32:C38)</f>
        <v>12966.955811362699</v>
      </c>
      <c r="D45" s="29">
        <f t="shared" ref="D45:AN45" si="7">SUM(D32:D38)</f>
        <v>13930.9322457173</v>
      </c>
      <c r="E45" s="29">
        <f t="shared" si="7"/>
        <v>15125.656321471</v>
      </c>
      <c r="F45" s="29">
        <f t="shared" si="7"/>
        <v>16508.05605712</v>
      </c>
      <c r="G45" s="29">
        <f t="shared" si="7"/>
        <v>18254.02715356</v>
      </c>
      <c r="H45" s="29">
        <f t="shared" si="7"/>
        <v>21094.327740699999</v>
      </c>
      <c r="I45" s="29">
        <f t="shared" si="7"/>
        <v>23986.188013899995</v>
      </c>
      <c r="J45" s="29">
        <f t="shared" si="7"/>
        <v>26739.791304400005</v>
      </c>
      <c r="K45" s="29">
        <f t="shared" si="7"/>
        <v>29520.881229000002</v>
      </c>
      <c r="L45" s="29">
        <f t="shared" si="7"/>
        <v>32656.675304</v>
      </c>
      <c r="M45" s="29">
        <f t="shared" si="7"/>
        <v>36533.001711999997</v>
      </c>
      <c r="N45" s="29">
        <f t="shared" si="7"/>
        <v>41714.107101000001</v>
      </c>
      <c r="O45" s="29">
        <f t="shared" si="7"/>
        <v>49020.454334000002</v>
      </c>
      <c r="P45" s="29">
        <f t="shared" si="7"/>
        <v>52693.883475999995</v>
      </c>
      <c r="Q45" s="29">
        <f t="shared" si="7"/>
        <v>56545.578951999996</v>
      </c>
      <c r="R45" s="29">
        <f t="shared" si="7"/>
        <v>60579.037788000009</v>
      </c>
      <c r="S45" s="29">
        <f t="shared" si="7"/>
        <v>64785.098444000003</v>
      </c>
      <c r="T45" s="29">
        <f t="shared" si="7"/>
        <v>69162.59066999999</v>
      </c>
      <c r="U45" s="29">
        <f t="shared" si="7"/>
        <v>74583.513362999991</v>
      </c>
      <c r="V45" s="29">
        <f t="shared" si="7"/>
        <v>80428.169561000002</v>
      </c>
      <c r="W45" s="29">
        <f t="shared" si="7"/>
        <v>86786.086991000004</v>
      </c>
      <c r="X45" s="29">
        <f t="shared" si="7"/>
        <v>93784.342710199999</v>
      </c>
      <c r="Y45" s="29">
        <f t="shared" si="7"/>
        <v>101406.12971729999</v>
      </c>
      <c r="Z45" s="29">
        <f t="shared" si="7"/>
        <v>109695.5079985</v>
      </c>
      <c r="AA45" s="29">
        <f t="shared" si="7"/>
        <v>118690.90360470001</v>
      </c>
      <c r="AB45" s="29">
        <f t="shared" si="7"/>
        <v>128408.46716439998</v>
      </c>
      <c r="AC45" s="29">
        <f t="shared" si="7"/>
        <v>138891.90608080002</v>
      </c>
      <c r="AD45" s="29">
        <f t="shared" si="7"/>
        <v>150165.04514439998</v>
      </c>
      <c r="AE45" s="29">
        <f t="shared" si="7"/>
        <v>156626.53137129999</v>
      </c>
      <c r="AF45" s="29">
        <f t="shared" si="7"/>
        <v>162437.35435120005</v>
      </c>
      <c r="AG45" s="29">
        <f t="shared" si="7"/>
        <v>167816.51866500001</v>
      </c>
      <c r="AH45" s="29">
        <f t="shared" si="7"/>
        <v>172845.75422430004</v>
      </c>
      <c r="AI45" s="29">
        <f t="shared" si="7"/>
        <v>177506.9631539</v>
      </c>
      <c r="AJ45" s="29">
        <f t="shared" si="7"/>
        <v>181807.43417443</v>
      </c>
      <c r="AK45" s="29">
        <f t="shared" si="7"/>
        <v>185768.53106936</v>
      </c>
      <c r="AL45" s="29">
        <f t="shared" si="7"/>
        <v>189415.63675438199</v>
      </c>
      <c r="AM45" s="29">
        <f t="shared" si="7"/>
        <v>192763.81608507599</v>
      </c>
      <c r="AN45" s="29">
        <f t="shared" si="7"/>
        <v>195824.76224281004</v>
      </c>
    </row>
    <row r="46" spans="1:40" x14ac:dyDescent="0.25">
      <c r="A46" s="32" t="s">
        <v>431</v>
      </c>
      <c r="C46" s="29">
        <f>C39</f>
        <v>2605.7253879999998</v>
      </c>
      <c r="D46" s="29">
        <f t="shared" ref="D46:AN46" si="8">D39</f>
        <v>2652.9948020000002</v>
      </c>
      <c r="E46" s="29">
        <f t="shared" si="8"/>
        <v>2680.110623</v>
      </c>
      <c r="F46" s="29">
        <f t="shared" si="8"/>
        <v>2685.8329669999998</v>
      </c>
      <c r="G46" s="29">
        <f t="shared" si="8"/>
        <v>2668.7040270000002</v>
      </c>
      <c r="H46" s="29">
        <f t="shared" si="8"/>
        <v>2845.6285739999998</v>
      </c>
      <c r="I46" s="29">
        <f t="shared" si="8"/>
        <v>3017.9195300000001</v>
      </c>
      <c r="J46" s="29">
        <f t="shared" si="8"/>
        <v>3132.2279619999999</v>
      </c>
      <c r="K46" s="29">
        <f t="shared" si="8"/>
        <v>3189.8811000000001</v>
      </c>
      <c r="L46" s="29">
        <f t="shared" si="8"/>
        <v>3206.3735620000002</v>
      </c>
      <c r="M46" s="29">
        <f t="shared" si="8"/>
        <v>3189.608487</v>
      </c>
      <c r="N46" s="29">
        <f t="shared" si="8"/>
        <v>3141.9033639999998</v>
      </c>
      <c r="O46" s="29">
        <f t="shared" si="8"/>
        <v>3057.948887</v>
      </c>
      <c r="P46" s="29">
        <f t="shared" si="8"/>
        <v>3033.5656119999999</v>
      </c>
      <c r="Q46" s="29">
        <f t="shared" si="8"/>
        <v>3024.9891259999999</v>
      </c>
      <c r="R46" s="29">
        <f t="shared" si="8"/>
        <v>3018.7647480000001</v>
      </c>
      <c r="S46" s="29">
        <f t="shared" si="8"/>
        <v>3009.917692</v>
      </c>
      <c r="T46" s="29">
        <f t="shared" si="8"/>
        <v>2996.424137</v>
      </c>
      <c r="U46" s="29">
        <f t="shared" si="8"/>
        <v>3009.2482020000002</v>
      </c>
      <c r="V46" s="29">
        <f t="shared" si="8"/>
        <v>3028.915058</v>
      </c>
      <c r="W46" s="29">
        <f t="shared" si="8"/>
        <v>3047.6170590000002</v>
      </c>
      <c r="X46" s="29">
        <f t="shared" si="8"/>
        <v>3064.1597080000001</v>
      </c>
      <c r="Y46" s="29">
        <f t="shared" si="8"/>
        <v>3075.6928870000002</v>
      </c>
      <c r="Z46" s="29">
        <f t="shared" si="8"/>
        <v>3081.0299599999998</v>
      </c>
      <c r="AA46" s="29">
        <f t="shared" si="8"/>
        <v>3079.3788530000002</v>
      </c>
      <c r="AB46" s="29">
        <f t="shared" si="8"/>
        <v>3069.7424729999998</v>
      </c>
      <c r="AC46" s="29">
        <f t="shared" si="8"/>
        <v>3051.7593820000002</v>
      </c>
      <c r="AD46" s="29">
        <f t="shared" si="8"/>
        <v>3024.9925210000001</v>
      </c>
      <c r="AE46" s="29">
        <f t="shared" si="8"/>
        <v>3065.5065410000002</v>
      </c>
      <c r="AF46" s="29">
        <f t="shared" si="8"/>
        <v>3109.9167940000002</v>
      </c>
      <c r="AG46" s="29">
        <f t="shared" si="8"/>
        <v>3141.6011020000001</v>
      </c>
      <c r="AH46" s="29">
        <f t="shared" si="8"/>
        <v>3161.0746559999998</v>
      </c>
      <c r="AI46" s="29">
        <f t="shared" si="8"/>
        <v>3171.1060440000001</v>
      </c>
      <c r="AJ46" s="29">
        <f t="shared" si="8"/>
        <v>3174.1088159999999</v>
      </c>
      <c r="AK46" s="29">
        <f t="shared" si="8"/>
        <v>3171.7943310000001</v>
      </c>
      <c r="AL46" s="29">
        <f t="shared" si="8"/>
        <v>3165.3074660000002</v>
      </c>
      <c r="AM46" s="29">
        <f t="shared" si="8"/>
        <v>3155.2989400000001</v>
      </c>
      <c r="AN46" s="29">
        <f t="shared" si="8"/>
        <v>3142.1399660000002</v>
      </c>
    </row>
    <row r="47" spans="1:40" x14ac:dyDescent="0.25">
      <c r="A47" s="32" t="s">
        <v>226</v>
      </c>
      <c r="C47" s="29">
        <f>SUM(C40:C43)</f>
        <v>21068.6177508</v>
      </c>
      <c r="D47" s="29">
        <f t="shared" ref="D47:AN47" si="9">SUM(D40:D43)</f>
        <v>21981.759827999998</v>
      </c>
      <c r="E47" s="29">
        <f t="shared" si="9"/>
        <v>22617.4892406</v>
      </c>
      <c r="F47" s="29">
        <f t="shared" si="9"/>
        <v>23026.625599700004</v>
      </c>
      <c r="G47" s="29">
        <f t="shared" si="9"/>
        <v>23287.4189983</v>
      </c>
      <c r="H47" s="29">
        <f t="shared" si="9"/>
        <v>22738.834839899999</v>
      </c>
      <c r="I47" s="29">
        <f t="shared" si="9"/>
        <v>22185.217938100002</v>
      </c>
      <c r="J47" s="29">
        <f t="shared" si="9"/>
        <v>22094.215433499998</v>
      </c>
      <c r="K47" s="29">
        <f t="shared" si="9"/>
        <v>22294.094751999997</v>
      </c>
      <c r="L47" s="29">
        <f t="shared" si="9"/>
        <v>22657.537022700002</v>
      </c>
      <c r="M47" s="29">
        <f t="shared" si="9"/>
        <v>23041.361903279998</v>
      </c>
      <c r="N47" s="29">
        <f t="shared" si="9"/>
        <v>23339.117511110002</v>
      </c>
      <c r="O47" s="29">
        <f t="shared" si="9"/>
        <v>23423.237779948999</v>
      </c>
      <c r="P47" s="29">
        <f t="shared" si="9"/>
        <v>24373.397452510006</v>
      </c>
      <c r="Q47" s="29">
        <f t="shared" si="9"/>
        <v>25327.629473171</v>
      </c>
      <c r="R47" s="29">
        <f t="shared" si="9"/>
        <v>26304.121201438</v>
      </c>
      <c r="S47" s="29">
        <f t="shared" si="9"/>
        <v>27296.079597910997</v>
      </c>
      <c r="T47" s="29">
        <f t="shared" si="9"/>
        <v>28299.090153861998</v>
      </c>
      <c r="U47" s="29">
        <f t="shared" si="9"/>
        <v>28810.777052649002</v>
      </c>
      <c r="V47" s="29">
        <f t="shared" si="9"/>
        <v>29311.515507645003</v>
      </c>
      <c r="W47" s="29">
        <f t="shared" si="9"/>
        <v>29770.740473353897</v>
      </c>
      <c r="X47" s="29">
        <f t="shared" si="9"/>
        <v>30201.289709738103</v>
      </c>
      <c r="Y47" s="29">
        <f t="shared" si="9"/>
        <v>30568.583075905899</v>
      </c>
      <c r="Z47" s="29">
        <f t="shared" si="9"/>
        <v>30868.094626461901</v>
      </c>
      <c r="AA47" s="29">
        <f t="shared" si="9"/>
        <v>31093.535676707299</v>
      </c>
      <c r="AB47" s="29">
        <f t="shared" si="9"/>
        <v>31233.951818216599</v>
      </c>
      <c r="AC47" s="29">
        <f t="shared" si="9"/>
        <v>31288.119916075102</v>
      </c>
      <c r="AD47" s="29">
        <f t="shared" si="9"/>
        <v>31250.818495136598</v>
      </c>
      <c r="AE47" s="29">
        <f t="shared" si="9"/>
        <v>32420.954846894001</v>
      </c>
      <c r="AF47" s="29">
        <f t="shared" si="9"/>
        <v>33371.138811935096</v>
      </c>
      <c r="AG47" s="29">
        <f t="shared" si="9"/>
        <v>34295.1213041316</v>
      </c>
      <c r="AH47" s="29">
        <f t="shared" si="9"/>
        <v>35280.6289660283</v>
      </c>
      <c r="AI47" s="29">
        <f t="shared" si="9"/>
        <v>36342.699086965098</v>
      </c>
      <c r="AJ47" s="29">
        <f t="shared" si="9"/>
        <v>37479.391941709197</v>
      </c>
      <c r="AK47" s="29">
        <f t="shared" si="9"/>
        <v>38684.234739855507</v>
      </c>
      <c r="AL47" s="29">
        <f t="shared" si="9"/>
        <v>39950.427466146903</v>
      </c>
      <c r="AM47" s="29">
        <f t="shared" si="9"/>
        <v>41270.311648473296</v>
      </c>
      <c r="AN47" s="29">
        <f t="shared" si="9"/>
        <v>42636.258723827501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J9" sqref="J9"/>
    </sheetView>
  </sheetViews>
  <sheetFormatPr baseColWidth="10" defaultRowHeight="15" x14ac:dyDescent="0.25"/>
  <cols>
    <col min="1" max="1" width="40.28515625" bestFit="1" customWidth="1"/>
    <col min="2" max="2" width="66.42578125" style="9" hidden="1" customWidth="1"/>
    <col min="3" max="4" width="6.7109375" customWidth="1"/>
    <col min="5" max="6" width="6.42578125" bestFit="1" customWidth="1"/>
    <col min="7" max="7" width="7.140625" bestFit="1" customWidth="1"/>
    <col min="8" max="8" width="9" customWidth="1"/>
  </cols>
  <sheetData>
    <row r="1" spans="1:8" x14ac:dyDescent="0.25">
      <c r="C1">
        <v>7</v>
      </c>
      <c r="D1">
        <v>9</v>
      </c>
      <c r="E1">
        <v>14</v>
      </c>
      <c r="F1">
        <v>19</v>
      </c>
      <c r="G1">
        <v>29</v>
      </c>
      <c r="H1">
        <v>39</v>
      </c>
    </row>
    <row r="2" spans="1:8" ht="18.75" x14ac:dyDescent="0.3">
      <c r="A2" s="11" t="s">
        <v>411</v>
      </c>
      <c r="B2" s="17"/>
      <c r="C2" s="4"/>
      <c r="D2" s="4"/>
      <c r="E2" s="4"/>
      <c r="F2" s="4"/>
      <c r="G2" s="4"/>
      <c r="H2" s="4"/>
    </row>
    <row r="3" spans="1:8" x14ac:dyDescent="0.25">
      <c r="A3" s="12"/>
      <c r="B3" s="21"/>
      <c r="C3" s="24">
        <v>2018</v>
      </c>
      <c r="D3" s="24">
        <v>2020</v>
      </c>
      <c r="E3" s="24">
        <v>2025</v>
      </c>
      <c r="F3" s="24">
        <v>2030</v>
      </c>
      <c r="G3" s="24">
        <v>2040</v>
      </c>
      <c r="H3" s="24">
        <v>2050</v>
      </c>
    </row>
    <row r="4" spans="1:8" ht="18.75" customHeight="1" x14ac:dyDescent="0.25">
      <c r="A4" s="22" t="s">
        <v>414</v>
      </c>
      <c r="B4" t="s">
        <v>0</v>
      </c>
      <c r="C4" s="25">
        <f>VLOOKUP($B4,DATA!$A$1:$AM$533,C$1,FALSE)</f>
        <v>0.174111068131344</v>
      </c>
      <c r="D4" s="25">
        <f>VLOOKUP($B4,DATA!$A$1:$AM$533,D$1,FALSE)</f>
        <v>0.37189706164613101</v>
      </c>
      <c r="E4" s="25">
        <f>VLOOKUP($B4,DATA!$A$1:$AM$533,E$1,FALSE)</f>
        <v>0.77050561712974597</v>
      </c>
      <c r="F4" s="25">
        <f>VLOOKUP($B4,DATA!$A$1:$AM$533,F$1,FALSE)</f>
        <v>0.61430124540176001</v>
      </c>
      <c r="G4" s="25">
        <f>VLOOKUP($B4,DATA!$A$1:$AM$533,G$1,FALSE)</f>
        <v>-6.6735282234409096E-2</v>
      </c>
      <c r="H4" s="25">
        <f>VLOOKUP($B4,DATA!$A$1:$AM$533,H$1,FALSE)</f>
        <v>-0.59871719341131302</v>
      </c>
    </row>
    <row r="5" spans="1:8" ht="18.75" customHeight="1" x14ac:dyDescent="0.25">
      <c r="A5" s="22" t="s">
        <v>415</v>
      </c>
      <c r="B5" t="s">
        <v>2</v>
      </c>
      <c r="C5" s="25">
        <f>VLOOKUP($B5,DATA!$A$1:$AM$533,C$1,FALSE)</f>
        <v>0.16520631564296201</v>
      </c>
      <c r="D5" s="25">
        <f>VLOOKUP($B5,DATA!$A$1:$AM$533,D$1,FALSE)</f>
        <v>0.46079453141132298</v>
      </c>
      <c r="E5" s="25">
        <f>VLOOKUP($B5,DATA!$A$1:$AM$533,E$1,FALSE)</f>
        <v>1.40731188979346</v>
      </c>
      <c r="F5" s="25">
        <f>VLOOKUP($B5,DATA!$A$1:$AM$533,F$1,FALSE)</f>
        <v>1.6556001015219901</v>
      </c>
      <c r="G5" s="25">
        <f>VLOOKUP($B5,DATA!$A$1:$AM$533,G$1,FALSE)</f>
        <v>1.49817713594748</v>
      </c>
      <c r="H5" s="25">
        <f>VLOOKUP($B5,DATA!$A$1:$AM$533,H$1,FALSE)</f>
        <v>1.06993439848344</v>
      </c>
    </row>
    <row r="6" spans="1:8" ht="18.75" customHeight="1" x14ac:dyDescent="0.25">
      <c r="A6" s="22" t="s">
        <v>416</v>
      </c>
      <c r="B6" t="s">
        <v>3</v>
      </c>
      <c r="C6" s="25">
        <f>VLOOKUP($B6,DATA!$A$1:$AM$533,C$1,FALSE)</f>
        <v>1.2122355486243699E-2</v>
      </c>
      <c r="D6" s="25">
        <f>VLOOKUP($B6,DATA!$A$1:$AM$533,D$1,FALSE)</f>
        <v>0.120745216051454</v>
      </c>
      <c r="E6" s="25">
        <f>VLOOKUP($B6,DATA!$A$1:$AM$533,E$1,FALSE)</f>
        <v>0.53212533917974503</v>
      </c>
      <c r="F6" s="25">
        <f>VLOOKUP($B6,DATA!$A$1:$AM$533,F$1,FALSE)</f>
        <v>0.67461360596223696</v>
      </c>
      <c r="G6" s="25">
        <f>VLOOKUP($B6,DATA!$A$1:$AM$533,G$1,FALSE)</f>
        <v>0.48509555094569101</v>
      </c>
      <c r="H6" s="25">
        <f>VLOOKUP($B6,DATA!$A$1:$AM$533,H$1,FALSE)</f>
        <v>0.22418842643814299</v>
      </c>
    </row>
    <row r="7" spans="1:8" ht="18.75" customHeight="1" x14ac:dyDescent="0.25">
      <c r="A7" s="22" t="s">
        <v>417</v>
      </c>
      <c r="B7" t="s">
        <v>5</v>
      </c>
      <c r="C7" s="25">
        <f>VLOOKUP($B7,DATA!$A$1:$AM$533,C$1,FALSE)</f>
        <v>4.6615519387671603E-3</v>
      </c>
      <c r="D7" s="25">
        <f>VLOOKUP($B7,DATA!$A$1:$AM$533,D$1,FALSE)</f>
        <v>-6.7731254625025203E-2</v>
      </c>
      <c r="E7" s="25">
        <f>VLOOKUP($B7,DATA!$A$1:$AM$533,E$1,FALSE)</f>
        <v>-0.64119433827415295</v>
      </c>
      <c r="F7" s="25">
        <f>VLOOKUP($B7,DATA!$A$1:$AM$533,F$1,FALSE)</f>
        <v>-1.45269946200529</v>
      </c>
      <c r="G7" s="25">
        <f>VLOOKUP($B7,DATA!$A$1:$AM$533,G$1,FALSE)</f>
        <v>-3.0345694416612599</v>
      </c>
      <c r="H7" s="25">
        <f>VLOOKUP($B7,DATA!$A$1:$AM$533,H$1,FALSE)</f>
        <v>-4.1110712280686101</v>
      </c>
    </row>
    <row r="8" spans="1:8" ht="18.75" customHeight="1" x14ac:dyDescent="0.25">
      <c r="A8" s="22" t="s">
        <v>418</v>
      </c>
      <c r="B8" t="s">
        <v>6</v>
      </c>
      <c r="C8" s="25">
        <f>VLOOKUP($B8,DATA!$A$1:$AM$533,C$1,FALSE)</f>
        <v>-0.186235222557429</v>
      </c>
      <c r="D8" s="25">
        <f>VLOOKUP($B8,DATA!$A$1:$AM$533,D$1,FALSE)</f>
        <v>-0.18159149148826401</v>
      </c>
      <c r="E8" s="25">
        <f>VLOOKUP($B8,DATA!$A$1:$AM$533,E$1,FALSE)</f>
        <v>0.25249451486142299</v>
      </c>
      <c r="F8" s="25">
        <f>VLOOKUP($B8,DATA!$A$1:$AM$533,F$1,FALSE)</f>
        <v>0.55563573677062095</v>
      </c>
      <c r="G8" s="25">
        <f>VLOOKUP($B8,DATA!$A$1:$AM$533,G$1,FALSE)</f>
        <v>0.82645250913781998</v>
      </c>
      <c r="H8" s="25">
        <f>VLOOKUP($B8,DATA!$A$1:$AM$533,H$1,FALSE)</f>
        <v>0.58119840597010697</v>
      </c>
    </row>
    <row r="9" spans="1:8" ht="18.75" customHeight="1" x14ac:dyDescent="0.25">
      <c r="A9" s="22" t="s">
        <v>419</v>
      </c>
      <c r="B9" t="s">
        <v>12</v>
      </c>
      <c r="C9" s="25">
        <f>VLOOKUP($B9,DATA!$A$1:$AM$533,C$1,FALSE)</f>
        <v>-0.21024579999999901</v>
      </c>
      <c r="D9" s="25">
        <f>VLOOKUP($B9,DATA!$A$1:$AM$533,D$1,FALSE)</f>
        <v>-0.35505326999999898</v>
      </c>
      <c r="E9" s="25">
        <f>VLOOKUP($B9,DATA!$A$1:$AM$533,E$1,FALSE)</f>
        <v>-0.72905446999999901</v>
      </c>
      <c r="F9" s="25">
        <f>VLOOKUP($B9,DATA!$A$1:$AM$533,F$1,FALSE)</f>
        <v>-0.74948537000000004</v>
      </c>
      <c r="G9" s="25">
        <f>VLOOKUP($B9,DATA!$A$1:$AM$533,G$1,FALSE)</f>
        <v>-0.32109404999999902</v>
      </c>
      <c r="H9" s="25">
        <f>VLOOKUP($B9,DATA!$A$1:$AM$533,H$1,FALSE)</f>
        <v>4.0059492999999897E-2</v>
      </c>
    </row>
    <row r="10" spans="1:8" ht="18.75" customHeight="1" x14ac:dyDescent="0.25">
      <c r="A10" s="22" t="s">
        <v>420</v>
      </c>
      <c r="B10" t="s">
        <v>11</v>
      </c>
      <c r="C10" s="26">
        <f>VLOOKUP($B10,DATA!$A$1:$AM$533,C$1,FALSE)</f>
        <v>220919.57999999801</v>
      </c>
      <c r="D10" s="26">
        <f>VLOOKUP($B10,DATA!$A$1:$AM$533,D$1,FALSE)</f>
        <v>385879.11999999703</v>
      </c>
      <c r="E10" s="26">
        <f>VLOOKUP($B10,DATA!$A$1:$AM$533,E$1,FALSE)</f>
        <v>872208.429999999</v>
      </c>
      <c r="F10" s="26">
        <f>VLOOKUP($B10,DATA!$A$1:$AM$533,F$1,FALSE)</f>
        <v>966883.40999999596</v>
      </c>
      <c r="G10" s="26">
        <f>VLOOKUP($B10,DATA!$A$1:$AM$533,G$1,FALSE)</f>
        <v>447775.25999999</v>
      </c>
      <c r="H10" s="26">
        <f>VLOOKUP($B10,DATA!$A$1:$AM$533,H$1,FALSE)</f>
        <v>-52458.239999994599</v>
      </c>
    </row>
    <row r="11" spans="1:8" ht="18.75" customHeight="1" x14ac:dyDescent="0.25">
      <c r="A11" s="22" t="s">
        <v>421</v>
      </c>
      <c r="B11" t="s">
        <v>9</v>
      </c>
      <c r="C11" s="25">
        <f>VLOOKUP($B11,DATA!$A$1:$AM$533,C$1,FALSE)</f>
        <v>-5.9011486989535199E-2</v>
      </c>
      <c r="D11" s="25">
        <f>VLOOKUP($B11,DATA!$A$1:$AM$533,D$1,FALSE)</f>
        <v>-0.26560524556793402</v>
      </c>
      <c r="E11" s="25">
        <f>VLOOKUP($B11,DATA!$A$1:$AM$533,E$1,FALSE)</f>
        <v>-0.13677604147337399</v>
      </c>
      <c r="F11" s="25">
        <f>VLOOKUP($B11,DATA!$A$1:$AM$533,F$1,FALSE)</f>
        <v>0.36696938622298098</v>
      </c>
      <c r="G11" s="25">
        <f>VLOOKUP($B11,DATA!$A$1:$AM$533,G$1,FALSE)</f>
        <v>1.23741041862315</v>
      </c>
      <c r="H11" s="25">
        <f>VLOOKUP($B11,DATA!$A$1:$AM$533,H$1,FALSE)</f>
        <v>1.2869031859986799</v>
      </c>
    </row>
    <row r="12" spans="1:8" ht="18.75" customHeight="1" x14ac:dyDescent="0.25">
      <c r="A12" s="22" t="s">
        <v>422</v>
      </c>
      <c r="B12" t="s">
        <v>7</v>
      </c>
      <c r="C12" s="25">
        <f>VLOOKUP($B12,DATA!$A$1:$AM$533,C$1,FALSE)</f>
        <v>0.25843560813383298</v>
      </c>
      <c r="D12" s="25">
        <f>VLOOKUP($B12,DATA!$A$1:$AM$533,D$1,FALSE)</f>
        <v>0.74506717298532499</v>
      </c>
      <c r="E12" s="25">
        <f>VLOOKUP($B12,DATA!$A$1:$AM$533,E$1,FALSE)</f>
        <v>2.5336054491186899</v>
      </c>
      <c r="F12" s="25">
        <f>VLOOKUP($B12,DATA!$A$1:$AM$533,F$1,FALSE)</f>
        <v>4.5587827962490604</v>
      </c>
      <c r="G12" s="25">
        <f>VLOOKUP($B12,DATA!$A$1:$AM$533,G$1,FALSE)</f>
        <v>7.8723195781733102</v>
      </c>
      <c r="H12" s="25">
        <f>VLOOKUP($B12,DATA!$A$1:$AM$533,H$1,FALSE)</f>
        <v>10.348453221694101</v>
      </c>
    </row>
    <row r="13" spans="1:8" ht="18.75" customHeight="1" x14ac:dyDescent="0.25">
      <c r="A13" s="22" t="s">
        <v>423</v>
      </c>
      <c r="B13" t="s">
        <v>213</v>
      </c>
      <c r="C13" s="25">
        <f>VLOOKUP($B13,DATA!$A$1:$AM$533,C$1,FALSE)</f>
        <v>-0.19580718988305701</v>
      </c>
      <c r="D13" s="25">
        <f>VLOOKUP($B13,DATA!$A$1:$AM$533,D$1,FALSE)</f>
        <v>-0.59481986539684495</v>
      </c>
      <c r="E13" s="25">
        <f>VLOOKUP($B13,DATA!$A$1:$AM$533,E$1,FALSE)</f>
        <v>-2.06564526061059</v>
      </c>
      <c r="F13" s="25">
        <f>VLOOKUP($B13,DATA!$A$1:$AM$533,F$1,FALSE)</f>
        <v>-3.2351612746538101</v>
      </c>
      <c r="G13" s="25">
        <f>VLOOKUP($B13,DATA!$A$1:$AM$533,G$1,FALSE)</f>
        <v>-4.1211746326866301</v>
      </c>
      <c r="H13" s="25">
        <f>VLOOKUP($B13,DATA!$A$1:$AM$533,H$1,FALSE)</f>
        <v>-3.56771197067813</v>
      </c>
    </row>
    <row r="14" spans="1:8" ht="18.75" customHeight="1" x14ac:dyDescent="0.25">
      <c r="A14" s="23" t="s">
        <v>413</v>
      </c>
      <c r="B14" t="s">
        <v>214</v>
      </c>
      <c r="C14" s="25">
        <f>VLOOKUP($B14,DATA!$A$1:$AM$533,C$1,FALSE)</f>
        <v>-4.4875379999999999E-2</v>
      </c>
      <c r="D14" s="25">
        <f>VLOOKUP($B14,DATA!$A$1:$AM$533,D$1,FALSE)</f>
        <v>-0.10058793000000001</v>
      </c>
      <c r="E14" s="25">
        <f>VLOOKUP($B14,DATA!$A$1:$AM$533,E$1,FALSE)</f>
        <v>-0.202574269999999</v>
      </c>
      <c r="F14" s="25">
        <f>VLOOKUP($B14,DATA!$A$1:$AM$533,F$1,FALSE)</f>
        <v>-0.242671679999999</v>
      </c>
      <c r="G14" s="25">
        <f>VLOOKUP($B14,DATA!$A$1:$AM$533,G$1,FALSE)</f>
        <v>-0.177533469999999</v>
      </c>
      <c r="H14" s="25">
        <f>VLOOKUP($B14,DATA!$A$1:$AM$533,H$1,FALSE)</f>
        <v>-9.9120580999999902E-2</v>
      </c>
    </row>
    <row r="15" spans="1:8" ht="18.75" customHeight="1" x14ac:dyDescent="0.25">
      <c r="A15" s="23" t="s">
        <v>424</v>
      </c>
      <c r="B15" t="s">
        <v>14</v>
      </c>
      <c r="C15" s="25">
        <f>VLOOKUP($B15,DATA!$A$1:$AM$533,C$1,FALSE)</f>
        <v>-6.5605184360018001</v>
      </c>
      <c r="D15" s="25">
        <f>VLOOKUP($B15,DATA!$A$1:$AM$533,D$1,FALSE)</f>
        <v>-9.9510595452789907</v>
      </c>
      <c r="E15" s="25">
        <f>VLOOKUP($B15,DATA!$A$1:$AM$533,E$1,FALSE)</f>
        <v>-17.829489952596099</v>
      </c>
      <c r="F15" s="25">
        <f>VLOOKUP($B15,DATA!$A$1:$AM$533,F$1,FALSE)</f>
        <v>-22.053968514364101</v>
      </c>
      <c r="G15" s="25">
        <f>VLOOKUP($B15,DATA!$A$1:$AM$533,G$1,FALSE)</f>
        <v>-26.952350461453801</v>
      </c>
      <c r="H15" s="25">
        <f>VLOOKUP($B15,DATA!$A$1:$AM$533,H$1,FALSE)</f>
        <v>-31.9503282699084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opLeftCell="A19" workbookViewId="0">
      <selection activeCell="I44" sqref="I44"/>
    </sheetView>
  </sheetViews>
  <sheetFormatPr baseColWidth="10" defaultRowHeight="15" x14ac:dyDescent="0.25"/>
  <cols>
    <col min="1" max="1" width="28" customWidth="1"/>
    <col min="2" max="2" width="22" hidden="1" customWidth="1"/>
    <col min="3" max="9" width="10.85546875" customWidth="1"/>
    <col min="11" max="11" width="48.85546875" bestFit="1" customWidth="1"/>
    <col min="12" max="12" width="22" hidden="1" customWidth="1"/>
    <col min="13" max="13" width="9.85546875" bestFit="1" customWidth="1"/>
    <col min="21" max="21" width="27.42578125" customWidth="1"/>
  </cols>
  <sheetData>
    <row r="1" spans="1:28" ht="18.75" x14ac:dyDescent="0.3">
      <c r="A1" s="18" t="s">
        <v>215</v>
      </c>
      <c r="C1" s="4"/>
      <c r="D1" s="4"/>
      <c r="E1" s="4"/>
      <c r="F1" s="4"/>
      <c r="G1" s="4"/>
      <c r="H1" s="4"/>
      <c r="I1" s="4"/>
      <c r="J1" s="4"/>
      <c r="K1" s="11" t="s">
        <v>216</v>
      </c>
      <c r="L1" s="4"/>
      <c r="M1" s="4"/>
      <c r="N1" s="4"/>
      <c r="O1" s="4"/>
      <c r="P1" s="4"/>
      <c r="Q1" s="4"/>
      <c r="R1" s="4"/>
      <c r="S1" s="4"/>
      <c r="T1" s="4"/>
      <c r="U1" s="11" t="s">
        <v>446</v>
      </c>
      <c r="V1" s="4"/>
      <c r="W1" s="4"/>
      <c r="X1" s="4"/>
      <c r="Y1" s="4"/>
      <c r="Z1" s="4"/>
      <c r="AA1" s="4"/>
      <c r="AB1" s="4"/>
    </row>
    <row r="2" spans="1:28" x14ac:dyDescent="0.25">
      <c r="A2" s="40" t="s">
        <v>229</v>
      </c>
      <c r="B2" s="41"/>
      <c r="C2" s="41">
        <v>2</v>
      </c>
      <c r="D2" s="41">
        <v>7</v>
      </c>
      <c r="E2" s="41">
        <v>9</v>
      </c>
      <c r="F2" s="41">
        <v>14</v>
      </c>
      <c r="G2" s="41">
        <v>19</v>
      </c>
      <c r="H2" s="41">
        <v>29</v>
      </c>
      <c r="I2" s="41">
        <v>39</v>
      </c>
      <c r="J2" s="41"/>
      <c r="K2" s="40" t="s">
        <v>229</v>
      </c>
      <c r="L2" s="41"/>
      <c r="M2" s="41">
        <v>2</v>
      </c>
      <c r="N2" s="41">
        <v>7</v>
      </c>
      <c r="O2" s="41">
        <v>9</v>
      </c>
      <c r="P2" s="41">
        <v>14</v>
      </c>
      <c r="Q2" s="41">
        <v>19</v>
      </c>
      <c r="R2" s="41">
        <v>29</v>
      </c>
      <c r="S2" s="41">
        <v>39</v>
      </c>
      <c r="T2" s="41"/>
      <c r="U2" s="40" t="s">
        <v>230</v>
      </c>
      <c r="V2" s="41"/>
      <c r="W2" s="41"/>
      <c r="X2" s="41"/>
      <c r="Y2" s="41"/>
      <c r="Z2" s="41"/>
      <c r="AA2" s="41"/>
      <c r="AB2" s="41"/>
    </row>
    <row r="3" spans="1:28" ht="15.75" customHeight="1" x14ac:dyDescent="0.25">
      <c r="A3" s="45"/>
      <c r="B3" s="45"/>
      <c r="C3" s="46">
        <v>2013</v>
      </c>
      <c r="D3" s="46">
        <v>2018</v>
      </c>
      <c r="E3" s="46">
        <v>2020</v>
      </c>
      <c r="F3" s="46">
        <v>2025</v>
      </c>
      <c r="G3" s="46">
        <v>2030</v>
      </c>
      <c r="H3" s="46">
        <v>2040</v>
      </c>
      <c r="I3" s="46">
        <v>2050</v>
      </c>
      <c r="J3" s="41"/>
      <c r="K3" s="45"/>
      <c r="L3" s="45"/>
      <c r="M3" s="46">
        <v>2013</v>
      </c>
      <c r="N3" s="46">
        <v>2018</v>
      </c>
      <c r="O3" s="46">
        <v>2020</v>
      </c>
      <c r="P3" s="46">
        <v>2025</v>
      </c>
      <c r="Q3" s="46">
        <v>2030</v>
      </c>
      <c r="R3" s="46">
        <v>2040</v>
      </c>
      <c r="S3" s="46">
        <v>2050</v>
      </c>
      <c r="T3" s="41"/>
      <c r="U3" s="45"/>
      <c r="V3" s="46">
        <v>2018</v>
      </c>
      <c r="W3" s="46">
        <v>2020</v>
      </c>
      <c r="X3" s="46">
        <v>2025</v>
      </c>
      <c r="Y3" s="46">
        <v>2030</v>
      </c>
      <c r="Z3" s="46">
        <v>2040</v>
      </c>
      <c r="AA3" s="46">
        <v>2050</v>
      </c>
      <c r="AB3" s="49"/>
    </row>
    <row r="4" spans="1:28" ht="15.75" customHeight="1" x14ac:dyDescent="0.25">
      <c r="A4" s="36" t="s">
        <v>219</v>
      </c>
      <c r="B4" s="41" t="s">
        <v>69</v>
      </c>
      <c r="C4" s="83">
        <f>VLOOKUP($B4,DATA!$A$1:$AM$533,C$2,FALSE)</f>
        <v>158.69049799999999</v>
      </c>
      <c r="D4" s="83">
        <f>VLOOKUP($B4,DATA!$A$1:$AM$533,D$2,FALSE)</f>
        <v>161.17939670000001</v>
      </c>
      <c r="E4" s="83">
        <f>VLOOKUP($B4,DATA!$A$1:$AM$533,E$2,FALSE)</f>
        <v>162.0334173</v>
      </c>
      <c r="F4" s="83">
        <f>VLOOKUP($B4,DATA!$A$1:$AM$533,F$2,FALSE)</f>
        <v>164.45222340000001</v>
      </c>
      <c r="G4" s="83">
        <f>VLOOKUP($B4,DATA!$A$1:$AM$533,G$2,FALSE)</f>
        <v>166.8643553</v>
      </c>
      <c r="H4" s="83">
        <f>VLOOKUP($B4,DATA!$A$1:$AM$533,H$2,FALSE)</f>
        <v>172.1994019</v>
      </c>
      <c r="I4" s="83">
        <f>VLOOKUP($B4,DATA!$A$1:$AM$533,I$2,FALSE)</f>
        <v>178.8670371</v>
      </c>
      <c r="J4" s="41"/>
      <c r="K4" s="36" t="s">
        <v>219</v>
      </c>
      <c r="L4" s="41" t="s">
        <v>74</v>
      </c>
      <c r="M4" s="83">
        <f>VLOOKUP($L4,DATA!$A$1:$AM$533,M$2,FALSE)</f>
        <v>158.69049799999999</v>
      </c>
      <c r="N4" s="83">
        <f>VLOOKUP($L4,DATA!$A$1:$AM$533,N$2,FALSE)</f>
        <v>161.70797780000001</v>
      </c>
      <c r="O4" s="83">
        <f>VLOOKUP($L4,DATA!$A$1:$AM$533,O$2,FALSE)</f>
        <v>161.3727231</v>
      </c>
      <c r="P4" s="83">
        <f>VLOOKUP($L4,DATA!$A$1:$AM$533,P$2,FALSE)</f>
        <v>156.19130469999999</v>
      </c>
      <c r="Q4" s="83">
        <f>VLOOKUP($L4,DATA!$A$1:$AM$533,Q$2,FALSE)</f>
        <v>158.52419380000001</v>
      </c>
      <c r="R4" s="83">
        <f>VLOOKUP($L4,DATA!$A$1:$AM$533,R$2,FALSE)</f>
        <v>159.55427090000001</v>
      </c>
      <c r="S4" s="83">
        <f>VLOOKUP($L4,DATA!$A$1:$AM$533,S$2,FALSE)</f>
        <v>160.5857742</v>
      </c>
      <c r="T4" s="41"/>
      <c r="U4" s="36" t="s">
        <v>219</v>
      </c>
      <c r="V4" s="44">
        <f t="shared" ref="V4:AA11" si="0">N4/D4-1</f>
        <v>3.2794582361157509E-3</v>
      </c>
      <c r="W4" s="44">
        <f t="shared" si="0"/>
        <v>-4.077518150325421E-3</v>
      </c>
      <c r="X4" s="44">
        <f t="shared" si="0"/>
        <v>-5.0232940176836882E-2</v>
      </c>
      <c r="Y4" s="44">
        <f t="shared" si="0"/>
        <v>-4.9981684135029902E-2</v>
      </c>
      <c r="Z4" s="44">
        <f t="shared" si="0"/>
        <v>-7.3433071546574191E-2</v>
      </c>
      <c r="AA4" s="44">
        <f t="shared" si="0"/>
        <v>-0.10220587983340612</v>
      </c>
      <c r="AB4" s="44"/>
    </row>
    <row r="5" spans="1:28" ht="15.75" customHeight="1" x14ac:dyDescent="0.25">
      <c r="A5" s="36" t="s">
        <v>218</v>
      </c>
      <c r="B5" s="41" t="s">
        <v>70</v>
      </c>
      <c r="C5" s="83">
        <f>VLOOKUP($B5,DATA!$A$1:$AM$533,C$2,FALSE)</f>
        <v>1536.846857</v>
      </c>
      <c r="D5" s="83">
        <f>VLOOKUP($B5,DATA!$A$1:$AM$533,D$2,FALSE)</f>
        <v>1811.0662500000001</v>
      </c>
      <c r="E5" s="83">
        <f>VLOOKUP($B5,DATA!$A$1:$AM$533,E$2,FALSE)</f>
        <v>1920.2718440000001</v>
      </c>
      <c r="F5" s="83">
        <f>VLOOKUP($B5,DATA!$A$1:$AM$533,F$2,FALSE)</f>
        <v>2191.9804789999998</v>
      </c>
      <c r="G5" s="83">
        <f>VLOOKUP($B5,DATA!$A$1:$AM$533,G$2,FALSE)</f>
        <v>2461.270121</v>
      </c>
      <c r="H5" s="83">
        <f>VLOOKUP($B5,DATA!$A$1:$AM$533,H$2,FALSE)</f>
        <v>2912.4125220000001</v>
      </c>
      <c r="I5" s="83">
        <f>VLOOKUP($B5,DATA!$A$1:$AM$533,I$2,FALSE)</f>
        <v>3374.3585520000001</v>
      </c>
      <c r="J5" s="41"/>
      <c r="K5" s="36" t="s">
        <v>218</v>
      </c>
      <c r="L5" s="41" t="s">
        <v>75</v>
      </c>
      <c r="M5" s="83">
        <f>VLOOKUP($L5,DATA!$A$1:$AM$533,M$2,FALSE)</f>
        <v>1536.846857</v>
      </c>
      <c r="N5" s="83">
        <f>VLOOKUP($L5,DATA!$A$1:$AM$533,N$2,FALSE)</f>
        <v>1800.8989349999999</v>
      </c>
      <c r="O5" s="83">
        <f>VLOOKUP($L5,DATA!$A$1:$AM$533,O$2,FALSE)</f>
        <v>1892.7930610000001</v>
      </c>
      <c r="P5" s="83">
        <f>VLOOKUP($L5,DATA!$A$1:$AM$533,P$2,FALSE)</f>
        <v>2099.2928539999998</v>
      </c>
      <c r="Q5" s="83">
        <f>VLOOKUP($L5,DATA!$A$1:$AM$533,Q$2,FALSE)</f>
        <v>2333.0140230000002</v>
      </c>
      <c r="R5" s="83">
        <f>VLOOKUP($L5,DATA!$A$1:$AM$533,R$2,FALSE)</f>
        <v>2691.8551699999998</v>
      </c>
      <c r="S5" s="83">
        <f>VLOOKUP($L5,DATA!$A$1:$AM$533,S$2,FALSE)</f>
        <v>3034.1382349999999</v>
      </c>
      <c r="T5" s="41"/>
      <c r="U5" s="36" t="s">
        <v>218</v>
      </c>
      <c r="V5" s="44">
        <f t="shared" si="0"/>
        <v>-5.6139939662617211E-3</v>
      </c>
      <c r="W5" s="44">
        <f t="shared" si="0"/>
        <v>-1.4309840081162983E-2</v>
      </c>
      <c r="X5" s="44">
        <f t="shared" si="0"/>
        <v>-4.2284877026954604E-2</v>
      </c>
      <c r="Y5" s="44">
        <f t="shared" si="0"/>
        <v>-5.2109720467369947E-2</v>
      </c>
      <c r="Z5" s="44">
        <f t="shared" si="0"/>
        <v>-7.5730120762061537E-2</v>
      </c>
      <c r="AA5" s="44">
        <f t="shared" si="0"/>
        <v>-0.1008251825516141</v>
      </c>
      <c r="AB5" s="44"/>
    </row>
    <row r="6" spans="1:28" ht="15.75" customHeight="1" x14ac:dyDescent="0.25">
      <c r="A6" s="36" t="s">
        <v>220</v>
      </c>
      <c r="B6" s="41" t="s">
        <v>71</v>
      </c>
      <c r="C6" s="83">
        <f>VLOOKUP($B6,DATA!$A$1:$AM$533,C$2,FALSE)</f>
        <v>1250.920102</v>
      </c>
      <c r="D6" s="83">
        <f>VLOOKUP($B6,DATA!$A$1:$AM$533,D$2,FALSE)</f>
        <v>1342.37174</v>
      </c>
      <c r="E6" s="83">
        <f>VLOOKUP($B6,DATA!$A$1:$AM$533,E$2,FALSE)</f>
        <v>1378.6213620000001</v>
      </c>
      <c r="F6" s="83">
        <f>VLOOKUP($B6,DATA!$A$1:$AM$533,F$2,FALSE)</f>
        <v>1468.971659</v>
      </c>
      <c r="G6" s="83">
        <f>VLOOKUP($B6,DATA!$A$1:$AM$533,G$2,FALSE)</f>
        <v>1558.945651</v>
      </c>
      <c r="H6" s="83">
        <f>VLOOKUP($B6,DATA!$A$1:$AM$533,H$2,FALSE)</f>
        <v>1736.2973919999999</v>
      </c>
      <c r="I6" s="83">
        <f>VLOOKUP($B6,DATA!$A$1:$AM$533,I$2,FALSE)</f>
        <v>1914.5384449999999</v>
      </c>
      <c r="J6" s="41"/>
      <c r="K6" s="36" t="s">
        <v>220</v>
      </c>
      <c r="L6" s="41" t="s">
        <v>76</v>
      </c>
      <c r="M6" s="83">
        <f>VLOOKUP($L6,DATA!$A$1:$AM$533,M$2,FALSE)</f>
        <v>1250.920102</v>
      </c>
      <c r="N6" s="83">
        <f>VLOOKUP($L6,DATA!$A$1:$AM$533,N$2,FALSE)</f>
        <v>1335.0052439999999</v>
      </c>
      <c r="O6" s="83">
        <f>VLOOKUP($L6,DATA!$A$1:$AM$533,O$2,FALSE)</f>
        <v>1336.2773500000001</v>
      </c>
      <c r="P6" s="83">
        <f>VLOOKUP($L6,DATA!$A$1:$AM$533,P$2,FALSE)</f>
        <v>1339.4666</v>
      </c>
      <c r="Q6" s="83">
        <f>VLOOKUP($L6,DATA!$A$1:$AM$533,Q$2,FALSE)</f>
        <v>1392.0391770000001</v>
      </c>
      <c r="R6" s="83">
        <f>VLOOKUP($L6,DATA!$A$1:$AM$533,R$2,FALSE)</f>
        <v>1466.0659579999999</v>
      </c>
      <c r="S6" s="83">
        <f>VLOOKUP($L6,DATA!$A$1:$AM$533,S$2,FALSE)</f>
        <v>1481.82447</v>
      </c>
      <c r="T6" s="41"/>
      <c r="U6" s="36" t="s">
        <v>220</v>
      </c>
      <c r="V6" s="44">
        <f t="shared" si="0"/>
        <v>-5.4876721406545981E-3</v>
      </c>
      <c r="W6" s="44">
        <f t="shared" si="0"/>
        <v>-3.0714751103646409E-2</v>
      </c>
      <c r="X6" s="44">
        <f t="shared" si="0"/>
        <v>-8.8160352316232204E-2</v>
      </c>
      <c r="Y6" s="44">
        <f t="shared" si="0"/>
        <v>-0.10706369006061001</v>
      </c>
      <c r="Z6" s="44">
        <f t="shared" si="0"/>
        <v>-0.15563660651976607</v>
      </c>
      <c r="AA6" s="44">
        <f t="shared" si="0"/>
        <v>-0.22601477454269658</v>
      </c>
      <c r="AB6" s="44"/>
    </row>
    <row r="7" spans="1:28" ht="15.75" customHeight="1" x14ac:dyDescent="0.25">
      <c r="A7" s="36" t="s">
        <v>221</v>
      </c>
      <c r="B7" s="41" t="s">
        <v>72</v>
      </c>
      <c r="C7" s="83">
        <f>VLOOKUP($B7,DATA!$A$1:$AM$533,C$2,FALSE)</f>
        <v>180.4229244</v>
      </c>
      <c r="D7" s="83">
        <f>VLOOKUP($B7,DATA!$A$1:$AM$533,D$2,FALSE)</f>
        <v>195.931646</v>
      </c>
      <c r="E7" s="83">
        <f>VLOOKUP($B7,DATA!$A$1:$AM$533,E$2,FALSE)</f>
        <v>201.64624860000001</v>
      </c>
      <c r="F7" s="83">
        <f>VLOOKUP($B7,DATA!$A$1:$AM$533,F$2,FALSE)</f>
        <v>219.2067514</v>
      </c>
      <c r="G7" s="83">
        <f>VLOOKUP($B7,DATA!$A$1:$AM$533,G$2,FALSE)</f>
        <v>240.74648690000001</v>
      </c>
      <c r="H7" s="83">
        <f>VLOOKUP($B7,DATA!$A$1:$AM$533,H$2,FALSE)</f>
        <v>266.00853990000002</v>
      </c>
      <c r="I7" s="83">
        <f>VLOOKUP($B7,DATA!$A$1:$AM$533,I$2,FALSE)</f>
        <v>280.00489399999998</v>
      </c>
      <c r="J7" s="41"/>
      <c r="K7" s="36" t="s">
        <v>221</v>
      </c>
      <c r="L7" s="41" t="s">
        <v>77</v>
      </c>
      <c r="M7" s="83">
        <f>VLOOKUP($L7,DATA!$A$1:$AM$533,M$2,FALSE)</f>
        <v>180.4229244</v>
      </c>
      <c r="N7" s="83">
        <f>VLOOKUP($L7,DATA!$A$1:$AM$533,N$2,FALSE)</f>
        <v>196.41433950000001</v>
      </c>
      <c r="O7" s="83">
        <f>VLOOKUP($L7,DATA!$A$1:$AM$533,O$2,FALSE)</f>
        <v>199.9603084</v>
      </c>
      <c r="P7" s="83">
        <f>VLOOKUP($L7,DATA!$A$1:$AM$533,P$2,FALSE)</f>
        <v>205.82243130000001</v>
      </c>
      <c r="Q7" s="83">
        <f>VLOOKUP($L7,DATA!$A$1:$AM$533,Q$2,FALSE)</f>
        <v>223.80834999999999</v>
      </c>
      <c r="R7" s="83">
        <f>VLOOKUP($L7,DATA!$A$1:$AM$533,R$2,FALSE)</f>
        <v>258.74922029999999</v>
      </c>
      <c r="S7" s="83">
        <f>VLOOKUP($L7,DATA!$A$1:$AM$533,S$2,FALSE)</f>
        <v>273.34082469999998</v>
      </c>
      <c r="T7" s="41"/>
      <c r="U7" s="36" t="s">
        <v>221</v>
      </c>
      <c r="V7" s="44">
        <f t="shared" si="0"/>
        <v>2.4635811001150199E-3</v>
      </c>
      <c r="W7" s="44">
        <f t="shared" si="0"/>
        <v>-8.3608805604132863E-3</v>
      </c>
      <c r="X7" s="44">
        <f t="shared" si="0"/>
        <v>-6.1057973874065641E-2</v>
      </c>
      <c r="Y7" s="44">
        <f t="shared" si="0"/>
        <v>-7.0356735494278233E-2</v>
      </c>
      <c r="Z7" s="44">
        <f t="shared" si="0"/>
        <v>-2.7289799052049202E-2</v>
      </c>
      <c r="AA7" s="44">
        <f t="shared" si="0"/>
        <v>-2.3799831512944847E-2</v>
      </c>
      <c r="AB7" s="44"/>
    </row>
    <row r="8" spans="1:28" ht="15.75" customHeight="1" x14ac:dyDescent="0.25">
      <c r="A8" s="37" t="s">
        <v>222</v>
      </c>
      <c r="B8" s="41" t="s">
        <v>231</v>
      </c>
      <c r="C8" s="83">
        <f>VLOOKUP($B8,DATA!$A$1:$AM$533,C$2,FALSE)</f>
        <v>714.27044790000002</v>
      </c>
      <c r="D8" s="83">
        <f>VLOOKUP($B8,DATA!$A$1:$AM$533,D$2,FALSE)</f>
        <v>835.76984230000005</v>
      </c>
      <c r="E8" s="83">
        <f>VLOOKUP($B8,DATA!$A$1:$AM$533,E$2,FALSE)</f>
        <v>886.71155820000001</v>
      </c>
      <c r="F8" s="83">
        <f>VLOOKUP($B8,DATA!$A$1:$AM$533,F$2,FALSE)</f>
        <v>910.6244815</v>
      </c>
      <c r="G8" s="83">
        <f>VLOOKUP($B8,DATA!$A$1:$AM$533,G$2,FALSE)</f>
        <v>962.01956370000005</v>
      </c>
      <c r="H8" s="83">
        <f>VLOOKUP($B8,DATA!$A$1:$AM$533,H$2,FALSE)</f>
        <v>986.89944639999999</v>
      </c>
      <c r="I8" s="83">
        <f>VLOOKUP($B8,DATA!$A$1:$AM$533,I$2,FALSE)</f>
        <v>1172.9586899999999</v>
      </c>
      <c r="J8" s="41"/>
      <c r="K8" s="37" t="s">
        <v>222</v>
      </c>
      <c r="L8" s="41" t="s">
        <v>233</v>
      </c>
      <c r="M8" s="83">
        <f>VLOOKUP($L8,DATA!$A$1:$AM$533,M$2,FALSE)</f>
        <v>714.27044790000002</v>
      </c>
      <c r="N8" s="83">
        <f>VLOOKUP($L8,DATA!$A$1:$AM$533,N$2,FALSE)</f>
        <v>789.32335609999996</v>
      </c>
      <c r="O8" s="83">
        <f>VLOOKUP($L8,DATA!$A$1:$AM$533,O$2,FALSE)</f>
        <v>815.96648459999994</v>
      </c>
      <c r="P8" s="83">
        <f>VLOOKUP($L8,DATA!$A$1:$AM$533,P$2,FALSE)</f>
        <v>785.90820589999998</v>
      </c>
      <c r="Q8" s="83">
        <f>VLOOKUP($L8,DATA!$A$1:$AM$533,Q$2,FALSE)</f>
        <v>798.69134599999995</v>
      </c>
      <c r="R8" s="83">
        <f>VLOOKUP($L8,DATA!$A$1:$AM$533,R$2,FALSE)</f>
        <v>798.63868849999994</v>
      </c>
      <c r="S8" s="83">
        <f>VLOOKUP($L8,DATA!$A$1:$AM$533,S$2,FALSE)</f>
        <v>921.45926199999997</v>
      </c>
      <c r="T8" s="41"/>
      <c r="U8" s="37" t="s">
        <v>222</v>
      </c>
      <c r="V8" s="44">
        <f t="shared" si="0"/>
        <v>-5.5573297634407992E-2</v>
      </c>
      <c r="W8" s="44">
        <f t="shared" si="0"/>
        <v>-7.9783637582903078E-2</v>
      </c>
      <c r="X8" s="44">
        <f t="shared" si="0"/>
        <v>-0.13695686656102712</v>
      </c>
      <c r="Y8" s="44">
        <f t="shared" si="0"/>
        <v>-0.16977639942354961</v>
      </c>
      <c r="Z8" s="44">
        <f t="shared" si="0"/>
        <v>-0.19075981710875956</v>
      </c>
      <c r="AA8" s="44">
        <f t="shared" si="0"/>
        <v>-0.21441456561441219</v>
      </c>
      <c r="AB8" s="44"/>
    </row>
    <row r="9" spans="1:28" ht="15.75" customHeight="1" x14ac:dyDescent="0.25">
      <c r="A9" s="36" t="s">
        <v>224</v>
      </c>
      <c r="B9" s="41" t="s">
        <v>232</v>
      </c>
      <c r="C9" s="83">
        <f>VLOOKUP($B9,DATA!$A$1:$AM$533,C$2,FALSE)</f>
        <v>2168.3875360000002</v>
      </c>
      <c r="D9" s="83">
        <f>VLOOKUP($B9,DATA!$A$1:$AM$533,D$2,FALSE)</f>
        <v>3049.7431660000002</v>
      </c>
      <c r="E9" s="83">
        <f>VLOOKUP($B9,DATA!$A$1:$AM$533,E$2,FALSE)</f>
        <v>3425.4352319999998</v>
      </c>
      <c r="F9" s="83">
        <f>VLOOKUP($B9,DATA!$A$1:$AM$533,F$2,FALSE)</f>
        <v>3649.5915420000001</v>
      </c>
      <c r="G9" s="83">
        <f>VLOOKUP($B9,DATA!$A$1:$AM$533,G$2,FALSE)</f>
        <v>4041.1865769999999</v>
      </c>
      <c r="H9" s="83">
        <f>VLOOKUP($B9,DATA!$A$1:$AM$533,H$2,FALSE)</f>
        <v>3801.1805939999999</v>
      </c>
      <c r="I9" s="83">
        <f>VLOOKUP($B9,DATA!$A$1:$AM$533,I$2,FALSE)</f>
        <v>4570.2459150000004</v>
      </c>
      <c r="J9" s="41"/>
      <c r="K9" s="36" t="s">
        <v>224</v>
      </c>
      <c r="L9" s="41" t="s">
        <v>234</v>
      </c>
      <c r="M9" s="83">
        <f>VLOOKUP($L9,DATA!$A$1:$AM$533,M$2,FALSE)</f>
        <v>2168.3875360000002</v>
      </c>
      <c r="N9" s="83">
        <f>VLOOKUP($L9,DATA!$A$1:$AM$533,N$2,FALSE)</f>
        <v>3015.6893610000002</v>
      </c>
      <c r="O9" s="83">
        <f>VLOOKUP($L9,DATA!$A$1:$AM$533,O$2,FALSE)</f>
        <v>3302.4373329999999</v>
      </c>
      <c r="P9" s="83">
        <f>VLOOKUP($L9,DATA!$A$1:$AM$533,P$2,FALSE)</f>
        <v>3236.572568</v>
      </c>
      <c r="Q9" s="83">
        <f>VLOOKUP($L9,DATA!$A$1:$AM$533,Q$2,FALSE)</f>
        <v>3498.631472</v>
      </c>
      <c r="R9" s="83">
        <f>VLOOKUP($L9,DATA!$A$1:$AM$533,R$2,FALSE)</f>
        <v>3204.04583</v>
      </c>
      <c r="S9" s="83">
        <f>VLOOKUP($L9,DATA!$A$1:$AM$533,S$2,FALSE)</f>
        <v>3699.9307990000002</v>
      </c>
      <c r="T9" s="41"/>
      <c r="U9" s="36" t="s">
        <v>224</v>
      </c>
      <c r="V9" s="44">
        <f t="shared" si="0"/>
        <v>-1.116612224257052E-2</v>
      </c>
      <c r="W9" s="44">
        <f t="shared" si="0"/>
        <v>-3.5907232415597456E-2</v>
      </c>
      <c r="X9" s="44">
        <f t="shared" si="0"/>
        <v>-0.11316854756126027</v>
      </c>
      <c r="Y9" s="44">
        <f t="shared" si="0"/>
        <v>-0.13425638600501566</v>
      </c>
      <c r="Z9" s="44">
        <f t="shared" si="0"/>
        <v>-0.15709192163680707</v>
      </c>
      <c r="AA9" s="44">
        <f t="shared" si="0"/>
        <v>-0.1904306972068045</v>
      </c>
      <c r="AB9" s="44"/>
    </row>
    <row r="10" spans="1:28" ht="15.75" customHeight="1" x14ac:dyDescent="0.25">
      <c r="A10" s="36" t="s">
        <v>223</v>
      </c>
      <c r="B10" s="41" t="s">
        <v>73</v>
      </c>
      <c r="C10" s="83">
        <f>VLOOKUP($B10,DATA!$A$1:$AM$533,C$2,FALSE)</f>
        <v>1498.677275</v>
      </c>
      <c r="D10" s="83">
        <f>VLOOKUP($B10,DATA!$A$1:$AM$533,D$2,FALSE)</f>
        <v>1993.5922720000001</v>
      </c>
      <c r="E10" s="83">
        <f>VLOOKUP($B10,DATA!$A$1:$AM$533,E$2,FALSE)</f>
        <v>2191.0573639999998</v>
      </c>
      <c r="F10" s="83">
        <f>VLOOKUP($B10,DATA!$A$1:$AM$533,F$2,FALSE)</f>
        <v>2684.0517150000001</v>
      </c>
      <c r="G10" s="83">
        <f>VLOOKUP($B10,DATA!$A$1:$AM$533,G$2,FALSE)</f>
        <v>3176.6609560000002</v>
      </c>
      <c r="H10" s="83">
        <f>VLOOKUP($B10,DATA!$A$1:$AM$533,H$2,FALSE)</f>
        <v>3393.4218989999999</v>
      </c>
      <c r="I10" s="83">
        <f>VLOOKUP($B10,DATA!$A$1:$AM$533,I$2,FALSE)</f>
        <v>3615.0374400000001</v>
      </c>
      <c r="J10" s="41"/>
      <c r="K10" s="36" t="s">
        <v>223</v>
      </c>
      <c r="L10" s="41" t="s">
        <v>238</v>
      </c>
      <c r="M10" s="83">
        <f>VLOOKUP($L10,DATA!$A$1:$AM$533,M$2,FALSE)</f>
        <v>1498.677275</v>
      </c>
      <c r="N10" s="83">
        <f>VLOOKUP($L10,DATA!$A$1:$AM$533,N$2,FALSE)</f>
        <v>1614.991145</v>
      </c>
      <c r="O10" s="83">
        <f>VLOOKUP($L10,DATA!$A$1:$AM$533,O$2,FALSE)</f>
        <v>1656.1337209999999</v>
      </c>
      <c r="P10" s="83">
        <f>VLOOKUP($L10,DATA!$A$1:$AM$533,P$2,FALSE)</f>
        <v>1753.4423139999999</v>
      </c>
      <c r="Q10" s="83">
        <f>VLOOKUP($L10,DATA!$A$1:$AM$533,Q$2,FALSE)</f>
        <v>1862.2602750000001</v>
      </c>
      <c r="R10" s="83">
        <f>VLOOKUP($L10,DATA!$A$1:$AM$533,R$2,FALSE)</f>
        <v>1754.3886480000001</v>
      </c>
      <c r="S10" s="83">
        <f>VLOOKUP($L10,DATA!$A$1:$AM$533,S$2,FALSE)</f>
        <v>1643.7766160000001</v>
      </c>
      <c r="T10" s="41"/>
      <c r="U10" s="36" t="s">
        <v>223</v>
      </c>
      <c r="V10" s="44">
        <f t="shared" si="0"/>
        <v>-0.18990900612800932</v>
      </c>
      <c r="W10" s="44">
        <f t="shared" si="0"/>
        <v>-0.24413949711633376</v>
      </c>
      <c r="X10" s="44">
        <f t="shared" si="0"/>
        <v>-0.34671813355876424</v>
      </c>
      <c r="Y10" s="44">
        <f t="shared" si="0"/>
        <v>-0.41376800961946913</v>
      </c>
      <c r="Z10" s="44">
        <f t="shared" si="0"/>
        <v>-0.48300308649596535</v>
      </c>
      <c r="AA10" s="44">
        <f t="shared" si="0"/>
        <v>-0.54529471871804458</v>
      </c>
      <c r="AB10" s="44"/>
    </row>
    <row r="11" spans="1:28" x14ac:dyDescent="0.25">
      <c r="A11" s="36" t="s">
        <v>78</v>
      </c>
      <c r="B11" s="41"/>
      <c r="C11" s="39">
        <f t="shared" ref="C11:I11" si="1">SUM(C4:C8)</f>
        <v>3841.1508292999997</v>
      </c>
      <c r="D11" s="39">
        <f t="shared" si="1"/>
        <v>4346.3188749999999</v>
      </c>
      <c r="E11" s="39">
        <f t="shared" si="1"/>
        <v>4549.2844300999996</v>
      </c>
      <c r="F11" s="39">
        <f t="shared" si="1"/>
        <v>4955.2355943000002</v>
      </c>
      <c r="G11" s="39">
        <f t="shared" si="1"/>
        <v>5389.846177899999</v>
      </c>
      <c r="H11" s="39">
        <f t="shared" si="1"/>
        <v>6073.8173022000001</v>
      </c>
      <c r="I11" s="39">
        <f t="shared" si="1"/>
        <v>6920.7276180999997</v>
      </c>
      <c r="J11" s="41"/>
      <c r="K11" s="36" t="s">
        <v>78</v>
      </c>
      <c r="L11" s="41"/>
      <c r="M11" s="39">
        <f t="shared" ref="M11:S11" si="2">SUM(M4:M8)</f>
        <v>3841.1508292999997</v>
      </c>
      <c r="N11" s="39">
        <f t="shared" si="2"/>
        <v>4283.3498523999997</v>
      </c>
      <c r="O11" s="39">
        <f t="shared" si="2"/>
        <v>4406.3699270999996</v>
      </c>
      <c r="P11" s="39">
        <f t="shared" si="2"/>
        <v>4586.6813959000001</v>
      </c>
      <c r="Q11" s="39">
        <f t="shared" si="2"/>
        <v>4906.0770898000001</v>
      </c>
      <c r="R11" s="39">
        <f t="shared" si="2"/>
        <v>5374.8633077000004</v>
      </c>
      <c r="S11" s="39">
        <f t="shared" si="2"/>
        <v>5871.3485658999998</v>
      </c>
      <c r="T11" s="41"/>
      <c r="U11" s="36" t="s">
        <v>78</v>
      </c>
      <c r="V11" s="52">
        <f t="shared" si="0"/>
        <v>-1.4487897554456453E-2</v>
      </c>
      <c r="W11" s="52">
        <f t="shared" si="0"/>
        <v>-3.1414721412980184E-2</v>
      </c>
      <c r="X11" s="52">
        <f t="shared" si="0"/>
        <v>-7.43767256644563E-2</v>
      </c>
      <c r="Y11" s="52">
        <f t="shared" si="0"/>
        <v>-8.9755639053967551E-2</v>
      </c>
      <c r="Z11" s="52">
        <f t="shared" si="0"/>
        <v>-0.11507655889597324</v>
      </c>
      <c r="AA11" s="52">
        <f t="shared" si="0"/>
        <v>-0.15162842841199609</v>
      </c>
      <c r="AB11" s="52"/>
    </row>
    <row r="12" spans="1:28" x14ac:dyDescent="0.25">
      <c r="A12" s="40"/>
      <c r="B12" s="41"/>
      <c r="C12" s="41"/>
      <c r="D12" s="41"/>
      <c r="E12" s="41"/>
      <c r="F12" s="41"/>
      <c r="G12" s="41"/>
      <c r="H12" s="41"/>
      <c r="I12" s="41"/>
      <c r="J12" s="41"/>
      <c r="K12" s="40"/>
      <c r="L12" s="41"/>
      <c r="M12" s="41"/>
      <c r="N12" s="41"/>
      <c r="O12" s="41"/>
      <c r="P12" s="41"/>
      <c r="Q12" s="41"/>
      <c r="R12" s="41"/>
      <c r="S12" s="41"/>
      <c r="T12" s="41"/>
      <c r="U12" s="40"/>
      <c r="V12" s="41"/>
      <c r="W12" s="41"/>
      <c r="X12" s="41"/>
      <c r="Y12" s="41"/>
      <c r="Z12" s="41"/>
      <c r="AA12" s="41"/>
      <c r="AB12" s="41"/>
    </row>
    <row r="13" spans="1:28" x14ac:dyDescent="0.25">
      <c r="A13" s="40" t="s">
        <v>227</v>
      </c>
      <c r="B13" s="41"/>
      <c r="C13" s="41"/>
      <c r="D13" s="41"/>
      <c r="E13" s="41"/>
      <c r="F13" s="41"/>
      <c r="G13" s="41"/>
      <c r="H13" s="41"/>
      <c r="I13" s="41"/>
      <c r="J13" s="41"/>
      <c r="K13" s="40" t="s">
        <v>227</v>
      </c>
      <c r="L13" s="41"/>
      <c r="M13" s="41">
        <v>2</v>
      </c>
      <c r="N13" s="41">
        <v>7</v>
      </c>
      <c r="O13" s="41">
        <v>9</v>
      </c>
      <c r="P13" s="41">
        <v>14</v>
      </c>
      <c r="Q13" s="41">
        <v>19</v>
      </c>
      <c r="R13" s="41">
        <v>29</v>
      </c>
      <c r="S13" s="41">
        <v>39</v>
      </c>
      <c r="T13" s="41"/>
      <c r="U13" s="40" t="s">
        <v>228</v>
      </c>
      <c r="V13" s="41"/>
      <c r="W13" s="41"/>
      <c r="X13" s="41"/>
      <c r="Y13" s="41"/>
      <c r="Z13" s="41"/>
      <c r="AA13" s="41"/>
      <c r="AB13" s="41"/>
    </row>
    <row r="14" spans="1:28" ht="15.75" customHeight="1" x14ac:dyDescent="0.25">
      <c r="A14" s="45"/>
      <c r="B14" s="45"/>
      <c r="C14" s="46">
        <v>2013</v>
      </c>
      <c r="D14" s="46">
        <v>2018</v>
      </c>
      <c r="E14" s="46">
        <v>2020</v>
      </c>
      <c r="F14" s="46">
        <v>2025</v>
      </c>
      <c r="G14" s="46">
        <v>2030</v>
      </c>
      <c r="H14" s="46">
        <v>2040</v>
      </c>
      <c r="I14" s="46">
        <v>2050</v>
      </c>
      <c r="J14" s="41"/>
      <c r="K14" s="45"/>
      <c r="L14" s="45"/>
      <c r="M14" s="46">
        <v>2013</v>
      </c>
      <c r="N14" s="46">
        <v>2018</v>
      </c>
      <c r="O14" s="46">
        <v>2020</v>
      </c>
      <c r="P14" s="46">
        <v>2025</v>
      </c>
      <c r="Q14" s="46">
        <v>2030</v>
      </c>
      <c r="R14" s="46">
        <v>2040</v>
      </c>
      <c r="S14" s="46">
        <v>2050</v>
      </c>
      <c r="T14" s="41"/>
      <c r="U14" s="45"/>
      <c r="V14" s="46">
        <v>2018</v>
      </c>
      <c r="W14" s="46">
        <v>2020</v>
      </c>
      <c r="X14" s="46">
        <v>2025</v>
      </c>
      <c r="Y14" s="46">
        <v>2030</v>
      </c>
      <c r="Z14" s="46">
        <v>2040</v>
      </c>
      <c r="AA14" s="46">
        <v>2050</v>
      </c>
      <c r="AB14" s="49"/>
    </row>
    <row r="15" spans="1:28" ht="15.75" customHeight="1" x14ac:dyDescent="0.25">
      <c r="A15" s="36" t="s">
        <v>219</v>
      </c>
      <c r="B15" s="41" t="s">
        <v>27</v>
      </c>
      <c r="C15" s="83">
        <f>VLOOKUP($B15,DATA!$A$1:$AM$533,C$2,FALSE)</f>
        <v>10285.555549999999</v>
      </c>
      <c r="D15" s="83">
        <f>VLOOKUP($B15,DATA!$A$1:$AM$533,D$2,FALSE)</f>
        <v>10192.25045</v>
      </c>
      <c r="E15" s="83">
        <f>VLOOKUP($B15,DATA!$A$1:$AM$533,E$2,FALSE)</f>
        <v>10146.05702</v>
      </c>
      <c r="F15" s="83">
        <f>VLOOKUP($B15,DATA!$A$1:$AM$533,F$2,FALSE)</f>
        <v>10019.782289999999</v>
      </c>
      <c r="G15" s="83">
        <f>VLOOKUP($B15,DATA!$A$1:$AM$533,G$2,FALSE)</f>
        <v>9872.9770970000009</v>
      </c>
      <c r="H15" s="83">
        <f>VLOOKUP($B15,DATA!$A$1:$AM$533,H$2,FALSE)</f>
        <v>9771.7471000000005</v>
      </c>
      <c r="I15" s="83">
        <f>VLOOKUP($B15,DATA!$A$1:$AM$533,I$2,FALSE)</f>
        <v>9835.5189890000001</v>
      </c>
      <c r="J15" s="41"/>
      <c r="K15" s="36" t="s">
        <v>219</v>
      </c>
      <c r="L15" s="41" t="s">
        <v>43</v>
      </c>
      <c r="M15" s="83">
        <f>VLOOKUP($L15,DATA!$A$1:$AM$533,M$2,FALSE)</f>
        <v>10285.555549999999</v>
      </c>
      <c r="N15" s="83">
        <f>VLOOKUP($L15,DATA!$A$1:$AM$533,N$2,FALSE)</f>
        <v>10331.413850000001</v>
      </c>
      <c r="O15" s="83">
        <f>VLOOKUP($L15,DATA!$A$1:$AM$533,O$2,FALSE)</f>
        <v>10354.931689999999</v>
      </c>
      <c r="P15" s="83">
        <f>VLOOKUP($L15,DATA!$A$1:$AM$533,P$2,FALSE)</f>
        <v>9804.7813590000005</v>
      </c>
      <c r="Q15" s="83">
        <f>VLOOKUP($L15,DATA!$A$1:$AM$533,Q$2,FALSE)</f>
        <v>9710.1396970000005</v>
      </c>
      <c r="R15" s="83">
        <f>VLOOKUP($L15,DATA!$A$1:$AM$533,R$2,FALSE)</f>
        <v>9733.7572820000005</v>
      </c>
      <c r="S15" s="83">
        <f>VLOOKUP($L15,DATA!$A$1:$AM$533,S$2,FALSE)</f>
        <v>10222.598040000001</v>
      </c>
      <c r="T15" s="41"/>
      <c r="U15" s="36" t="s">
        <v>219</v>
      </c>
      <c r="V15" s="44">
        <f t="shared" ref="V15:AA20" si="3">N15/D15-1</f>
        <v>1.3653844230250511E-2</v>
      </c>
      <c r="W15" s="44">
        <f t="shared" si="3"/>
        <v>2.058678258837543E-2</v>
      </c>
      <c r="X15" s="44">
        <f t="shared" si="3"/>
        <v>-2.1457644964459455E-2</v>
      </c>
      <c r="Y15" s="44">
        <f t="shared" si="3"/>
        <v>-1.6493241947201476E-2</v>
      </c>
      <c r="Z15" s="44">
        <f t="shared" si="3"/>
        <v>-3.8877201396257943E-3</v>
      </c>
      <c r="AA15" s="44">
        <f t="shared" si="3"/>
        <v>3.9355223799873551E-2</v>
      </c>
      <c r="AB15" s="44"/>
    </row>
    <row r="16" spans="1:28" ht="15.75" customHeight="1" x14ac:dyDescent="0.25">
      <c r="A16" s="36" t="s">
        <v>218</v>
      </c>
      <c r="B16" s="41" t="s">
        <v>28</v>
      </c>
      <c r="C16" s="83">
        <f>VLOOKUP($B16,DATA!$A$1:$AM$533,C$2,FALSE)</f>
        <v>147495.55559999999</v>
      </c>
      <c r="D16" s="83">
        <f>VLOOKUP($B16,DATA!$A$1:$AM$533,D$2,FALSE)</f>
        <v>196552.2506</v>
      </c>
      <c r="E16" s="83">
        <f>VLOOKUP($B16,DATA!$A$1:$AM$533,E$2,FALSE)</f>
        <v>216186.73240000001</v>
      </c>
      <c r="F16" s="83">
        <f>VLOOKUP($B16,DATA!$A$1:$AM$533,F$2,FALSE)</f>
        <v>265239.80609999999</v>
      </c>
      <c r="G16" s="83">
        <f>VLOOKUP($B16,DATA!$A$1:$AM$533,G$2,FALSE)</f>
        <v>314232.86839999998</v>
      </c>
      <c r="H16" s="83">
        <f>VLOOKUP($B16,DATA!$A$1:$AM$533,H$2,FALSE)</f>
        <v>396384.31069999997</v>
      </c>
      <c r="I16" s="83">
        <f>VLOOKUP($B16,DATA!$A$1:$AM$533,I$2,FALSE)</f>
        <v>478381.88179999997</v>
      </c>
      <c r="J16" s="41"/>
      <c r="K16" s="36" t="s">
        <v>218</v>
      </c>
      <c r="L16" s="41" t="s">
        <v>44</v>
      </c>
      <c r="M16" s="83">
        <f>VLOOKUP($L16,DATA!$A$1:$AM$533,M$2,FALSE)</f>
        <v>147495.55559999999</v>
      </c>
      <c r="N16" s="83">
        <f>VLOOKUP($L16,DATA!$A$1:$AM$533,N$2,FALSE)</f>
        <v>196202.65599999999</v>
      </c>
      <c r="O16" s="83">
        <f>VLOOKUP($L16,DATA!$A$1:$AM$533,O$2,FALSE)</f>
        <v>213544.5613</v>
      </c>
      <c r="P16" s="83">
        <f>VLOOKUP($L16,DATA!$A$1:$AM$533,P$2,FALSE)</f>
        <v>247833.2512</v>
      </c>
      <c r="Q16" s="83">
        <f>VLOOKUP($L16,DATA!$A$1:$AM$533,Q$2,FALSE)</f>
        <v>287555.23820000002</v>
      </c>
      <c r="R16" s="83">
        <f>VLOOKUP($L16,DATA!$A$1:$AM$533,R$2,FALSE)</f>
        <v>354840.5318</v>
      </c>
      <c r="S16" s="83">
        <f>VLOOKUP($L16,DATA!$A$1:$AM$533,S$2,FALSE)</f>
        <v>421728.18329999998</v>
      </c>
      <c r="T16" s="41"/>
      <c r="U16" s="36" t="s">
        <v>218</v>
      </c>
      <c r="V16" s="44">
        <f t="shared" si="3"/>
        <v>-1.7786344289257849E-3</v>
      </c>
      <c r="W16" s="44">
        <f t="shared" si="3"/>
        <v>-1.2221707921979852E-2</v>
      </c>
      <c r="X16" s="44">
        <f t="shared" si="3"/>
        <v>-6.5625726228428216E-2</v>
      </c>
      <c r="Y16" s="44">
        <f t="shared" si="3"/>
        <v>-8.4897644017432605E-2</v>
      </c>
      <c r="Z16" s="44">
        <f t="shared" si="3"/>
        <v>-0.10480681948948789</v>
      </c>
      <c r="AA16" s="44">
        <f t="shared" si="3"/>
        <v>-0.11842776797237808</v>
      </c>
      <c r="AB16" s="44"/>
    </row>
    <row r="17" spans="1:28" ht="15.75" customHeight="1" x14ac:dyDescent="0.25">
      <c r="A17" s="36" t="s">
        <v>220</v>
      </c>
      <c r="B17" s="41" t="s">
        <v>29</v>
      </c>
      <c r="C17" s="83">
        <f>VLOOKUP($B17,DATA!$A$1:$AM$533,C$2,FALSE)</f>
        <v>1235.5164030000001</v>
      </c>
      <c r="D17" s="83">
        <f>VLOOKUP($B17,DATA!$A$1:$AM$533,D$2,FALSE)</f>
        <v>1579.9186589999999</v>
      </c>
      <c r="E17" s="83">
        <f>VLOOKUP($B17,DATA!$A$1:$AM$533,E$2,FALSE)</f>
        <v>1717.9227089999999</v>
      </c>
      <c r="F17" s="83">
        <f>VLOOKUP($B17,DATA!$A$1:$AM$533,F$2,FALSE)</f>
        <v>2064.788317</v>
      </c>
      <c r="G17" s="83">
        <f>VLOOKUP($B17,DATA!$A$1:$AM$533,G$2,FALSE)</f>
        <v>2372.3755160000001</v>
      </c>
      <c r="H17" s="83">
        <f>VLOOKUP($B17,DATA!$A$1:$AM$533,H$2,FALSE)</f>
        <v>3242.9295120000002</v>
      </c>
      <c r="I17" s="83">
        <f>VLOOKUP($B17,DATA!$A$1:$AM$533,I$2,FALSE)</f>
        <v>4231.1436489999996</v>
      </c>
      <c r="J17" s="41"/>
      <c r="K17" s="36" t="s">
        <v>220</v>
      </c>
      <c r="L17" s="41" t="s">
        <v>45</v>
      </c>
      <c r="M17" s="83">
        <f>VLOOKUP($L17,DATA!$A$1:$AM$533,M$2,FALSE)</f>
        <v>1235.5164030000001</v>
      </c>
      <c r="N17" s="83">
        <f>VLOOKUP($L17,DATA!$A$1:$AM$533,N$2,FALSE)</f>
        <v>1592.5311340000001</v>
      </c>
      <c r="O17" s="83">
        <f>VLOOKUP($L17,DATA!$A$1:$AM$533,O$2,FALSE)</f>
        <v>1727.2212500000001</v>
      </c>
      <c r="P17" s="83">
        <f>VLOOKUP($L17,DATA!$A$1:$AM$533,P$2,FALSE)</f>
        <v>1986.7450610000001</v>
      </c>
      <c r="Q17" s="83">
        <f>VLOOKUP($L17,DATA!$A$1:$AM$533,Q$2,FALSE)</f>
        <v>2273.7155630000002</v>
      </c>
      <c r="R17" s="83">
        <f>VLOOKUP($L17,DATA!$A$1:$AM$533,R$2,FALSE)</f>
        <v>3097.2684410000002</v>
      </c>
      <c r="S17" s="83">
        <f>VLOOKUP($L17,DATA!$A$1:$AM$533,S$2,FALSE)</f>
        <v>4128.9422969999996</v>
      </c>
      <c r="T17" s="41"/>
      <c r="U17" s="36" t="s">
        <v>220</v>
      </c>
      <c r="V17" s="44">
        <f t="shared" si="3"/>
        <v>7.9829900913905849E-3</v>
      </c>
      <c r="W17" s="44">
        <f t="shared" si="3"/>
        <v>5.4126655124158152E-3</v>
      </c>
      <c r="X17" s="44">
        <f t="shared" si="3"/>
        <v>-3.7797218900091245E-2</v>
      </c>
      <c r="Y17" s="44">
        <f t="shared" si="3"/>
        <v>-4.1586988372881106E-2</v>
      </c>
      <c r="Z17" s="44">
        <f t="shared" si="3"/>
        <v>-4.4916508502883534E-2</v>
      </c>
      <c r="AA17" s="44">
        <f t="shared" si="3"/>
        <v>-2.4154545550386763E-2</v>
      </c>
      <c r="AB17" s="44"/>
    </row>
    <row r="18" spans="1:28" ht="15.75" customHeight="1" x14ac:dyDescent="0.25">
      <c r="A18" s="36" t="s">
        <v>221</v>
      </c>
      <c r="B18" s="41" t="s">
        <v>30</v>
      </c>
      <c r="C18" s="83">
        <f>VLOOKUP($B18,DATA!$A$1:$AM$533,C$2,FALSE)</f>
        <v>23979.72222</v>
      </c>
      <c r="D18" s="83">
        <f>VLOOKUP($B18,DATA!$A$1:$AM$533,D$2,FALSE)</f>
        <v>29229.939200000001</v>
      </c>
      <c r="E18" s="83">
        <f>VLOOKUP($B18,DATA!$A$1:$AM$533,E$2,FALSE)</f>
        <v>31407.476890000002</v>
      </c>
      <c r="F18" s="83">
        <f>VLOOKUP($B18,DATA!$A$1:$AM$533,F$2,FALSE)</f>
        <v>37010.52162</v>
      </c>
      <c r="G18" s="83">
        <f>VLOOKUP($B18,DATA!$A$1:$AM$533,G$2,FALSE)</f>
        <v>42386.95652</v>
      </c>
      <c r="H18" s="83">
        <f>VLOOKUP($B18,DATA!$A$1:$AM$533,H$2,FALSE)</f>
        <v>46470.852440000002</v>
      </c>
      <c r="I18" s="83">
        <f>VLOOKUP($B18,DATA!$A$1:$AM$533,I$2,FALSE)</f>
        <v>51323.711750000002</v>
      </c>
      <c r="J18" s="41"/>
      <c r="K18" s="36" t="s">
        <v>221</v>
      </c>
      <c r="L18" s="41" t="s">
        <v>46</v>
      </c>
      <c r="M18" s="83">
        <f>VLOOKUP($L18,DATA!$A$1:$AM$533,M$2,FALSE)</f>
        <v>23979.72222</v>
      </c>
      <c r="N18" s="83">
        <f>VLOOKUP($L18,DATA!$A$1:$AM$533,N$2,FALSE)</f>
        <v>29180.455279999998</v>
      </c>
      <c r="O18" s="83">
        <f>VLOOKUP($L18,DATA!$A$1:$AM$533,O$2,FALSE)</f>
        <v>30914.382290000001</v>
      </c>
      <c r="P18" s="83">
        <f>VLOOKUP($L18,DATA!$A$1:$AM$533,P$2,FALSE)</f>
        <v>34031.936860000002</v>
      </c>
      <c r="Q18" s="83">
        <f>VLOOKUP($L18,DATA!$A$1:$AM$533,Q$2,FALSE)</f>
        <v>38348.034979999997</v>
      </c>
      <c r="R18" s="83">
        <f>VLOOKUP($L18,DATA!$A$1:$AM$533,R$2,FALSE)</f>
        <v>43849.398220000003</v>
      </c>
      <c r="S18" s="83">
        <f>VLOOKUP($L18,DATA!$A$1:$AM$533,S$2,FALSE)</f>
        <v>48855.160080000001</v>
      </c>
      <c r="T18" s="41"/>
      <c r="U18" s="36" t="s">
        <v>221</v>
      </c>
      <c r="V18" s="44">
        <f t="shared" si="3"/>
        <v>-1.692919019140593E-3</v>
      </c>
      <c r="W18" s="44">
        <f t="shared" si="3"/>
        <v>-1.5699911257659793E-2</v>
      </c>
      <c r="X18" s="44">
        <f t="shared" si="3"/>
        <v>-8.0479405034659335E-2</v>
      </c>
      <c r="Y18" s="44">
        <f t="shared" si="3"/>
        <v>-9.5286896526629916E-2</v>
      </c>
      <c r="Z18" s="44">
        <f t="shared" si="3"/>
        <v>-5.6410719458711123E-2</v>
      </c>
      <c r="AA18" s="44">
        <f t="shared" si="3"/>
        <v>-4.8097684010549036E-2</v>
      </c>
      <c r="AB18" s="44"/>
    </row>
    <row r="19" spans="1:28" ht="15.75" customHeight="1" x14ac:dyDescent="0.25">
      <c r="A19" s="36" t="s">
        <v>223</v>
      </c>
      <c r="B19" s="41" t="s">
        <v>132</v>
      </c>
      <c r="C19" s="83">
        <f>VLOOKUP($B19,DATA!$A$1:$AM$533,C$2,FALSE)</f>
        <v>54215.277779999997</v>
      </c>
      <c r="D19" s="83">
        <f>VLOOKUP($B19,DATA!$A$1:$AM$533,D$2,FALSE)</f>
        <v>75744.983959999998</v>
      </c>
      <c r="E19" s="83">
        <f>VLOOKUP($B19,DATA!$A$1:$AM$533,E$2,FALSE)</f>
        <v>84334.166939999996</v>
      </c>
      <c r="F19" s="83">
        <f>VLOOKUP($B19,DATA!$A$1:$AM$533,F$2,FALSE)</f>
        <v>105772.466</v>
      </c>
      <c r="G19" s="83">
        <f>VLOOKUP($B19,DATA!$A$1:$AM$533,G$2,FALSE)</f>
        <v>127153.83620000001</v>
      </c>
      <c r="H19" s="83">
        <f>VLOOKUP($B19,DATA!$A$1:$AM$533,H$2,FALSE)</f>
        <v>157335.7041</v>
      </c>
      <c r="I19" s="83">
        <f>VLOOKUP($B19,DATA!$A$1:$AM$533,I$2,FALSE)</f>
        <v>187660.86259999999</v>
      </c>
      <c r="J19" s="41"/>
      <c r="K19" s="36" t="s">
        <v>223</v>
      </c>
      <c r="L19" s="41" t="s">
        <v>133</v>
      </c>
      <c r="M19" s="83">
        <f>VLOOKUP($L19,DATA!$A$1:$AM$533,M$2,FALSE)</f>
        <v>54215.277779999997</v>
      </c>
      <c r="N19" s="83">
        <f>VLOOKUP($L19,DATA!$A$1:$AM$533,N$2,FALSE)</f>
        <v>75495.152390000003</v>
      </c>
      <c r="O19" s="83">
        <f>VLOOKUP($L19,DATA!$A$1:$AM$533,O$2,FALSE)</f>
        <v>82515.974069999997</v>
      </c>
      <c r="P19" s="83">
        <f>VLOOKUP($L19,DATA!$A$1:$AM$533,P$2,FALSE)</f>
        <v>99020.315789999906</v>
      </c>
      <c r="Q19" s="83">
        <f>VLOOKUP($L19,DATA!$A$1:$AM$533,Q$2,FALSE)</f>
        <v>118897.2804</v>
      </c>
      <c r="R19" s="83">
        <f>VLOOKUP($L19,DATA!$A$1:$AM$533,R$2,FALSE)</f>
        <v>146297.16010000001</v>
      </c>
      <c r="S19" s="83">
        <f>VLOOKUP($L19,DATA!$A$1:$AM$533,S$2,FALSE)</f>
        <v>172827.17069999999</v>
      </c>
      <c r="T19" s="41"/>
      <c r="U19" s="36" t="s">
        <v>223</v>
      </c>
      <c r="V19" s="44">
        <f t="shared" si="3"/>
        <v>-3.2983249442883888E-3</v>
      </c>
      <c r="W19" s="44">
        <f t="shared" si="3"/>
        <v>-2.1559386141723147E-2</v>
      </c>
      <c r="X19" s="44">
        <f t="shared" si="3"/>
        <v>-6.3836558466927484E-2</v>
      </c>
      <c r="Y19" s="44">
        <f t="shared" si="3"/>
        <v>-6.4933595766731633E-2</v>
      </c>
      <c r="Z19" s="44">
        <f t="shared" si="3"/>
        <v>-7.0159180099286789E-2</v>
      </c>
      <c r="AA19" s="44">
        <f t="shared" si="3"/>
        <v>-7.9045207905806603E-2</v>
      </c>
      <c r="AB19" s="44"/>
    </row>
    <row r="20" spans="1:28" x14ac:dyDescent="0.25">
      <c r="A20" s="36" t="s">
        <v>78</v>
      </c>
      <c r="B20" s="41"/>
      <c r="C20" s="39">
        <f t="shared" ref="C20:I20" si="4">SUM(C15:C19)</f>
        <v>237211.62755299997</v>
      </c>
      <c r="D20" s="39">
        <f t="shared" si="4"/>
        <v>313299.34286899999</v>
      </c>
      <c r="E20" s="39">
        <f t="shared" si="4"/>
        <v>343792.35595900001</v>
      </c>
      <c r="F20" s="39">
        <f t="shared" si="4"/>
        <v>420107.36432700005</v>
      </c>
      <c r="G20" s="39">
        <f t="shared" si="4"/>
        <v>496019.01373300003</v>
      </c>
      <c r="H20" s="39">
        <f t="shared" si="4"/>
        <v>613205.54385199992</v>
      </c>
      <c r="I20" s="39">
        <f t="shared" si="4"/>
        <v>731433.11878799996</v>
      </c>
      <c r="J20" s="84"/>
      <c r="K20" s="36" t="s">
        <v>78</v>
      </c>
      <c r="L20" s="41"/>
      <c r="M20" s="39">
        <f t="shared" ref="M20:S20" si="5">SUM(M15:M19)</f>
        <v>237211.62755299997</v>
      </c>
      <c r="N20" s="39">
        <f t="shared" si="5"/>
        <v>312802.20865399996</v>
      </c>
      <c r="O20" s="39">
        <f t="shared" si="5"/>
        <v>339057.07059999998</v>
      </c>
      <c r="P20" s="39">
        <f t="shared" si="5"/>
        <v>392677.03026999993</v>
      </c>
      <c r="Q20" s="39">
        <f t="shared" si="5"/>
        <v>456784.40883999999</v>
      </c>
      <c r="R20" s="39">
        <f t="shared" si="5"/>
        <v>557818.11584300001</v>
      </c>
      <c r="S20" s="39">
        <f t="shared" si="5"/>
        <v>657762.05441699992</v>
      </c>
      <c r="T20" s="41"/>
      <c r="U20" s="36" t="s">
        <v>78</v>
      </c>
      <c r="V20" s="52">
        <f t="shared" si="3"/>
        <v>-1.5867706917211954E-3</v>
      </c>
      <c r="W20" s="52">
        <f t="shared" si="3"/>
        <v>-1.3773678433864789E-2</v>
      </c>
      <c r="X20" s="52">
        <f t="shared" si="3"/>
        <v>-6.5293628215593702E-2</v>
      </c>
      <c r="Y20" s="52">
        <f t="shared" si="3"/>
        <v>-7.9098993802119599E-2</v>
      </c>
      <c r="Z20" s="52">
        <f t="shared" si="3"/>
        <v>-9.0324408453762994E-2</v>
      </c>
      <c r="AA20" s="52">
        <f t="shared" si="3"/>
        <v>-0.10072153212459745</v>
      </c>
      <c r="AB20" s="52"/>
    </row>
    <row r="21" spans="1:28" x14ac:dyDescent="0.25">
      <c r="A21" s="36"/>
      <c r="B21" s="41"/>
      <c r="C21" s="39"/>
      <c r="D21" s="39"/>
      <c r="E21" s="39"/>
      <c r="F21" s="39"/>
      <c r="G21" s="39"/>
      <c r="H21" s="39"/>
      <c r="I21" s="39"/>
      <c r="J21" s="41"/>
      <c r="K21" s="36"/>
      <c r="L21" s="41"/>
      <c r="M21" s="39"/>
      <c r="N21" s="39"/>
      <c r="O21" s="39"/>
      <c r="P21" s="39"/>
      <c r="Q21" s="39"/>
      <c r="R21" s="39"/>
      <c r="S21" s="39"/>
      <c r="T21" s="41"/>
      <c r="U21" s="36"/>
      <c r="V21" s="41"/>
      <c r="W21" s="41"/>
      <c r="X21" s="41"/>
      <c r="Y21" s="41"/>
      <c r="Z21" s="41"/>
      <c r="AA21" s="41"/>
      <c r="AB21" s="41"/>
    </row>
    <row r="22" spans="1:28" x14ac:dyDescent="0.25">
      <c r="A22" s="40" t="s">
        <v>237</v>
      </c>
      <c r="B22" s="41"/>
      <c r="C22" s="41"/>
      <c r="D22" s="41"/>
      <c r="E22" s="41"/>
      <c r="F22" s="41"/>
      <c r="G22" s="41"/>
      <c r="H22" s="41"/>
      <c r="I22" s="41"/>
      <c r="J22" s="41"/>
      <c r="K22" s="40" t="s">
        <v>211</v>
      </c>
      <c r="L22" s="41"/>
      <c r="M22" s="41">
        <v>2</v>
      </c>
      <c r="N22" s="41">
        <v>7</v>
      </c>
      <c r="O22" s="41">
        <v>9</v>
      </c>
      <c r="P22" s="41">
        <v>14</v>
      </c>
      <c r="Q22" s="41">
        <v>19</v>
      </c>
      <c r="R22" s="41">
        <v>29</v>
      </c>
      <c r="S22" s="41">
        <v>39</v>
      </c>
      <c r="T22" s="41"/>
      <c r="U22" s="40" t="s">
        <v>211</v>
      </c>
      <c r="V22" s="41"/>
      <c r="W22" s="41"/>
      <c r="X22" s="41"/>
      <c r="Y22" s="41"/>
      <c r="Z22" s="41"/>
      <c r="AA22" s="41"/>
      <c r="AB22" s="41"/>
    </row>
    <row r="23" spans="1:28" ht="15.75" customHeight="1" x14ac:dyDescent="0.25">
      <c r="A23" s="45"/>
      <c r="B23" s="45"/>
      <c r="C23" s="46">
        <v>2013</v>
      </c>
      <c r="D23" s="46">
        <v>2018</v>
      </c>
      <c r="E23" s="46">
        <v>2020</v>
      </c>
      <c r="F23" s="46">
        <v>2025</v>
      </c>
      <c r="G23" s="46">
        <v>2030</v>
      </c>
      <c r="H23" s="46">
        <v>2040</v>
      </c>
      <c r="I23" s="46">
        <v>2050</v>
      </c>
      <c r="J23" s="41"/>
      <c r="K23" s="45"/>
      <c r="L23" s="45"/>
      <c r="M23" s="46">
        <v>2013</v>
      </c>
      <c r="N23" s="46">
        <v>2018</v>
      </c>
      <c r="O23" s="46">
        <v>2020</v>
      </c>
      <c r="P23" s="46">
        <v>2025</v>
      </c>
      <c r="Q23" s="46">
        <v>2030</v>
      </c>
      <c r="R23" s="46">
        <v>2040</v>
      </c>
      <c r="S23" s="46">
        <v>2050</v>
      </c>
      <c r="T23" s="41"/>
      <c r="U23" s="45"/>
      <c r="V23" s="46">
        <v>2018</v>
      </c>
      <c r="W23" s="46">
        <v>2020</v>
      </c>
      <c r="X23" s="46">
        <v>2025</v>
      </c>
      <c r="Y23" s="46">
        <v>2030</v>
      </c>
      <c r="Z23" s="46">
        <v>2040</v>
      </c>
      <c r="AA23" s="46">
        <v>2050</v>
      </c>
      <c r="AB23" s="49"/>
    </row>
    <row r="24" spans="1:28" ht="15.75" customHeight="1" x14ac:dyDescent="0.25">
      <c r="A24" s="36" t="s">
        <v>219</v>
      </c>
      <c r="B24" s="41" t="s">
        <v>80</v>
      </c>
      <c r="C24" s="83">
        <f>VLOOKUP($B24,DATA!$A$1:$AM$533,C$2,FALSE)/1000000</f>
        <v>8.8152357339999892</v>
      </c>
      <c r="D24" s="83">
        <f>VLOOKUP($B24,DATA!$A$1:$AM$533,D$2,FALSE)/1000000</f>
        <v>9.0197253180000008</v>
      </c>
      <c r="E24" s="83">
        <f>VLOOKUP($B24,DATA!$A$1:$AM$533,E$2,FALSE)/1000000</f>
        <v>9.0935795409999898</v>
      </c>
      <c r="F24" s="83">
        <f>VLOOKUP($B24,DATA!$A$1:$AM$533,F$2,FALSE)/1000000</f>
        <v>9.3015942899999899</v>
      </c>
      <c r="G24" s="83">
        <f>VLOOKUP($B24,DATA!$A$1:$AM$533,G$2,FALSE)/1000000</f>
        <v>9.5144650409999905</v>
      </c>
      <c r="H24" s="83">
        <f>VLOOKUP($B24,DATA!$A$1:$AM$533,H$2,FALSE)/1000000</f>
        <v>9.9270621939999995</v>
      </c>
      <c r="I24" s="83">
        <f>VLOOKUP($B24,DATA!$A$1:$AM$533,I$2,FALSE)/1000000</f>
        <v>10.39318293</v>
      </c>
      <c r="J24" s="41"/>
      <c r="K24" s="36" t="s">
        <v>219</v>
      </c>
      <c r="L24" s="41" t="s">
        <v>86</v>
      </c>
      <c r="M24" s="83">
        <f>VLOOKUP($L24,DATA!$A$1:$AM$533,M$22,FALSE)/1000000</f>
        <v>8.8152357339999892</v>
      </c>
      <c r="N24" s="83">
        <f>VLOOKUP($L24,DATA!$A$1:$AM$533,N$22,FALSE)/1000000</f>
        <v>9.0216996700000003</v>
      </c>
      <c r="O24" s="83">
        <f>VLOOKUP($L24,DATA!$A$1:$AM$533,O$22,FALSE)/1000000</f>
        <v>8.9911531309999901</v>
      </c>
      <c r="P24" s="83">
        <f>VLOOKUP($L24,DATA!$A$1:$AM$533,P$22,FALSE)/1000000</f>
        <v>8.7589538860000005</v>
      </c>
      <c r="Q24" s="83">
        <f>VLOOKUP($L24,DATA!$A$1:$AM$533,Q$22,FALSE)/1000000</f>
        <v>8.9524034310000005</v>
      </c>
      <c r="R24" s="83">
        <f>VLOOKUP($L24,DATA!$A$1:$AM$533,R$22,FALSE)/1000000</f>
        <v>9.0203688159999995</v>
      </c>
      <c r="S24" s="83">
        <f>VLOOKUP($L24,DATA!$A$1:$AM$533,S$22,FALSE)/1000000</f>
        <v>8.9669830810000004</v>
      </c>
      <c r="T24" s="41"/>
      <c r="U24" s="36" t="s">
        <v>219</v>
      </c>
      <c r="V24" s="44">
        <f t="shared" ref="V24:AA31" si="6">N24/D24-1</f>
        <v>2.188926968829108E-4</v>
      </c>
      <c r="W24" s="44">
        <f t="shared" si="6"/>
        <v>-1.12635964240696E-2</v>
      </c>
      <c r="X24" s="44">
        <f t="shared" si="6"/>
        <v>-5.8338429637097233E-2</v>
      </c>
      <c r="Y24" s="44">
        <f t="shared" si="6"/>
        <v>-5.9074431150667794E-2</v>
      </c>
      <c r="Z24" s="44">
        <f t="shared" si="6"/>
        <v>-9.1335519036841895E-2</v>
      </c>
      <c r="AA24" s="44">
        <f t="shared" si="6"/>
        <v>-0.13722454984249943</v>
      </c>
      <c r="AB24" s="44"/>
    </row>
    <row r="25" spans="1:28" ht="15.75" customHeight="1" x14ac:dyDescent="0.25">
      <c r="A25" s="36" t="s">
        <v>218</v>
      </c>
      <c r="B25" s="41" t="s">
        <v>81</v>
      </c>
      <c r="C25" s="83">
        <f>VLOOKUP($B25,DATA!$A$1:$AM$533,C$2,FALSE)/1000000</f>
        <v>66.019644850000006</v>
      </c>
      <c r="D25" s="83">
        <f>VLOOKUP($B25,DATA!$A$1:$AM$533,D$2,FALSE)/1000000</f>
        <v>71.294231239999988</v>
      </c>
      <c r="E25" s="83">
        <f>VLOOKUP($B25,DATA!$A$1:$AM$533,E$2,FALSE)/1000000</f>
        <v>73.344238300000001</v>
      </c>
      <c r="F25" s="83">
        <f>VLOOKUP($B25,DATA!$A$1:$AM$533,F$2,FALSE)/1000000</f>
        <v>78.381373819999908</v>
      </c>
      <c r="G25" s="83">
        <f>VLOOKUP($B25,DATA!$A$1:$AM$533,G$2,FALSE)/1000000</f>
        <v>83.272456359999993</v>
      </c>
      <c r="H25" s="83">
        <f>VLOOKUP($B25,DATA!$A$1:$AM$533,H$2,FALSE)/1000000</f>
        <v>93.476997780000005</v>
      </c>
      <c r="I25" s="83">
        <f>VLOOKUP($B25,DATA!$A$1:$AM$533,I$2,FALSE)/1000000</f>
        <v>104.4199938</v>
      </c>
      <c r="J25" s="41"/>
      <c r="K25" s="36" t="s">
        <v>218</v>
      </c>
      <c r="L25" s="41" t="s">
        <v>87</v>
      </c>
      <c r="M25" s="83">
        <f>VLOOKUP($L25,DATA!$A$1:$AM$533,M$22,FALSE)/1000000</f>
        <v>66.019644850000006</v>
      </c>
      <c r="N25" s="83">
        <f>VLOOKUP($L25,DATA!$A$1:$AM$533,N$22,FALSE)/1000000</f>
        <v>70.488717930000007</v>
      </c>
      <c r="O25" s="83">
        <f>VLOOKUP($L25,DATA!$A$1:$AM$533,O$22,FALSE)/1000000</f>
        <v>71.658459459999904</v>
      </c>
      <c r="P25" s="83">
        <f>VLOOKUP($L25,DATA!$A$1:$AM$533,P$22,FALSE)/1000000</f>
        <v>75.438963870000009</v>
      </c>
      <c r="Q25" s="83">
        <f>VLOOKUP($L25,DATA!$A$1:$AM$533,Q$22,FALSE)/1000000</f>
        <v>79.962665349999995</v>
      </c>
      <c r="R25" s="83">
        <f>VLOOKUP($L25,DATA!$A$1:$AM$533,R$22,FALSE)/1000000</f>
        <v>87.082116870000007</v>
      </c>
      <c r="S25" s="83">
        <f>VLOOKUP($L25,DATA!$A$1:$AM$533,S$22,FALSE)/1000000</f>
        <v>92.751947079999994</v>
      </c>
      <c r="T25" s="41"/>
      <c r="U25" s="36" t="s">
        <v>218</v>
      </c>
      <c r="V25" s="44">
        <f t="shared" si="6"/>
        <v>-1.1298436016349722E-2</v>
      </c>
      <c r="W25" s="44">
        <f t="shared" si="6"/>
        <v>-2.2984475387211156E-2</v>
      </c>
      <c r="X25" s="44">
        <f t="shared" si="6"/>
        <v>-3.7539657786007208E-2</v>
      </c>
      <c r="Y25" s="44">
        <f t="shared" si="6"/>
        <v>-3.9746527899828576E-2</v>
      </c>
      <c r="Z25" s="44">
        <f t="shared" si="6"/>
        <v>-6.8411278302395573E-2</v>
      </c>
      <c r="AA25" s="44">
        <f t="shared" si="6"/>
        <v>-0.11174149983525483</v>
      </c>
      <c r="AB25" s="44"/>
    </row>
    <row r="26" spans="1:28" ht="15.75" customHeight="1" x14ac:dyDescent="0.25">
      <c r="A26" s="36" t="s">
        <v>220</v>
      </c>
      <c r="B26" s="41" t="s">
        <v>82</v>
      </c>
      <c r="C26" s="83">
        <f>VLOOKUP($B26,DATA!$A$1:$AM$533,C$2,FALSE)/1000000</f>
        <v>91.040039519999993</v>
      </c>
      <c r="D26" s="83">
        <f>VLOOKUP($B26,DATA!$A$1:$AM$533,D$2,FALSE)/1000000</f>
        <v>97.590399209999902</v>
      </c>
      <c r="E26" s="83">
        <f>VLOOKUP($B26,DATA!$A$1:$AM$533,E$2,FALSE)/1000000</f>
        <v>100.18971979999999</v>
      </c>
      <c r="F26" s="83">
        <f>VLOOKUP($B26,DATA!$A$1:$AM$533,F$2,FALSE)/1000000</f>
        <v>106.67762429999999</v>
      </c>
      <c r="G26" s="83">
        <f>VLOOKUP($B26,DATA!$A$1:$AM$533,G$2,FALSE)/1000000</f>
        <v>113.14468359999999</v>
      </c>
      <c r="H26" s="83">
        <f>VLOOKUP($B26,DATA!$A$1:$AM$533,H$2,FALSE)/1000000</f>
        <v>125.7887534</v>
      </c>
      <c r="I26" s="83">
        <f>VLOOKUP($B26,DATA!$A$1:$AM$533,I$2,FALSE)/1000000</f>
        <v>138.43841259999999</v>
      </c>
      <c r="J26" s="41"/>
      <c r="K26" s="36" t="s">
        <v>220</v>
      </c>
      <c r="L26" s="41" t="s">
        <v>88</v>
      </c>
      <c r="M26" s="83">
        <f>VLOOKUP($L26,DATA!$A$1:$AM$533,M$22,FALSE)/1000000</f>
        <v>91.040039519999993</v>
      </c>
      <c r="N26" s="83">
        <f>VLOOKUP($L26,DATA!$A$1:$AM$533,N$22,FALSE)/1000000</f>
        <v>97.048975400000003</v>
      </c>
      <c r="O26" s="83">
        <f>VLOOKUP($L26,DATA!$A$1:$AM$533,O$22,FALSE)/1000000</f>
        <v>97.095783040000001</v>
      </c>
      <c r="P26" s="83">
        <f>VLOOKUP($L26,DATA!$A$1:$AM$533,P$22,FALSE)/1000000</f>
        <v>97.235288920000002</v>
      </c>
      <c r="Q26" s="83">
        <f>VLOOKUP($L26,DATA!$A$1:$AM$533,Q$22,FALSE)/1000000</f>
        <v>100.96983309999999</v>
      </c>
      <c r="R26" s="83">
        <f>VLOOKUP($L26,DATA!$A$1:$AM$533,R$22,FALSE)/1000000</f>
        <v>106.06573829999999</v>
      </c>
      <c r="S26" s="83">
        <f>VLOOKUP($L26,DATA!$A$1:$AM$533,S$22,FALSE)/1000000</f>
        <v>106.8261388</v>
      </c>
      <c r="T26" s="41"/>
      <c r="U26" s="36" t="s">
        <v>220</v>
      </c>
      <c r="V26" s="44">
        <f t="shared" si="6"/>
        <v>-5.5479208444965122E-3</v>
      </c>
      <c r="W26" s="44">
        <f t="shared" si="6"/>
        <v>-3.0880780644722328E-2</v>
      </c>
      <c r="X26" s="44">
        <f t="shared" si="6"/>
        <v>-8.8512801461027579E-2</v>
      </c>
      <c r="Y26" s="44">
        <f t="shared" si="6"/>
        <v>-0.10760426484590047</v>
      </c>
      <c r="Z26" s="44">
        <f t="shared" si="6"/>
        <v>-0.15679474171496166</v>
      </c>
      <c r="AA26" s="44">
        <f t="shared" si="6"/>
        <v>-0.22834900520955559</v>
      </c>
      <c r="AB26" s="44"/>
    </row>
    <row r="27" spans="1:28" ht="15.75" customHeight="1" x14ac:dyDescent="0.25">
      <c r="A27" s="36" t="s">
        <v>221</v>
      </c>
      <c r="B27" s="41" t="s">
        <v>83</v>
      </c>
      <c r="C27" s="83">
        <f>VLOOKUP($B27,DATA!$A$1:$AM$533,C$2,FALSE)/1000000</f>
        <v>6.177550396</v>
      </c>
      <c r="D27" s="83">
        <f>VLOOKUP($B27,DATA!$A$1:$AM$533,D$2,FALSE)/1000000</f>
        <v>5.9213430379999998</v>
      </c>
      <c r="E27" s="83">
        <f>VLOOKUP($B27,DATA!$A$1:$AM$533,E$2,FALSE)/1000000</f>
        <v>5.7669492460000003</v>
      </c>
      <c r="F27" s="83">
        <f>VLOOKUP($B27,DATA!$A$1:$AM$533,F$2,FALSE)/1000000</f>
        <v>5.5572054689999995</v>
      </c>
      <c r="G27" s="83">
        <f>VLOOKUP($B27,DATA!$A$1:$AM$533,G$2,FALSE)/1000000</f>
        <v>5.6522217460000004</v>
      </c>
      <c r="H27" s="83">
        <f>VLOOKUP($B27,DATA!$A$1:$AM$533,H$2,FALSE)/1000000</f>
        <v>6.2673258559999994</v>
      </c>
      <c r="I27" s="83">
        <f>VLOOKUP($B27,DATA!$A$1:$AM$533,I$2,FALSE)/1000000</f>
        <v>6.0509240659999994</v>
      </c>
      <c r="J27" s="41"/>
      <c r="K27" s="36" t="s">
        <v>221</v>
      </c>
      <c r="L27" s="41" t="s">
        <v>89</v>
      </c>
      <c r="M27" s="83">
        <f>VLOOKUP($L27,DATA!$A$1:$AM$533,M$22,FALSE)/1000000</f>
        <v>6.177550396</v>
      </c>
      <c r="N27" s="83">
        <f>VLOOKUP($L27,DATA!$A$1:$AM$533,N$22,FALSE)/1000000</f>
        <v>5.9647524000000001</v>
      </c>
      <c r="O27" s="83">
        <f>VLOOKUP($L27,DATA!$A$1:$AM$533,O$22,FALSE)/1000000</f>
        <v>5.7718583460000001</v>
      </c>
      <c r="P27" s="83">
        <f>VLOOKUP($L27,DATA!$A$1:$AM$533,P$22,FALSE)/1000000</f>
        <v>5.3788577499999999</v>
      </c>
      <c r="Q27" s="83">
        <f>VLOOKUP($L27,DATA!$A$1:$AM$533,Q$22,FALSE)/1000000</f>
        <v>5.4886387159999996</v>
      </c>
      <c r="R27" s="83">
        <f>VLOOKUP($L27,DATA!$A$1:$AM$533,R$22,FALSE)/1000000</f>
        <v>6.3902566820000004</v>
      </c>
      <c r="S27" s="83">
        <f>VLOOKUP($L27,DATA!$A$1:$AM$533,S$22,FALSE)/1000000</f>
        <v>6.173660699</v>
      </c>
      <c r="T27" s="41"/>
      <c r="U27" s="36" t="s">
        <v>221</v>
      </c>
      <c r="V27" s="44">
        <f t="shared" si="6"/>
        <v>7.3309993562984399E-3</v>
      </c>
      <c r="W27" s="44">
        <f t="shared" si="6"/>
        <v>8.5124730435337526E-4</v>
      </c>
      <c r="X27" s="44">
        <f t="shared" si="6"/>
        <v>-3.209305828170006E-2</v>
      </c>
      <c r="Y27" s="44">
        <f t="shared" si="6"/>
        <v>-2.8941368076326079E-2</v>
      </c>
      <c r="Z27" s="44">
        <f t="shared" si="6"/>
        <v>1.9614557919038766E-2</v>
      </c>
      <c r="AA27" s="44">
        <f t="shared" si="6"/>
        <v>2.0283948643423644E-2</v>
      </c>
      <c r="AB27" s="44"/>
    </row>
    <row r="28" spans="1:28" ht="15.75" customHeight="1" x14ac:dyDescent="0.25">
      <c r="A28" s="37" t="s">
        <v>222</v>
      </c>
      <c r="B28" s="41" t="s">
        <v>128</v>
      </c>
      <c r="C28" s="83">
        <f>VLOOKUP($B28,DATA!$A$1:$AM$533,C$2,FALSE)/1000000</f>
        <v>41.882012060000001</v>
      </c>
      <c r="D28" s="83">
        <f>VLOOKUP($B28,DATA!$A$1:$AM$533,D$2,FALSE)/1000000</f>
        <v>48.998067479999996</v>
      </c>
      <c r="E28" s="83">
        <f>VLOOKUP($B28,DATA!$A$1:$AM$533,E$2,FALSE)/1000000</f>
        <v>51.988153820000001</v>
      </c>
      <c r="F28" s="83">
        <f>VLOOKUP($B28,DATA!$A$1:$AM$533,F$2,FALSE)/1000000</f>
        <v>53.376369439999998</v>
      </c>
      <c r="G28" s="83">
        <f>VLOOKUP($B28,DATA!$A$1:$AM$533,G$2,FALSE)/1000000</f>
        <v>56.40103019</v>
      </c>
      <c r="H28" s="83">
        <f>VLOOKUP($B28,DATA!$A$1:$AM$533,H$2,FALSE)/1000000</f>
        <v>57.912854750000001</v>
      </c>
      <c r="I28" s="83">
        <f>VLOOKUP($B28,DATA!$A$1:$AM$533,I$2,FALSE)/1000000</f>
        <v>68.754704840000002</v>
      </c>
      <c r="J28" s="41"/>
      <c r="K28" s="37" t="s">
        <v>222</v>
      </c>
      <c r="L28" s="41" t="s">
        <v>84</v>
      </c>
      <c r="M28" s="83">
        <f>VLOOKUP($L28,DATA!$A$1:$AM$533,M$22,FALSE)/1000000</f>
        <v>41.882012060000001</v>
      </c>
      <c r="N28" s="83">
        <f>VLOOKUP($L28,DATA!$A$1:$AM$533,N$22,FALSE)/1000000</f>
        <v>46.221372479999999</v>
      </c>
      <c r="O28" s="83">
        <f>VLOOKUP($L28,DATA!$A$1:$AM$533,O$22,FALSE)/1000000</f>
        <v>47.764990529999999</v>
      </c>
      <c r="P28" s="83">
        <f>VLOOKUP($L28,DATA!$A$1:$AM$533,P$22,FALSE)/1000000</f>
        <v>45.956726869999997</v>
      </c>
      <c r="Q28" s="83">
        <f>VLOOKUP($L28,DATA!$A$1:$AM$533,Q$22,FALSE)/1000000</f>
        <v>46.679170790000001</v>
      </c>
      <c r="R28" s="83">
        <f>VLOOKUP($L28,DATA!$A$1:$AM$533,R$22,FALSE)/1000000</f>
        <v>46.681729729999994</v>
      </c>
      <c r="S28" s="83">
        <f>VLOOKUP($L28,DATA!$A$1:$AM$533,S$22,FALSE)/1000000</f>
        <v>53.746104869999996</v>
      </c>
      <c r="T28" s="41"/>
      <c r="U28" s="37" t="s">
        <v>222</v>
      </c>
      <c r="V28" s="44">
        <f t="shared" si="6"/>
        <v>-5.6669479895985364E-2</v>
      </c>
      <c r="W28" s="44">
        <f t="shared" si="6"/>
        <v>-8.1233184479333032E-2</v>
      </c>
      <c r="X28" s="44">
        <f t="shared" si="6"/>
        <v>-0.13900613038772469</v>
      </c>
      <c r="Y28" s="44">
        <f t="shared" si="6"/>
        <v>-0.17237024514002053</v>
      </c>
      <c r="Z28" s="44">
        <f t="shared" si="6"/>
        <v>-0.19393146942043993</v>
      </c>
      <c r="AA28" s="44">
        <f t="shared" si="6"/>
        <v>-0.21829197005392897</v>
      </c>
      <c r="AB28" s="44"/>
    </row>
    <row r="29" spans="1:28" ht="15.75" customHeight="1" x14ac:dyDescent="0.25">
      <c r="A29" s="36" t="s">
        <v>224</v>
      </c>
      <c r="B29" s="41" t="s">
        <v>126</v>
      </c>
      <c r="C29" s="83">
        <f>VLOOKUP($B29,DATA!$A$1:$AM$533,C$2,FALSE)/1000000</f>
        <v>125.9668058</v>
      </c>
      <c r="D29" s="83">
        <f>VLOOKUP($B29,DATA!$A$1:$AM$533,D$2,FALSE)/1000000</f>
        <v>148.0687561</v>
      </c>
      <c r="E29" s="83">
        <f>VLOOKUP($B29,DATA!$A$1:$AM$533,E$2,FALSE)/1000000</f>
        <v>152.36304180000002</v>
      </c>
      <c r="F29" s="83">
        <f>VLOOKUP($B29,DATA!$A$1:$AM$533,F$2,FALSE)/1000000</f>
        <v>155.78835609999999</v>
      </c>
      <c r="G29" s="83">
        <f>VLOOKUP($B29,DATA!$A$1:$AM$533,G$2,FALSE)/1000000</f>
        <v>162.8569047</v>
      </c>
      <c r="H29" s="83">
        <f>VLOOKUP($B29,DATA!$A$1:$AM$533,H$2,FALSE)/1000000</f>
        <v>148.30449680000001</v>
      </c>
      <c r="I29" s="83">
        <f>VLOOKUP($B29,DATA!$A$1:$AM$533,I$2,FALSE)/1000000</f>
        <v>155.50234119999999</v>
      </c>
      <c r="J29" s="44"/>
      <c r="K29" s="36" t="s">
        <v>224</v>
      </c>
      <c r="L29" s="41" t="s">
        <v>85</v>
      </c>
      <c r="M29" s="83">
        <f>VLOOKUP($L29,DATA!$A$1:$AM$533,M$22,FALSE)/1000000</f>
        <v>125.9668058</v>
      </c>
      <c r="N29" s="83">
        <f>VLOOKUP($L29,DATA!$A$1:$AM$533,N$22,FALSE)/1000000</f>
        <v>144.6906219</v>
      </c>
      <c r="O29" s="83">
        <f>VLOOKUP($L29,DATA!$A$1:$AM$533,O$22,FALSE)/1000000</f>
        <v>144.93644730000003</v>
      </c>
      <c r="P29" s="83">
        <f>VLOOKUP($L29,DATA!$A$1:$AM$533,P$22,FALSE)/1000000</f>
        <v>136.22563450000001</v>
      </c>
      <c r="Q29" s="83">
        <f>VLOOKUP($L29,DATA!$A$1:$AM$533,Q$22,FALSE)/1000000</f>
        <v>139.17336969999999</v>
      </c>
      <c r="R29" s="83">
        <f>VLOOKUP($L29,DATA!$A$1:$AM$533,R$22,FALSE)/1000000</f>
        <v>122.8962782</v>
      </c>
      <c r="S29" s="83">
        <f>VLOOKUP($L29,DATA!$A$1:$AM$533,S$22,FALSE)/1000000</f>
        <v>125.47634859999999</v>
      </c>
      <c r="T29" s="41"/>
      <c r="U29" s="36" t="s">
        <v>224</v>
      </c>
      <c r="V29" s="44">
        <f t="shared" si="6"/>
        <v>-2.2814632127513446E-2</v>
      </c>
      <c r="W29" s="44">
        <f t="shared" si="6"/>
        <v>-4.874275554139007E-2</v>
      </c>
      <c r="X29" s="44">
        <f t="shared" si="6"/>
        <v>-0.12557242460048001</v>
      </c>
      <c r="Y29" s="44">
        <f t="shared" si="6"/>
        <v>-0.14542542757783361</v>
      </c>
      <c r="Z29" s="44">
        <f t="shared" si="6"/>
        <v>-0.17132466747967157</v>
      </c>
      <c r="AA29" s="44">
        <f t="shared" si="6"/>
        <v>-0.1930902928424848</v>
      </c>
      <c r="AB29" s="44"/>
    </row>
    <row r="30" spans="1:28" ht="15.75" customHeight="1" x14ac:dyDescent="0.25">
      <c r="A30" s="36" t="s">
        <v>223</v>
      </c>
      <c r="B30" s="41" t="s">
        <v>235</v>
      </c>
      <c r="C30" s="83">
        <f>VLOOKUP($B30,DATA!$A$1:$AM$533,C$2,FALSE)/1000000</f>
        <v>85.945794759999998</v>
      </c>
      <c r="D30" s="83">
        <f>VLOOKUP($B30,DATA!$A$1:$AM$533,D$2,FALSE)/1000000</f>
        <v>113.4994394</v>
      </c>
      <c r="E30" s="83">
        <f>VLOOKUP($B30,DATA!$A$1:$AM$533,E$2,FALSE)/1000000</f>
        <v>124.4936474</v>
      </c>
      <c r="F30" s="83">
        <f>VLOOKUP($B30,DATA!$A$1:$AM$533,F$2,FALSE)/1000000</f>
        <v>151.94377890000001</v>
      </c>
      <c r="G30" s="83">
        <f>VLOOKUP($B30,DATA!$A$1:$AM$533,G$2,FALSE)/1000000</f>
        <v>179.3829479</v>
      </c>
      <c r="H30" s="83">
        <f>VLOOKUP($B30,DATA!$A$1:$AM$533,H$2,FALSE)/1000000</f>
        <v>186.49719490000001</v>
      </c>
      <c r="I30" s="83">
        <f>VLOOKUP($B30,DATA!$A$1:$AM$533,I$2,FALSE)/1000000</f>
        <v>193.89269640000001</v>
      </c>
      <c r="J30" s="41"/>
      <c r="K30" s="36" t="s">
        <v>223</v>
      </c>
      <c r="L30" s="41" t="s">
        <v>236</v>
      </c>
      <c r="M30" s="83">
        <f>VLOOKUP($L30,DATA!$A$1:$AM$533,M$22,FALSE)/1000000</f>
        <v>85.945794759999998</v>
      </c>
      <c r="N30" s="83">
        <f>VLOOKUP($L30,DATA!$A$1:$AM$533,N$22,FALSE)/1000000</f>
        <v>88.521146270000003</v>
      </c>
      <c r="O30" s="83">
        <f>VLOOKUP($L30,DATA!$A$1:$AM$533,O$22,FALSE)/1000000</f>
        <v>89.549844239999999</v>
      </c>
      <c r="P30" s="83">
        <f>VLOOKUP($L30,DATA!$A$1:$AM$533,P$22,FALSE)/1000000</f>
        <v>92.003748310000006</v>
      </c>
      <c r="Q30" s="83">
        <f>VLOOKUP($L30,DATA!$A$1:$AM$533,Q$22,FALSE)/1000000</f>
        <v>94.41986304000001</v>
      </c>
      <c r="R30" s="83">
        <f>VLOOKUP($L30,DATA!$A$1:$AM$533,R$22,FALSE)/1000000</f>
        <v>80.730354269999992</v>
      </c>
      <c r="S30" s="83">
        <f>VLOOKUP($L30,DATA!$A$1:$AM$533,S$22,FALSE)/1000000</f>
        <v>67.062853050000001</v>
      </c>
      <c r="T30" s="41"/>
      <c r="U30" s="36" t="s">
        <v>223</v>
      </c>
      <c r="V30" s="44">
        <f t="shared" si="6"/>
        <v>-0.22007415421648324</v>
      </c>
      <c r="W30" s="44">
        <f t="shared" si="6"/>
        <v>-0.28068743979943833</v>
      </c>
      <c r="X30" s="44">
        <f t="shared" si="6"/>
        <v>-0.39448821810236023</v>
      </c>
      <c r="Y30" s="44">
        <f t="shared" si="6"/>
        <v>-0.47364081064920438</v>
      </c>
      <c r="Z30" s="44">
        <f t="shared" si="6"/>
        <v>-0.56712295692550396</v>
      </c>
      <c r="AA30" s="44">
        <f t="shared" si="6"/>
        <v>-0.65412388246100028</v>
      </c>
      <c r="AB30" s="44"/>
    </row>
    <row r="31" spans="1:28" x14ac:dyDescent="0.25">
      <c r="A31" s="36" t="s">
        <v>78</v>
      </c>
      <c r="B31" s="41"/>
      <c r="C31" s="39">
        <f>SUM(C24:C30)</f>
        <v>425.84708311999998</v>
      </c>
      <c r="D31" s="39">
        <f>SUM(D24:D30)</f>
        <v>494.39196178599991</v>
      </c>
      <c r="E31" s="39">
        <f t="shared" ref="E31:I31" si="7">SUM(E24:E30)</f>
        <v>517.23932990700007</v>
      </c>
      <c r="F31" s="39">
        <f t="shared" si="7"/>
        <v>561.02630231899991</v>
      </c>
      <c r="G31" s="39">
        <f t="shared" si="7"/>
        <v>610.22470953699997</v>
      </c>
      <c r="H31" s="39">
        <f t="shared" si="7"/>
        <v>628.17468568000004</v>
      </c>
      <c r="I31" s="39">
        <f t="shared" si="7"/>
        <v>677.45225583599995</v>
      </c>
      <c r="J31" s="41"/>
      <c r="K31" s="36" t="s">
        <v>78</v>
      </c>
      <c r="L31" s="41"/>
      <c r="M31" s="39">
        <f>SUM(M24:M30)</f>
        <v>425.84708311999998</v>
      </c>
      <c r="N31" s="39">
        <f t="shared" ref="N31:S31" si="8">SUM(N24:N30)</f>
        <v>461.95728604999999</v>
      </c>
      <c r="O31" s="39">
        <f t="shared" si="8"/>
        <v>465.76853604699988</v>
      </c>
      <c r="P31" s="39">
        <f t="shared" si="8"/>
        <v>460.99817410600002</v>
      </c>
      <c r="Q31" s="39">
        <f t="shared" si="8"/>
        <v>475.64594412700001</v>
      </c>
      <c r="R31" s="39">
        <f t="shared" si="8"/>
        <v>458.86684286799994</v>
      </c>
      <c r="S31" s="39">
        <f t="shared" si="8"/>
        <v>461.00403617999996</v>
      </c>
      <c r="T31" s="41"/>
      <c r="U31" s="36" t="s">
        <v>78</v>
      </c>
      <c r="V31" s="52">
        <f t="shared" si="6"/>
        <v>-6.5605184232423785E-2</v>
      </c>
      <c r="W31" s="52">
        <f t="shared" si="6"/>
        <v>-9.9510595741539309E-2</v>
      </c>
      <c r="X31" s="52">
        <f t="shared" si="6"/>
        <v>-0.17829489954309452</v>
      </c>
      <c r="Y31" s="52">
        <f t="shared" si="6"/>
        <v>-0.2205396853105307</v>
      </c>
      <c r="Z31" s="52">
        <f t="shared" si="6"/>
        <v>-0.26952350464222241</v>
      </c>
      <c r="AA31" s="52">
        <f t="shared" si="6"/>
        <v>-0.3195032827647688</v>
      </c>
      <c r="AB31" s="52"/>
    </row>
    <row r="32" spans="1:28" x14ac:dyDescent="0.25">
      <c r="A32" s="36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</row>
    <row r="33" spans="10:20" x14ac:dyDescent="0.25">
      <c r="J33" s="4"/>
      <c r="T33" s="4"/>
    </row>
    <row r="34" spans="10:20" x14ac:dyDescent="0.25">
      <c r="J34" s="10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Views>
    <sheetView workbookViewId="0">
      <selection activeCell="J30" sqref="J30"/>
    </sheetView>
  </sheetViews>
  <sheetFormatPr baseColWidth="10" defaultColWidth="11.42578125" defaultRowHeight="12.75" x14ac:dyDescent="0.2"/>
  <cols>
    <col min="1" max="1" width="17.7109375" style="42" customWidth="1"/>
    <col min="2" max="9" width="11.42578125" style="42"/>
    <col min="10" max="10" width="18.85546875" style="42" customWidth="1"/>
    <col min="11" max="18" width="11.42578125" style="42"/>
    <col min="19" max="19" width="18.7109375" style="42" customWidth="1"/>
    <col min="20" max="26" width="11.42578125" style="42"/>
    <col min="27" max="27" width="18.28515625" style="42" customWidth="1"/>
    <col min="28" max="16384" width="11.42578125" style="42"/>
  </cols>
  <sheetData>
    <row r="1" spans="1:36" s="34" customFormat="1" ht="18.75" x14ac:dyDescent="0.3">
      <c r="A1" s="11" t="s">
        <v>215</v>
      </c>
      <c r="J1" s="11" t="s">
        <v>216</v>
      </c>
      <c r="S1" s="11" t="s">
        <v>217</v>
      </c>
      <c r="AA1" s="11" t="s">
        <v>446</v>
      </c>
    </row>
    <row r="2" spans="1:36" x14ac:dyDescent="0.2">
      <c r="A2" s="40" t="s">
        <v>412</v>
      </c>
      <c r="B2" s="41"/>
      <c r="C2" s="41"/>
      <c r="D2" s="41"/>
      <c r="E2" s="41"/>
      <c r="F2" s="41"/>
      <c r="G2" s="41"/>
      <c r="H2" s="41"/>
      <c r="I2" s="41"/>
      <c r="J2" s="40" t="s">
        <v>412</v>
      </c>
      <c r="K2" s="41"/>
      <c r="L2" s="41"/>
      <c r="M2" s="41"/>
      <c r="N2" s="41"/>
      <c r="O2" s="41"/>
      <c r="P2" s="41"/>
      <c r="Q2" s="41"/>
      <c r="R2" s="41"/>
      <c r="S2" s="40" t="s">
        <v>412</v>
      </c>
      <c r="T2" s="41"/>
      <c r="U2" s="41"/>
      <c r="V2" s="41"/>
      <c r="W2" s="41"/>
      <c r="X2" s="41"/>
      <c r="Y2" s="41"/>
      <c r="Z2" s="41"/>
      <c r="AA2" s="40" t="s">
        <v>412</v>
      </c>
      <c r="AB2" s="41"/>
      <c r="AC2" s="41"/>
      <c r="AD2" s="41"/>
      <c r="AE2" s="41"/>
      <c r="AF2" s="41"/>
      <c r="AG2" s="41"/>
      <c r="AH2" s="41"/>
      <c r="AI2" s="41"/>
      <c r="AJ2" s="41"/>
    </row>
    <row r="3" spans="1:36" ht="13.5" customHeight="1" x14ac:dyDescent="0.2">
      <c r="A3" s="45"/>
      <c r="B3" s="46">
        <v>2013</v>
      </c>
      <c r="C3" s="46">
        <v>2018</v>
      </c>
      <c r="D3" s="46">
        <v>2020</v>
      </c>
      <c r="E3" s="46">
        <v>2025</v>
      </c>
      <c r="F3" s="46">
        <v>2030</v>
      </c>
      <c r="G3" s="46">
        <v>2040</v>
      </c>
      <c r="H3" s="46">
        <v>2050</v>
      </c>
      <c r="I3" s="41"/>
      <c r="J3" s="45"/>
      <c r="K3" s="46">
        <v>2013</v>
      </c>
      <c r="L3" s="46">
        <v>2018</v>
      </c>
      <c r="M3" s="46">
        <v>2020</v>
      </c>
      <c r="N3" s="46">
        <v>2025</v>
      </c>
      <c r="O3" s="46">
        <v>2030</v>
      </c>
      <c r="P3" s="46">
        <v>2040</v>
      </c>
      <c r="Q3" s="46">
        <v>2050</v>
      </c>
      <c r="R3" s="41"/>
      <c r="S3" s="45"/>
      <c r="T3" s="46">
        <v>2018</v>
      </c>
      <c r="U3" s="46">
        <v>2020</v>
      </c>
      <c r="V3" s="46">
        <v>2025</v>
      </c>
      <c r="W3" s="46">
        <v>2030</v>
      </c>
      <c r="X3" s="46">
        <v>2040</v>
      </c>
      <c r="Y3" s="46">
        <v>2050</v>
      </c>
      <c r="Z3" s="41"/>
      <c r="AA3" s="45"/>
      <c r="AB3" s="46">
        <v>2018</v>
      </c>
      <c r="AC3" s="46">
        <v>2020</v>
      </c>
      <c r="AD3" s="46">
        <v>2025</v>
      </c>
      <c r="AE3" s="46">
        <v>2030</v>
      </c>
      <c r="AF3" s="46">
        <v>2040</v>
      </c>
      <c r="AG3" s="46">
        <v>2050</v>
      </c>
      <c r="AH3" s="49"/>
      <c r="AI3" s="49"/>
    </row>
    <row r="4" spans="1:36" ht="13.5" customHeight="1" x14ac:dyDescent="0.2">
      <c r="A4" s="36" t="s">
        <v>219</v>
      </c>
      <c r="B4" s="39">
        <f>SUMIFS('DATA 2'!$C$134:$C$152,'DATA 2'!$A$134:$A$152,$A4)</f>
        <v>354446.67499999999</v>
      </c>
      <c r="C4" s="39">
        <f>SUMIFS('DATA 2'!$H$134:$H$152,'DATA 2'!$A$134:$A$152,$A4)</f>
        <v>407846.87336700002</v>
      </c>
      <c r="D4" s="39">
        <f>SUMIFS('DATA 2'!$J$134:$J$152,'DATA 2'!$A$134:$A$152,$A4)</f>
        <v>429239.34593000001</v>
      </c>
      <c r="E4" s="39">
        <f>SUMIFS('DATA 2'!$O$134:$O$152,'DATA 2'!$A$134:$A$152,$A4)</f>
        <v>484226.45912800002</v>
      </c>
      <c r="F4" s="39">
        <f>SUMIFS('DATA 2'!$T$134:$T$152,'DATA 2'!$A$134:$A$152,$A4)</f>
        <v>549138.14316099999</v>
      </c>
      <c r="G4" s="39">
        <f>SUMIFS('DATA 2'!$AD$134:$AD$152,'DATA 2'!$A$134:$A$152,$A4)</f>
        <v>729076.50031399995</v>
      </c>
      <c r="H4" s="39">
        <f>SUMIFS('DATA 2'!$AN$134:$AN$152,'DATA 2'!$A$134:$A$152,$A4)</f>
        <v>966583.99592799996</v>
      </c>
      <c r="I4" s="41"/>
      <c r="J4" s="36" t="s">
        <v>219</v>
      </c>
      <c r="K4" s="39">
        <f>SUMIFS('DATA 2'!$C$153:$C$171,'DATA 2'!$A$153:$A$171,$A4)</f>
        <v>354446.67499999999</v>
      </c>
      <c r="L4" s="39">
        <f>SUMIFS('DATA 2'!$H$153:$H$171,'DATA 2'!$A$153:$A$171,$A4)</f>
        <v>411522.79142000002</v>
      </c>
      <c r="M4" s="39">
        <f>SUMIFS('DATA 2'!$J$153:$J$171,'DATA 2'!$A$153:$A$171,$A4)</f>
        <v>434914.77633100003</v>
      </c>
      <c r="N4" s="39">
        <f>SUMIFS('DATA 2'!$O$153:$O$171,'DATA 2'!$A$153:$A$171,$A4)</f>
        <v>493684.53194399999</v>
      </c>
      <c r="O4" s="39">
        <f>SUMIFS('DATA 2'!$T$153:$T$171,'DATA 2'!$A$153:$A$171,$A4)</f>
        <v>559470.95133199997</v>
      </c>
      <c r="P4" s="39">
        <f>SUMIFS('DATA 2'!$AD$153:$AD$171,'DATA 2'!$A$153:$A$171,$A4)</f>
        <v>736800.11945600004</v>
      </c>
      <c r="Q4" s="39">
        <f>SUMIFS('DATA 2'!$AN$153:$AN$171,'DATA 2'!$A$153:$A$171,$A4)</f>
        <v>970290.59229099995</v>
      </c>
      <c r="R4" s="41"/>
      <c r="S4" s="36" t="s">
        <v>219</v>
      </c>
      <c r="T4" s="39">
        <f>L4-C4</f>
        <v>3675.9180530000012</v>
      </c>
      <c r="U4" s="39">
        <f t="shared" ref="U4:Y4" si="0">M4-D4</f>
        <v>5675.4304010000196</v>
      </c>
      <c r="V4" s="39">
        <f t="shared" si="0"/>
        <v>9458.0728159999708</v>
      </c>
      <c r="W4" s="39">
        <f t="shared" si="0"/>
        <v>10332.808170999982</v>
      </c>
      <c r="X4" s="39">
        <f t="shared" si="0"/>
        <v>7723.6191420000978</v>
      </c>
      <c r="Y4" s="39">
        <f t="shared" si="0"/>
        <v>3706.5963629999897</v>
      </c>
      <c r="Z4" s="41"/>
      <c r="AA4" s="36" t="s">
        <v>219</v>
      </c>
      <c r="AB4" s="44">
        <f t="shared" ref="AB4:AG10" si="1">L4/C4-1</f>
        <v>9.0129857381355816E-3</v>
      </c>
      <c r="AC4" s="44">
        <f t="shared" si="1"/>
        <v>1.3222064693774849E-2</v>
      </c>
      <c r="AD4" s="44">
        <f t="shared" si="1"/>
        <v>1.9532333761835607E-2</v>
      </c>
      <c r="AE4" s="44">
        <f t="shared" si="1"/>
        <v>1.8816409494924802E-2</v>
      </c>
      <c r="AF4" s="44">
        <f t="shared" si="1"/>
        <v>1.0593701948524936E-2</v>
      </c>
      <c r="AG4" s="44">
        <f t="shared" si="1"/>
        <v>3.8347379830567796E-3</v>
      </c>
      <c r="AH4" s="44"/>
      <c r="AI4" s="44"/>
    </row>
    <row r="5" spans="1:36" ht="13.5" customHeight="1" x14ac:dyDescent="0.2">
      <c r="A5" s="36" t="s">
        <v>218</v>
      </c>
      <c r="B5" s="39">
        <f>SUMIFS('DATA 2'!$C$134:$C$152,'DATA 2'!$A$134:$A$152,$A5)</f>
        <v>5232990.3926000008</v>
      </c>
      <c r="C5" s="39">
        <f>SUMIFS('DATA 2'!$H$134:$H$152,'DATA 2'!$A$134:$A$152,$A5)</f>
        <v>6017638.5464265002</v>
      </c>
      <c r="D5" s="39">
        <f>SUMIFS('DATA 2'!$J$134:$J$152,'DATA 2'!$A$134:$A$152,$A5)</f>
        <v>6320225.6724889996</v>
      </c>
      <c r="E5" s="39">
        <f>SUMIFS('DATA 2'!$O$134:$O$152,'DATA 2'!$A$134:$A$152,$A5)</f>
        <v>7108381.362948399</v>
      </c>
      <c r="F5" s="39">
        <f>SUMIFS('DATA 2'!$T$134:$T$152,'DATA 2'!$A$134:$A$152,$A5)</f>
        <v>8083473.3038566997</v>
      </c>
      <c r="G5" s="39">
        <f>SUMIFS('DATA 2'!$AD$134:$AD$152,'DATA 2'!$A$134:$A$152,$A5)</f>
        <v>10823767.1901459</v>
      </c>
      <c r="H5" s="39">
        <f>SUMIFS('DATA 2'!$AN$134:$AN$152,'DATA 2'!$A$134:$A$152,$A5)</f>
        <v>14532145.339269999</v>
      </c>
      <c r="I5" s="41"/>
      <c r="J5" s="36" t="s">
        <v>218</v>
      </c>
      <c r="K5" s="39">
        <f>SUMIFS('DATA 2'!$C$153:$C$171,'DATA 2'!$A$153:$A$171,$A5)</f>
        <v>5232990.3926000008</v>
      </c>
      <c r="L5" s="39">
        <f>SUMIFS('DATA 2'!$H$153:$H$171,'DATA 2'!$A$153:$A$171,$A5)</f>
        <v>6081343.0583763001</v>
      </c>
      <c r="M5" s="39">
        <f>SUMIFS('DATA 2'!$J$153:$J$171,'DATA 2'!$A$153:$A$171,$A5)</f>
        <v>6425946.5710799005</v>
      </c>
      <c r="N5" s="39">
        <f>SUMIFS('DATA 2'!$O$153:$O$171,'DATA 2'!$A$153:$A$171,$A5)</f>
        <v>7349993.889977701</v>
      </c>
      <c r="O5" s="39">
        <f>SUMIFS('DATA 2'!$T$153:$T$171,'DATA 2'!$A$153:$A$171,$A5)</f>
        <v>8423107.5780424997</v>
      </c>
      <c r="P5" s="39">
        <f>SUMIFS('DATA 2'!$AD$153:$AD$171,'DATA 2'!$A$153:$A$171,$A5)</f>
        <v>11263259.257497799</v>
      </c>
      <c r="Q5" s="39">
        <f>SUMIFS('DATA 2'!$AN$153:$AN$171,'DATA 2'!$A$153:$A$171,$A5)</f>
        <v>15042201.849404</v>
      </c>
      <c r="R5" s="41"/>
      <c r="S5" s="36" t="s">
        <v>218</v>
      </c>
      <c r="T5" s="39">
        <f t="shared" ref="T5:T10" si="2">L5-C5</f>
        <v>63704.511949799955</v>
      </c>
      <c r="U5" s="39">
        <f t="shared" ref="U5:U10" si="3">M5-D5</f>
        <v>105720.89859090094</v>
      </c>
      <c r="V5" s="39">
        <f t="shared" ref="V5:V10" si="4">N5-E5</f>
        <v>241612.52702930197</v>
      </c>
      <c r="W5" s="39">
        <f t="shared" ref="W5:W10" si="5">O5-F5</f>
        <v>339634.27418579999</v>
      </c>
      <c r="X5" s="39">
        <f t="shared" ref="X5:X10" si="6">P5-G5</f>
        <v>439492.06735189818</v>
      </c>
      <c r="Y5" s="39">
        <f t="shared" ref="Y5:Y10" si="7">Q5-H5</f>
        <v>510056.51013400033</v>
      </c>
      <c r="Z5" s="41"/>
      <c r="AA5" s="36" t="s">
        <v>218</v>
      </c>
      <c r="AB5" s="44">
        <f t="shared" si="1"/>
        <v>1.0586297508285991E-2</v>
      </c>
      <c r="AC5" s="44">
        <f t="shared" si="1"/>
        <v>1.6727392987103018E-2</v>
      </c>
      <c r="AD5" s="44">
        <f t="shared" si="1"/>
        <v>3.398980930998996E-2</v>
      </c>
      <c r="AE5" s="44">
        <f t="shared" si="1"/>
        <v>4.2015883694915823E-2</v>
      </c>
      <c r="AF5" s="44">
        <f t="shared" si="1"/>
        <v>4.060435333014345E-2</v>
      </c>
      <c r="AG5" s="44">
        <f t="shared" si="1"/>
        <v>3.5098500477811934E-2</v>
      </c>
      <c r="AH5" s="44"/>
      <c r="AI5" s="44"/>
    </row>
    <row r="6" spans="1:36" ht="13.5" customHeight="1" x14ac:dyDescent="0.2">
      <c r="A6" s="36" t="s">
        <v>220</v>
      </c>
      <c r="B6" s="39">
        <f>SUMIFS('DATA 2'!$C$134:$C$152,'DATA 2'!$A$134:$A$152,$A6)</f>
        <v>725910.16899999988</v>
      </c>
      <c r="C6" s="39">
        <f>SUMIFS('DATA 2'!$H$134:$H$152,'DATA 2'!$A$134:$A$152,$A6)</f>
        <v>846979.63272840006</v>
      </c>
      <c r="D6" s="39">
        <f>SUMIFS('DATA 2'!$J$134:$J$152,'DATA 2'!$A$134:$A$152,$A6)</f>
        <v>892579.93529569998</v>
      </c>
      <c r="E6" s="39">
        <f>SUMIFS('DATA 2'!$O$134:$O$152,'DATA 2'!$A$134:$A$152,$A6)</f>
        <v>995748.96084190009</v>
      </c>
      <c r="F6" s="39">
        <f>SUMIFS('DATA 2'!$T$134:$T$152,'DATA 2'!$A$134:$A$152,$A6)</f>
        <v>1123790.4399368998</v>
      </c>
      <c r="G6" s="39">
        <f>SUMIFS('DATA 2'!$AD$134:$AD$152,'DATA 2'!$A$134:$A$152,$A6)</f>
        <v>1515475.2600391998</v>
      </c>
      <c r="H6" s="39">
        <f>SUMIFS('DATA 2'!$AN$134:$AN$152,'DATA 2'!$A$134:$A$152,$A6)</f>
        <v>2085065.7512599998</v>
      </c>
      <c r="I6" s="41"/>
      <c r="J6" s="36" t="s">
        <v>220</v>
      </c>
      <c r="K6" s="39">
        <f>SUMIFS('DATA 2'!$C$153:$C$171,'DATA 2'!$A$153:$A$171,$A6)</f>
        <v>725910.16899999988</v>
      </c>
      <c r="L6" s="39">
        <f>SUMIFS('DATA 2'!$H$153:$H$171,'DATA 2'!$A$153:$A$171,$A6)</f>
        <v>856071.40510689991</v>
      </c>
      <c r="M6" s="39">
        <f>SUMIFS('DATA 2'!$J$153:$J$171,'DATA 2'!$A$153:$A$171,$A6)</f>
        <v>905173.60920169996</v>
      </c>
      <c r="N6" s="39">
        <f>SUMIFS('DATA 2'!$O$153:$O$171,'DATA 2'!$A$153:$A$171,$A6)</f>
        <v>1018599.7531592</v>
      </c>
      <c r="O6" s="39">
        <f>SUMIFS('DATA 2'!$T$153:$T$171,'DATA 2'!$A$153:$A$171,$A6)</f>
        <v>1160889.9233462999</v>
      </c>
      <c r="P6" s="39">
        <f>SUMIFS('DATA 2'!$AD$153:$AD$171,'DATA 2'!$A$153:$A$171,$A6)</f>
        <v>1564709.8574992002</v>
      </c>
      <c r="Q6" s="39">
        <f>SUMIFS('DATA 2'!$AN$153:$AN$171,'DATA 2'!$A$153:$A$171,$A6)</f>
        <v>2130576.5415253998</v>
      </c>
      <c r="R6" s="41"/>
      <c r="S6" s="36" t="s">
        <v>220</v>
      </c>
      <c r="T6" s="39">
        <f t="shared" si="2"/>
        <v>9091.7723784998525</v>
      </c>
      <c r="U6" s="39">
        <f t="shared" si="3"/>
        <v>12593.673905999982</v>
      </c>
      <c r="V6" s="39">
        <f t="shared" si="4"/>
        <v>22850.792317299871</v>
      </c>
      <c r="W6" s="39">
        <f t="shared" si="5"/>
        <v>37099.483409400098</v>
      </c>
      <c r="X6" s="39">
        <f t="shared" si="6"/>
        <v>49234.59746000031</v>
      </c>
      <c r="Y6" s="39">
        <f t="shared" si="7"/>
        <v>45510.790265399963</v>
      </c>
      <c r="Z6" s="41"/>
      <c r="AA6" s="36" t="s">
        <v>220</v>
      </c>
      <c r="AB6" s="44">
        <f t="shared" si="1"/>
        <v>1.0734345936055378E-2</v>
      </c>
      <c r="AC6" s="44">
        <f t="shared" si="1"/>
        <v>1.410929532247196E-2</v>
      </c>
      <c r="AD6" s="44">
        <f t="shared" si="1"/>
        <v>2.2948346637469363E-2</v>
      </c>
      <c r="AE6" s="44">
        <f t="shared" si="1"/>
        <v>3.3012812790508494E-2</v>
      </c>
      <c r="AF6" s="44">
        <f t="shared" si="1"/>
        <v>3.2487892582770961E-2</v>
      </c>
      <c r="AG6" s="44">
        <f t="shared" si="1"/>
        <v>2.1827028830097017E-2</v>
      </c>
      <c r="AH6" s="44"/>
      <c r="AI6" s="44"/>
    </row>
    <row r="7" spans="1:36" ht="13.5" customHeight="1" x14ac:dyDescent="0.2">
      <c r="A7" s="36" t="s">
        <v>221</v>
      </c>
      <c r="B7" s="39">
        <f>SUMIFS('DATA 2'!$C$134:$C$152,'DATA 2'!$A$134:$A$152,$A7)</f>
        <v>4156742.693</v>
      </c>
      <c r="C7" s="39">
        <f>SUMIFS('DATA 2'!$H$134:$H$152,'DATA 2'!$A$134:$A$152,$A7)</f>
        <v>4784494.3049380006</v>
      </c>
      <c r="D7" s="39">
        <f>SUMIFS('DATA 2'!$J$134:$J$152,'DATA 2'!$A$134:$A$152,$A7)</f>
        <v>5033082.8313149996</v>
      </c>
      <c r="E7" s="39">
        <f>SUMIFS('DATA 2'!$O$134:$O$152,'DATA 2'!$A$134:$A$152,$A7)</f>
        <v>5681659.8666089997</v>
      </c>
      <c r="F7" s="39">
        <f>SUMIFS('DATA 2'!$T$134:$T$152,'DATA 2'!$A$134:$A$152,$A7)</f>
        <v>6457039.9764399994</v>
      </c>
      <c r="G7" s="39">
        <f>SUMIFS('DATA 2'!$AD$134:$AD$152,'DATA 2'!$A$134:$A$152,$A7)</f>
        <v>8576399.9318250008</v>
      </c>
      <c r="H7" s="39">
        <f>SUMIFS('DATA 2'!$AN$134:$AN$152,'DATA 2'!$A$134:$A$152,$A7)</f>
        <v>11334009.94276</v>
      </c>
      <c r="I7" s="41"/>
      <c r="J7" s="36" t="s">
        <v>221</v>
      </c>
      <c r="K7" s="39">
        <f>SUMIFS('DATA 2'!$C$153:$C$171,'DATA 2'!$A$153:$A$171,$A7)</f>
        <v>4156742.693</v>
      </c>
      <c r="L7" s="39">
        <f>SUMIFS('DATA 2'!$H$153:$H$171,'DATA 2'!$A$153:$A$171,$A7)</f>
        <v>4837132.340938</v>
      </c>
      <c r="M7" s="39">
        <f>SUMIFS('DATA 2'!$J$153:$J$171,'DATA 2'!$A$153:$A$171,$A7)</f>
        <v>5122776.0843360005</v>
      </c>
      <c r="N7" s="39">
        <f>SUMIFS('DATA 2'!$O$153:$O$171,'DATA 2'!$A$153:$A$171,$A7)</f>
        <v>5883020.2751780003</v>
      </c>
      <c r="O7" s="39">
        <f>SUMIFS('DATA 2'!$T$153:$T$171,'DATA 2'!$A$153:$A$171,$A7)</f>
        <v>6726256.0439649997</v>
      </c>
      <c r="P7" s="39">
        <f>SUMIFS('DATA 2'!$AD$153:$AD$171,'DATA 2'!$A$153:$A$171,$A7)</f>
        <v>8883490.4817699902</v>
      </c>
      <c r="Q7" s="39">
        <f>SUMIFS('DATA 2'!$AN$153:$AN$171,'DATA 2'!$A$153:$A$171,$A7)</f>
        <v>11653871.333670001</v>
      </c>
      <c r="R7" s="41"/>
      <c r="S7" s="36" t="s">
        <v>221</v>
      </c>
      <c r="T7" s="39">
        <f t="shared" si="2"/>
        <v>52638.035999999382</v>
      </c>
      <c r="U7" s="39">
        <f t="shared" si="3"/>
        <v>89693.253021000884</v>
      </c>
      <c r="V7" s="39">
        <f t="shared" si="4"/>
        <v>201360.40856900066</v>
      </c>
      <c r="W7" s="39">
        <f t="shared" si="5"/>
        <v>269216.06752500031</v>
      </c>
      <c r="X7" s="39">
        <f t="shared" si="6"/>
        <v>307090.54994498938</v>
      </c>
      <c r="Y7" s="39">
        <f t="shared" si="7"/>
        <v>319861.39091000147</v>
      </c>
      <c r="Z7" s="41"/>
      <c r="AA7" s="36" t="s">
        <v>221</v>
      </c>
      <c r="AB7" s="44">
        <f t="shared" si="1"/>
        <v>1.1001797190075546E-2</v>
      </c>
      <c r="AC7" s="44">
        <f t="shared" si="1"/>
        <v>1.7820738507012823E-2</v>
      </c>
      <c r="AD7" s="44">
        <f t="shared" si="1"/>
        <v>3.5440419401448375E-2</v>
      </c>
      <c r="AE7" s="44">
        <f t="shared" si="1"/>
        <v>4.1693418115312575E-2</v>
      </c>
      <c r="AF7" s="44">
        <f t="shared" si="1"/>
        <v>3.5806463362960672E-2</v>
      </c>
      <c r="AG7" s="44">
        <f t="shared" si="1"/>
        <v>2.8221379064020002E-2</v>
      </c>
      <c r="AH7" s="44"/>
      <c r="AI7" s="44"/>
    </row>
    <row r="8" spans="1:36" ht="13.5" customHeight="1" x14ac:dyDescent="0.2">
      <c r="A8" s="37" t="s">
        <v>410</v>
      </c>
      <c r="B8" s="39">
        <f>SUMIFS('DATA 2'!$C$134:$C$152,'DATA 2'!$A$134:$A$152,$A8)</f>
        <v>372725.1164</v>
      </c>
      <c r="C8" s="39">
        <f>SUMIFS('DATA 2'!$H$134:$H$152,'DATA 2'!$A$134:$A$152,$A8)</f>
        <v>492129.07589000004</v>
      </c>
      <c r="D8" s="39">
        <f>SUMIFS('DATA 2'!$J$134:$J$152,'DATA 2'!$A$134:$A$152,$A8)</f>
        <v>539771.40064000001</v>
      </c>
      <c r="E8" s="39">
        <f>SUMIFS('DATA 2'!$O$134:$O$152,'DATA 2'!$A$134:$A$152,$A8)</f>
        <v>658722.47774</v>
      </c>
      <c r="F8" s="39">
        <f>SUMIFS('DATA 2'!$T$134:$T$152,'DATA 2'!$A$134:$A$152,$A8)</f>
        <v>777623.46123000002</v>
      </c>
      <c r="G8" s="39">
        <f>SUMIFS('DATA 2'!$AD$134:$AD$152,'DATA 2'!$A$134:$A$152,$A8)</f>
        <v>808514.24155999999</v>
      </c>
      <c r="H8" s="39">
        <f>SUMIFS('DATA 2'!$AN$134:$AN$152,'DATA 2'!$A$134:$A$152,$A8)</f>
        <v>840638.16681999993</v>
      </c>
      <c r="I8" s="41"/>
      <c r="J8" s="37" t="s">
        <v>410</v>
      </c>
      <c r="K8" s="39">
        <f>SUMIFS('DATA 2'!$C$153:$C$171,'DATA 2'!$A$153:$A$171,$A8)</f>
        <v>372725.1164</v>
      </c>
      <c r="L8" s="39">
        <f>SUMIFS('DATA 2'!$H$153:$H$171,'DATA 2'!$A$153:$A$171,$A8)</f>
        <v>384012.53727000003</v>
      </c>
      <c r="M8" s="39">
        <f>SUMIFS('DATA 2'!$J$153:$J$171,'DATA 2'!$A$153:$A$171,$A8)</f>
        <v>388522.52844000002</v>
      </c>
      <c r="N8" s="39">
        <f>SUMIFS('DATA 2'!$O$153:$O$171,'DATA 2'!$A$153:$A$171,$A8)</f>
        <v>399288.50861000002</v>
      </c>
      <c r="O8" s="39">
        <f>SUMIFS('DATA 2'!$T$153:$T$171,'DATA 2'!$A$153:$A$171,$A8)</f>
        <v>409879.78772000002</v>
      </c>
      <c r="P8" s="39">
        <f>SUMIFS('DATA 2'!$AD$153:$AD$171,'DATA 2'!$A$153:$A$171,$A8)</f>
        <v>350715.89490000001</v>
      </c>
      <c r="Q8" s="39">
        <f>SUMIFS('DATA 2'!$AN$153:$AN$171,'DATA 2'!$A$153:$A$171,$A8)</f>
        <v>291657.96888</v>
      </c>
      <c r="R8" s="41"/>
      <c r="S8" s="37" t="s">
        <v>410</v>
      </c>
      <c r="T8" s="39">
        <f t="shared" si="2"/>
        <v>-108116.53862000001</v>
      </c>
      <c r="U8" s="39">
        <f t="shared" si="3"/>
        <v>-151248.87219999998</v>
      </c>
      <c r="V8" s="39">
        <f t="shared" si="4"/>
        <v>-259433.96912999998</v>
      </c>
      <c r="W8" s="39">
        <f t="shared" si="5"/>
        <v>-367743.67350999999</v>
      </c>
      <c r="X8" s="39">
        <f t="shared" si="6"/>
        <v>-457798.34665999998</v>
      </c>
      <c r="Y8" s="39">
        <f t="shared" si="7"/>
        <v>-548980.19793999987</v>
      </c>
      <c r="Z8" s="41"/>
      <c r="AA8" s="37" t="s">
        <v>410</v>
      </c>
      <c r="AB8" s="44">
        <f t="shared" si="1"/>
        <v>-0.21969142632849858</v>
      </c>
      <c r="AC8" s="44">
        <f t="shared" si="1"/>
        <v>-0.28020912560514721</v>
      </c>
      <c r="AD8" s="44">
        <f t="shared" si="1"/>
        <v>-0.39384411174200051</v>
      </c>
      <c r="AE8" s="44">
        <f t="shared" si="1"/>
        <v>-0.47290712259160006</v>
      </c>
      <c r="AF8" s="44">
        <f t="shared" si="1"/>
        <v>-0.56622174740755837</v>
      </c>
      <c r="AG8" s="44">
        <f t="shared" si="1"/>
        <v>-0.65305171666985384</v>
      </c>
      <c r="AH8" s="44"/>
      <c r="AI8" s="44"/>
    </row>
    <row r="9" spans="1:36" ht="13.5" customHeight="1" x14ac:dyDescent="0.2">
      <c r="A9" s="36" t="s">
        <v>409</v>
      </c>
      <c r="B9" s="39">
        <f>SUMIFS('DATA 2'!$C$134:$C$152,'DATA 2'!$A$134:$A$152,$A9)</f>
        <v>37854.733</v>
      </c>
      <c r="C9" s="39">
        <f>SUMIFS('DATA 2'!$H$134:$H$152,'DATA 2'!$A$134:$A$152,$A9)</f>
        <v>52887.419529999999</v>
      </c>
      <c r="D9" s="39">
        <f>SUMIFS('DATA 2'!$J$134:$J$152,'DATA 2'!$A$134:$A$152,$A9)</f>
        <v>58884.644990000001</v>
      </c>
      <c r="E9" s="39">
        <f>SUMIFS('DATA 2'!$O$134:$O$152,'DATA 2'!$A$134:$A$152,$A9)</f>
        <v>73853.508369999996</v>
      </c>
      <c r="F9" s="39">
        <f>SUMIFS('DATA 2'!$T$134:$T$152,'DATA 2'!$A$134:$A$152,$A9)</f>
        <v>88782.62255</v>
      </c>
      <c r="G9" s="39">
        <f>SUMIFS('DATA 2'!$AD$134:$AD$152,'DATA 2'!$A$134:$A$152,$A9)</f>
        <v>109856.508</v>
      </c>
      <c r="H9" s="39">
        <f>SUMIFS('DATA 2'!$AN$134:$AN$152,'DATA 2'!$A$134:$A$152,$A9)</f>
        <v>131030.4433</v>
      </c>
      <c r="I9" s="41"/>
      <c r="J9" s="36" t="s">
        <v>409</v>
      </c>
      <c r="K9" s="39">
        <f>SUMIFS('DATA 2'!$C$153:$C$171,'DATA 2'!$A$153:$A$171,$A9)</f>
        <v>37854.733</v>
      </c>
      <c r="L9" s="39">
        <f>SUMIFS('DATA 2'!$H$153:$H$171,'DATA 2'!$A$153:$A$171,$A9)</f>
        <v>52712.979639999998</v>
      </c>
      <c r="M9" s="39">
        <f>SUMIFS('DATA 2'!$J$153:$J$171,'DATA 2'!$A$153:$A$171,$A9)</f>
        <v>57615.127849999997</v>
      </c>
      <c r="N9" s="39">
        <f>SUMIFS('DATA 2'!$O$153:$O$171,'DATA 2'!$A$153:$A$171,$A9)</f>
        <v>69138.954259999999</v>
      </c>
      <c r="O9" s="39">
        <f>SUMIFS('DATA 2'!$T$153:$T$171,'DATA 2'!$A$153:$A$171,$A9)</f>
        <v>83017.647079999995</v>
      </c>
      <c r="P9" s="39">
        <f>SUMIFS('DATA 2'!$AD$153:$AD$171,'DATA 2'!$A$153:$A$171,$A9)</f>
        <v>102149.06479999999</v>
      </c>
      <c r="Q9" s="39">
        <f>SUMIFS('DATA 2'!$AN$153:$AN$171,'DATA 2'!$A$153:$A$171,$A9)</f>
        <v>120673.11380000001</v>
      </c>
      <c r="R9" s="41"/>
      <c r="S9" s="36" t="s">
        <v>409</v>
      </c>
      <c r="T9" s="39">
        <f t="shared" si="2"/>
        <v>-174.43989000000147</v>
      </c>
      <c r="U9" s="39">
        <f t="shared" si="3"/>
        <v>-1269.5171400000036</v>
      </c>
      <c r="V9" s="39">
        <f t="shared" si="4"/>
        <v>-4714.5541099999973</v>
      </c>
      <c r="W9" s="39">
        <f t="shared" si="5"/>
        <v>-5764.9754700000049</v>
      </c>
      <c r="X9" s="39">
        <f t="shared" si="6"/>
        <v>-7707.4432000000088</v>
      </c>
      <c r="Y9" s="39">
        <f t="shared" si="7"/>
        <v>-10357.329499999993</v>
      </c>
      <c r="Z9" s="41"/>
      <c r="AA9" s="36" t="s">
        <v>409</v>
      </c>
      <c r="AB9" s="44">
        <f t="shared" si="1"/>
        <v>-3.298324848332812E-3</v>
      </c>
      <c r="AC9" s="44">
        <f t="shared" si="1"/>
        <v>-2.1559391930028537E-2</v>
      </c>
      <c r="AD9" s="44">
        <f t="shared" si="1"/>
        <v>-6.3836562596057966E-2</v>
      </c>
      <c r="AE9" s="44">
        <f t="shared" si="1"/>
        <v>-6.4933601919151762E-2</v>
      </c>
      <c r="AF9" s="44">
        <f t="shared" si="1"/>
        <v>-7.0159186199510448E-2</v>
      </c>
      <c r="AG9" s="44">
        <f t="shared" si="1"/>
        <v>-7.9045214525348295E-2</v>
      </c>
      <c r="AH9" s="44"/>
      <c r="AI9" s="44"/>
    </row>
    <row r="10" spans="1:36" ht="13.5" customHeight="1" x14ac:dyDescent="0.2">
      <c r="A10" s="40" t="s">
        <v>225</v>
      </c>
      <c r="B10" s="39">
        <f>SUM(B4:B9)</f>
        <v>10880669.778999999</v>
      </c>
      <c r="C10" s="39">
        <f t="shared" ref="C10:H10" si="8">SUM(C4:C9)</f>
        <v>12601975.852879902</v>
      </c>
      <c r="D10" s="39">
        <f t="shared" si="8"/>
        <v>13273783.830659699</v>
      </c>
      <c r="E10" s="39">
        <f t="shared" si="8"/>
        <v>15002592.635637298</v>
      </c>
      <c r="F10" s="39">
        <f t="shared" si="8"/>
        <v>17079847.947174598</v>
      </c>
      <c r="G10" s="39">
        <f t="shared" si="8"/>
        <v>22563089.631884102</v>
      </c>
      <c r="H10" s="39">
        <f t="shared" si="8"/>
        <v>29889473.639338005</v>
      </c>
      <c r="I10" s="41"/>
      <c r="J10" s="40" t="s">
        <v>225</v>
      </c>
      <c r="K10" s="39">
        <f>SUM(K4:K9)</f>
        <v>10880669.778999999</v>
      </c>
      <c r="L10" s="39">
        <f t="shared" ref="L10:Q10" si="9">SUM(L4:L9)</f>
        <v>12622795.112751199</v>
      </c>
      <c r="M10" s="39">
        <f>SUM(M4:M9)</f>
        <v>13334948.6972386</v>
      </c>
      <c r="N10" s="39">
        <f t="shared" si="9"/>
        <v>15213725.913128901</v>
      </c>
      <c r="O10" s="39">
        <f t="shared" si="9"/>
        <v>17362621.931485798</v>
      </c>
      <c r="P10" s="39">
        <f t="shared" si="9"/>
        <v>22901124.675922994</v>
      </c>
      <c r="Q10" s="39">
        <f t="shared" si="9"/>
        <v>30209271.399570402</v>
      </c>
      <c r="R10" s="41"/>
      <c r="S10" s="40" t="s">
        <v>225</v>
      </c>
      <c r="T10" s="39">
        <f t="shared" si="2"/>
        <v>20819.259871296585</v>
      </c>
      <c r="U10" s="39">
        <f t="shared" si="3"/>
        <v>61164.866578901187</v>
      </c>
      <c r="V10" s="39">
        <f t="shared" si="4"/>
        <v>211133.27749160305</v>
      </c>
      <c r="W10" s="39">
        <f t="shared" si="5"/>
        <v>282773.98431120068</v>
      </c>
      <c r="X10" s="39">
        <f t="shared" si="6"/>
        <v>338035.04403889179</v>
      </c>
      <c r="Y10" s="39">
        <f t="shared" si="7"/>
        <v>319797.76023239642</v>
      </c>
      <c r="Z10" s="41"/>
      <c r="AA10" s="40" t="s">
        <v>225</v>
      </c>
      <c r="AB10" s="53">
        <f t="shared" si="1"/>
        <v>1.6520631458389889E-3</v>
      </c>
      <c r="AC10" s="53">
        <f t="shared" si="1"/>
        <v>4.6079450561506974E-3</v>
      </c>
      <c r="AD10" s="53">
        <f t="shared" si="1"/>
        <v>1.4073119401381007E-2</v>
      </c>
      <c r="AE10" s="53">
        <f t="shared" si="1"/>
        <v>1.6556001270372933E-2</v>
      </c>
      <c r="AF10" s="53">
        <f t="shared" si="1"/>
        <v>1.4981771094026541E-2</v>
      </c>
      <c r="AG10" s="53">
        <f t="shared" si="1"/>
        <v>1.0699343992846444E-2</v>
      </c>
      <c r="AH10" s="52"/>
      <c r="AI10" s="52"/>
    </row>
    <row r="11" spans="1:36" x14ac:dyDescent="0.2">
      <c r="A11" s="51"/>
      <c r="B11" s="41"/>
      <c r="C11" s="39"/>
      <c r="D11" s="39"/>
      <c r="E11" s="39"/>
      <c r="F11" s="39"/>
      <c r="G11" s="39"/>
      <c r="H11" s="39"/>
      <c r="I11" s="39"/>
      <c r="J11" s="41"/>
      <c r="K11" s="51"/>
      <c r="L11" s="41"/>
      <c r="M11" s="39"/>
      <c r="N11" s="39"/>
      <c r="O11" s="39"/>
      <c r="P11" s="39"/>
      <c r="Q11" s="39"/>
      <c r="R11" s="39"/>
      <c r="S11" s="39"/>
      <c r="T11" s="41"/>
      <c r="U11" s="51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</row>
    <row r="12" spans="1:36" x14ac:dyDescent="0.2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opLeftCell="B43" workbookViewId="0">
      <selection activeCell="F31" sqref="F31"/>
    </sheetView>
  </sheetViews>
  <sheetFormatPr baseColWidth="10" defaultColWidth="11.42578125" defaultRowHeight="15" x14ac:dyDescent="0.25"/>
  <cols>
    <col min="1" max="1" width="26.42578125" style="33" customWidth="1"/>
    <col min="2" max="9" width="11.42578125" style="33"/>
    <col min="10" max="10" width="26.42578125" style="33" customWidth="1"/>
    <col min="11" max="18" width="11.42578125" style="33"/>
    <col min="19" max="19" width="29.140625" style="33" customWidth="1"/>
    <col min="20" max="26" width="11.42578125" style="33"/>
    <col min="27" max="27" width="26.85546875" style="33" customWidth="1"/>
    <col min="28" max="16384" width="11.42578125" style="33"/>
  </cols>
  <sheetData>
    <row r="1" spans="1:33" s="34" customFormat="1" ht="18.75" x14ac:dyDescent="0.3">
      <c r="A1" s="11" t="s">
        <v>215</v>
      </c>
      <c r="J1" s="11" t="s">
        <v>216</v>
      </c>
      <c r="S1" s="11" t="s">
        <v>217</v>
      </c>
      <c r="AA1" s="11" t="s">
        <v>446</v>
      </c>
    </row>
    <row r="2" spans="1:33" s="41" customFormat="1" ht="13.5" customHeight="1" x14ac:dyDescent="0.2">
      <c r="A2" s="40" t="s">
        <v>212</v>
      </c>
      <c r="J2" s="40" t="s">
        <v>212</v>
      </c>
      <c r="S2" s="40" t="s">
        <v>212</v>
      </c>
      <c r="AA2" s="40" t="s">
        <v>212</v>
      </c>
    </row>
    <row r="3" spans="1:33" s="42" customFormat="1" ht="13.5" customHeight="1" x14ac:dyDescent="0.2">
      <c r="A3" s="45"/>
      <c r="B3" s="46">
        <v>2013</v>
      </c>
      <c r="C3" s="46">
        <v>2018</v>
      </c>
      <c r="D3" s="46">
        <v>2020</v>
      </c>
      <c r="E3" s="46">
        <v>2025</v>
      </c>
      <c r="F3" s="46">
        <v>2030</v>
      </c>
      <c r="G3" s="46">
        <v>2040</v>
      </c>
      <c r="H3" s="46">
        <v>2050</v>
      </c>
      <c r="I3" s="41"/>
      <c r="J3" s="45"/>
      <c r="K3" s="46">
        <v>2013</v>
      </c>
      <c r="L3" s="46">
        <v>2018</v>
      </c>
      <c r="M3" s="46">
        <v>2020</v>
      </c>
      <c r="N3" s="46">
        <v>2025</v>
      </c>
      <c r="O3" s="46">
        <v>2030</v>
      </c>
      <c r="P3" s="46">
        <v>2040</v>
      </c>
      <c r="Q3" s="46">
        <v>2050</v>
      </c>
      <c r="R3" s="41"/>
      <c r="S3" s="45"/>
      <c r="T3" s="46">
        <v>2018</v>
      </c>
      <c r="U3" s="46">
        <v>2020</v>
      </c>
      <c r="V3" s="46">
        <v>2025</v>
      </c>
      <c r="W3" s="46">
        <v>2030</v>
      </c>
      <c r="X3" s="46">
        <v>2040</v>
      </c>
      <c r="Y3" s="46">
        <v>2050</v>
      </c>
      <c r="Z3" s="49"/>
      <c r="AA3" s="45"/>
      <c r="AB3" s="46">
        <v>2018</v>
      </c>
      <c r="AC3" s="46">
        <v>2020</v>
      </c>
      <c r="AD3" s="46">
        <v>2025</v>
      </c>
      <c r="AE3" s="46">
        <v>2030</v>
      </c>
      <c r="AF3" s="46">
        <v>2040</v>
      </c>
      <c r="AG3" s="46">
        <v>2050</v>
      </c>
    </row>
    <row r="4" spans="1:33" s="42" customFormat="1" ht="13.5" customHeight="1" x14ac:dyDescent="0.2">
      <c r="A4" s="36" t="s">
        <v>219</v>
      </c>
      <c r="B4" s="39">
        <f>SUMIFS('DATA 2'!$C$68:$C$100,'DATA 2'!$A$68:$A$100,$A4)</f>
        <v>48872.667999999998</v>
      </c>
      <c r="C4" s="39">
        <f>SUMIFS('DATA 2'!$H$68:$H$100,'DATA 2'!$A$68:$A$100,$A4)</f>
        <v>56171.265982860001</v>
      </c>
      <c r="D4" s="39">
        <f>SUMIFS('DATA 2'!$J$68:$J$100,'DATA 2'!$A$68:$A$100,$A4)</f>
        <v>59176.227065380001</v>
      </c>
      <c r="E4" s="39">
        <f>SUMIFS('DATA 2'!$O$68:$O$100,'DATA 2'!$A$68:$A$100,$A4)</f>
        <v>66908.584918599998</v>
      </c>
      <c r="F4" s="39">
        <f>SUMIFS('DATA 2'!$T$68:$T$100,'DATA 2'!$A$68:$A$100,$A4)</f>
        <v>75636.456514799909</v>
      </c>
      <c r="G4" s="39">
        <f>SUMIFS('DATA 2'!$AD$68:$AD$100,'DATA 2'!$A$68:$A$100,$A4)</f>
        <v>98542.952843229912</v>
      </c>
      <c r="H4" s="39">
        <f>SUMIFS('DATA 2'!$AN$68:$AN$100,'DATA 2'!$A$68:$A$100,$A4)</f>
        <v>128917.89733804</v>
      </c>
      <c r="I4" s="41"/>
      <c r="J4" s="36" t="s">
        <v>219</v>
      </c>
      <c r="K4" s="39">
        <f>SUMIFS('DATA 2'!$C$101:$C$133,'DATA 2'!$A$101:$A$133,$J4)</f>
        <v>48872.667999999998</v>
      </c>
      <c r="L4" s="39">
        <f>SUMIFS('DATA 2'!$H$101:$H$133,'DATA 2'!$A$101:$A$133,$J4)</f>
        <v>56554.849873659994</v>
      </c>
      <c r="M4" s="39">
        <f>SUMIFS('DATA 2'!$J$101:$J$133,'DATA 2'!$A$101:$A$133,$J4)</f>
        <v>59815.426901309998</v>
      </c>
      <c r="N4" s="39">
        <f>SUMIFS('DATA 2'!$O$101:$O$133,'DATA 2'!$A$101:$A$133,$J4)</f>
        <v>68181.535526309992</v>
      </c>
      <c r="O4" s="39">
        <f>SUMIFS('DATA 2'!$T$101:$T$133,'DATA 2'!$A$101:$A$133,$J4)</f>
        <v>77050.334210720001</v>
      </c>
      <c r="P4" s="39">
        <f>SUMIFS('DATA 2'!AD$101:$AD$133,'DATA 2'!$A$101:$A$133,$J4)</f>
        <v>99301.436284039999</v>
      </c>
      <c r="Q4" s="39">
        <f>SUMIFS('DATA 2'!$AN$101:$AN$133,'DATA 2'!$A$101:$A$133,$J4)</f>
        <v>128649.50644211</v>
      </c>
      <c r="R4" s="41"/>
      <c r="S4" s="36" t="s">
        <v>219</v>
      </c>
      <c r="T4" s="43">
        <f t="shared" ref="T4:Y4" si="0">L4-C4</f>
        <v>383.58389079999324</v>
      </c>
      <c r="U4" s="43">
        <f t="shared" si="0"/>
        <v>639.19983592999779</v>
      </c>
      <c r="V4" s="43">
        <f t="shared" si="0"/>
        <v>1272.9506077099941</v>
      </c>
      <c r="W4" s="43">
        <f t="shared" si="0"/>
        <v>1413.8776959200914</v>
      </c>
      <c r="X4" s="43">
        <f t="shared" si="0"/>
        <v>758.4834408100869</v>
      </c>
      <c r="Y4" s="43">
        <f t="shared" si="0"/>
        <v>-268.39089593000244</v>
      </c>
      <c r="Z4" s="43"/>
      <c r="AA4" s="36" t="s">
        <v>219</v>
      </c>
      <c r="AB4" s="44">
        <f t="shared" ref="AB4:AB25" si="1">L4/C4-1</f>
        <v>6.8288275880596938E-3</v>
      </c>
      <c r="AC4" s="44">
        <f t="shared" ref="AC4:AC25" si="2">M4/D4-1</f>
        <v>1.0801632135549744E-2</v>
      </c>
      <c r="AD4" s="44">
        <f t="shared" ref="AD4:AD25" si="3">N4/E4-1</f>
        <v>1.9025220892934014E-2</v>
      </c>
      <c r="AE4" s="44">
        <f t="shared" ref="AE4:AE25" si="4">O4/F4-1</f>
        <v>1.8693071583059107E-2</v>
      </c>
      <c r="AF4" s="44">
        <f t="shared" ref="AF4:AF25" si="5">P4/G4-1</f>
        <v>7.6969830812432249E-3</v>
      </c>
      <c r="AG4" s="44">
        <f t="shared" ref="AG4:AG25" si="6">Q4/H4-1</f>
        <v>-2.0818745998179011E-3</v>
      </c>
    </row>
    <row r="5" spans="1:33" s="42" customFormat="1" ht="13.5" customHeight="1" x14ac:dyDescent="0.2">
      <c r="A5" s="36" t="s">
        <v>218</v>
      </c>
      <c r="B5" s="39">
        <f>SUMIFS('DATA 2'!$C$68:$C$100,'DATA 2'!$A$68:$A$100,$A5)</f>
        <v>788945.764111</v>
      </c>
      <c r="C5" s="39">
        <f>SUMIFS('DATA 2'!$H$68:$H$100,'DATA 2'!$A$68:$A$100,$A5)</f>
        <v>905361.84237800003</v>
      </c>
      <c r="D5" s="39">
        <f>SUMIFS('DATA 2'!$J$68:$J$100,'DATA 2'!$A$68:$A$100,$A5)</f>
        <v>956954.10528499994</v>
      </c>
      <c r="E5" s="39">
        <f>SUMIFS('DATA 2'!$O$68:$O$100,'DATA 2'!$A$68:$A$100,$A5)</f>
        <v>1098816.2253099999</v>
      </c>
      <c r="F5" s="39">
        <f>SUMIFS('DATA 2'!$T$68:$T$100,'DATA 2'!$A$68:$A$100,$A5)</f>
        <v>1262132.1584699999</v>
      </c>
      <c r="G5" s="39">
        <f>SUMIFS('DATA 2'!$AD$68:$AD$100,'DATA 2'!$A$68:$A$100,$A5)</f>
        <v>1646227.1933500001</v>
      </c>
      <c r="H5" s="39">
        <f>SUMIFS('DATA 2'!$AN$68:$AN$100,'DATA 2'!$A$68:$A$100,$A5)</f>
        <v>2117995.5661499999</v>
      </c>
      <c r="I5" s="41"/>
      <c r="J5" s="36" t="s">
        <v>218</v>
      </c>
      <c r="K5" s="39">
        <f>SUMIFS('DATA 2'!$C$101:$C$133,'DATA 2'!$A$101:$A$133,$J5)</f>
        <v>788945.764111</v>
      </c>
      <c r="L5" s="39">
        <f>SUMIFS('DATA 2'!$H$101:$H$133,'DATA 2'!$A$101:$A$133,$J5)</f>
        <v>907771.43737300008</v>
      </c>
      <c r="M5" s="39">
        <f>SUMIFS('DATA 2'!$J$101:$J$133,'DATA 2'!$A$101:$A$133,$J5)</f>
        <v>961499.03384099994</v>
      </c>
      <c r="N5" s="39">
        <f>SUMIFS('DATA 2'!$O$101:$O$133,'DATA 2'!$A$101:$A$133,$J5)</f>
        <v>1111715.0353600001</v>
      </c>
      <c r="O5" s="39">
        <f>SUMIFS('DATA 2'!$T$101:$T$133,'DATA 2'!$A$101:$A$133,$J5)</f>
        <v>1279678.4553700001</v>
      </c>
      <c r="P5" s="39">
        <f>SUMIFS('DATA 2'!AD$101:$AD$133,'DATA 2'!$A$101:$A$133,$J5)</f>
        <v>1660620.6485900001</v>
      </c>
      <c r="Q5" s="39">
        <f>SUMIFS('DATA 2'!$AN$101:$AN$133,'DATA 2'!$A$101:$A$133,$J5)</f>
        <v>2125087.4651299999</v>
      </c>
      <c r="R5" s="41"/>
      <c r="S5" s="36" t="s">
        <v>218</v>
      </c>
      <c r="T5" s="43">
        <f t="shared" ref="T5:T25" si="7">L5-C5</f>
        <v>2409.5949950000504</v>
      </c>
      <c r="U5" s="43">
        <f t="shared" ref="U5:U25" si="8">M5-D5</f>
        <v>4544.9285559999989</v>
      </c>
      <c r="V5" s="43">
        <f t="shared" ref="V5:V25" si="9">N5-E5</f>
        <v>12898.810050000204</v>
      </c>
      <c r="W5" s="43">
        <f t="shared" ref="W5:W25" si="10">O5-F5</f>
        <v>17546.29690000019</v>
      </c>
      <c r="X5" s="43">
        <f t="shared" ref="X5:X25" si="11">P5-G5</f>
        <v>14393.455240000039</v>
      </c>
      <c r="Y5" s="43">
        <f t="shared" ref="Y5:Y25" si="12">Q5-H5</f>
        <v>7091.8989800000563</v>
      </c>
      <c r="Z5" s="43"/>
      <c r="AA5" s="36" t="s">
        <v>218</v>
      </c>
      <c r="AB5" s="44">
        <f t="shared" si="1"/>
        <v>2.6614717809081423E-3</v>
      </c>
      <c r="AC5" s="44">
        <f t="shared" si="2"/>
        <v>4.749369411656712E-3</v>
      </c>
      <c r="AD5" s="44">
        <f t="shared" si="3"/>
        <v>1.1738823793179032E-2</v>
      </c>
      <c r="AE5" s="44">
        <f t="shared" si="4"/>
        <v>1.3902107463350299E-2</v>
      </c>
      <c r="AF5" s="44">
        <f t="shared" si="5"/>
        <v>8.7432981900328333E-3</v>
      </c>
      <c r="AG5" s="44">
        <f t="shared" si="6"/>
        <v>3.3484012399946916E-3</v>
      </c>
    </row>
    <row r="6" spans="1:33" s="42" customFormat="1" ht="13.5" customHeight="1" x14ac:dyDescent="0.2">
      <c r="A6" s="36" t="s">
        <v>220</v>
      </c>
      <c r="B6" s="39">
        <f>SUMIFS('DATA 2'!$C$68:$C$100,'DATA 2'!$A$68:$A$100,$A6)</f>
        <v>170296.54790999999</v>
      </c>
      <c r="C6" s="39">
        <f>SUMIFS('DATA 2'!$H$68:$H$100,'DATA 2'!$A$68:$A$100,$A6)</f>
        <v>197227.62732590002</v>
      </c>
      <c r="D6" s="39">
        <f>SUMIFS('DATA 2'!$J$68:$J$100,'DATA 2'!$A$68:$A$100,$A6)</f>
        <v>208955.97449719999</v>
      </c>
      <c r="E6" s="39">
        <f>SUMIFS('DATA 2'!$O$68:$O$100,'DATA 2'!$A$68:$A$100,$A6)</f>
        <v>240724.35606640001</v>
      </c>
      <c r="F6" s="39">
        <f>SUMIFS('DATA 2'!$T$68:$T$100,'DATA 2'!$A$68:$A$100,$A6)</f>
        <v>278519.03794910002</v>
      </c>
      <c r="G6" s="39">
        <f>SUMIFS('DATA 2'!$AD$68:$AD$100,'DATA 2'!$A$68:$A$100,$A6)</f>
        <v>375626.56384000002</v>
      </c>
      <c r="H6" s="39">
        <f>SUMIFS('DATA 2'!$AN$68:$AN$100,'DATA 2'!$A$68:$A$100,$A6)</f>
        <v>495899.88613499998</v>
      </c>
      <c r="I6" s="41"/>
      <c r="J6" s="36" t="s">
        <v>220</v>
      </c>
      <c r="K6" s="39">
        <f>SUMIFS('DATA 2'!$C$101:$C$133,'DATA 2'!$A$101:$A$133,$J6)</f>
        <v>170296.54790999999</v>
      </c>
      <c r="L6" s="39">
        <f>SUMIFS('DATA 2'!$H$101:$H$133,'DATA 2'!$A$101:$A$133,$J6)</f>
        <v>199447.93876590001</v>
      </c>
      <c r="M6" s="39">
        <f>SUMIFS('DATA 2'!$J$101:$J$133,'DATA 2'!$A$101:$A$133,$J6)</f>
        <v>214256.13123480001</v>
      </c>
      <c r="N6" s="39">
        <f>SUMIFS('DATA 2'!$O$101:$O$133,'DATA 2'!$A$101:$A$133,$J6)</f>
        <v>259533.14690580001</v>
      </c>
      <c r="O6" s="39">
        <f>SUMIFS('DATA 2'!$T$101:$T$133,'DATA 2'!$A$101:$A$133,$J6)</f>
        <v>314170.87230849999</v>
      </c>
      <c r="P6" s="39">
        <f>SUMIFS('DATA 2'!AD$101:$AD$133,'DATA 2'!$A$101:$A$133,$J6)</f>
        <v>445020.07278270007</v>
      </c>
      <c r="Q6" s="39">
        <f>SUMIFS('DATA 2'!$AN$101:$AN$133,'DATA 2'!$A$101:$A$133,$J6)</f>
        <v>600602.15338580008</v>
      </c>
      <c r="R6" s="41"/>
      <c r="S6" s="36" t="s">
        <v>220</v>
      </c>
      <c r="T6" s="43">
        <f t="shared" si="7"/>
        <v>2220.3114399999904</v>
      </c>
      <c r="U6" s="43">
        <f t="shared" si="8"/>
        <v>5300.1567376000166</v>
      </c>
      <c r="V6" s="43">
        <f t="shared" si="9"/>
        <v>18808.790839399997</v>
      </c>
      <c r="W6" s="43">
        <f t="shared" si="10"/>
        <v>35651.834359399974</v>
      </c>
      <c r="X6" s="43">
        <f t="shared" si="11"/>
        <v>69393.508942700049</v>
      </c>
      <c r="Y6" s="43">
        <f t="shared" si="12"/>
        <v>104702.2672508001</v>
      </c>
      <c r="Z6" s="43"/>
      <c r="AA6" s="36" t="s">
        <v>220</v>
      </c>
      <c r="AB6" s="44">
        <f t="shared" si="1"/>
        <v>1.1257608632745608E-2</v>
      </c>
      <c r="AC6" s="44">
        <f t="shared" si="2"/>
        <v>2.5364944698774483E-2</v>
      </c>
      <c r="AD6" s="44">
        <f t="shared" si="3"/>
        <v>7.8134141250800093E-2</v>
      </c>
      <c r="AE6" s="44">
        <f t="shared" si="4"/>
        <v>0.1280050176171994</v>
      </c>
      <c r="AF6" s="44">
        <f t="shared" si="5"/>
        <v>0.18474068562482859</v>
      </c>
      <c r="AG6" s="44">
        <f t="shared" si="6"/>
        <v>0.21113589693847357</v>
      </c>
    </row>
    <row r="7" spans="1:33" s="42" customFormat="1" ht="13.5" customHeight="1" x14ac:dyDescent="0.2">
      <c r="A7" s="36" t="s">
        <v>221</v>
      </c>
      <c r="B7" s="39">
        <f>SUMIFS('DATA 2'!$C$68:$C$100,'DATA 2'!$A$68:$A$100,$A7)</f>
        <v>2039518.4877000002</v>
      </c>
      <c r="C7" s="39">
        <f>SUMIFS('DATA 2'!$H$68:$H$100,'DATA 2'!$A$68:$A$100,$A7)</f>
        <v>2340312.9359999998</v>
      </c>
      <c r="D7" s="39">
        <f>SUMIFS('DATA 2'!$J$68:$J$100,'DATA 2'!$A$68:$A$100,$A7)</f>
        <v>2468398.7160999998</v>
      </c>
      <c r="E7" s="39">
        <f>SUMIFS('DATA 2'!$O$68:$O$100,'DATA 2'!$A$68:$A$100,$A7)</f>
        <v>2808497.6647999999</v>
      </c>
      <c r="F7" s="39">
        <f>SUMIFS('DATA 2'!$T$68:$T$100,'DATA 2'!$A$68:$A$100,$A7)</f>
        <v>3201581.8467000001</v>
      </c>
      <c r="G7" s="39">
        <f>SUMIFS('DATA 2'!$AD$68:$AD$100,'DATA 2'!$A$68:$A$100,$A7)</f>
        <v>4166363.2267999998</v>
      </c>
      <c r="H7" s="39">
        <f>SUMIFS('DATA 2'!$AN$68:$AN$100,'DATA 2'!$A$68:$A$100,$A7)</f>
        <v>5402395.1878000004</v>
      </c>
      <c r="I7" s="41"/>
      <c r="J7" s="36" t="s">
        <v>221</v>
      </c>
      <c r="K7" s="39">
        <f>SUMIFS('DATA 2'!$C$101:$C$133,'DATA 2'!$A$101:$A$133,$J7)</f>
        <v>2039518.4877000002</v>
      </c>
      <c r="L7" s="39">
        <f>SUMIFS('DATA 2'!$H$101:$H$133,'DATA 2'!$A$101:$A$133,$J7)</f>
        <v>2349966.8097000001</v>
      </c>
      <c r="M7" s="39">
        <f>SUMIFS('DATA 2'!$J$101:$J$133,'DATA 2'!$A$101:$A$133,$J7)</f>
        <v>2486105.6902000001</v>
      </c>
      <c r="N7" s="39">
        <f>SUMIFS('DATA 2'!$O$101:$O$133,'DATA 2'!$A$101:$A$133,$J7)</f>
        <v>2857095.4748</v>
      </c>
      <c r="O7" s="39">
        <f>SUMIFS('DATA 2'!$T$101:$T$133,'DATA 2'!$A$101:$A$133,$J7)</f>
        <v>3274431.3774999999</v>
      </c>
      <c r="P7" s="39">
        <f>SUMIFS('DATA 2'!AD$101:$AD$133,'DATA 2'!$A$101:$A$133,$J7)</f>
        <v>4259343.9317000005</v>
      </c>
      <c r="Q7" s="39">
        <f>SUMIFS('DATA 2'!$AN$101:$AN$133,'DATA 2'!$A$101:$A$133,$J7)</f>
        <v>5493658.7628999995</v>
      </c>
      <c r="R7" s="41"/>
      <c r="S7" s="36" t="s">
        <v>221</v>
      </c>
      <c r="T7" s="43">
        <f t="shared" si="7"/>
        <v>9653.8737000003457</v>
      </c>
      <c r="U7" s="43">
        <f t="shared" si="8"/>
        <v>17706.974100000225</v>
      </c>
      <c r="V7" s="43">
        <f t="shared" si="9"/>
        <v>48597.810000000056</v>
      </c>
      <c r="W7" s="43">
        <f t="shared" si="10"/>
        <v>72849.530799999833</v>
      </c>
      <c r="X7" s="43">
        <f t="shared" si="11"/>
        <v>92980.70490000071</v>
      </c>
      <c r="Y7" s="43">
        <f t="shared" si="12"/>
        <v>91263.575099999085</v>
      </c>
      <c r="Z7" s="43"/>
      <c r="AA7" s="36" t="s">
        <v>221</v>
      </c>
      <c r="AB7" s="44">
        <f t="shared" si="1"/>
        <v>4.1250353965485154E-3</v>
      </c>
      <c r="AC7" s="44">
        <f t="shared" si="2"/>
        <v>7.1734659334035111E-3</v>
      </c>
      <c r="AD7" s="44">
        <f t="shared" si="3"/>
        <v>1.7303845614363711E-2</v>
      </c>
      <c r="AE7" s="44">
        <f t="shared" si="4"/>
        <v>2.2754230342444171E-2</v>
      </c>
      <c r="AF7" s="44">
        <f t="shared" si="5"/>
        <v>2.2316994423795089E-2</v>
      </c>
      <c r="AG7" s="44">
        <f t="shared" si="6"/>
        <v>1.6893169034745137E-2</v>
      </c>
    </row>
    <row r="8" spans="1:33" s="42" customFormat="1" ht="13.5" customHeight="1" x14ac:dyDescent="0.2">
      <c r="A8" s="37" t="s">
        <v>222</v>
      </c>
      <c r="B8" s="39">
        <f>SUMIFS('DATA 2'!$C$68:$C$100,'DATA 2'!$A$68:$A$100,$A8)</f>
        <v>375028.75852999999</v>
      </c>
      <c r="C8" s="39">
        <f>SUMIFS('DATA 2'!$H$68:$H$100,'DATA 2'!$A$68:$A$100,$A8)</f>
        <v>429364.35512999998</v>
      </c>
      <c r="D8" s="39">
        <f>SUMIFS('DATA 2'!$J$68:$J$100,'DATA 2'!$A$68:$A$100,$A8)</f>
        <v>457037.9387</v>
      </c>
      <c r="E8" s="39">
        <f>SUMIFS('DATA 2'!$O$68:$O$100,'DATA 2'!$A$68:$A$100,$A8)</f>
        <v>529700.24041999993</v>
      </c>
      <c r="F8" s="39">
        <f>SUMIFS('DATA 2'!$T$68:$T$100,'DATA 2'!$A$68:$A$100,$A8)</f>
        <v>608814.51058</v>
      </c>
      <c r="G8" s="39">
        <f>SUMIFS('DATA 2'!$AD$68:$AD$100,'DATA 2'!$A$68:$A$100,$A8)</f>
        <v>733876.88388999994</v>
      </c>
      <c r="H8" s="39">
        <f>SUMIFS('DATA 2'!$AN$68:$AN$100,'DATA 2'!$A$68:$A$100,$A8)</f>
        <v>836015.83773000003</v>
      </c>
      <c r="I8" s="41"/>
      <c r="J8" s="37" t="s">
        <v>222</v>
      </c>
      <c r="K8" s="39">
        <f>SUMIFS('DATA 2'!$C$101:$C$133,'DATA 2'!$A$101:$A$133,$J8)</f>
        <v>375028.75852999999</v>
      </c>
      <c r="L8" s="39">
        <f>SUMIFS('DATA 2'!$H$101:$H$133,'DATA 2'!$A$101:$A$133,$J8)</f>
        <v>415048.58437</v>
      </c>
      <c r="M8" s="39">
        <f>SUMIFS('DATA 2'!$J$101:$J$133,'DATA 2'!$A$101:$A$133,$J8)</f>
        <v>434090.42119999998</v>
      </c>
      <c r="N8" s="39">
        <f>SUMIFS('DATA 2'!$O$101:$O$133,'DATA 2'!$A$101:$A$133,$J8)</f>
        <v>478074.70775</v>
      </c>
      <c r="O8" s="39">
        <f>SUMIFS('DATA 2'!$T$101:$T$133,'DATA 2'!$A$101:$A$133,$J8)</f>
        <v>526501.60771999997</v>
      </c>
      <c r="P8" s="39">
        <f>SUMIFS('DATA 2'!AD$101:$AD$133,'DATA 2'!$A$101:$A$133,$J8)</f>
        <v>606664.68100999994</v>
      </c>
      <c r="Q8" s="39">
        <f>SUMIFS('DATA 2'!$AN$101:$AN$133,'DATA 2'!$A$101:$A$133,$J8)</f>
        <v>674246.64272</v>
      </c>
      <c r="R8" s="41"/>
      <c r="S8" s="37" t="s">
        <v>222</v>
      </c>
      <c r="T8" s="43">
        <f t="shared" si="7"/>
        <v>-14315.770759999985</v>
      </c>
      <c r="U8" s="43">
        <f t="shared" si="8"/>
        <v>-22947.517500000016</v>
      </c>
      <c r="V8" s="43">
        <f t="shared" si="9"/>
        <v>-51625.532669999928</v>
      </c>
      <c r="W8" s="43">
        <f t="shared" si="10"/>
        <v>-82312.902860000031</v>
      </c>
      <c r="X8" s="43">
        <f t="shared" si="11"/>
        <v>-127212.20288</v>
      </c>
      <c r="Y8" s="43">
        <f t="shared" si="12"/>
        <v>-161769.19501000002</v>
      </c>
      <c r="Z8" s="43"/>
      <c r="AA8" s="37" t="s">
        <v>222</v>
      </c>
      <c r="AB8" s="44">
        <f t="shared" si="1"/>
        <v>-3.3341777418075536E-2</v>
      </c>
      <c r="AC8" s="44">
        <f t="shared" si="2"/>
        <v>-5.0209218003371858E-2</v>
      </c>
      <c r="AD8" s="44">
        <f t="shared" si="3"/>
        <v>-9.7461788254175619E-2</v>
      </c>
      <c r="AE8" s="44">
        <f t="shared" si="4"/>
        <v>-0.13520193988409202</v>
      </c>
      <c r="AF8" s="44">
        <f t="shared" si="5"/>
        <v>-0.17334270321432788</v>
      </c>
      <c r="AG8" s="44">
        <f t="shared" si="6"/>
        <v>-0.19350015598896475</v>
      </c>
    </row>
    <row r="9" spans="1:33" s="42" customFormat="1" ht="13.5" customHeight="1" x14ac:dyDescent="0.2">
      <c r="A9" s="36" t="s">
        <v>224</v>
      </c>
      <c r="B9" s="39">
        <f>SUM(B10:B21)</f>
        <v>36641.298950162702</v>
      </c>
      <c r="C9" s="39">
        <f t="shared" ref="C9:G9" si="13">SUM(C10:C21)</f>
        <v>46548.522347700004</v>
      </c>
      <c r="D9" s="39">
        <f t="shared" si="13"/>
        <v>52135.4671036</v>
      </c>
      <c r="E9" s="39">
        <f t="shared" si="13"/>
        <v>79782.458085874008</v>
      </c>
      <c r="F9" s="39">
        <f t="shared" si="13"/>
        <v>108267.208185938</v>
      </c>
      <c r="G9" s="39">
        <f t="shared" si="13"/>
        <v>199729.13215714815</v>
      </c>
      <c r="H9" s="39">
        <f>SUM(H10:H21)</f>
        <v>261901.29772662089</v>
      </c>
      <c r="I9" s="41"/>
      <c r="J9" s="36" t="s">
        <v>224</v>
      </c>
      <c r="K9" s="39">
        <f>SUM(K10:K21)</f>
        <v>36641.298950162702</v>
      </c>
      <c r="L9" s="39">
        <f t="shared" ref="L9:Q9" si="14">SUM(L10:L21)</f>
        <v>46678.791154600003</v>
      </c>
      <c r="M9" s="39">
        <f t="shared" si="14"/>
        <v>51966.234699900007</v>
      </c>
      <c r="N9" s="39">
        <f t="shared" si="14"/>
        <v>75501.641000949006</v>
      </c>
      <c r="O9" s="39">
        <f t="shared" si="14"/>
        <v>100458.10496086198</v>
      </c>
      <c r="P9" s="39">
        <f t="shared" si="14"/>
        <v>184440.85616053658</v>
      </c>
      <c r="Q9" s="39">
        <f t="shared" si="14"/>
        <v>241603.16093263755</v>
      </c>
      <c r="R9" s="39"/>
      <c r="S9" s="36" t="s">
        <v>224</v>
      </c>
      <c r="T9" s="43">
        <f t="shared" si="7"/>
        <v>130.26880689999962</v>
      </c>
      <c r="U9" s="43">
        <f t="shared" si="8"/>
        <v>-169.23240369999257</v>
      </c>
      <c r="V9" s="43">
        <f t="shared" si="9"/>
        <v>-4280.8170849250018</v>
      </c>
      <c r="W9" s="43">
        <f t="shared" si="10"/>
        <v>-7809.1032250760181</v>
      </c>
      <c r="X9" s="43">
        <f t="shared" si="11"/>
        <v>-15288.27599661157</v>
      </c>
      <c r="Y9" s="43">
        <f t="shared" si="12"/>
        <v>-20298.136793983344</v>
      </c>
      <c r="Z9" s="43"/>
      <c r="AA9" s="36" t="s">
        <v>224</v>
      </c>
      <c r="AB9" s="44">
        <f t="shared" si="1"/>
        <v>2.7985594457100582E-3</v>
      </c>
      <c r="AC9" s="44">
        <f t="shared" si="2"/>
        <v>-3.2460129946415561E-3</v>
      </c>
      <c r="AD9" s="44">
        <f t="shared" si="3"/>
        <v>-5.3656119247633804E-2</v>
      </c>
      <c r="AE9" s="44">
        <f t="shared" si="4"/>
        <v>-7.2128055723619244E-2</v>
      </c>
      <c r="AF9" s="44">
        <f t="shared" si="5"/>
        <v>-7.6545047943144651E-2</v>
      </c>
      <c r="AG9" s="44">
        <f t="shared" si="6"/>
        <v>-7.7503001971265695E-2</v>
      </c>
    </row>
    <row r="10" spans="1:33" s="42" customFormat="1" ht="13.5" customHeight="1" x14ac:dyDescent="0.2">
      <c r="A10" s="38" t="s">
        <v>425</v>
      </c>
      <c r="B10" s="39">
        <f>SUMIFS('DATA 2'!$C$68:$C$100,'DATA 2'!$A$68:$A$100,$A10)</f>
        <v>10768.83088</v>
      </c>
      <c r="C10" s="39">
        <f>SUMIFS('DATA 2'!$H$68:$H$100,'DATA 2'!$A$68:$A$100,$A10)</f>
        <v>14712.997719999999</v>
      </c>
      <c r="D10" s="39">
        <f>SUMIFS('DATA 2'!$J$68:$J$100,'DATA 2'!$A$68:$A$100,$A10)</f>
        <v>16936.787960000001</v>
      </c>
      <c r="E10" s="39">
        <f>SUMIFS('DATA 2'!$O$68:$O$100,'DATA 2'!$A$68:$A$100,$A10)</f>
        <v>19044.814450000002</v>
      </c>
      <c r="F10" s="39">
        <f>SUMIFS('DATA 2'!$T$68:$T$100,'DATA 2'!$A$68:$A$100,$A10)</f>
        <v>22737.77547</v>
      </c>
      <c r="G10" s="39">
        <f>SUMIFS('DATA 2'!$AD$68:$AD$100,'DATA 2'!$A$68:$A$100,$A10)</f>
        <v>26464.063450000001</v>
      </c>
      <c r="H10" s="39">
        <f>SUMIFS('DATA 2'!$AN$68:$AN$100,'DATA 2'!$A$68:$A$100,$A10)</f>
        <v>29576.58453</v>
      </c>
      <c r="I10" s="41"/>
      <c r="J10" s="38" t="s">
        <v>425</v>
      </c>
      <c r="K10" s="39">
        <f>SUMIFS('DATA 2'!$C$101:$C$133,'DATA 2'!$A$101:$A$133,$J10)</f>
        <v>10768.83088</v>
      </c>
      <c r="L10" s="39">
        <f>SUMIFS('DATA 2'!$H$101:$H$133,'DATA 2'!$A$101:$A$133,$J10)</f>
        <v>14700.16114</v>
      </c>
      <c r="M10" s="39">
        <f>SUMIFS('DATA 2'!$J$101:$J$133,'DATA 2'!$A$101:$A$133,$J10)</f>
        <v>16763.685750000001</v>
      </c>
      <c r="N10" s="39">
        <f>SUMIFS('DATA 2'!$O$101:$O$133,'DATA 2'!$A$101:$A$133,$J10)</f>
        <v>17685.895629999999</v>
      </c>
      <c r="O10" s="39">
        <f>SUMIFS('DATA 2'!$T$101:$T$133,'DATA 2'!$A$101:$A$133,$J10)</f>
        <v>20398.048770000001</v>
      </c>
      <c r="P10" s="39">
        <f>SUMIFS('DATA 2'!AD$101:$AD$133,'DATA 2'!$A$101:$A$133,$J10)</f>
        <v>23056.834780000001</v>
      </c>
      <c r="Q10" s="39">
        <f>SUMIFS('DATA 2'!$AN$101:$AN$133,'DATA 2'!$A$101:$A$133,$J10)</f>
        <v>25266.243719999999</v>
      </c>
      <c r="R10" s="41"/>
      <c r="S10" s="38" t="s">
        <v>425</v>
      </c>
      <c r="T10" s="43">
        <f t="shared" si="7"/>
        <v>-12.83657999999923</v>
      </c>
      <c r="U10" s="43">
        <f t="shared" si="8"/>
        <v>-173.10221000000092</v>
      </c>
      <c r="V10" s="43">
        <f t="shared" si="9"/>
        <v>-1358.9188200000026</v>
      </c>
      <c r="W10" s="43">
        <f t="shared" si="10"/>
        <v>-2339.7266999999993</v>
      </c>
      <c r="X10" s="43">
        <f t="shared" si="11"/>
        <v>-3407.2286700000004</v>
      </c>
      <c r="Y10" s="43">
        <f t="shared" si="12"/>
        <v>-4310.3408100000015</v>
      </c>
      <c r="Z10" s="43"/>
      <c r="AA10" s="38" t="s">
        <v>425</v>
      </c>
      <c r="AB10" s="44">
        <f t="shared" si="1"/>
        <v>-8.7246530206075423E-4</v>
      </c>
      <c r="AC10" s="44">
        <f t="shared" si="2"/>
        <v>-1.0220486340669854E-2</v>
      </c>
      <c r="AD10" s="44">
        <f t="shared" si="3"/>
        <v>-7.135374427341834E-2</v>
      </c>
      <c r="AE10" s="44">
        <f t="shared" si="4"/>
        <v>-0.10290042238683428</v>
      </c>
      <c r="AF10" s="44">
        <f t="shared" si="5"/>
        <v>-0.1287492631824082</v>
      </c>
      <c r="AG10" s="44">
        <f t="shared" si="6"/>
        <v>-0.14573490747817597</v>
      </c>
    </row>
    <row r="11" spans="1:33" s="42" customFormat="1" ht="13.5" customHeight="1" x14ac:dyDescent="0.2">
      <c r="A11" s="38" t="s">
        <v>426</v>
      </c>
      <c r="B11" s="39">
        <f>SUMIFS('DATA 2'!$C$68:$C$100,'DATA 2'!$A$68:$A$100,$A11)</f>
        <v>752.27429700000005</v>
      </c>
      <c r="C11" s="39">
        <f>SUMIFS('DATA 2'!$H$68:$H$100,'DATA 2'!$A$68:$A$100,$A11)</f>
        <v>2732.5099930000001</v>
      </c>
      <c r="D11" s="39">
        <f>SUMIFS('DATA 2'!$J$68:$J$100,'DATA 2'!$A$68:$A$100,$A11)</f>
        <v>4211.3822250000003</v>
      </c>
      <c r="E11" s="39">
        <f>SUMIFS('DATA 2'!$O$68:$O$100,'DATA 2'!$A$68:$A$100,$A11)</f>
        <v>10348.000959999999</v>
      </c>
      <c r="F11" s="39">
        <f>SUMIFS('DATA 2'!$T$68:$T$100,'DATA 2'!$A$68:$A$100,$A11)</f>
        <v>20417.12932</v>
      </c>
      <c r="G11" s="39">
        <f>SUMIFS('DATA 2'!$AD$68:$AD$100,'DATA 2'!$A$68:$A$100,$A11)</f>
        <v>44856.40612</v>
      </c>
      <c r="H11" s="39">
        <f>SUMIFS('DATA 2'!$AN$68:$AN$100,'DATA 2'!$A$68:$A$100,$A11)</f>
        <v>61103.051899999999</v>
      </c>
      <c r="I11" s="41"/>
      <c r="J11" s="38" t="s">
        <v>426</v>
      </c>
      <c r="K11" s="39">
        <f>SUMIFS('DATA 2'!$C$101:$C$133,'DATA 2'!$A$101:$A$133,$J11)</f>
        <v>752.27429700000005</v>
      </c>
      <c r="L11" s="39">
        <f>SUMIFS('DATA 2'!$H$101:$H$133,'DATA 2'!$A$101:$A$133,$J11)</f>
        <v>2728.6459089999998</v>
      </c>
      <c r="M11" s="39">
        <f>SUMIFS('DATA 2'!$J$101:$J$133,'DATA 2'!$A$101:$A$133,$J11)</f>
        <v>4155.796362</v>
      </c>
      <c r="N11" s="39">
        <f>SUMIFS('DATA 2'!$O$101:$O$133,'DATA 2'!$A$101:$A$133,$J11)</f>
        <v>9634.2685170000004</v>
      </c>
      <c r="O11" s="39">
        <f>SUMIFS('DATA 2'!$T$101:$T$133,'DATA 2'!$A$101:$A$133,$J11)</f>
        <v>18645.86591</v>
      </c>
      <c r="P11" s="39">
        <f>SUMIFS('DATA 2'!AD$101:$AD$133,'DATA 2'!$A$101:$A$133,$J11)</f>
        <v>40826.221369999999</v>
      </c>
      <c r="Q11" s="39">
        <f>SUMIFS('DATA 2'!$AN$101:$AN$133,'DATA 2'!$A$101:$A$133,$J11)</f>
        <v>55273.27248</v>
      </c>
      <c r="R11" s="41"/>
      <c r="S11" s="38" t="s">
        <v>426</v>
      </c>
      <c r="T11" s="43">
        <f t="shared" si="7"/>
        <v>-3.8640840000002754</v>
      </c>
      <c r="U11" s="43">
        <f t="shared" si="8"/>
        <v>-55.585863000000245</v>
      </c>
      <c r="V11" s="43">
        <f t="shared" si="9"/>
        <v>-713.73244299999897</v>
      </c>
      <c r="W11" s="43">
        <f t="shared" si="10"/>
        <v>-1771.2634099999996</v>
      </c>
      <c r="X11" s="43">
        <f t="shared" si="11"/>
        <v>-4030.1847500000003</v>
      </c>
      <c r="Y11" s="43">
        <f t="shared" si="12"/>
        <v>-5829.7794199999989</v>
      </c>
      <c r="Z11" s="43"/>
      <c r="AA11" s="38" t="s">
        <v>426</v>
      </c>
      <c r="AB11" s="44">
        <f t="shared" si="1"/>
        <v>-1.4141152310144234E-3</v>
      </c>
      <c r="AC11" s="44">
        <f t="shared" si="2"/>
        <v>-1.3198959398656895E-2</v>
      </c>
      <c r="AD11" s="44">
        <f t="shared" si="3"/>
        <v>-6.8972978042707744E-2</v>
      </c>
      <c r="AE11" s="44">
        <f t="shared" si="4"/>
        <v>-8.6753792966620669E-2</v>
      </c>
      <c r="AF11" s="44">
        <f t="shared" si="5"/>
        <v>-8.984635860524437E-2</v>
      </c>
      <c r="AG11" s="44">
        <f t="shared" si="6"/>
        <v>-9.5408972853612828E-2</v>
      </c>
    </row>
    <row r="12" spans="1:33" s="42" customFormat="1" ht="13.5" customHeight="1" x14ac:dyDescent="0.2">
      <c r="A12" s="38" t="s">
        <v>427</v>
      </c>
      <c r="B12" s="39">
        <f>SUMIFS('DATA 2'!$C$68:$C$100,'DATA 2'!$A$68:$A$100,$A12)</f>
        <v>638.72549079999999</v>
      </c>
      <c r="C12" s="39">
        <f>SUMIFS('DATA 2'!$H$68:$H$100,'DATA 2'!$A$68:$A$100,$A12)</f>
        <v>801.84937349999996</v>
      </c>
      <c r="D12" s="39">
        <f>SUMIFS('DATA 2'!$J$68:$J$100,'DATA 2'!$A$68:$A$100,$A12)</f>
        <v>1105.2066050000001</v>
      </c>
      <c r="E12" s="39">
        <f>SUMIFS('DATA 2'!$O$68:$O$100,'DATA 2'!$A$68:$A$100,$A12)</f>
        <v>2192.7207170000001</v>
      </c>
      <c r="F12" s="39">
        <f>SUMIFS('DATA 2'!$T$68:$T$100,'DATA 2'!$A$68:$A$100,$A12)</f>
        <v>2742.3378160000002</v>
      </c>
      <c r="G12" s="39">
        <f>SUMIFS('DATA 2'!$AD$68:$AD$100,'DATA 2'!$A$68:$A$100,$A12)</f>
        <v>3461.1538839999998</v>
      </c>
      <c r="H12" s="39">
        <f>SUMIFS('DATA 2'!$AN$68:$AN$100,'DATA 2'!$A$68:$A$100,$A12)</f>
        <v>3832.4435349999999</v>
      </c>
      <c r="I12" s="41"/>
      <c r="J12" s="38" t="s">
        <v>427</v>
      </c>
      <c r="K12" s="39">
        <f>SUMIFS('DATA 2'!$C$101:$C$133,'DATA 2'!$A$101:$A$133,$J12)</f>
        <v>638.72549079999999</v>
      </c>
      <c r="L12" s="39">
        <f>SUMIFS('DATA 2'!$H$101:$H$133,'DATA 2'!$A$101:$A$133,$J12)</f>
        <v>801.13545899999997</v>
      </c>
      <c r="M12" s="39">
        <f>SUMIFS('DATA 2'!$J$101:$J$133,'DATA 2'!$A$101:$A$133,$J12)</f>
        <v>1093.909613</v>
      </c>
      <c r="N12" s="39">
        <f>SUMIFS('DATA 2'!$O$101:$O$133,'DATA 2'!$A$101:$A$133,$J12)</f>
        <v>2037.931812</v>
      </c>
      <c r="O12" s="39">
        <f>SUMIFS('DATA 2'!$T$101:$T$133,'DATA 2'!$A$101:$A$133,$J12)</f>
        <v>2471.3356399999998</v>
      </c>
      <c r="P12" s="39">
        <f>SUMIFS('DATA 2'!AD$101:$AD$133,'DATA 2'!$A$101:$A$133,$J12)</f>
        <v>3071.4624119999999</v>
      </c>
      <c r="Q12" s="39">
        <f>SUMIFS('DATA 2'!$AN$101:$AN$133,'DATA 2'!$A$101:$A$133,$J12)</f>
        <v>3381.1102529999998</v>
      </c>
      <c r="R12" s="41"/>
      <c r="S12" s="38" t="s">
        <v>427</v>
      </c>
      <c r="T12" s="43">
        <f t="shared" si="7"/>
        <v>-0.71391449999998713</v>
      </c>
      <c r="U12" s="43">
        <f t="shared" si="8"/>
        <v>-11.296992000000046</v>
      </c>
      <c r="V12" s="43">
        <f t="shared" si="9"/>
        <v>-154.78890500000011</v>
      </c>
      <c r="W12" s="43">
        <f t="shared" si="10"/>
        <v>-271.00217600000042</v>
      </c>
      <c r="X12" s="43">
        <f t="shared" si="11"/>
        <v>-389.69147199999998</v>
      </c>
      <c r="Y12" s="43">
        <f t="shared" si="12"/>
        <v>-451.33328200000005</v>
      </c>
      <c r="Z12" s="43"/>
      <c r="AA12" s="38" t="s">
        <v>427</v>
      </c>
      <c r="AB12" s="44">
        <f t="shared" si="1"/>
        <v>-8.903349227347146E-4</v>
      </c>
      <c r="AC12" s="44">
        <f t="shared" si="2"/>
        <v>-1.0221611008196962E-2</v>
      </c>
      <c r="AD12" s="44">
        <f t="shared" si="3"/>
        <v>-7.059216607018548E-2</v>
      </c>
      <c r="AE12" s="44">
        <f t="shared" si="4"/>
        <v>-9.8821587340135464E-2</v>
      </c>
      <c r="AF12" s="44">
        <f t="shared" si="5"/>
        <v>-0.11259004512958548</v>
      </c>
      <c r="AG12" s="44">
        <f t="shared" si="6"/>
        <v>-0.11776645314619094</v>
      </c>
    </row>
    <row r="13" spans="1:33" s="42" customFormat="1" ht="13.5" customHeight="1" x14ac:dyDescent="0.2">
      <c r="A13" s="38" t="s">
        <v>117</v>
      </c>
      <c r="B13" s="39">
        <f>SUMIFS('DATA 2'!$C$68:$C$100,'DATA 2'!$A$68:$A$100,$A13)</f>
        <v>4.3678165160000004</v>
      </c>
      <c r="C13" s="39">
        <f>SUMIFS('DATA 2'!$H$68:$H$100,'DATA 2'!$A$68:$A$100,$A13)</f>
        <v>170.77959569999999</v>
      </c>
      <c r="D13" s="39">
        <f>SUMIFS('DATA 2'!$J$68:$J$100,'DATA 2'!$A$68:$A$100,$A13)</f>
        <v>621.60721960000001</v>
      </c>
      <c r="E13" s="39">
        <f>SUMIFS('DATA 2'!$O$68:$O$100,'DATA 2'!$A$68:$A$100,$A13)</f>
        <v>12843.774740000001</v>
      </c>
      <c r="F13" s="39">
        <f>SUMIFS('DATA 2'!$T$68:$T$100,'DATA 2'!$A$68:$A$100,$A13)</f>
        <v>20275.807199999999</v>
      </c>
      <c r="G13" s="39">
        <f>SUMIFS('DATA 2'!$AD$68:$AD$100,'DATA 2'!$A$68:$A$100,$A13)</f>
        <v>83718.19356</v>
      </c>
      <c r="H13" s="39">
        <f>SUMIFS('DATA 2'!$AN$68:$AN$100,'DATA 2'!$A$68:$A$100,$A13)</f>
        <v>121829.027</v>
      </c>
      <c r="I13" s="41"/>
      <c r="J13" s="38" t="s">
        <v>117</v>
      </c>
      <c r="K13" s="39">
        <f>SUMIFS('DATA 2'!$C$101:$C$133,'DATA 2'!$A$101:$A$133,$J13)</f>
        <v>4.3678165160000004</v>
      </c>
      <c r="L13" s="39">
        <f>SUMIFS('DATA 2'!$H$101:$H$133,'DATA 2'!$A$101:$A$133,$J13)</f>
        <v>170.46663960000001</v>
      </c>
      <c r="M13" s="39">
        <f>SUMIFS('DATA 2'!$J$101:$J$133,'DATA 2'!$A$101:$A$133,$J13)</f>
        <v>612.86260140000002</v>
      </c>
      <c r="N13" s="39">
        <f>SUMIFS('DATA 2'!$O$101:$O$133,'DATA 2'!$A$101:$A$133,$J13)</f>
        <v>11971.15308</v>
      </c>
      <c r="O13" s="39">
        <f>SUMIFS('DATA 2'!$T$101:$T$133,'DATA 2'!$A$101:$A$133,$J13)</f>
        <v>18614.151279999998</v>
      </c>
      <c r="P13" s="39">
        <f>SUMIFS('DATA 2'!AD$101:$AD$133,'DATA 2'!$A$101:$A$133,$J13)</f>
        <v>76835.685500000007</v>
      </c>
      <c r="Q13" s="39">
        <f>SUMIFS('DATA 2'!$AN$101:$AN$133,'DATA 2'!$A$101:$A$133,$J13)</f>
        <v>111104.08010000001</v>
      </c>
      <c r="R13" s="41"/>
      <c r="S13" s="38" t="s">
        <v>117</v>
      </c>
      <c r="T13" s="43">
        <f t="shared" si="7"/>
        <v>-0.31295609999997964</v>
      </c>
      <c r="U13" s="43">
        <f t="shared" si="8"/>
        <v>-8.7446181999999908</v>
      </c>
      <c r="V13" s="43">
        <f t="shared" si="9"/>
        <v>-872.6216600000007</v>
      </c>
      <c r="W13" s="43">
        <f t="shared" si="10"/>
        <v>-1661.6559200000011</v>
      </c>
      <c r="X13" s="43">
        <f t="shared" si="11"/>
        <v>-6882.5080599999928</v>
      </c>
      <c r="Y13" s="43">
        <f t="shared" si="12"/>
        <v>-10724.946899999995</v>
      </c>
      <c r="Z13" s="43"/>
      <c r="AA13" s="38" t="s">
        <v>117</v>
      </c>
      <c r="AB13" s="44">
        <f t="shared" si="1"/>
        <v>-1.832514585347389E-3</v>
      </c>
      <c r="AC13" s="44">
        <f t="shared" si="2"/>
        <v>-1.4067755206619181E-2</v>
      </c>
      <c r="AD13" s="44">
        <f t="shared" si="3"/>
        <v>-6.7941214920435478E-2</v>
      </c>
      <c r="AE13" s="44">
        <f t="shared" si="4"/>
        <v>-8.1952639597007049E-2</v>
      </c>
      <c r="AF13" s="44">
        <f t="shared" si="5"/>
        <v>-8.2210422458140697E-2</v>
      </c>
      <c r="AG13" s="44">
        <f t="shared" si="6"/>
        <v>-8.8032771533174903E-2</v>
      </c>
    </row>
    <row r="14" spans="1:33" s="42" customFormat="1" ht="13.5" customHeight="1" x14ac:dyDescent="0.2">
      <c r="A14" s="38" t="s">
        <v>428</v>
      </c>
      <c r="B14" s="39">
        <f>SUMIFS('DATA 2'!$C$68:$C$100,'DATA 2'!$A$68:$A$100,$A14)</f>
        <v>288.43088970000002</v>
      </c>
      <c r="C14" s="39">
        <f>SUMIFS('DATA 2'!$H$68:$H$100,'DATA 2'!$A$68:$A$100,$A14)</f>
        <v>1198.048771</v>
      </c>
      <c r="D14" s="39">
        <f>SUMIFS('DATA 2'!$J$68:$J$100,'DATA 2'!$A$68:$A$100,$A14)</f>
        <v>1730.8318690000001</v>
      </c>
      <c r="E14" s="39">
        <f>SUMIFS('DATA 2'!$O$68:$O$100,'DATA 2'!$A$68:$A$100,$A14)</f>
        <v>3232.9818</v>
      </c>
      <c r="F14" s="39">
        <f>SUMIFS('DATA 2'!$T$68:$T$100,'DATA 2'!$A$68:$A$100,$A14)</f>
        <v>4052.3870689999999</v>
      </c>
      <c r="G14" s="39">
        <f>SUMIFS('DATA 2'!$AD$68:$AD$100,'DATA 2'!$A$68:$A$100,$A14)</f>
        <v>4722.864775</v>
      </c>
      <c r="H14" s="39">
        <f>SUMIFS('DATA 2'!$AN$68:$AN$100,'DATA 2'!$A$68:$A$100,$A14)</f>
        <v>1.40306836</v>
      </c>
      <c r="I14" s="41"/>
      <c r="J14" s="38" t="s">
        <v>428</v>
      </c>
      <c r="K14" s="39">
        <f>SUMIFS('DATA 2'!$C$101:$C$133,'DATA 2'!$A$101:$A$133,$J14)</f>
        <v>288.43088970000002</v>
      </c>
      <c r="L14" s="39">
        <f>SUMIFS('DATA 2'!$H$101:$H$133,'DATA 2'!$A$101:$A$133,$J14)</f>
        <v>1197.0811819999999</v>
      </c>
      <c r="M14" s="39">
        <f>SUMIFS('DATA 2'!$J$101:$J$133,'DATA 2'!$A$101:$A$133,$J14)</f>
        <v>1713.703612</v>
      </c>
      <c r="N14" s="39">
        <f>SUMIFS('DATA 2'!$O$101:$O$133,'DATA 2'!$A$101:$A$133,$J14)</f>
        <v>3009.2519980000002</v>
      </c>
      <c r="O14" s="39">
        <f>SUMIFS('DATA 2'!$T$101:$T$133,'DATA 2'!$A$101:$A$133,$J14)</f>
        <v>3667.7734230000001</v>
      </c>
      <c r="P14" s="39">
        <f>SUMIFS('DATA 2'!AD$101:$AD$133,'DATA 2'!$A$101:$A$133,$J14)</f>
        <v>4228.849577</v>
      </c>
      <c r="Q14" s="39">
        <f>SUMIFS('DATA 2'!$AN$101:$AN$133,'DATA 2'!$A$101:$A$133,$J14)</f>
        <v>1.2638898599999999</v>
      </c>
      <c r="R14" s="41"/>
      <c r="S14" s="38" t="s">
        <v>428</v>
      </c>
      <c r="T14" s="43">
        <f t="shared" si="7"/>
        <v>-0.96758900000008907</v>
      </c>
      <c r="U14" s="43">
        <f t="shared" si="8"/>
        <v>-17.128257000000076</v>
      </c>
      <c r="V14" s="43">
        <f t="shared" si="9"/>
        <v>-223.72980199999984</v>
      </c>
      <c r="W14" s="43">
        <f t="shared" si="10"/>
        <v>-384.61364599999979</v>
      </c>
      <c r="X14" s="43">
        <f t="shared" si="11"/>
        <v>-494.01519800000005</v>
      </c>
      <c r="Y14" s="43">
        <f t="shared" si="12"/>
        <v>-0.13917850000000009</v>
      </c>
      <c r="Z14" s="43"/>
      <c r="AA14" s="38" t="s">
        <v>428</v>
      </c>
      <c r="AB14" s="44">
        <f t="shared" si="1"/>
        <v>-8.0763740460454425E-4</v>
      </c>
      <c r="AC14" s="44">
        <f t="shared" si="2"/>
        <v>-9.8959681219042972E-3</v>
      </c>
      <c r="AD14" s="44">
        <f t="shared" si="3"/>
        <v>-6.9202307912775707E-2</v>
      </c>
      <c r="AE14" s="44">
        <f t="shared" si="4"/>
        <v>-9.4910392183960357E-2</v>
      </c>
      <c r="AF14" s="44">
        <f t="shared" si="5"/>
        <v>-0.10460075008181868</v>
      </c>
      <c r="AG14" s="44">
        <f t="shared" si="6"/>
        <v>-9.9195808249856077E-2</v>
      </c>
    </row>
    <row r="15" spans="1:33" s="42" customFormat="1" ht="13.5" customHeight="1" x14ac:dyDescent="0.2">
      <c r="A15" s="38" t="s">
        <v>429</v>
      </c>
      <c r="B15" s="39">
        <f>SUMIFS('DATA 2'!$C$68:$C$100,'DATA 2'!$A$68:$A$100,$A15)</f>
        <v>514.10128280000004</v>
      </c>
      <c r="C15" s="39">
        <f>SUMIFS('DATA 2'!$H$68:$H$100,'DATA 2'!$A$68:$A$100,$A15)</f>
        <v>878.44001379999997</v>
      </c>
      <c r="D15" s="39">
        <f>SUMIFS('DATA 2'!$J$68:$J$100,'DATA 2'!$A$68:$A$100,$A15)</f>
        <v>1054.2808239999999</v>
      </c>
      <c r="E15" s="39">
        <f>SUMIFS('DATA 2'!$O$68:$O$100,'DATA 2'!$A$68:$A$100,$A15)</f>
        <v>1318.383871</v>
      </c>
      <c r="F15" s="39">
        <f>SUMIFS('DATA 2'!$T$68:$T$100,'DATA 2'!$A$68:$A$100,$A15)</f>
        <v>1424.3152930000001</v>
      </c>
      <c r="G15" s="39">
        <f>SUMIFS('DATA 2'!$AD$68:$AD$100,'DATA 2'!$A$68:$A$100,$A15)</f>
        <v>558.130087</v>
      </c>
      <c r="H15" s="39">
        <f>SUMIFS('DATA 2'!$AN$68:$AN$100,'DATA 2'!$A$68:$A$100,$A15)</f>
        <v>42.743281119999999</v>
      </c>
      <c r="I15" s="41"/>
      <c r="J15" s="38" t="s">
        <v>429</v>
      </c>
      <c r="K15" s="39">
        <f>SUMIFS('DATA 2'!$C$101:$C$133,'DATA 2'!$A$101:$A$133,$J15)</f>
        <v>514.10128280000004</v>
      </c>
      <c r="L15" s="39">
        <f>SUMIFS('DATA 2'!$H$101:$H$133,'DATA 2'!$A$101:$A$133,$J15)</f>
        <v>877.54021939999996</v>
      </c>
      <c r="M15" s="39">
        <f>SUMIFS('DATA 2'!$J$101:$J$133,'DATA 2'!$A$101:$A$133,$J15)</f>
        <v>1043.189588</v>
      </c>
      <c r="N15" s="39">
        <f>SUMIFS('DATA 2'!$O$101:$O$133,'DATA 2'!$A$101:$A$133,$J15)</f>
        <v>1224.4531489999999</v>
      </c>
      <c r="O15" s="39">
        <f>SUMIFS('DATA 2'!$T$101:$T$133,'DATA 2'!$A$101:$A$133,$J15)</f>
        <v>1281.3619249999999</v>
      </c>
      <c r="P15" s="39">
        <f>SUMIFS('DATA 2'!AD$101:$AD$133,'DATA 2'!$A$101:$A$133,$J15)</f>
        <v>491.49909339999999</v>
      </c>
      <c r="Q15" s="39">
        <f>SUMIFS('DATA 2'!$AN$101:$AN$133,'DATA 2'!$A$101:$A$133,$J15)</f>
        <v>36.977145350000001</v>
      </c>
      <c r="R15" s="41"/>
      <c r="S15" s="38" t="s">
        <v>429</v>
      </c>
      <c r="T15" s="43">
        <f t="shared" si="7"/>
        <v>-0.89979440000001887</v>
      </c>
      <c r="U15" s="43">
        <f t="shared" si="8"/>
        <v>-11.091235999999981</v>
      </c>
      <c r="V15" s="43">
        <f t="shared" si="9"/>
        <v>-93.93072200000006</v>
      </c>
      <c r="W15" s="43">
        <f t="shared" si="10"/>
        <v>-142.95336800000018</v>
      </c>
      <c r="X15" s="43">
        <f t="shared" si="11"/>
        <v>-66.630993600000011</v>
      </c>
      <c r="Y15" s="43">
        <f t="shared" si="12"/>
        <v>-5.7661357699999982</v>
      </c>
      <c r="Z15" s="43"/>
      <c r="AA15" s="38" t="s">
        <v>429</v>
      </c>
      <c r="AB15" s="44">
        <f t="shared" si="1"/>
        <v>-1.024309441583382E-3</v>
      </c>
      <c r="AC15" s="44">
        <f t="shared" si="2"/>
        <v>-1.05201913451477E-2</v>
      </c>
      <c r="AD15" s="44">
        <f t="shared" si="3"/>
        <v>-7.1246868280293252E-2</v>
      </c>
      <c r="AE15" s="44">
        <f t="shared" si="4"/>
        <v>-0.10036637864001374</v>
      </c>
      <c r="AF15" s="44">
        <f t="shared" si="5"/>
        <v>-0.11938255104315854</v>
      </c>
      <c r="AG15" s="44">
        <f t="shared" si="6"/>
        <v>-0.13490157093489874</v>
      </c>
    </row>
    <row r="16" spans="1:33" s="42" customFormat="1" ht="13.5" customHeight="1" x14ac:dyDescent="0.2">
      <c r="A16" s="38" t="s">
        <v>430</v>
      </c>
      <c r="B16" s="84">
        <f>SUMIFS('DATA 2'!$C$68:$C$100,'DATA 2'!$A$68:$A$100,$A16)</f>
        <v>0.22515454670000001</v>
      </c>
      <c r="C16" s="39">
        <f>SUMIFS('DATA 2'!$H$68:$H$100,'DATA 2'!$A$68:$A$100,$A16)</f>
        <v>619.92005529999994</v>
      </c>
      <c r="D16" s="39">
        <f>SUMIFS('DATA 2'!$J$68:$J$100,'DATA 2'!$A$68:$A$100,$A16)</f>
        <v>1370.610248</v>
      </c>
      <c r="E16" s="39">
        <f>SUMIFS('DATA 2'!$O$68:$O$100,'DATA 2'!$A$68:$A$100,$A16)</f>
        <v>3705.6305790000001</v>
      </c>
      <c r="F16" s="39">
        <f>SUMIFS('DATA 2'!$T$68:$T$100,'DATA 2'!$A$68:$A$100,$A16)</f>
        <v>4480.6779189999997</v>
      </c>
      <c r="G16" s="39">
        <f>SUMIFS('DATA 2'!$AD$68:$AD$100,'DATA 2'!$A$68:$A$100,$A16)</f>
        <v>1827.658248</v>
      </c>
      <c r="H16" s="39">
        <f>SUMIFS('DATA 2'!$AN$68:$AN$100,'DATA 2'!$A$68:$A$100,$A16)</f>
        <v>848.11252860000002</v>
      </c>
      <c r="I16" s="41"/>
      <c r="J16" s="38" t="s">
        <v>430</v>
      </c>
      <c r="K16" s="39">
        <f>SUMIFS('DATA 2'!$C$101:$C$133,'DATA 2'!$A$101:$A$133,$J16)</f>
        <v>0.22515454670000001</v>
      </c>
      <c r="L16" s="39">
        <f>SUMIFS('DATA 2'!$H$101:$H$133,'DATA 2'!$A$101:$A$133,$J16)</f>
        <v>619.29719169999998</v>
      </c>
      <c r="M16" s="39">
        <f>SUMIFS('DATA 2'!$J$101:$J$133,'DATA 2'!$A$101:$A$133,$J16)</f>
        <v>1356.6437780000001</v>
      </c>
      <c r="N16" s="39">
        <f>SUMIFS('DATA 2'!$O$101:$O$133,'DATA 2'!$A$101:$A$133,$J16)</f>
        <v>3457.5001480000001</v>
      </c>
      <c r="O16" s="39">
        <f>SUMIFS('DATA 2'!$T$101:$T$133,'DATA 2'!$A$101:$A$133,$J16)</f>
        <v>4084.0537220000001</v>
      </c>
      <c r="P16" s="39">
        <f>SUMIFS('DATA 2'!AD$101:$AD$133,'DATA 2'!$A$101:$A$133,$J16)</f>
        <v>1654.4924120000001</v>
      </c>
      <c r="Q16" s="39">
        <f>SUMIFS('DATA 2'!$AN$101:$AN$133,'DATA 2'!$A$101:$A$133,$J16)</f>
        <v>761.81465460000004</v>
      </c>
      <c r="R16" s="41"/>
      <c r="S16" s="38" t="s">
        <v>430</v>
      </c>
      <c r="T16" s="43">
        <f t="shared" si="7"/>
        <v>-0.62286359999995966</v>
      </c>
      <c r="U16" s="43">
        <f t="shared" si="8"/>
        <v>-13.966469999999845</v>
      </c>
      <c r="V16" s="43">
        <f t="shared" si="9"/>
        <v>-248.13043100000004</v>
      </c>
      <c r="W16" s="43">
        <f t="shared" si="10"/>
        <v>-396.62419699999964</v>
      </c>
      <c r="X16" s="43">
        <f t="shared" si="11"/>
        <v>-173.1658359999999</v>
      </c>
      <c r="Y16" s="43">
        <f t="shared" si="12"/>
        <v>-86.297873999999979</v>
      </c>
      <c r="Z16" s="43"/>
      <c r="AA16" s="38" t="s">
        <v>430</v>
      </c>
      <c r="AB16" s="44">
        <f t="shared" si="1"/>
        <v>-1.0047482649977457E-3</v>
      </c>
      <c r="AC16" s="44">
        <f t="shared" si="2"/>
        <v>-1.018996466747546E-2</v>
      </c>
      <c r="AD16" s="44">
        <f t="shared" si="3"/>
        <v>-6.6960379808545412E-2</v>
      </c>
      <c r="AE16" s="44">
        <f t="shared" si="4"/>
        <v>-8.8518792060045759E-2</v>
      </c>
      <c r="AF16" s="44">
        <f t="shared" si="5"/>
        <v>-9.4747382991045903E-2</v>
      </c>
      <c r="AG16" s="44">
        <f t="shared" si="6"/>
        <v>-0.10175285836474313</v>
      </c>
    </row>
    <row r="17" spans="1:34" s="42" customFormat="1" ht="13.5" customHeight="1" x14ac:dyDescent="0.2">
      <c r="A17" s="38" t="s">
        <v>431</v>
      </c>
      <c r="B17" s="39">
        <f>SUMIFS('DATA 2'!$C$68:$C$100,'DATA 2'!$A$68:$A$100,$A17)</f>
        <v>2605.7253879999998</v>
      </c>
      <c r="C17" s="39">
        <f>SUMIFS('DATA 2'!$H$68:$H$100,'DATA 2'!$A$68:$A$100,$A17)</f>
        <v>2847.980971</v>
      </c>
      <c r="D17" s="39">
        <f>SUMIFS('DATA 2'!$J$68:$J$100,'DATA 2'!$A$68:$A$100,$A17)</f>
        <v>3164.2196410000001</v>
      </c>
      <c r="E17" s="39">
        <f>SUMIFS('DATA 2'!$O$68:$O$100,'DATA 2'!$A$68:$A$100,$A17)</f>
        <v>3292.7167629999999</v>
      </c>
      <c r="F17" s="39">
        <f>SUMIFS('DATA 2'!$T$68:$T$100,'DATA 2'!$A$68:$A$100,$A17)</f>
        <v>3342.6052180000001</v>
      </c>
      <c r="G17" s="39">
        <f>SUMIFS('DATA 2'!$AD$68:$AD$100,'DATA 2'!$A$68:$A$100,$A17)</f>
        <v>3490.9067359999999</v>
      </c>
      <c r="H17" s="39">
        <f>SUMIFS('DATA 2'!$AN$68:$AN$100,'DATA 2'!$A$68:$A$100,$A17)</f>
        <v>3725.772782</v>
      </c>
      <c r="I17" s="41"/>
      <c r="J17" s="38" t="s">
        <v>431</v>
      </c>
      <c r="K17" s="39">
        <f>SUMIFS('DATA 2'!$C$101:$C$133,'DATA 2'!$A$101:$A$133,$J17)</f>
        <v>2605.7253879999998</v>
      </c>
      <c r="L17" s="39">
        <f>SUMIFS('DATA 2'!$H$101:$H$133,'DATA 2'!$A$101:$A$133,$J17)</f>
        <v>2845.6285739999998</v>
      </c>
      <c r="M17" s="39">
        <f>SUMIFS('DATA 2'!$J$101:$J$133,'DATA 2'!$A$101:$A$133,$J17)</f>
        <v>3132.2279619999999</v>
      </c>
      <c r="N17" s="39">
        <f>SUMIFS('DATA 2'!$O$101:$O$133,'DATA 2'!$A$101:$A$133,$J17)</f>
        <v>3057.948887</v>
      </c>
      <c r="O17" s="39">
        <f>SUMIFS('DATA 2'!$T$101:$T$133,'DATA 2'!$A$101:$A$133,$J17)</f>
        <v>2996.424137</v>
      </c>
      <c r="P17" s="39">
        <f>SUMIFS('DATA 2'!AD$101:$AD$133,'DATA 2'!$A$101:$A$133,$J17)</f>
        <v>3024.9925210000001</v>
      </c>
      <c r="Q17" s="39">
        <f>SUMIFS('DATA 2'!$AN$101:$AN$133,'DATA 2'!$A$101:$A$133,$J17)</f>
        <v>3142.1399660000002</v>
      </c>
      <c r="R17" s="41"/>
      <c r="S17" s="38" t="s">
        <v>431</v>
      </c>
      <c r="T17" s="43">
        <f t="shared" si="7"/>
        <v>-2.35239700000011</v>
      </c>
      <c r="U17" s="43">
        <f t="shared" si="8"/>
        <v>-31.991679000000204</v>
      </c>
      <c r="V17" s="43">
        <f t="shared" si="9"/>
        <v>-234.76787599999989</v>
      </c>
      <c r="W17" s="43">
        <f t="shared" si="10"/>
        <v>-346.18108100000018</v>
      </c>
      <c r="X17" s="43">
        <f t="shared" si="11"/>
        <v>-465.91421499999979</v>
      </c>
      <c r="Y17" s="43">
        <f t="shared" si="12"/>
        <v>-583.63281599999982</v>
      </c>
      <c r="Z17" s="43"/>
      <c r="AA17" s="38" t="s">
        <v>431</v>
      </c>
      <c r="AB17" s="44">
        <f t="shared" si="1"/>
        <v>-8.2598761155838751E-4</v>
      </c>
      <c r="AC17" s="44">
        <f t="shared" si="2"/>
        <v>-1.011044827150176E-2</v>
      </c>
      <c r="AD17" s="44">
        <f t="shared" si="3"/>
        <v>-7.1299140769733982E-2</v>
      </c>
      <c r="AE17" s="44">
        <f t="shared" si="4"/>
        <v>-0.10356624800793335</v>
      </c>
      <c r="AF17" s="44">
        <f t="shared" si="5"/>
        <v>-0.13346509953854002</v>
      </c>
      <c r="AG17" s="44">
        <f t="shared" si="6"/>
        <v>-0.15664745279681414</v>
      </c>
    </row>
    <row r="18" spans="1:34" s="42" customFormat="1" ht="13.5" customHeight="1" x14ac:dyDescent="0.2">
      <c r="A18" s="38" t="s">
        <v>434</v>
      </c>
      <c r="B18" s="39">
        <f>SUMIFS('DATA 2'!$C$68:$C$100,'DATA 2'!$A$68:$A$100,$A18)</f>
        <v>2831.6670730000001</v>
      </c>
      <c r="C18" s="39">
        <f>SUMIFS('DATA 2'!$H$68:$H$100,'DATA 2'!$A$68:$A$100,$A18)</f>
        <v>3076.0876549999998</v>
      </c>
      <c r="D18" s="39">
        <f>SUMIFS('DATA 2'!$J$68:$J$100,'DATA 2'!$A$68:$A$100,$A18)</f>
        <v>3413.5680689999999</v>
      </c>
      <c r="E18" s="39">
        <f>SUMIFS('DATA 2'!$O$68:$O$100,'DATA 2'!$A$68:$A$100,$A18)</f>
        <v>3691.0377539999999</v>
      </c>
      <c r="F18" s="39">
        <f>SUMIFS('DATA 2'!$T$68:$T$100,'DATA 2'!$A$68:$A$100,$A18)</f>
        <v>3110.8728139999998</v>
      </c>
      <c r="G18" s="39">
        <f>SUMIFS('DATA 2'!$AD$68:$AD$100,'DATA 2'!$A$68:$A$100,$A18)</f>
        <v>2254.324462</v>
      </c>
      <c r="H18" s="39">
        <f>SUMIFS('DATA 2'!$AN$68:$AN$100,'DATA 2'!$A$68:$A$100,$A18)</f>
        <v>37.762710980000001</v>
      </c>
      <c r="I18" s="41"/>
      <c r="J18" s="38" t="s">
        <v>434</v>
      </c>
      <c r="K18" s="39">
        <f>SUMIFS('DATA 2'!$C$101:$C$133,'DATA 2'!$A$101:$A$133,$J18)</f>
        <v>2831.6670730000001</v>
      </c>
      <c r="L18" s="39">
        <f>SUMIFS('DATA 2'!$H$101:$H$133,'DATA 2'!$A$101:$A$133,$J18)</f>
        <v>3116.6868049999998</v>
      </c>
      <c r="M18" s="39">
        <f>SUMIFS('DATA 2'!$J$101:$J$133,'DATA 2'!$A$101:$A$133,$J18)</f>
        <v>3522.712192</v>
      </c>
      <c r="N18" s="39">
        <f>SUMIFS('DATA 2'!$O$101:$O$133,'DATA 2'!$A$101:$A$133,$J18)</f>
        <v>3897.6883520000001</v>
      </c>
      <c r="O18" s="39">
        <f>SUMIFS('DATA 2'!$T$101:$T$133,'DATA 2'!$A$101:$A$133,$J18)</f>
        <v>3459.0937560000002</v>
      </c>
      <c r="P18" s="39">
        <f>SUMIFS('DATA 2'!AD$101:$AD$133,'DATA 2'!$A$101:$A$133,$J18)</f>
        <v>3032.5949599999999</v>
      </c>
      <c r="Q18" s="39">
        <f>SUMIFS('DATA 2'!$AN$101:$AN$133,'DATA 2'!$A$101:$A$133,$J18)</f>
        <v>67.122286680000002</v>
      </c>
      <c r="R18" s="41"/>
      <c r="S18" s="38" t="s">
        <v>434</v>
      </c>
      <c r="T18" s="43">
        <f t="shared" si="7"/>
        <v>40.599150000000009</v>
      </c>
      <c r="U18" s="43">
        <f t="shared" si="8"/>
        <v>109.14412300000004</v>
      </c>
      <c r="V18" s="43">
        <f t="shared" si="9"/>
        <v>206.65059800000017</v>
      </c>
      <c r="W18" s="43">
        <f t="shared" si="10"/>
        <v>348.22094200000038</v>
      </c>
      <c r="X18" s="43">
        <f t="shared" si="11"/>
        <v>778.27049799999986</v>
      </c>
      <c r="Y18" s="43">
        <f t="shared" si="12"/>
        <v>29.359575700000001</v>
      </c>
      <c r="Z18" s="43"/>
      <c r="AA18" s="38" t="s">
        <v>434</v>
      </c>
      <c r="AB18" s="44">
        <f t="shared" si="1"/>
        <v>1.3198307250448016E-2</v>
      </c>
      <c r="AC18" s="44">
        <f t="shared" si="2"/>
        <v>3.1973618452545871E-2</v>
      </c>
      <c r="AD18" s="44">
        <f t="shared" si="3"/>
        <v>5.5987126594966963E-2</v>
      </c>
      <c r="AE18" s="44">
        <f t="shared" si="4"/>
        <v>0.11193673377866364</v>
      </c>
      <c r="AF18" s="44">
        <f t="shared" si="5"/>
        <v>0.3452344643013503</v>
      </c>
      <c r="AG18" s="44">
        <f t="shared" si="6"/>
        <v>0.77747531726600627</v>
      </c>
    </row>
    <row r="19" spans="1:34" s="42" customFormat="1" ht="13.5" customHeight="1" x14ac:dyDescent="0.2">
      <c r="A19" s="38" t="s">
        <v>435</v>
      </c>
      <c r="B19" s="39">
        <f>SUMIFS('DATA 2'!$C$68:$C$100,'DATA 2'!$A$68:$A$100,$A19)</f>
        <v>11781.592780000001</v>
      </c>
      <c r="C19" s="39">
        <f>SUMIFS('DATA 2'!$H$68:$H$100,'DATA 2'!$A$68:$A$100,$A19)</f>
        <v>15397.4411</v>
      </c>
      <c r="D19" s="39">
        <f>SUMIFS('DATA 2'!$J$68:$J$100,'DATA 2'!$A$68:$A$100,$A19)</f>
        <v>17398.72957</v>
      </c>
      <c r="E19" s="39">
        <f>SUMIFS('DATA 2'!$O$68:$O$100,'DATA 2'!$A$68:$A$100,$A19)</f>
        <v>20079.904869999998</v>
      </c>
      <c r="F19" s="39">
        <f>SUMIFS('DATA 2'!$T$68:$T$100,'DATA 2'!$A$68:$A$100,$A19)</f>
        <v>25674.19284</v>
      </c>
      <c r="G19" s="39">
        <f>SUMIFS('DATA 2'!$AD$68:$AD$100,'DATA 2'!$A$68:$A$100,$A19)</f>
        <v>28368.167440000001</v>
      </c>
      <c r="H19" s="39">
        <f>SUMIFS('DATA 2'!$AN$68:$AN$100,'DATA 2'!$A$68:$A$100,$A19)</f>
        <v>40894.152800000003</v>
      </c>
      <c r="I19" s="41"/>
      <c r="J19" s="38" t="s">
        <v>435</v>
      </c>
      <c r="K19" s="39">
        <f>SUMIFS('DATA 2'!$C$101:$C$133,'DATA 2'!$A$101:$A$133,$J19)</f>
        <v>11781.592780000001</v>
      </c>
      <c r="L19" s="39">
        <f>SUMIFS('DATA 2'!$H$101:$H$133,'DATA 2'!$A$101:$A$133,$J19)</f>
        <v>15434.15157</v>
      </c>
      <c r="M19" s="39">
        <f>SUMIFS('DATA 2'!$J$101:$J$133,'DATA 2'!$A$101:$A$133,$J19)</f>
        <v>17406.229429999999</v>
      </c>
      <c r="N19" s="39">
        <f>SUMIFS('DATA 2'!$O$101:$O$133,'DATA 2'!$A$101:$A$133,$J19)</f>
        <v>19492.550879999999</v>
      </c>
      <c r="O19" s="39">
        <f>SUMIFS('DATA 2'!$T$101:$T$133,'DATA 2'!$A$101:$A$133,$J19)</f>
        <v>24830.749749999999</v>
      </c>
      <c r="P19" s="39">
        <f>SUMIFS('DATA 2'!AD$101:$AD$133,'DATA 2'!$A$101:$A$133,$J19)</f>
        <v>28210.710319999998</v>
      </c>
      <c r="Q19" s="39">
        <f>SUMIFS('DATA 2'!$AN$101:$AN$133,'DATA 2'!$A$101:$A$133,$J19)</f>
        <v>42557.851569999999</v>
      </c>
      <c r="R19" s="41"/>
      <c r="S19" s="38" t="s">
        <v>435</v>
      </c>
      <c r="T19" s="43">
        <f t="shared" si="7"/>
        <v>36.710469999999987</v>
      </c>
      <c r="U19" s="43">
        <f t="shared" si="8"/>
        <v>7.4998599999998987</v>
      </c>
      <c r="V19" s="43">
        <f t="shared" si="9"/>
        <v>-587.35398999999961</v>
      </c>
      <c r="W19" s="43">
        <f t="shared" si="10"/>
        <v>-843.44309000000067</v>
      </c>
      <c r="X19" s="43">
        <f t="shared" si="11"/>
        <v>-157.45712000000276</v>
      </c>
      <c r="Y19" s="43">
        <f t="shared" si="12"/>
        <v>1663.6987699999954</v>
      </c>
      <c r="Z19" s="43"/>
      <c r="AA19" s="38" t="s">
        <v>435</v>
      </c>
      <c r="AB19" s="44">
        <f t="shared" si="1"/>
        <v>2.3841929163150866E-3</v>
      </c>
      <c r="AC19" s="44">
        <f t="shared" si="2"/>
        <v>4.3105790970687785E-4</v>
      </c>
      <c r="AD19" s="44">
        <f t="shared" si="3"/>
        <v>-2.9250835290436261E-2</v>
      </c>
      <c r="AE19" s="44">
        <f t="shared" si="4"/>
        <v>-3.285178604275063E-2</v>
      </c>
      <c r="AF19" s="44">
        <f t="shared" si="5"/>
        <v>-5.5504861331995281E-3</v>
      </c>
      <c r="AG19" s="44">
        <f t="shared" si="6"/>
        <v>4.0683047724123345E-2</v>
      </c>
    </row>
    <row r="20" spans="1:34" s="42" customFormat="1" ht="13.5" customHeight="1" x14ac:dyDescent="0.2">
      <c r="A20" s="38" t="s">
        <v>432</v>
      </c>
      <c r="B20" s="39">
        <f>SUMIFS('DATA 2'!$C$68:$C$100,'DATA 2'!$A$68:$A$100,$A20)</f>
        <v>474.12527679999999</v>
      </c>
      <c r="C20" s="39">
        <f>SUMIFS('DATA 2'!$H$68:$H$100,'DATA 2'!$A$68:$A$100,$A20)</f>
        <v>756.94825639999999</v>
      </c>
      <c r="D20" s="39">
        <f>SUMIFS('DATA 2'!$J$68:$J$100,'DATA 2'!$A$68:$A$100,$A20)</f>
        <v>350.3002007</v>
      </c>
      <c r="E20" s="39">
        <f>SUMIFS('DATA 2'!$O$68:$O$100,'DATA 2'!$A$68:$A$100,$A20)</f>
        <v>23.732517219999998</v>
      </c>
      <c r="F20" s="39">
        <f>SUMIFS('DATA 2'!$T$68:$T$100,'DATA 2'!$A$68:$A$100,$A20)</f>
        <v>7.3836471100000001</v>
      </c>
      <c r="G20" s="39">
        <f>SUMIFS('DATA 2'!$AD$68:$AD$100,'DATA 2'!$A$68:$A$100,$A20)</f>
        <v>7.1226865720000001</v>
      </c>
      <c r="H20" s="39">
        <f>SUMIFS('DATA 2'!$AN$68:$AN$100,'DATA 2'!$A$68:$A$100,$A20)</f>
        <v>10.228843080000001</v>
      </c>
      <c r="I20" s="41"/>
      <c r="J20" s="38" t="s">
        <v>432</v>
      </c>
      <c r="K20" s="39">
        <f>SUMIFS('DATA 2'!$C$101:$C$133,'DATA 2'!$A$101:$A$133,$J20)</f>
        <v>474.12527679999999</v>
      </c>
      <c r="L20" s="39">
        <f>SUMIFS('DATA 2'!$H$101:$H$133,'DATA 2'!$A$101:$A$133,$J20)</f>
        <v>765.67102690000002</v>
      </c>
      <c r="M20" s="39">
        <f>SUMIFS('DATA 2'!$J$101:$J$133,'DATA 2'!$A$101:$A$133,$J20)</f>
        <v>358.19332159999999</v>
      </c>
      <c r="N20" s="39">
        <f>SUMIFS('DATA 2'!$O$101:$O$133,'DATA 2'!$A$101:$A$133,$J20)</f>
        <v>23.878216380000001</v>
      </c>
      <c r="O20" s="39">
        <f>SUMIFS('DATA 2'!$T$101:$T$133,'DATA 2'!$A$101:$A$133,$J20)</f>
        <v>7.4248367169999998</v>
      </c>
      <c r="P20" s="39">
        <f>SUMIFS('DATA 2'!AD$101:$AD$133,'DATA 2'!$A$101:$A$133,$J20)</f>
        <v>7.3583409389999996</v>
      </c>
      <c r="Q20" s="39">
        <f>SUMIFS('DATA 2'!$AN$101:$AN$133,'DATA 2'!$A$101:$A$133,$J20)</f>
        <v>11.267998629999999</v>
      </c>
      <c r="R20" s="41"/>
      <c r="S20" s="38" t="s">
        <v>432</v>
      </c>
      <c r="T20" s="43">
        <f t="shared" si="7"/>
        <v>8.7227705000000242</v>
      </c>
      <c r="U20" s="43">
        <f t="shared" si="8"/>
        <v>7.8931208999999853</v>
      </c>
      <c r="V20" s="43">
        <f t="shared" si="9"/>
        <v>0.14569916000000305</v>
      </c>
      <c r="W20" s="43">
        <f t="shared" si="10"/>
        <v>4.1189606999999739E-2</v>
      </c>
      <c r="X20" s="43">
        <f t="shared" si="11"/>
        <v>0.23565436699999953</v>
      </c>
      <c r="Y20" s="43">
        <f t="shared" si="12"/>
        <v>1.0391555499999985</v>
      </c>
      <c r="Z20" s="43"/>
      <c r="AA20" s="38" t="s">
        <v>432</v>
      </c>
      <c r="AB20" s="44">
        <f t="shared" si="1"/>
        <v>1.1523602077485373E-2</v>
      </c>
      <c r="AC20" s="44">
        <f t="shared" si="2"/>
        <v>2.2532447552776835E-2</v>
      </c>
      <c r="AD20" s="44">
        <f t="shared" si="3"/>
        <v>6.1392206587009834E-3</v>
      </c>
      <c r="AE20" s="44">
        <f t="shared" si="4"/>
        <v>5.5784907358606972E-3</v>
      </c>
      <c r="AF20" s="44">
        <f t="shared" si="5"/>
        <v>3.3085039558862661E-2</v>
      </c>
      <c r="AG20" s="44">
        <f t="shared" si="6"/>
        <v>0.10159072163613625</v>
      </c>
    </row>
    <row r="21" spans="1:34" s="42" customFormat="1" ht="13.5" customHeight="1" x14ac:dyDescent="0.2">
      <c r="A21" s="38" t="s">
        <v>433</v>
      </c>
      <c r="B21" s="39">
        <f>SUMIFS('DATA 2'!$C$68:$C$100,'DATA 2'!$A$68:$A$100,$A21)</f>
        <v>5981.2326210000001</v>
      </c>
      <c r="C21" s="39">
        <f>SUMIFS('DATA 2'!$H$68:$H$100,'DATA 2'!$A$68:$A$100,$A21)</f>
        <v>3355.5188429999998</v>
      </c>
      <c r="D21" s="39">
        <f>SUMIFS('DATA 2'!$J$68:$J$100,'DATA 2'!$A$68:$A$100,$A21)</f>
        <v>777.94267230000003</v>
      </c>
      <c r="E21" s="39">
        <f>SUMIFS('DATA 2'!$O$68:$O$100,'DATA 2'!$A$68:$A$100,$A21)</f>
        <v>8.7590646539999995</v>
      </c>
      <c r="F21" s="39">
        <f>SUMIFS('DATA 2'!$T$68:$T$100,'DATA 2'!$A$68:$A$100,$A21)</f>
        <v>1.7235798280000001</v>
      </c>
      <c r="G21" s="39">
        <f>SUMIFS('DATA 2'!$AD$68:$AD$100,'DATA 2'!$A$68:$A$100,$A21)</f>
        <v>0.14070857619999999</v>
      </c>
      <c r="H21" s="39">
        <f>SUMIFS('DATA 2'!$AN$68:$AN$100,'DATA 2'!$A$68:$A$100,$A21)</f>
        <v>1.47474809E-2</v>
      </c>
      <c r="I21" s="41"/>
      <c r="J21" s="38" t="s">
        <v>433</v>
      </c>
      <c r="K21" s="39">
        <f>SUMIFS('DATA 2'!$C$101:$C$133,'DATA 2'!$A$101:$A$133,$J21)</f>
        <v>5981.2326210000001</v>
      </c>
      <c r="L21" s="39">
        <f>SUMIFS('DATA 2'!$H$101:$H$133,'DATA 2'!$A$101:$A$133,$J21)</f>
        <v>3422.3254379999998</v>
      </c>
      <c r="M21" s="39">
        <f>SUMIFS('DATA 2'!$J$101:$J$133,'DATA 2'!$A$101:$A$133,$J21)</f>
        <v>807.08048989999998</v>
      </c>
      <c r="N21" s="39">
        <f>SUMIFS('DATA 2'!$O$101:$O$133,'DATA 2'!$A$101:$A$133,$J21)</f>
        <v>9.1203315689999904</v>
      </c>
      <c r="O21" s="39">
        <f>SUMIFS('DATA 2'!$T$101:$T$133,'DATA 2'!$A$101:$A$133,$J21)</f>
        <v>1.8218111450000001</v>
      </c>
      <c r="P21" s="39">
        <f>SUMIFS('DATA 2'!AD$101:$AD$133,'DATA 2'!$A$101:$A$133,$J21)</f>
        <v>0.15487419760000001</v>
      </c>
      <c r="Q21" s="39">
        <f>SUMIFS('DATA 2'!$AN$101:$AN$133,'DATA 2'!$A$101:$A$133,$J21)</f>
        <v>1.6868517499999999E-2</v>
      </c>
      <c r="R21" s="41"/>
      <c r="S21" s="38" t="s">
        <v>433</v>
      </c>
      <c r="T21" s="43">
        <f t="shared" si="7"/>
        <v>66.806595000000016</v>
      </c>
      <c r="U21" s="43">
        <f t="shared" si="8"/>
        <v>29.137817599999948</v>
      </c>
      <c r="V21" s="43">
        <f t="shared" si="9"/>
        <v>0.36126691499999097</v>
      </c>
      <c r="W21" s="43">
        <f t="shared" si="10"/>
        <v>9.8231316999999985E-2</v>
      </c>
      <c r="X21" s="43">
        <f t="shared" si="11"/>
        <v>1.4165621400000022E-2</v>
      </c>
      <c r="Y21" s="43">
        <f t="shared" si="12"/>
        <v>2.1210365999999991E-3</v>
      </c>
      <c r="Z21" s="43"/>
      <c r="AA21" s="38" t="s">
        <v>433</v>
      </c>
      <c r="AB21" s="44">
        <f t="shared" si="1"/>
        <v>1.9909467991624075E-2</v>
      </c>
      <c r="AC21" s="44">
        <f t="shared" si="2"/>
        <v>3.7454967618441026E-2</v>
      </c>
      <c r="AD21" s="44">
        <f t="shared" si="3"/>
        <v>4.1244919323093709E-2</v>
      </c>
      <c r="AE21" s="44">
        <f t="shared" si="4"/>
        <v>5.699261235494113E-2</v>
      </c>
      <c r="AF21" s="44">
        <f t="shared" si="5"/>
        <v>0.10067347550916383</v>
      </c>
      <c r="AG21" s="44">
        <f t="shared" si="6"/>
        <v>0.14382365465548763</v>
      </c>
    </row>
    <row r="22" spans="1:34" s="42" customFormat="1" ht="13.5" customHeight="1" x14ac:dyDescent="0.2">
      <c r="A22" s="40" t="s">
        <v>225</v>
      </c>
      <c r="B22" s="39">
        <f>SUM(B4:B8,B10:B21)</f>
        <v>3459303.5252011633</v>
      </c>
      <c r="C22" s="39">
        <f t="shared" ref="C22:H22" si="15">SUM(C4:C8,C10:C21)</f>
        <v>3974986.5491644591</v>
      </c>
      <c r="D22" s="39">
        <f t="shared" si="15"/>
        <v>4202658.428751179</v>
      </c>
      <c r="E22" s="39">
        <f t="shared" si="15"/>
        <v>4824429.5296008745</v>
      </c>
      <c r="F22" s="39">
        <f t="shared" si="15"/>
        <v>5534951.2183998376</v>
      </c>
      <c r="G22" s="39">
        <f t="shared" si="15"/>
        <v>7220365.9528803797</v>
      </c>
      <c r="H22" s="39">
        <f t="shared" si="15"/>
        <v>9243125.6728796605</v>
      </c>
      <c r="I22" s="41"/>
      <c r="J22" s="40" t="s">
        <v>225</v>
      </c>
      <c r="K22" s="39">
        <f t="shared" ref="K22:Q22" si="16">SUM(K4:K8,K10:K21)</f>
        <v>3459303.5252011633</v>
      </c>
      <c r="L22" s="39">
        <f t="shared" si="16"/>
        <v>3975468.4112371607</v>
      </c>
      <c r="M22" s="39">
        <f t="shared" si="16"/>
        <v>4207732.9380770102</v>
      </c>
      <c r="N22" s="39">
        <f t="shared" si="16"/>
        <v>4850101.5413430594</v>
      </c>
      <c r="O22" s="39">
        <f t="shared" si="16"/>
        <v>5572290.7520700824</v>
      </c>
      <c r="P22" s="39">
        <f t="shared" si="16"/>
        <v>7255391.6265272778</v>
      </c>
      <c r="Q22" s="39">
        <f t="shared" si="16"/>
        <v>9263847.691510547</v>
      </c>
      <c r="R22" s="41"/>
      <c r="S22" s="40" t="s">
        <v>225</v>
      </c>
      <c r="T22" s="43">
        <f t="shared" si="7"/>
        <v>481.86207270156592</v>
      </c>
      <c r="U22" s="43">
        <f t="shared" si="8"/>
        <v>5074.5093258311972</v>
      </c>
      <c r="V22" s="43">
        <f t="shared" si="9"/>
        <v>25672.01174218487</v>
      </c>
      <c r="W22" s="43">
        <f t="shared" si="10"/>
        <v>37339.533670244738</v>
      </c>
      <c r="X22" s="43">
        <f t="shared" si="11"/>
        <v>35025.673646898009</v>
      </c>
      <c r="Y22" s="43">
        <f t="shared" si="12"/>
        <v>20722.01863088645</v>
      </c>
      <c r="Z22" s="43"/>
      <c r="AA22" s="40" t="s">
        <v>225</v>
      </c>
      <c r="AB22" s="44">
        <f t="shared" si="1"/>
        <v>1.2122357314714449E-4</v>
      </c>
      <c r="AC22" s="44">
        <f t="shared" si="2"/>
        <v>1.2074522381155806E-3</v>
      </c>
      <c r="AD22" s="44">
        <f t="shared" si="3"/>
        <v>5.3212533387980709E-3</v>
      </c>
      <c r="AE22" s="44">
        <f t="shared" si="4"/>
        <v>6.7461359995579784E-3</v>
      </c>
      <c r="AF22" s="44">
        <f t="shared" si="5"/>
        <v>4.8509554606335215E-3</v>
      </c>
      <c r="AG22" s="44">
        <f t="shared" si="6"/>
        <v>2.241884332665478E-3</v>
      </c>
    </row>
    <row r="23" spans="1:34" s="42" customFormat="1" ht="13.5" customHeight="1" x14ac:dyDescent="0.2">
      <c r="A23" s="40" t="s">
        <v>436</v>
      </c>
      <c r="B23" s="39">
        <f>SUM(B10:B17)</f>
        <v>15572.681199362698</v>
      </c>
      <c r="C23" s="39">
        <f t="shared" ref="C23:G23" si="17">SUM(C10:C17)</f>
        <v>23962.526493300003</v>
      </c>
      <c r="D23" s="39">
        <f t="shared" si="17"/>
        <v>30194.926591600004</v>
      </c>
      <c r="E23" s="39">
        <f t="shared" si="17"/>
        <v>55979.023880000001</v>
      </c>
      <c r="F23" s="39">
        <f t="shared" si="17"/>
        <v>79473.035304999998</v>
      </c>
      <c r="G23" s="39">
        <f t="shared" si="17"/>
        <v>169099.37685999999</v>
      </c>
      <c r="H23" s="39">
        <f>SUM(H10:H17)</f>
        <v>220959.13862508</v>
      </c>
      <c r="I23" s="41"/>
      <c r="J23" s="40" t="s">
        <v>436</v>
      </c>
      <c r="K23" s="39">
        <f>SUM(K10:K17)</f>
        <v>15572.681199362698</v>
      </c>
      <c r="L23" s="39">
        <f t="shared" ref="L23:Q23" si="18">SUM(L10:L17)</f>
        <v>23939.956314699997</v>
      </c>
      <c r="M23" s="39">
        <f t="shared" si="18"/>
        <v>29872.019266400006</v>
      </c>
      <c r="N23" s="39">
        <f t="shared" si="18"/>
        <v>52078.403221</v>
      </c>
      <c r="O23" s="39">
        <f t="shared" si="18"/>
        <v>72159.014806999985</v>
      </c>
      <c r="P23" s="39">
        <f t="shared" si="18"/>
        <v>153190.03766539998</v>
      </c>
      <c r="Q23" s="39">
        <f t="shared" si="18"/>
        <v>198966.90220881003</v>
      </c>
      <c r="R23" s="41"/>
      <c r="S23" s="40" t="s">
        <v>436</v>
      </c>
      <c r="T23" s="43">
        <f t="shared" si="7"/>
        <v>-22.570178600006329</v>
      </c>
      <c r="U23" s="43">
        <f t="shared" si="8"/>
        <v>-322.90732519999801</v>
      </c>
      <c r="V23" s="43">
        <f t="shared" si="9"/>
        <v>-3900.6206590000002</v>
      </c>
      <c r="W23" s="43">
        <f t="shared" si="10"/>
        <v>-7314.0204980000126</v>
      </c>
      <c r="X23" s="43">
        <f t="shared" si="11"/>
        <v>-15909.339194600005</v>
      </c>
      <c r="Y23" s="43">
        <f t="shared" si="12"/>
        <v>-21992.236416269967</v>
      </c>
      <c r="Z23" s="43"/>
      <c r="AA23" s="40" t="s">
        <v>436</v>
      </c>
      <c r="AB23" s="44">
        <f t="shared" si="1"/>
        <v>-9.4189477918016351E-4</v>
      </c>
      <c r="AC23" s="44">
        <f t="shared" si="2"/>
        <v>-1.0694092076045214E-2</v>
      </c>
      <c r="AD23" s="44">
        <f t="shared" si="3"/>
        <v>-6.968004064096589E-2</v>
      </c>
      <c r="AE23" s="44">
        <f t="shared" si="4"/>
        <v>-9.2031472938342129E-2</v>
      </c>
      <c r="AF23" s="44">
        <f t="shared" si="5"/>
        <v>-9.4082778363941522E-2</v>
      </c>
      <c r="AG23" s="44">
        <f t="shared" si="6"/>
        <v>-9.9530784529288208E-2</v>
      </c>
    </row>
    <row r="24" spans="1:34" s="42" customFormat="1" ht="13.5" customHeight="1" x14ac:dyDescent="0.2">
      <c r="A24" s="50" t="s">
        <v>439</v>
      </c>
      <c r="B24" s="39">
        <f>SUM(B10:B16)</f>
        <v>12966.955811362699</v>
      </c>
      <c r="C24" s="39">
        <f t="shared" ref="C24:G24" si="19">SUM(C10:C16)</f>
        <v>21114.545522300003</v>
      </c>
      <c r="D24" s="39">
        <f t="shared" si="19"/>
        <v>27030.706950600004</v>
      </c>
      <c r="E24" s="39">
        <f t="shared" si="19"/>
        <v>52686.307117000004</v>
      </c>
      <c r="F24" s="39">
        <f t="shared" si="19"/>
        <v>76130.430087000001</v>
      </c>
      <c r="G24" s="39">
        <f t="shared" si="19"/>
        <v>165608.47012399998</v>
      </c>
      <c r="H24" s="39">
        <f>SUM(H10:H16)</f>
        <v>217233.36584307998</v>
      </c>
      <c r="I24" s="41"/>
      <c r="J24" s="50" t="s">
        <v>439</v>
      </c>
      <c r="K24" s="39">
        <f>SUM(K10:K16)</f>
        <v>12966.955811362699</v>
      </c>
      <c r="L24" s="39">
        <f t="shared" ref="L24:Q24" si="20">SUM(L10:L16)</f>
        <v>21094.327740699999</v>
      </c>
      <c r="M24" s="39">
        <f t="shared" si="20"/>
        <v>26739.791304400005</v>
      </c>
      <c r="N24" s="39">
        <f t="shared" si="20"/>
        <v>49020.454334000002</v>
      </c>
      <c r="O24" s="39">
        <f t="shared" si="20"/>
        <v>69162.59066999999</v>
      </c>
      <c r="P24" s="39">
        <f t="shared" si="20"/>
        <v>150165.04514439998</v>
      </c>
      <c r="Q24" s="39">
        <f t="shared" si="20"/>
        <v>195824.76224281004</v>
      </c>
      <c r="R24" s="41"/>
      <c r="S24" s="50" t="s">
        <v>439</v>
      </c>
      <c r="T24" s="43">
        <f t="shared" si="7"/>
        <v>-20.217781600003946</v>
      </c>
      <c r="U24" s="43">
        <f t="shared" si="8"/>
        <v>-290.91564619999917</v>
      </c>
      <c r="V24" s="43">
        <f t="shared" si="9"/>
        <v>-3665.8527830000021</v>
      </c>
      <c r="W24" s="43">
        <f t="shared" si="10"/>
        <v>-6967.8394170000101</v>
      </c>
      <c r="X24" s="43">
        <f t="shared" si="11"/>
        <v>-15443.424979600008</v>
      </c>
      <c r="Y24" s="43">
        <f t="shared" si="12"/>
        <v>-21408.60360026994</v>
      </c>
      <c r="Z24" s="43"/>
      <c r="AA24" s="50" t="s">
        <v>439</v>
      </c>
      <c r="AB24" s="44">
        <f t="shared" si="1"/>
        <v>-9.5752861830011859E-4</v>
      </c>
      <c r="AC24" s="44">
        <f t="shared" si="2"/>
        <v>-1.0762413529607717E-2</v>
      </c>
      <c r="AD24" s="44">
        <f t="shared" si="3"/>
        <v>-6.95788523355656E-2</v>
      </c>
      <c r="AE24" s="44">
        <f t="shared" si="4"/>
        <v>-9.1525023686813922E-2</v>
      </c>
      <c r="AF24" s="44">
        <f t="shared" si="5"/>
        <v>-9.3252627525854725E-2</v>
      </c>
      <c r="AG24" s="44">
        <f t="shared" si="6"/>
        <v>-9.8551175677748293E-2</v>
      </c>
    </row>
    <row r="25" spans="1:34" s="42" customFormat="1" ht="13.5" customHeight="1" x14ac:dyDescent="0.2">
      <c r="A25" s="40" t="s">
        <v>226</v>
      </c>
      <c r="B25" s="39">
        <f>SUM(B18:B21)</f>
        <v>21068.6177508</v>
      </c>
      <c r="C25" s="39">
        <f t="shared" ref="C25:H25" si="21">SUM(C18:C21)</f>
        <v>22585.995854399996</v>
      </c>
      <c r="D25" s="39">
        <f t="shared" si="21"/>
        <v>21940.540512</v>
      </c>
      <c r="E25" s="39">
        <f t="shared" si="21"/>
        <v>23803.434205874</v>
      </c>
      <c r="F25" s="39">
        <f t="shared" si="21"/>
        <v>28794.172880938</v>
      </c>
      <c r="G25" s="39">
        <f t="shared" si="21"/>
        <v>30629.7552971482</v>
      </c>
      <c r="H25" s="39">
        <f t="shared" si="21"/>
        <v>40942.159101540907</v>
      </c>
      <c r="I25" s="41"/>
      <c r="J25" s="40" t="s">
        <v>226</v>
      </c>
      <c r="K25" s="39">
        <f t="shared" ref="K25:Q25" si="22">SUM(K18:K21)</f>
        <v>21068.6177508</v>
      </c>
      <c r="L25" s="39">
        <f t="shared" si="22"/>
        <v>22738.834839899999</v>
      </c>
      <c r="M25" s="39">
        <f t="shared" si="22"/>
        <v>22094.215433499998</v>
      </c>
      <c r="N25" s="39">
        <f t="shared" si="22"/>
        <v>23423.237779948999</v>
      </c>
      <c r="O25" s="39">
        <f t="shared" si="22"/>
        <v>28299.090153861998</v>
      </c>
      <c r="P25" s="39">
        <f t="shared" si="22"/>
        <v>31250.818495136598</v>
      </c>
      <c r="Q25" s="39">
        <f t="shared" si="22"/>
        <v>42636.258723827501</v>
      </c>
      <c r="R25" s="41"/>
      <c r="S25" s="40" t="s">
        <v>226</v>
      </c>
      <c r="T25" s="43">
        <f t="shared" si="7"/>
        <v>152.83898550000231</v>
      </c>
      <c r="U25" s="43">
        <f t="shared" si="8"/>
        <v>153.67492149999816</v>
      </c>
      <c r="V25" s="43">
        <f t="shared" si="9"/>
        <v>-380.19642592500168</v>
      </c>
      <c r="W25" s="43">
        <f t="shared" si="10"/>
        <v>-495.0827270760019</v>
      </c>
      <c r="X25" s="43">
        <f t="shared" si="11"/>
        <v>621.06319798839831</v>
      </c>
      <c r="Y25" s="43">
        <f t="shared" si="12"/>
        <v>1694.0996222865942</v>
      </c>
      <c r="Z25" s="41"/>
      <c r="AA25" s="40" t="s">
        <v>226</v>
      </c>
      <c r="AB25" s="44">
        <f t="shared" si="1"/>
        <v>6.7669801449214972E-3</v>
      </c>
      <c r="AC25" s="44">
        <f t="shared" si="2"/>
        <v>7.0041538591971708E-3</v>
      </c>
      <c r="AD25" s="44">
        <f t="shared" si="3"/>
        <v>-1.5972335026816387E-2</v>
      </c>
      <c r="AE25" s="44">
        <f t="shared" si="4"/>
        <v>-1.719385130884421E-2</v>
      </c>
      <c r="AF25" s="44">
        <f t="shared" si="5"/>
        <v>2.0276466199722565E-2</v>
      </c>
      <c r="AG25" s="44">
        <f t="shared" si="6"/>
        <v>4.1377876972366057E-2</v>
      </c>
    </row>
    <row r="26" spans="1:34" ht="15.75" customHeight="1" x14ac:dyDescent="0.25">
      <c r="A26" s="20"/>
      <c r="B26" s="35"/>
      <c r="C26" s="35"/>
      <c r="D26" s="35"/>
      <c r="E26" s="35"/>
      <c r="F26" s="35"/>
      <c r="G26" s="35"/>
      <c r="H26" s="35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</row>
    <row r="27" spans="1:34" x14ac:dyDescent="0.25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</row>
    <row r="28" spans="1:34" s="42" customFormat="1" ht="12.75" x14ac:dyDescent="0.2">
      <c r="A28" s="40" t="s">
        <v>444</v>
      </c>
      <c r="B28" s="41"/>
      <c r="C28" s="41"/>
      <c r="D28" s="41"/>
      <c r="E28" s="41"/>
      <c r="F28" s="41"/>
      <c r="G28" s="41"/>
      <c r="H28" s="41"/>
      <c r="I28" s="41"/>
      <c r="J28" s="40" t="s">
        <v>444</v>
      </c>
      <c r="L28" s="41"/>
      <c r="M28" s="41"/>
      <c r="N28" s="41"/>
      <c r="O28" s="41"/>
      <c r="P28" s="41"/>
      <c r="Q28" s="41"/>
      <c r="R28" s="41"/>
      <c r="S28" s="40" t="s">
        <v>444</v>
      </c>
      <c r="U28" s="41"/>
      <c r="V28" s="41"/>
      <c r="W28" s="41"/>
      <c r="X28" s="41"/>
      <c r="Y28" s="41"/>
      <c r="Z28" s="41"/>
      <c r="AA28" s="40" t="s">
        <v>444</v>
      </c>
      <c r="AC28" s="41"/>
      <c r="AD28" s="41"/>
      <c r="AE28" s="41"/>
      <c r="AF28" s="41"/>
      <c r="AG28" s="41"/>
      <c r="AH28" s="41"/>
    </row>
    <row r="29" spans="1:34" s="42" customFormat="1" ht="12.75" x14ac:dyDescent="0.2">
      <c r="A29" s="45"/>
      <c r="B29" s="46" t="s">
        <v>437</v>
      </c>
      <c r="C29" s="46" t="s">
        <v>445</v>
      </c>
      <c r="D29" s="46" t="s">
        <v>442</v>
      </c>
      <c r="E29" s="49"/>
      <c r="F29" s="49"/>
      <c r="G29" s="49"/>
      <c r="H29" s="49"/>
      <c r="J29" s="45"/>
      <c r="K29" s="46" t="s">
        <v>437</v>
      </c>
      <c r="L29" s="46" t="s">
        <v>445</v>
      </c>
      <c r="M29" s="46" t="s">
        <v>442</v>
      </c>
      <c r="N29" s="49"/>
      <c r="O29" s="49"/>
      <c r="P29" s="49"/>
      <c r="Q29" s="49"/>
      <c r="R29" s="41"/>
      <c r="S29" s="45"/>
      <c r="T29" s="46" t="s">
        <v>437</v>
      </c>
      <c r="U29" s="46" t="s">
        <v>445</v>
      </c>
      <c r="V29" s="46" t="s">
        <v>442</v>
      </c>
      <c r="W29" s="41"/>
      <c r="X29" s="41"/>
      <c r="Y29" s="41"/>
      <c r="Z29" s="41"/>
      <c r="AA29" s="45"/>
      <c r="AB29" s="46" t="s">
        <v>437</v>
      </c>
      <c r="AC29" s="46" t="s">
        <v>445</v>
      </c>
      <c r="AD29" s="46" t="s">
        <v>442</v>
      </c>
      <c r="AE29" s="41"/>
      <c r="AF29" s="41"/>
      <c r="AG29" s="41"/>
    </row>
    <row r="30" spans="1:34" s="42" customFormat="1" ht="12.75" x14ac:dyDescent="0.2">
      <c r="A30" s="36" t="s">
        <v>219</v>
      </c>
      <c r="B30" s="39">
        <f>AVERAGE(Inversion!H2:T2)</f>
        <v>65543.232037942304</v>
      </c>
      <c r="C30" s="39">
        <f>AVERAGE(Inversion!U2:AD2)</f>
        <v>87681.521969688984</v>
      </c>
      <c r="D30" s="39">
        <f>AVERAGE(Inversion!AE2:AN2)</f>
        <v>114536.10702495801</v>
      </c>
      <c r="E30" s="39"/>
      <c r="F30" s="39"/>
      <c r="G30" s="39"/>
      <c r="H30" s="39"/>
      <c r="I30" s="41"/>
      <c r="J30" s="36" t="s">
        <v>219</v>
      </c>
      <c r="K30" s="39">
        <f>AVERAGE(Inversion!H26:T26)</f>
        <v>66596.810314360759</v>
      </c>
      <c r="L30" s="39">
        <f>AVERAGE(Inversion!U26:AD26)</f>
        <v>88782.867235404992</v>
      </c>
      <c r="M30" s="39">
        <f>AVERAGE(Inversion!AE26:AN26)</f>
        <v>114760.834763761</v>
      </c>
      <c r="N30" s="39"/>
      <c r="O30" s="39"/>
      <c r="P30" s="39"/>
      <c r="Q30" s="41"/>
      <c r="R30" s="41"/>
      <c r="S30" s="36" t="s">
        <v>219</v>
      </c>
      <c r="T30" s="39">
        <f t="shared" ref="T30:T51" si="23">K30-B30</f>
        <v>1053.5782764184551</v>
      </c>
      <c r="U30" s="39">
        <f t="shared" ref="U30:U51" si="24">L30-C30</f>
        <v>1101.3452657160087</v>
      </c>
      <c r="V30" s="39">
        <f t="shared" ref="V30:V51" si="25">M30-D30</f>
        <v>224.72773880299064</v>
      </c>
      <c r="W30" s="41"/>
      <c r="X30" s="41"/>
      <c r="Y30" s="41"/>
      <c r="Z30" s="41"/>
      <c r="AA30" s="36" t="s">
        <v>219</v>
      </c>
      <c r="AB30" s="44">
        <f t="shared" ref="AB30:AB51" si="26">K30/B30-1</f>
        <v>1.6074554819154319E-2</v>
      </c>
      <c r="AC30" s="44">
        <f t="shared" ref="AC30:AC51" si="27">L30/C30-1</f>
        <v>1.2560745308421328E-2</v>
      </c>
      <c r="AD30" s="44">
        <f t="shared" ref="AD30:AD51" si="28">M30/D30-1</f>
        <v>1.9620689461186114E-3</v>
      </c>
      <c r="AE30" s="41"/>
      <c r="AF30" s="41"/>
      <c r="AG30" s="41"/>
    </row>
    <row r="31" spans="1:34" s="42" customFormat="1" ht="12.75" x14ac:dyDescent="0.2">
      <c r="A31" s="36" t="s">
        <v>218</v>
      </c>
      <c r="B31" s="39">
        <f>AVERAGE(Inversion!H3:T3)</f>
        <v>1074666.8809026151</v>
      </c>
      <c r="C31" s="39">
        <f>AVERAGE(Inversion!U3:AD3)</f>
        <v>1466649.1114350001</v>
      </c>
      <c r="D31" s="39">
        <f>AVERAGE(Inversion!AE3:AN3)</f>
        <v>1897303.6371949997</v>
      </c>
      <c r="E31" s="39"/>
      <c r="F31" s="39"/>
      <c r="G31" s="39"/>
      <c r="H31" s="39"/>
      <c r="I31" s="41"/>
      <c r="J31" s="36" t="s">
        <v>218</v>
      </c>
      <c r="K31" s="39">
        <f>AVERAGE(Inversion!H27:T27)</f>
        <v>1085312.6055925384</v>
      </c>
      <c r="L31" s="39">
        <f>AVERAGE(Inversion!U27:AD27)</f>
        <v>1483228.697503</v>
      </c>
      <c r="M31" s="39">
        <f>AVERAGE(Inversion!AE27:AN27)</f>
        <v>1907763.6010690001</v>
      </c>
      <c r="N31" s="39"/>
      <c r="O31" s="39"/>
      <c r="P31" s="39"/>
      <c r="Q31" s="41"/>
      <c r="R31" s="41"/>
      <c r="S31" s="36" t="s">
        <v>218</v>
      </c>
      <c r="T31" s="39">
        <f t="shared" si="23"/>
        <v>10645.724689923227</v>
      </c>
      <c r="U31" s="39">
        <f t="shared" si="24"/>
        <v>16579.586067999946</v>
      </c>
      <c r="V31" s="39">
        <f t="shared" si="25"/>
        <v>10459.963874000357</v>
      </c>
      <c r="W31" s="41"/>
      <c r="X31" s="41"/>
      <c r="Y31" s="41"/>
      <c r="Z31" s="41"/>
      <c r="AA31" s="36" t="s">
        <v>218</v>
      </c>
      <c r="AB31" s="44">
        <f t="shared" si="26"/>
        <v>9.9060693868056049E-3</v>
      </c>
      <c r="AC31" s="44">
        <f t="shared" si="27"/>
        <v>1.1304398535910254E-2</v>
      </c>
      <c r="AD31" s="44">
        <f t="shared" si="28"/>
        <v>5.5130679501909086E-3</v>
      </c>
      <c r="AE31" s="41"/>
      <c r="AF31" s="41"/>
      <c r="AG31" s="41"/>
    </row>
    <row r="32" spans="1:34" s="42" customFormat="1" ht="12.75" x14ac:dyDescent="0.2">
      <c r="A32" s="36" t="s">
        <v>220</v>
      </c>
      <c r="B32" s="39">
        <f>AVERAGE(Inversion!H4:T4)</f>
        <v>235515.23421845384</v>
      </c>
      <c r="C32" s="39">
        <f>AVERAGE(Inversion!U4:AD4)</f>
        <v>329523.86775779992</v>
      </c>
      <c r="D32" s="39">
        <f>AVERAGE(Inversion!AE4:AN4)</f>
        <v>439880.95746829995</v>
      </c>
      <c r="E32" s="39"/>
      <c r="F32" s="39"/>
      <c r="G32" s="39"/>
      <c r="H32" s="39"/>
      <c r="I32" s="41"/>
      <c r="J32" s="36" t="s">
        <v>220</v>
      </c>
      <c r="K32" s="39">
        <f>AVERAGE(Inversion!H28:T28)</f>
        <v>252435.9426756615</v>
      </c>
      <c r="L32" s="39">
        <f>AVERAGE(Inversion!U28:AD28)</f>
        <v>383505.97187716991</v>
      </c>
      <c r="M32" s="39">
        <f>AVERAGE(Inversion!AE28:AN28)</f>
        <v>528903.80734835006</v>
      </c>
      <c r="N32" s="39"/>
      <c r="O32" s="39"/>
      <c r="P32" s="39"/>
      <c r="Q32" s="41"/>
      <c r="R32" s="41"/>
      <c r="S32" s="36" t="s">
        <v>220</v>
      </c>
      <c r="T32" s="39">
        <f t="shared" si="23"/>
        <v>16920.708457207656</v>
      </c>
      <c r="U32" s="39">
        <f t="shared" si="24"/>
        <v>53982.104119369993</v>
      </c>
      <c r="V32" s="39">
        <f t="shared" si="25"/>
        <v>89022.849880050111</v>
      </c>
      <c r="W32" s="41"/>
      <c r="X32" s="41"/>
      <c r="Y32" s="41"/>
      <c r="Z32" s="41"/>
      <c r="AA32" s="36" t="s">
        <v>220</v>
      </c>
      <c r="AB32" s="44">
        <f t="shared" si="26"/>
        <v>7.1845494468152804E-2</v>
      </c>
      <c r="AC32" s="44">
        <f t="shared" si="27"/>
        <v>0.16381849511139768</v>
      </c>
      <c r="AD32" s="44">
        <f t="shared" si="28"/>
        <v>0.20237941281298943</v>
      </c>
      <c r="AE32" s="41"/>
      <c r="AF32" s="41"/>
      <c r="AG32" s="41"/>
    </row>
    <row r="33" spans="1:33" s="42" customFormat="1" ht="12.75" x14ac:dyDescent="0.2">
      <c r="A33" s="36" t="s">
        <v>221</v>
      </c>
      <c r="B33" s="39">
        <f>AVERAGE(Inversion!H5:T5)</f>
        <v>2750557.6212538462</v>
      </c>
      <c r="C33" s="39">
        <f>AVERAGE(Inversion!U5:AD5)</f>
        <v>3713291.8929599999</v>
      </c>
      <c r="D33" s="39">
        <f>AVERAGE(Inversion!AE5:AN5)</f>
        <v>4818992.9198899996</v>
      </c>
      <c r="E33" s="39"/>
      <c r="F33" s="39"/>
      <c r="G33" s="39"/>
      <c r="H33" s="39"/>
      <c r="I33" s="41"/>
      <c r="J33" s="36" t="s">
        <v>221</v>
      </c>
      <c r="K33" s="39">
        <f>AVERAGE(Inversion!H29:T29)</f>
        <v>2792066.3455153843</v>
      </c>
      <c r="L33" s="39">
        <f>AVERAGE(Inversion!U29:AD29)</f>
        <v>3798994.7371799997</v>
      </c>
      <c r="M33" s="39">
        <f>AVERAGE(Inversion!AE29:AN29)</f>
        <v>4913227.0637600003</v>
      </c>
      <c r="N33" s="39"/>
      <c r="O33" s="39"/>
      <c r="P33" s="39"/>
      <c r="Q33" s="41"/>
      <c r="R33" s="41"/>
      <c r="S33" s="36" t="s">
        <v>221</v>
      </c>
      <c r="T33" s="39">
        <f t="shared" si="23"/>
        <v>41508.724261538126</v>
      </c>
      <c r="U33" s="39">
        <f t="shared" si="24"/>
        <v>85702.844219999854</v>
      </c>
      <c r="V33" s="39">
        <f t="shared" si="25"/>
        <v>94234.143870000727</v>
      </c>
      <c r="W33" s="41"/>
      <c r="X33" s="41"/>
      <c r="Y33" s="41"/>
      <c r="Z33" s="41"/>
      <c r="AA33" s="36" t="s">
        <v>221</v>
      </c>
      <c r="AB33" s="44">
        <f t="shared" si="26"/>
        <v>1.5091021522616321E-2</v>
      </c>
      <c r="AC33" s="44">
        <f t="shared" si="27"/>
        <v>2.3080018132289437E-2</v>
      </c>
      <c r="AD33" s="44">
        <f t="shared" si="28"/>
        <v>1.9554737978770831E-2</v>
      </c>
      <c r="AE33" s="41"/>
      <c r="AF33" s="41"/>
      <c r="AG33" s="41"/>
    </row>
    <row r="34" spans="1:33" s="42" customFormat="1" ht="12.75" x14ac:dyDescent="0.2">
      <c r="A34" s="37" t="s">
        <v>222</v>
      </c>
      <c r="B34" s="39">
        <f>AVERAGE(Inversion!H6:T6)</f>
        <v>516446.82895230758</v>
      </c>
      <c r="C34" s="39">
        <f>AVERAGE(Inversion!U6:AD6)</f>
        <v>679180.80643499992</v>
      </c>
      <c r="D34" s="39">
        <f>AVERAGE(Inversion!AE6:AN6)</f>
        <v>791351.55480799999</v>
      </c>
      <c r="E34" s="39"/>
      <c r="F34" s="39"/>
      <c r="G34" s="39"/>
      <c r="H34" s="39"/>
      <c r="I34" s="41"/>
      <c r="J34" s="37" t="s">
        <v>222</v>
      </c>
      <c r="K34" s="39">
        <f>AVERAGE(Inversion!H30:T30)</f>
        <v>470019.66148461535</v>
      </c>
      <c r="L34" s="39">
        <f>AVERAGE(Inversion!U30:AD30)</f>
        <v>571314.71598700003</v>
      </c>
      <c r="M34" s="39">
        <f>AVERAGE(Inversion!AE30:AN30)</f>
        <v>644375.87826299993</v>
      </c>
      <c r="N34" s="39"/>
      <c r="O34" s="39"/>
      <c r="P34" s="39"/>
      <c r="Q34" s="41"/>
      <c r="R34" s="41"/>
      <c r="S34" s="37" t="s">
        <v>222</v>
      </c>
      <c r="T34" s="39">
        <f t="shared" si="23"/>
        <v>-46427.167467692227</v>
      </c>
      <c r="U34" s="39">
        <f t="shared" si="24"/>
        <v>-107866.09044799989</v>
      </c>
      <c r="V34" s="39">
        <f t="shared" si="25"/>
        <v>-146975.67654500005</v>
      </c>
      <c r="W34" s="41"/>
      <c r="X34" s="41"/>
      <c r="Y34" s="41"/>
      <c r="Z34" s="41"/>
      <c r="AA34" s="37" t="s">
        <v>222</v>
      </c>
      <c r="AB34" s="44">
        <f t="shared" si="26"/>
        <v>-8.9897284415274559E-2</v>
      </c>
      <c r="AC34" s="44">
        <f t="shared" si="27"/>
        <v>-0.15881793099275854</v>
      </c>
      <c r="AD34" s="44">
        <f t="shared" si="28"/>
        <v>-0.18572741236435641</v>
      </c>
      <c r="AE34" s="41"/>
      <c r="AF34" s="41"/>
      <c r="AG34" s="41"/>
    </row>
    <row r="35" spans="1:33" s="42" customFormat="1" ht="12.75" x14ac:dyDescent="0.2">
      <c r="A35" s="36" t="s">
        <v>224</v>
      </c>
      <c r="B35" s="39">
        <f>AVERAGE(Inversion!H7:T7)</f>
        <v>74032.060989551843</v>
      </c>
      <c r="C35" s="39">
        <f>AVERAGE(Inversion!U7:AD7)</f>
        <v>153492.77330033795</v>
      </c>
      <c r="D35" s="39">
        <f>AVERAGE(Inversion!AE7:AN7)</f>
        <v>236799.38475424214</v>
      </c>
      <c r="E35" s="39"/>
      <c r="F35" s="39"/>
      <c r="G35" s="39"/>
      <c r="H35" s="39"/>
      <c r="I35" s="41"/>
      <c r="J35" s="36" t="s">
        <v>224</v>
      </c>
      <c r="K35" s="39">
        <f>AVERAGE(Inversion!H31:T31)</f>
        <v>70636.207993033153</v>
      </c>
      <c r="L35" s="39">
        <f>AVERAGE(Inversion!U31:AD31)</f>
        <v>141777.00347901895</v>
      </c>
      <c r="M35" s="39">
        <f>AVERAGE(Inversion!AE31:AN31)</f>
        <v>218600.23242837246</v>
      </c>
      <c r="N35" s="39"/>
      <c r="O35" s="39"/>
      <c r="P35" s="39"/>
      <c r="Q35" s="41"/>
      <c r="R35" s="41"/>
      <c r="S35" s="36" t="s">
        <v>224</v>
      </c>
      <c r="T35" s="39">
        <f t="shared" si="23"/>
        <v>-3395.8529965186899</v>
      </c>
      <c r="U35" s="39">
        <f t="shared" si="24"/>
        <v>-11715.769821319001</v>
      </c>
      <c r="V35" s="39">
        <f t="shared" si="25"/>
        <v>-18199.152325869683</v>
      </c>
      <c r="W35" s="41"/>
      <c r="X35" s="41"/>
      <c r="Y35" s="41"/>
      <c r="Z35" s="41"/>
      <c r="AA35" s="36" t="s">
        <v>224</v>
      </c>
      <c r="AB35" s="44">
        <f t="shared" si="26"/>
        <v>-4.5870031863599614E-2</v>
      </c>
      <c r="AC35" s="44">
        <f t="shared" si="27"/>
        <v>-7.6327826837781165E-2</v>
      </c>
      <c r="AD35" s="44">
        <f t="shared" si="28"/>
        <v>-7.6854728084523316E-2</v>
      </c>
      <c r="AE35" s="41"/>
      <c r="AF35" s="41"/>
      <c r="AG35" s="41"/>
    </row>
    <row r="36" spans="1:33" s="42" customFormat="1" ht="12.75" x14ac:dyDescent="0.2">
      <c r="A36" s="38" t="s">
        <v>425</v>
      </c>
      <c r="B36" s="39">
        <f>AVERAGE(Inversion!H8:T8)</f>
        <v>18944.521994615385</v>
      </c>
      <c r="C36" s="39">
        <f>AVERAGE(Inversion!U8:AD8)</f>
        <v>25352.075134000002</v>
      </c>
      <c r="D36" s="39">
        <f>AVERAGE(Inversion!AE8:AN8)</f>
        <v>28751.307489999999</v>
      </c>
      <c r="E36" s="39"/>
      <c r="F36" s="39"/>
      <c r="G36" s="39"/>
      <c r="H36" s="39"/>
      <c r="I36" s="41"/>
      <c r="J36" s="38" t="s">
        <v>425</v>
      </c>
      <c r="K36" s="39">
        <f>AVERAGE(Inversion!H32:T32)</f>
        <v>17829.641463846154</v>
      </c>
      <c r="L36" s="39">
        <f>AVERAGE(Inversion!U32:AD32)</f>
        <v>22317.954111999999</v>
      </c>
      <c r="M36" s="39">
        <f>AVERAGE(Inversion!AE32:AN32)</f>
        <v>24796.042404</v>
      </c>
      <c r="N36" s="39"/>
      <c r="O36" s="39"/>
      <c r="P36" s="39"/>
      <c r="Q36" s="41"/>
      <c r="R36" s="41"/>
      <c r="S36" s="38" t="s">
        <v>425</v>
      </c>
      <c r="T36" s="39">
        <f t="shared" si="23"/>
        <v>-1114.880530769231</v>
      </c>
      <c r="U36" s="39">
        <f t="shared" si="24"/>
        <v>-3034.121022000003</v>
      </c>
      <c r="V36" s="39">
        <f t="shared" si="25"/>
        <v>-3955.2650859999994</v>
      </c>
      <c r="W36" s="41"/>
      <c r="X36" s="41"/>
      <c r="Y36" s="41"/>
      <c r="Z36" s="41"/>
      <c r="AA36" s="38" t="s">
        <v>425</v>
      </c>
      <c r="AB36" s="44">
        <f t="shared" si="26"/>
        <v>-5.884975778676893E-2</v>
      </c>
      <c r="AC36" s="44">
        <f t="shared" si="27"/>
        <v>-0.11967939531430716</v>
      </c>
      <c r="AD36" s="44">
        <f t="shared" si="28"/>
        <v>-0.13756818146011907</v>
      </c>
      <c r="AE36" s="41"/>
      <c r="AF36" s="41"/>
      <c r="AG36" s="41"/>
    </row>
    <row r="37" spans="1:33" s="42" customFormat="1" ht="12.75" x14ac:dyDescent="0.2">
      <c r="A37" s="38" t="s">
        <v>426</v>
      </c>
      <c r="B37" s="39">
        <f>AVERAGE(Inversion!H9:T9)</f>
        <v>9845.4344845384603</v>
      </c>
      <c r="C37" s="39">
        <f>AVERAGE(Inversion!U9:AD9)</f>
        <v>33255.548878000001</v>
      </c>
      <c r="D37" s="39">
        <f>AVERAGE(Inversion!AE9:AN9)</f>
        <v>55109.257854000003</v>
      </c>
      <c r="E37" s="39"/>
      <c r="F37" s="39"/>
      <c r="G37" s="39"/>
      <c r="H37" s="39"/>
      <c r="I37" s="41"/>
      <c r="J37" s="38" t="s">
        <v>426</v>
      </c>
      <c r="K37" s="39">
        <f>AVERAGE(Inversion!H33:T33)</f>
        <v>9180.707964230769</v>
      </c>
      <c r="L37" s="39">
        <f>AVERAGE(Inversion!U33:AD33)</f>
        <v>30265.885980999999</v>
      </c>
      <c r="M37" s="39">
        <f>AVERAGE(Inversion!AE33:AN33)</f>
        <v>50067.207650999997</v>
      </c>
      <c r="N37" s="39"/>
      <c r="O37" s="39"/>
      <c r="P37" s="39"/>
      <c r="Q37" s="41"/>
      <c r="R37" s="41"/>
      <c r="S37" s="38" t="s">
        <v>426</v>
      </c>
      <c r="T37" s="39">
        <f t="shared" si="23"/>
        <v>-664.72652030769132</v>
      </c>
      <c r="U37" s="39">
        <f t="shared" si="24"/>
        <v>-2989.662897000002</v>
      </c>
      <c r="V37" s="39">
        <f t="shared" si="25"/>
        <v>-5042.0502030000061</v>
      </c>
      <c r="W37" s="41"/>
      <c r="X37" s="41"/>
      <c r="Y37" s="41"/>
      <c r="Z37" s="41"/>
      <c r="AA37" s="38" t="s">
        <v>426</v>
      </c>
      <c r="AB37" s="44">
        <f t="shared" si="26"/>
        <v>-6.751621996485746E-2</v>
      </c>
      <c r="AC37" s="44">
        <f t="shared" si="27"/>
        <v>-8.9899670817876531E-2</v>
      </c>
      <c r="AD37" s="44">
        <f t="shared" si="28"/>
        <v>-9.1491890824547562E-2</v>
      </c>
      <c r="AE37" s="41"/>
      <c r="AF37" s="41"/>
      <c r="AG37" s="41"/>
    </row>
    <row r="38" spans="1:33" s="42" customFormat="1" ht="12.75" x14ac:dyDescent="0.2">
      <c r="A38" s="38" t="s">
        <v>427</v>
      </c>
      <c r="B38" s="39">
        <f>AVERAGE(Inversion!H10:T10)</f>
        <v>1865.2330891461536</v>
      </c>
      <c r="C38" s="39">
        <f>AVERAGE(Inversion!U10:AD10)</f>
        <v>3217.7633696000003</v>
      </c>
      <c r="D38" s="39">
        <f>AVERAGE(Inversion!AE10:AN10)</f>
        <v>3762.0310813000006</v>
      </c>
      <c r="E38" s="39"/>
      <c r="F38" s="39"/>
      <c r="G38" s="39"/>
      <c r="H38" s="39"/>
      <c r="I38" s="41"/>
      <c r="J38" s="38" t="s">
        <v>427</v>
      </c>
      <c r="K38" s="39">
        <f>AVERAGE(Inversion!H34:T34)</f>
        <v>1742.0554422538464</v>
      </c>
      <c r="L38" s="39">
        <f>AVERAGE(Inversion!U34:AD34)</f>
        <v>2866.3808526000003</v>
      </c>
      <c r="M38" s="39">
        <f>AVERAGE(Inversion!AE34:AN34)</f>
        <v>3331.2241972000002</v>
      </c>
      <c r="N38" s="39"/>
      <c r="O38" s="39"/>
      <c r="P38" s="39"/>
      <c r="Q38" s="41"/>
      <c r="R38" s="41"/>
      <c r="S38" s="38" t="s">
        <v>427</v>
      </c>
      <c r="T38" s="39">
        <f t="shared" si="23"/>
        <v>-123.17764689230717</v>
      </c>
      <c r="U38" s="39">
        <f t="shared" si="24"/>
        <v>-351.38251700000001</v>
      </c>
      <c r="V38" s="39">
        <f t="shared" si="25"/>
        <v>-430.80688410000039</v>
      </c>
      <c r="W38" s="41"/>
      <c r="X38" s="41"/>
      <c r="Y38" s="41"/>
      <c r="Z38" s="41"/>
      <c r="AA38" s="38" t="s">
        <v>427</v>
      </c>
      <c r="AB38" s="44">
        <f t="shared" si="26"/>
        <v>-6.6038742079518875E-2</v>
      </c>
      <c r="AC38" s="44">
        <f t="shared" si="27"/>
        <v>-0.10920085681865421</v>
      </c>
      <c r="AD38" s="44">
        <f t="shared" si="28"/>
        <v>-0.11451444041529069</v>
      </c>
      <c r="AE38" s="41"/>
      <c r="AF38" s="41"/>
      <c r="AG38" s="41"/>
    </row>
    <row r="39" spans="1:33" s="42" customFormat="1" ht="12.75" x14ac:dyDescent="0.2">
      <c r="A39" s="38" t="s">
        <v>117</v>
      </c>
      <c r="B39" s="39">
        <f>AVERAGE(Inversion!H11:T11)</f>
        <v>8849.1224838230773</v>
      </c>
      <c r="C39" s="39">
        <f>AVERAGE(Inversion!U11:AD11)</f>
        <v>49188.077668999998</v>
      </c>
      <c r="D39" s="39">
        <f>AVERAGE(Inversion!AE11:AN11)</f>
        <v>107278.86560800001</v>
      </c>
      <c r="E39" s="39"/>
      <c r="F39" s="39"/>
      <c r="G39" s="39"/>
      <c r="H39" s="39"/>
      <c r="I39" s="41"/>
      <c r="J39" s="38" t="s">
        <v>117</v>
      </c>
      <c r="K39" s="39">
        <f>AVERAGE(Inversion!H35:T35)</f>
        <v>8200.2878053615386</v>
      </c>
      <c r="L39" s="39">
        <f>AVERAGE(Inversion!U35:AD35)</f>
        <v>45111.934800000003</v>
      </c>
      <c r="M39" s="39">
        <f>AVERAGE(Inversion!AE35:AN35)</f>
        <v>98281.791186000002</v>
      </c>
      <c r="N39" s="39"/>
      <c r="O39" s="39"/>
      <c r="P39" s="39"/>
      <c r="Q39" s="41"/>
      <c r="R39" s="41"/>
      <c r="S39" s="38" t="s">
        <v>117</v>
      </c>
      <c r="T39" s="39">
        <f t="shared" si="23"/>
        <v>-648.83467846153872</v>
      </c>
      <c r="U39" s="39">
        <f t="shared" si="24"/>
        <v>-4076.1428689999957</v>
      </c>
      <c r="V39" s="39">
        <f t="shared" si="25"/>
        <v>-8997.0744220000051</v>
      </c>
      <c r="W39" s="41"/>
      <c r="X39" s="41"/>
      <c r="Y39" s="41"/>
      <c r="Z39" s="41"/>
      <c r="AA39" s="38" t="s">
        <v>117</v>
      </c>
      <c r="AB39" s="44">
        <f t="shared" si="26"/>
        <v>-7.3321923122621646E-2</v>
      </c>
      <c r="AC39" s="44">
        <f t="shared" si="27"/>
        <v>-8.2868513309860892E-2</v>
      </c>
      <c r="AD39" s="44">
        <f t="shared" si="28"/>
        <v>-8.3866233773160603E-2</v>
      </c>
      <c r="AE39" s="41"/>
      <c r="AF39" s="41"/>
      <c r="AG39" s="41"/>
    </row>
    <row r="40" spans="1:33" s="42" customFormat="1" ht="12.75" x14ac:dyDescent="0.2">
      <c r="A40" s="38" t="s">
        <v>428</v>
      </c>
      <c r="B40" s="39">
        <f>AVERAGE(Inversion!H12:T12)</f>
        <v>2797.2993678461539</v>
      </c>
      <c r="C40" s="39">
        <f>AVERAGE(Inversion!U12:AD12)</f>
        <v>4578.5684908000003</v>
      </c>
      <c r="D40" s="39">
        <f>AVERAGE(Inversion!AE12:AN12)</f>
        <v>565.15313597830004</v>
      </c>
      <c r="E40" s="39"/>
      <c r="F40" s="39"/>
      <c r="G40" s="39"/>
      <c r="H40" s="39"/>
      <c r="I40" s="41"/>
      <c r="J40" s="38" t="s">
        <v>428</v>
      </c>
      <c r="K40" s="39">
        <f>AVERAGE(Inversion!H36:T36)</f>
        <v>2619.3978043076927</v>
      </c>
      <c r="L40" s="39">
        <f>AVERAGE(Inversion!U36:AD36)</f>
        <v>4108.6684637999997</v>
      </c>
      <c r="M40" s="39">
        <f>AVERAGE(Inversion!AE36:AN36)</f>
        <v>506.08305124280002</v>
      </c>
      <c r="N40" s="39"/>
      <c r="O40" s="39"/>
      <c r="P40" s="39"/>
      <c r="Q40" s="41"/>
      <c r="R40" s="41"/>
      <c r="S40" s="38" t="s">
        <v>428</v>
      </c>
      <c r="T40" s="39">
        <f t="shared" si="23"/>
        <v>-177.90156353846123</v>
      </c>
      <c r="U40" s="39">
        <f t="shared" si="24"/>
        <v>-469.90002700000059</v>
      </c>
      <c r="V40" s="39">
        <f t="shared" si="25"/>
        <v>-59.070084735500018</v>
      </c>
      <c r="W40" s="41"/>
      <c r="X40" s="41"/>
      <c r="Y40" s="41"/>
      <c r="Z40" s="41"/>
      <c r="AA40" s="38" t="s">
        <v>428</v>
      </c>
      <c r="AB40" s="44">
        <f t="shared" si="26"/>
        <v>-6.3597613320679591E-2</v>
      </c>
      <c r="AC40" s="44">
        <f t="shared" si="27"/>
        <v>-0.10263033695885504</v>
      </c>
      <c r="AD40" s="44">
        <f t="shared" si="28"/>
        <v>-0.10452049360612259</v>
      </c>
      <c r="AE40" s="41"/>
      <c r="AF40" s="41"/>
      <c r="AG40" s="41"/>
    </row>
    <row r="41" spans="1:33" s="42" customFormat="1" ht="12.75" x14ac:dyDescent="0.2">
      <c r="A41" s="38" t="s">
        <v>429</v>
      </c>
      <c r="B41" s="39">
        <f>AVERAGE(Inversion!H13:T13)</f>
        <v>1232.6284824923077</v>
      </c>
      <c r="C41" s="39">
        <f>AVERAGE(Inversion!U13:AD13)</f>
        <v>947.29488876999983</v>
      </c>
      <c r="D41" s="39">
        <f>AVERAGE(Inversion!AE13:AN13)</f>
        <v>196.923464086</v>
      </c>
      <c r="E41" s="39"/>
      <c r="F41" s="39"/>
      <c r="G41" s="39"/>
      <c r="H41" s="39"/>
      <c r="I41" s="41"/>
      <c r="J41" s="38" t="s">
        <v>429</v>
      </c>
      <c r="K41" s="39">
        <f>AVERAGE(Inversion!H37:T37)</f>
        <v>1159.7122610461536</v>
      </c>
      <c r="L41" s="39">
        <f>AVERAGE(Inversion!U37:AD37)</f>
        <v>841.50509143000022</v>
      </c>
      <c r="M41" s="39">
        <f>AVERAGE(Inversion!AE37:AN37)</f>
        <v>172.58560543299998</v>
      </c>
      <c r="N41" s="39"/>
      <c r="O41" s="39"/>
      <c r="P41" s="39"/>
      <c r="Q41" s="41"/>
      <c r="R41" s="41"/>
      <c r="S41" s="38" t="s">
        <v>429</v>
      </c>
      <c r="T41" s="39">
        <f t="shared" si="23"/>
        <v>-72.916221446154168</v>
      </c>
      <c r="U41" s="39">
        <f t="shared" si="24"/>
        <v>-105.78979733999961</v>
      </c>
      <c r="V41" s="39">
        <f t="shared" si="25"/>
        <v>-24.337858653000012</v>
      </c>
      <c r="W41" s="41"/>
      <c r="X41" s="41"/>
      <c r="Y41" s="41"/>
      <c r="Z41" s="41"/>
      <c r="AA41" s="38" t="s">
        <v>429</v>
      </c>
      <c r="AB41" s="44">
        <f t="shared" si="26"/>
        <v>-5.915506779359947E-2</v>
      </c>
      <c r="AC41" s="44">
        <f t="shared" si="27"/>
        <v>-0.11167567628002373</v>
      </c>
      <c r="AD41" s="44">
        <f t="shared" si="28"/>
        <v>-0.12359044548582199</v>
      </c>
      <c r="AE41" s="41"/>
      <c r="AF41" s="41"/>
      <c r="AG41" s="41"/>
    </row>
    <row r="42" spans="1:33" s="42" customFormat="1" ht="12.75" x14ac:dyDescent="0.2">
      <c r="A42" s="38" t="s">
        <v>430</v>
      </c>
      <c r="B42" s="39">
        <f>AVERAGE(Inversion!H14:T14)</f>
        <v>2920.9102694000003</v>
      </c>
      <c r="C42" s="39">
        <f>AVERAGE(Inversion!U14:AD14)</f>
        <v>3057.1474812000006</v>
      </c>
      <c r="D42" s="39">
        <f>AVERAGE(Inversion!AE14:AN14)</f>
        <v>1246.7674050000001</v>
      </c>
      <c r="E42" s="39"/>
      <c r="F42" s="39"/>
      <c r="G42" s="39"/>
      <c r="H42" s="39"/>
      <c r="I42" s="41"/>
      <c r="J42" s="38" t="s">
        <v>430</v>
      </c>
      <c r="K42" s="39">
        <f>AVERAGE(Inversion!H38:T38)</f>
        <v>2732.1677258000004</v>
      </c>
      <c r="L42" s="39">
        <f>AVERAGE(Inversion!U38:AD38)</f>
        <v>2771.6779326999995</v>
      </c>
      <c r="M42" s="39">
        <f>AVERAGE(Inversion!AE38:AN38)</f>
        <v>1126.3961143000001</v>
      </c>
      <c r="N42" s="39"/>
      <c r="O42" s="39"/>
      <c r="P42" s="39"/>
      <c r="Q42" s="41"/>
      <c r="R42" s="41"/>
      <c r="S42" s="38" t="s">
        <v>430</v>
      </c>
      <c r="T42" s="39">
        <f t="shared" si="23"/>
        <v>-188.74254359999986</v>
      </c>
      <c r="U42" s="39">
        <f t="shared" si="24"/>
        <v>-285.46954850000111</v>
      </c>
      <c r="V42" s="39">
        <f t="shared" si="25"/>
        <v>-120.37129069999992</v>
      </c>
      <c r="W42" s="41"/>
      <c r="X42" s="41"/>
      <c r="Y42" s="41"/>
      <c r="Z42" s="41"/>
      <c r="AA42" s="38" t="s">
        <v>430</v>
      </c>
      <c r="AB42" s="44">
        <f t="shared" si="26"/>
        <v>-6.4617713723458703E-2</v>
      </c>
      <c r="AC42" s="44">
        <f t="shared" si="27"/>
        <v>-9.3377748458490339E-2</v>
      </c>
      <c r="AD42" s="44">
        <f t="shared" si="28"/>
        <v>-9.6546709688805077E-2</v>
      </c>
      <c r="AE42" s="41"/>
      <c r="AF42" s="41"/>
      <c r="AG42" s="41"/>
    </row>
    <row r="43" spans="1:33" s="42" customFormat="1" ht="12.75" x14ac:dyDescent="0.2">
      <c r="A43" s="38" t="s">
        <v>431</v>
      </c>
      <c r="B43" s="39">
        <f>AVERAGE(Inversion!H15:T15)</f>
        <v>3248.8564694615375</v>
      </c>
      <c r="C43" s="39">
        <f>AVERAGE(Inversion!U15:AD15)</f>
        <v>3478.0500965000001</v>
      </c>
      <c r="D43" s="39">
        <f>AVERAGE(Inversion!AE15:AN15)</f>
        <v>3681.7691678000001</v>
      </c>
      <c r="E43" s="39"/>
      <c r="F43" s="39"/>
      <c r="G43" s="39"/>
      <c r="H43" s="39"/>
      <c r="I43" s="41"/>
      <c r="J43" s="38" t="s">
        <v>431</v>
      </c>
      <c r="K43" s="39">
        <f>AVERAGE(Inversion!H39:T39)</f>
        <v>3066.5502139230771</v>
      </c>
      <c r="L43" s="39">
        <f>AVERAGE(Inversion!U39:AD39)</f>
        <v>3053.2536103000002</v>
      </c>
      <c r="M43" s="39">
        <f>AVERAGE(Inversion!AE39:AN39)</f>
        <v>3145.7854656</v>
      </c>
      <c r="N43" s="39"/>
      <c r="O43" s="39"/>
      <c r="P43" s="39"/>
      <c r="Q43" s="41"/>
      <c r="R43" s="41"/>
      <c r="S43" s="38" t="s">
        <v>431</v>
      </c>
      <c r="T43" s="39">
        <f t="shared" si="23"/>
        <v>-182.30625553846039</v>
      </c>
      <c r="U43" s="39">
        <f t="shared" si="24"/>
        <v>-424.79648619999989</v>
      </c>
      <c r="V43" s="39">
        <f t="shared" si="25"/>
        <v>-535.98370220000015</v>
      </c>
      <c r="W43" s="41"/>
      <c r="X43" s="41"/>
      <c r="Y43" s="41"/>
      <c r="Z43" s="41"/>
      <c r="AA43" s="38" t="s">
        <v>431</v>
      </c>
      <c r="AB43" s="44">
        <f t="shared" si="26"/>
        <v>-5.6113976487448758E-2</v>
      </c>
      <c r="AC43" s="44">
        <f t="shared" si="27"/>
        <v>-0.12213639091267758</v>
      </c>
      <c r="AD43" s="44">
        <f t="shared" si="28"/>
        <v>-0.14557775834715658</v>
      </c>
      <c r="AE43" s="41"/>
      <c r="AF43" s="41"/>
      <c r="AG43" s="41"/>
    </row>
    <row r="44" spans="1:33" s="42" customFormat="1" ht="12.75" x14ac:dyDescent="0.2">
      <c r="A44" s="38" t="s">
        <v>434</v>
      </c>
      <c r="B44" s="39">
        <f>AVERAGE(Inversion!H16:T16)</f>
        <v>3449.8044323846148</v>
      </c>
      <c r="C44" s="39">
        <f>AVERAGE(Inversion!U16:AD16)</f>
        <v>2668.5274132999998</v>
      </c>
      <c r="D44" s="39">
        <f>AVERAGE(Inversion!AE16:AN16)</f>
        <v>547.38217288999999</v>
      </c>
      <c r="E44" s="39"/>
      <c r="F44" s="39"/>
      <c r="G44" s="39"/>
      <c r="H44" s="39"/>
      <c r="I44" s="41"/>
      <c r="J44" s="38" t="s">
        <v>434</v>
      </c>
      <c r="K44" s="39">
        <f>AVERAGE(Inversion!H40:T40)</f>
        <v>3642.7641083846156</v>
      </c>
      <c r="L44" s="39">
        <f>AVERAGE(Inversion!U40:AD40)</f>
        <v>3252.5406866999997</v>
      </c>
      <c r="M44" s="39">
        <f>AVERAGE(Inversion!AE40:AN40)</f>
        <v>795.01300753800001</v>
      </c>
      <c r="N44" s="39"/>
      <c r="O44" s="39"/>
      <c r="P44" s="39"/>
      <c r="Q44" s="41"/>
      <c r="R44" s="41"/>
      <c r="S44" s="38" t="s">
        <v>434</v>
      </c>
      <c r="T44" s="39">
        <f t="shared" si="23"/>
        <v>192.95967600000085</v>
      </c>
      <c r="U44" s="39">
        <f t="shared" si="24"/>
        <v>584.01327339999989</v>
      </c>
      <c r="V44" s="39">
        <f t="shared" si="25"/>
        <v>247.63083464800002</v>
      </c>
      <c r="W44" s="41"/>
      <c r="X44" s="41"/>
      <c r="Y44" s="41"/>
      <c r="Z44" s="41"/>
      <c r="AA44" s="38" t="s">
        <v>434</v>
      </c>
      <c r="AB44" s="44">
        <f t="shared" si="26"/>
        <v>5.5933511531440994E-2</v>
      </c>
      <c r="AC44" s="44">
        <f t="shared" si="27"/>
        <v>0.21885226679301284</v>
      </c>
      <c r="AD44" s="44">
        <f t="shared" si="28"/>
        <v>0.45239112070564835</v>
      </c>
      <c r="AE44" s="41"/>
      <c r="AF44" s="41"/>
      <c r="AG44" s="41"/>
    </row>
    <row r="45" spans="1:33" s="42" customFormat="1" ht="12.75" x14ac:dyDescent="0.2">
      <c r="A45" s="38" t="s">
        <v>435</v>
      </c>
      <c r="B45" s="39">
        <f>AVERAGE(Inversion!H17:T17)</f>
        <v>20216.588299999999</v>
      </c>
      <c r="C45" s="39">
        <f>AVERAGE(Inversion!U17:AD17)</f>
        <v>27742.480424999998</v>
      </c>
      <c r="D45" s="39">
        <f>AVERAGE(Inversion!AE17:AN17)</f>
        <v>35651.335873999997</v>
      </c>
      <c r="E45" s="39"/>
      <c r="F45" s="39"/>
      <c r="G45" s="39"/>
      <c r="H45" s="39"/>
      <c r="I45" s="41"/>
      <c r="J45" s="38" t="s">
        <v>435</v>
      </c>
      <c r="K45" s="39">
        <f>AVERAGE(Inversion!H41:T41)</f>
        <v>19785.597021538459</v>
      </c>
      <c r="L45" s="39">
        <f>AVERAGE(Inversion!U41:AD41)</f>
        <v>27179.802266999999</v>
      </c>
      <c r="M45" s="39">
        <f>AVERAGE(Inversion!AE41:AN41)</f>
        <v>36368.920876000004</v>
      </c>
      <c r="N45" s="39"/>
      <c r="O45" s="39"/>
      <c r="P45" s="39"/>
      <c r="Q45" s="41"/>
      <c r="R45" s="41"/>
      <c r="S45" s="38" t="s">
        <v>435</v>
      </c>
      <c r="T45" s="39">
        <f t="shared" si="23"/>
        <v>-430.99127846154079</v>
      </c>
      <c r="U45" s="39">
        <f t="shared" si="24"/>
        <v>-562.6781579999988</v>
      </c>
      <c r="V45" s="39">
        <f t="shared" si="25"/>
        <v>717.58500200000708</v>
      </c>
      <c r="W45" s="41"/>
      <c r="X45" s="41"/>
      <c r="Y45" s="41"/>
      <c r="Z45" s="41"/>
      <c r="AA45" s="38" t="s">
        <v>435</v>
      </c>
      <c r="AB45" s="44">
        <f t="shared" si="26"/>
        <v>-2.1318694928438631E-2</v>
      </c>
      <c r="AC45" s="44">
        <f t="shared" si="27"/>
        <v>-2.0282186357530763E-2</v>
      </c>
      <c r="AD45" s="44">
        <f t="shared" si="28"/>
        <v>2.0127857327313592E-2</v>
      </c>
      <c r="AE45" s="41"/>
      <c r="AF45" s="41"/>
      <c r="AG45" s="41"/>
    </row>
    <row r="46" spans="1:33" s="42" customFormat="1" ht="12.75" x14ac:dyDescent="0.2">
      <c r="A46" s="38" t="s">
        <v>432</v>
      </c>
      <c r="B46" s="39">
        <f>AVERAGE(Inversion!H18:T18)</f>
        <v>168.84625111776921</v>
      </c>
      <c r="C46" s="39">
        <f>AVERAGE(Inversion!U18:AD18)</f>
        <v>6.6889277572000001</v>
      </c>
      <c r="D46" s="39">
        <f>AVERAGE(Inversion!AE18:AN18)</f>
        <v>8.5420933163000008</v>
      </c>
      <c r="E46" s="39"/>
      <c r="F46" s="39"/>
      <c r="G46" s="39"/>
      <c r="H46" s="39"/>
      <c r="I46" s="41"/>
      <c r="J46" s="38" t="s">
        <v>432</v>
      </c>
      <c r="K46" s="39">
        <f>AVERAGE(Inversion!H42:T42)</f>
        <v>171.54195918984618</v>
      </c>
      <c r="L46" s="39">
        <f>AVERAGE(Inversion!U42:AD42)</f>
        <v>6.8098834314000003</v>
      </c>
      <c r="M46" s="39">
        <f>AVERAGE(Inversion!AE42:AN42)</f>
        <v>9.1276507950999992</v>
      </c>
      <c r="N46" s="39"/>
      <c r="O46" s="39"/>
      <c r="P46" s="39"/>
      <c r="Q46" s="41"/>
      <c r="R46" s="41"/>
      <c r="S46" s="38" t="s">
        <v>432</v>
      </c>
      <c r="T46" s="39">
        <f t="shared" si="23"/>
        <v>2.6957080720769682</v>
      </c>
      <c r="U46" s="39">
        <f t="shared" si="24"/>
        <v>0.1209556742000002</v>
      </c>
      <c r="V46" s="39">
        <f t="shared" si="25"/>
        <v>0.58555747879999842</v>
      </c>
      <c r="W46" s="41"/>
      <c r="X46" s="41"/>
      <c r="Y46" s="41"/>
      <c r="Z46" s="41"/>
      <c r="AA46" s="38" t="s">
        <v>432</v>
      </c>
      <c r="AB46" s="44">
        <f t="shared" si="26"/>
        <v>1.5965460021950539E-2</v>
      </c>
      <c r="AC46" s="44">
        <f t="shared" si="27"/>
        <v>1.8082969138035976E-2</v>
      </c>
      <c r="AD46" s="44">
        <f t="shared" si="28"/>
        <v>6.8549646687029231E-2</v>
      </c>
      <c r="AE46" s="41"/>
      <c r="AF46" s="41"/>
      <c r="AG46" s="41"/>
    </row>
    <row r="47" spans="1:33" s="42" customFormat="1" ht="12.75" x14ac:dyDescent="0.2">
      <c r="A47" s="38" t="s">
        <v>433</v>
      </c>
      <c r="B47" s="39">
        <f>AVERAGE(Inversion!H19:T19)</f>
        <v>492.81536472638447</v>
      </c>
      <c r="C47" s="39">
        <f>AVERAGE(Inversion!U19:AD19)</f>
        <v>0.55052641075999997</v>
      </c>
      <c r="D47" s="39">
        <f>AVERAGE(Inversion!AE19:AN19)</f>
        <v>4.9407871520000007E-2</v>
      </c>
      <c r="E47" s="39"/>
      <c r="F47" s="39"/>
      <c r="G47" s="39"/>
      <c r="H47" s="39"/>
      <c r="I47" s="41"/>
      <c r="J47" s="38" t="s">
        <v>433</v>
      </c>
      <c r="K47" s="39">
        <f>AVERAGE(Inversion!H43:T43)</f>
        <v>505.78422315099994</v>
      </c>
      <c r="L47" s="39">
        <f>AVERAGE(Inversion!U43:AD43)</f>
        <v>0.58979805754000014</v>
      </c>
      <c r="M47" s="39">
        <f>AVERAGE(Inversion!AE43:AN43)</f>
        <v>5.5219263550000008E-2</v>
      </c>
      <c r="N47" s="39"/>
      <c r="O47" s="39"/>
      <c r="P47" s="39"/>
      <c r="Q47" s="41"/>
      <c r="R47" s="41"/>
      <c r="S47" s="38" t="s">
        <v>433</v>
      </c>
      <c r="T47" s="39">
        <f t="shared" si="23"/>
        <v>12.968858424615462</v>
      </c>
      <c r="U47" s="39">
        <f t="shared" si="24"/>
        <v>3.9271646780000169E-2</v>
      </c>
      <c r="V47" s="39">
        <f t="shared" si="25"/>
        <v>5.811392030000001E-3</v>
      </c>
      <c r="W47" s="41"/>
      <c r="X47" s="41"/>
      <c r="Y47" s="41"/>
      <c r="Z47" s="41"/>
      <c r="AA47" s="38" t="s">
        <v>433</v>
      </c>
      <c r="AB47" s="44">
        <f t="shared" si="26"/>
        <v>2.6315856511121227E-2</v>
      </c>
      <c r="AC47" s="44">
        <f t="shared" si="27"/>
        <v>7.1334718938889319E-2</v>
      </c>
      <c r="AD47" s="44">
        <f t="shared" si="28"/>
        <v>0.11762077278814953</v>
      </c>
      <c r="AE47" s="41"/>
      <c r="AF47" s="41"/>
      <c r="AG47" s="41"/>
    </row>
    <row r="48" spans="1:33" s="42" customFormat="1" ht="12.75" x14ac:dyDescent="0.2">
      <c r="A48" s="40" t="s">
        <v>225</v>
      </c>
      <c r="B48" s="39">
        <f>AVERAGE(Inversion!H20:T20)</f>
        <v>4716761.8583547175</v>
      </c>
      <c r="C48" s="39">
        <f>AVERAGE(Inversion!U20:AD20)</f>
        <v>6429819.9738578256</v>
      </c>
      <c r="D48" s="39">
        <f>AVERAGE(Inversion!AE20:AN20)</f>
        <v>8298864.5611405</v>
      </c>
      <c r="E48" s="39"/>
      <c r="F48" s="39"/>
      <c r="G48" s="39"/>
      <c r="H48" s="39"/>
      <c r="I48" s="41"/>
      <c r="J48" s="40" t="s">
        <v>225</v>
      </c>
      <c r="K48" s="39">
        <f>AVERAGE(Inversion!H44:T44)</f>
        <v>4737067.5735755935</v>
      </c>
      <c r="L48" s="39">
        <f>AVERAGE(Inversion!U44:AD44)</f>
        <v>6467603.9932615943</v>
      </c>
      <c r="M48" s="39">
        <f>AVERAGE(Inversion!AE44:AN44)</f>
        <v>8327631.4176324829</v>
      </c>
      <c r="N48" s="39"/>
      <c r="O48" s="39"/>
      <c r="P48" s="39"/>
      <c r="Q48" s="41"/>
      <c r="R48" s="41"/>
      <c r="S48" s="40" t="s">
        <v>225</v>
      </c>
      <c r="T48" s="39">
        <f t="shared" si="23"/>
        <v>20305.715220876038</v>
      </c>
      <c r="U48" s="39">
        <f t="shared" si="24"/>
        <v>37784.019403768703</v>
      </c>
      <c r="V48" s="39">
        <f t="shared" si="25"/>
        <v>28766.856491982937</v>
      </c>
      <c r="W48" s="41"/>
      <c r="X48" s="41"/>
      <c r="Y48" s="41"/>
      <c r="Z48" s="41"/>
      <c r="AA48" s="40" t="s">
        <v>225</v>
      </c>
      <c r="AB48" s="44">
        <f t="shared" si="26"/>
        <v>4.3050117497258622E-3</v>
      </c>
      <c r="AC48" s="44">
        <f t="shared" si="27"/>
        <v>5.8763728311819197E-3</v>
      </c>
      <c r="AD48" s="44">
        <f t="shared" si="28"/>
        <v>3.4663605219784621E-3</v>
      </c>
      <c r="AE48" s="41"/>
      <c r="AF48" s="41"/>
      <c r="AG48" s="41"/>
    </row>
    <row r="49" spans="1:33" s="42" customFormat="1" ht="12.75" x14ac:dyDescent="0.2">
      <c r="A49" s="40" t="s">
        <v>438</v>
      </c>
      <c r="B49" s="39">
        <f>AVERAGE(Inversion!H21:T21)</f>
        <v>46455.150171861533</v>
      </c>
      <c r="C49" s="39">
        <f>AVERAGE(Inversion!U21:AD21)</f>
        <v>119596.47591137001</v>
      </c>
      <c r="D49" s="39">
        <f>AVERAGE(Inversion!AE21:AN21)</f>
        <v>196910.3060383643</v>
      </c>
      <c r="E49" s="39"/>
      <c r="F49" s="39"/>
      <c r="G49" s="39"/>
      <c r="H49" s="39"/>
      <c r="I49" s="41"/>
      <c r="J49" s="40" t="s">
        <v>438</v>
      </c>
      <c r="K49" s="39">
        <f>AVERAGE(Inversion!H45:T45)</f>
        <v>43463.970466846149</v>
      </c>
      <c r="L49" s="39">
        <f>AVERAGE(Inversion!U45:AD45)</f>
        <v>108284.00723353001</v>
      </c>
      <c r="M49" s="39">
        <f>AVERAGE(Inversion!AE45:AN45)</f>
        <v>178281.33020917579</v>
      </c>
      <c r="N49" s="39"/>
      <c r="O49" s="39"/>
      <c r="P49" s="39"/>
      <c r="Q49" s="41"/>
      <c r="R49" s="41"/>
      <c r="S49" s="40" t="s">
        <v>438</v>
      </c>
      <c r="T49" s="39">
        <f t="shared" si="23"/>
        <v>-2991.1797050153837</v>
      </c>
      <c r="U49" s="39">
        <f t="shared" si="24"/>
        <v>-11312.468677840006</v>
      </c>
      <c r="V49" s="39">
        <f t="shared" si="25"/>
        <v>-18628.975829188508</v>
      </c>
      <c r="W49" s="41"/>
      <c r="X49" s="41"/>
      <c r="Y49" s="41"/>
      <c r="Z49" s="41"/>
      <c r="AA49" s="40" t="s">
        <v>438</v>
      </c>
      <c r="AB49" s="44">
        <f t="shared" si="26"/>
        <v>-6.4388548825038083E-2</v>
      </c>
      <c r="AC49" s="44">
        <f t="shared" si="27"/>
        <v>-9.4588645623834289E-2</v>
      </c>
      <c r="AD49" s="44">
        <f t="shared" si="28"/>
        <v>-9.4606403311155329E-2</v>
      </c>
      <c r="AE49" s="41"/>
      <c r="AF49" s="41"/>
      <c r="AG49" s="41"/>
    </row>
    <row r="50" spans="1:33" s="42" customFormat="1" ht="12.75" x14ac:dyDescent="0.2">
      <c r="A50" s="40" t="s">
        <v>431</v>
      </c>
      <c r="B50" s="39">
        <f>AVERAGE(Inversion!H22:T22)</f>
        <v>3248.8564694615375</v>
      </c>
      <c r="C50" s="39">
        <f>AVERAGE(Inversion!U22:AD22)</f>
        <v>3478.0500965000001</v>
      </c>
      <c r="D50" s="39">
        <f>AVERAGE(Inversion!AE22:AN22)</f>
        <v>3681.7691678000001</v>
      </c>
      <c r="E50" s="39"/>
      <c r="F50" s="39"/>
      <c r="G50" s="39"/>
      <c r="H50" s="39"/>
      <c r="I50" s="41"/>
      <c r="J50" s="40" t="s">
        <v>431</v>
      </c>
      <c r="K50" s="39">
        <f>AVERAGE(Inversion!H46:T46)</f>
        <v>3066.5502139230771</v>
      </c>
      <c r="L50" s="39">
        <f>AVERAGE(Inversion!U46:AD46)</f>
        <v>3053.2536103000002</v>
      </c>
      <c r="M50" s="39">
        <f>AVERAGE(Inversion!AE46:AN46)</f>
        <v>3145.7854656</v>
      </c>
      <c r="N50" s="39"/>
      <c r="O50" s="39"/>
      <c r="P50" s="39"/>
      <c r="Q50" s="41"/>
      <c r="R50" s="41"/>
      <c r="S50" s="40" t="s">
        <v>431</v>
      </c>
      <c r="T50" s="39">
        <f t="shared" si="23"/>
        <v>-182.30625553846039</v>
      </c>
      <c r="U50" s="39">
        <f t="shared" si="24"/>
        <v>-424.79648619999989</v>
      </c>
      <c r="V50" s="39">
        <f t="shared" si="25"/>
        <v>-535.98370220000015</v>
      </c>
      <c r="W50" s="41"/>
      <c r="X50" s="41"/>
      <c r="Y50" s="41"/>
      <c r="Z50" s="41"/>
      <c r="AA50" s="40" t="s">
        <v>431</v>
      </c>
      <c r="AB50" s="44">
        <f t="shared" si="26"/>
        <v>-5.6113976487448758E-2</v>
      </c>
      <c r="AC50" s="44">
        <f t="shared" si="27"/>
        <v>-0.12213639091267758</v>
      </c>
      <c r="AD50" s="44">
        <f t="shared" si="28"/>
        <v>-0.14557775834715658</v>
      </c>
      <c r="AE50" s="41"/>
      <c r="AF50" s="41"/>
      <c r="AG50" s="41"/>
    </row>
    <row r="51" spans="1:33" s="42" customFormat="1" ht="12.75" x14ac:dyDescent="0.2">
      <c r="A51" s="40" t="s">
        <v>226</v>
      </c>
      <c r="B51" s="39">
        <f>AVERAGE(Inversion!H23:T23)</f>
        <v>24328.054348228769</v>
      </c>
      <c r="C51" s="39">
        <f>AVERAGE(Inversion!U23:AD23)</f>
        <v>30418.247292467964</v>
      </c>
      <c r="D51" s="39">
        <f>AVERAGE(Inversion!AE23:AN23)</f>
        <v>36207.309548077821</v>
      </c>
      <c r="E51" s="41"/>
      <c r="F51" s="41"/>
      <c r="G51" s="41"/>
      <c r="H51" s="41"/>
      <c r="I51" s="41"/>
      <c r="J51" s="40" t="s">
        <v>226</v>
      </c>
      <c r="K51" s="39">
        <f>AVERAGE(Inversion!H47:T47)</f>
        <v>24105.687312263923</v>
      </c>
      <c r="L51" s="39">
        <f>AVERAGE(Inversion!U47:AD47)</f>
        <v>30439.742635188937</v>
      </c>
      <c r="M51" s="39">
        <f>AVERAGE(Inversion!AE47:AN47)</f>
        <v>37173.116753596652</v>
      </c>
      <c r="N51" s="41"/>
      <c r="O51" s="41"/>
      <c r="P51" s="41"/>
      <c r="Q51" s="41"/>
      <c r="R51" s="41"/>
      <c r="S51" s="40" t="s">
        <v>226</v>
      </c>
      <c r="T51" s="39">
        <f t="shared" si="23"/>
        <v>-222.36703596484585</v>
      </c>
      <c r="U51" s="39">
        <f t="shared" si="24"/>
        <v>21.495342720972985</v>
      </c>
      <c r="V51" s="39">
        <f t="shared" si="25"/>
        <v>965.80720551883132</v>
      </c>
      <c r="W51" s="41"/>
      <c r="X51" s="41"/>
      <c r="Y51" s="41"/>
      <c r="Z51" s="41"/>
      <c r="AA51" s="40" t="s">
        <v>226</v>
      </c>
      <c r="AB51" s="44">
        <f t="shared" si="26"/>
        <v>-9.1403542914657576E-3</v>
      </c>
      <c r="AC51" s="44">
        <f t="shared" si="27"/>
        <v>7.0665947693493436E-4</v>
      </c>
      <c r="AD51" s="44">
        <f t="shared" si="28"/>
        <v>2.6674370937072478E-2</v>
      </c>
      <c r="AE51" s="41"/>
      <c r="AF51" s="41"/>
      <c r="AG51" s="41"/>
    </row>
    <row r="52" spans="1:33" x14ac:dyDescent="0.25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</row>
    <row r="53" spans="1:33" x14ac:dyDescent="0.25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topLeftCell="A13" workbookViewId="0">
      <selection activeCell="E46" sqref="E46"/>
    </sheetView>
  </sheetViews>
  <sheetFormatPr baseColWidth="10" defaultColWidth="11.42578125" defaultRowHeight="15" x14ac:dyDescent="0.25"/>
  <cols>
    <col min="1" max="1" width="26.42578125" style="33" customWidth="1"/>
    <col min="2" max="9" width="11.42578125" style="33"/>
    <col min="10" max="10" width="23.7109375" style="33" customWidth="1"/>
    <col min="11" max="18" width="11.42578125" style="33"/>
    <col min="19" max="19" width="23.42578125" style="33" customWidth="1"/>
    <col min="20" max="25" width="11.42578125" style="33"/>
    <col min="26" max="26" width="11.42578125" style="47"/>
    <col min="27" max="27" width="25.85546875" style="33" customWidth="1"/>
    <col min="28" max="16384" width="11.42578125" style="33"/>
  </cols>
  <sheetData>
    <row r="1" spans="1:34" ht="18.75" x14ac:dyDescent="0.3">
      <c r="A1" s="11" t="s">
        <v>215</v>
      </c>
      <c r="B1" s="34"/>
      <c r="C1" s="34"/>
      <c r="D1" s="34"/>
      <c r="E1" s="34"/>
      <c r="F1" s="34"/>
      <c r="G1" s="34"/>
      <c r="H1" s="34"/>
      <c r="I1" s="34"/>
      <c r="J1" s="11" t="s">
        <v>216</v>
      </c>
      <c r="K1" s="34"/>
      <c r="L1" s="34"/>
      <c r="M1" s="34"/>
      <c r="N1" s="34"/>
      <c r="O1" s="34"/>
      <c r="P1" s="34"/>
      <c r="Q1" s="34"/>
      <c r="R1" s="34"/>
      <c r="S1" s="11" t="s">
        <v>217</v>
      </c>
      <c r="T1" s="34"/>
      <c r="U1" s="34"/>
      <c r="V1" s="34"/>
      <c r="W1" s="34"/>
      <c r="X1" s="34"/>
      <c r="Y1" s="34"/>
      <c r="Z1" s="34"/>
      <c r="AA1" s="11" t="s">
        <v>446</v>
      </c>
      <c r="AB1" s="34"/>
      <c r="AC1" s="34"/>
      <c r="AD1" s="34"/>
      <c r="AE1" s="34"/>
      <c r="AF1" s="34"/>
      <c r="AG1" s="34"/>
      <c r="AH1" s="34"/>
    </row>
    <row r="2" spans="1:34" s="42" customFormat="1" ht="12.75" x14ac:dyDescent="0.2">
      <c r="A2" s="40" t="s">
        <v>188</v>
      </c>
      <c r="B2" s="41"/>
      <c r="C2" s="41"/>
      <c r="D2" s="41"/>
      <c r="E2" s="41"/>
      <c r="F2" s="41"/>
      <c r="G2" s="41"/>
      <c r="H2" s="41"/>
      <c r="I2" s="41"/>
      <c r="J2" s="40" t="s">
        <v>188</v>
      </c>
      <c r="K2" s="41"/>
      <c r="L2" s="41"/>
      <c r="M2" s="41"/>
      <c r="N2" s="41"/>
      <c r="O2" s="41"/>
      <c r="P2" s="41"/>
      <c r="Q2" s="41"/>
      <c r="R2" s="41"/>
      <c r="S2" s="40" t="s">
        <v>188</v>
      </c>
      <c r="T2" s="41"/>
      <c r="U2" s="41"/>
      <c r="V2" s="41"/>
      <c r="W2" s="41"/>
      <c r="X2" s="41"/>
      <c r="Y2" s="41"/>
      <c r="Z2" s="41"/>
      <c r="AA2" s="40" t="s">
        <v>188</v>
      </c>
      <c r="AB2" s="41"/>
      <c r="AC2" s="41"/>
      <c r="AD2" s="41"/>
      <c r="AE2" s="41"/>
      <c r="AF2" s="41"/>
      <c r="AG2" s="41"/>
      <c r="AH2" s="41"/>
    </row>
    <row r="3" spans="1:34" s="42" customFormat="1" ht="15" customHeight="1" x14ac:dyDescent="0.2">
      <c r="A3" s="45"/>
      <c r="B3" s="46">
        <v>2013</v>
      </c>
      <c r="C3" s="46">
        <v>2018</v>
      </c>
      <c r="D3" s="46">
        <v>2020</v>
      </c>
      <c r="E3" s="46">
        <v>2025</v>
      </c>
      <c r="F3" s="46">
        <v>2030</v>
      </c>
      <c r="G3" s="46">
        <v>2040</v>
      </c>
      <c r="H3" s="46">
        <v>2050</v>
      </c>
      <c r="I3" s="41"/>
      <c r="J3" s="45"/>
      <c r="K3" s="46">
        <v>2013</v>
      </c>
      <c r="L3" s="46">
        <v>2018</v>
      </c>
      <c r="M3" s="46">
        <v>2020</v>
      </c>
      <c r="N3" s="46">
        <v>2025</v>
      </c>
      <c r="O3" s="46">
        <v>2030</v>
      </c>
      <c r="P3" s="46">
        <v>2040</v>
      </c>
      <c r="Q3" s="46">
        <v>2050</v>
      </c>
      <c r="R3" s="41"/>
      <c r="S3" s="45"/>
      <c r="T3" s="46">
        <v>2018</v>
      </c>
      <c r="U3" s="46">
        <v>2020</v>
      </c>
      <c r="V3" s="46">
        <v>2025</v>
      </c>
      <c r="W3" s="46">
        <v>2030</v>
      </c>
      <c r="X3" s="46">
        <v>2040</v>
      </c>
      <c r="Y3" s="46">
        <v>2050</v>
      </c>
      <c r="Z3" s="49"/>
      <c r="AA3" s="45"/>
      <c r="AB3" s="46">
        <v>2018</v>
      </c>
      <c r="AC3" s="46">
        <v>2020</v>
      </c>
      <c r="AD3" s="46">
        <v>2025</v>
      </c>
      <c r="AE3" s="46">
        <v>2030</v>
      </c>
      <c r="AF3" s="46">
        <v>2040</v>
      </c>
      <c r="AG3" s="46">
        <v>2050</v>
      </c>
      <c r="AH3" s="49"/>
    </row>
    <row r="4" spans="1:34" s="42" customFormat="1" ht="15" customHeight="1" x14ac:dyDescent="0.2">
      <c r="A4" s="36" t="s">
        <v>219</v>
      </c>
      <c r="B4" s="39">
        <f>SUMIFS('DATA 2'!C$2:C$34,'DATA 2'!$A$2:$A$34,$A4)</f>
        <v>7350209.9989999998</v>
      </c>
      <c r="C4" s="39">
        <f>SUMIFS('DATA 2'!H$2:H$34,'DATA 2'!$A$2:$A$34,$A4)</f>
        <v>7729628.0791999996</v>
      </c>
      <c r="D4" s="39">
        <f>SUMIFS('DATA 2'!J$2:J$34,'DATA 2'!$A$2:$A$34,$A4)</f>
        <v>7865513.9224999994</v>
      </c>
      <c r="E4" s="39">
        <f>SUMIFS('DATA 2'!O$2:O$34,'DATA 2'!$A$2:$A$34,$A4)</f>
        <v>8168502.5199999996</v>
      </c>
      <c r="F4" s="39">
        <f>SUMIFS('DATA 2'!T$2:T$34,'DATA 2'!$A$2:$A$34,$A4)</f>
        <v>8483125.4659000002</v>
      </c>
      <c r="G4" s="39">
        <f>SUMIFS('DATA 2'!AD$2:AD$34,'DATA 2'!$A$2:$A$34,$A4)</f>
        <v>9278095.4523000009</v>
      </c>
      <c r="H4" s="39">
        <f>SUMIFS('DATA 2'!AN$2:AN$34,'DATA 2'!$A$2:$A$34,$A4)</f>
        <v>10075420.937900001</v>
      </c>
      <c r="I4" s="41"/>
      <c r="J4" s="36" t="s">
        <v>219</v>
      </c>
      <c r="K4" s="39">
        <f>SUMIFS('DATA 2'!$C$35:$C$67,'DATA 2'!$A$35:$A$67,$J4)</f>
        <v>7350209.9989999998</v>
      </c>
      <c r="L4" s="39">
        <f>SUMIFS('DATA 2'!$H$35:$H$67,'DATA 2'!$A$35:$A$67,$J4)</f>
        <v>7773385.2957999995</v>
      </c>
      <c r="M4" s="39">
        <f>SUMIFS('DATA 2'!$J$35:$J$67,'DATA 2'!$A$35:$A$67,$J4)</f>
        <v>7934983.2441999996</v>
      </c>
      <c r="N4" s="39">
        <f>SUMIFS('DATA 2'!$O$35:$O$67,'DATA 2'!$A$35:$A$67,$J4)</f>
        <v>8288867.1931000007</v>
      </c>
      <c r="O4" s="39">
        <f>SUMIFS('DATA 2'!$T$35:$T$67,'DATA 2'!$A$35:$A$67,$J4)</f>
        <v>8581898.3617000002</v>
      </c>
      <c r="P4" s="39">
        <f>SUMIFS('DATA 2'!$AD$35:$AD$67,'DATA 2'!$A$35:$A$67,$J4)</f>
        <v>9256013.8821999989</v>
      </c>
      <c r="Q4" s="39">
        <f>SUMIFS('DATA 2'!$AN$35:$AN$67,'DATA 2'!$A$35:$A$67,$J4)</f>
        <v>9963447.6195</v>
      </c>
      <c r="R4" s="41"/>
      <c r="S4" s="36" t="s">
        <v>219</v>
      </c>
      <c r="T4" s="43">
        <f t="shared" ref="T4:T24" si="0">L4-C4</f>
        <v>43757.216599999927</v>
      </c>
      <c r="U4" s="43">
        <f t="shared" ref="U4:U24" si="1">M4-D4</f>
        <v>69469.321700000204</v>
      </c>
      <c r="V4" s="43">
        <f t="shared" ref="V4:V24" si="2">N4-E4</f>
        <v>120364.67310000118</v>
      </c>
      <c r="W4" s="43">
        <f t="shared" ref="W4:W24" si="3">O4-F4</f>
        <v>98772.895800000057</v>
      </c>
      <c r="X4" s="43">
        <f t="shared" ref="X4:X24" si="4">P4-G4</f>
        <v>-22081.570100001991</v>
      </c>
      <c r="Y4" s="43">
        <f t="shared" ref="Y4:Y24" si="5">Q4-H4</f>
        <v>-111973.31840000115</v>
      </c>
      <c r="Z4" s="43"/>
      <c r="AA4" s="36" t="s">
        <v>219</v>
      </c>
      <c r="AB4" s="44">
        <f t="shared" ref="AB4:AB22" si="6">L4/C4-1</f>
        <v>5.6609730962020599E-3</v>
      </c>
      <c r="AC4" s="44">
        <f t="shared" ref="AC4:AC22" si="7">M4/D4-1</f>
        <v>8.83214019891021E-3</v>
      </c>
      <c r="AD4" s="44">
        <f t="shared" ref="AD4:AD22" si="8">N4/E4-1</f>
        <v>1.473521894683838E-2</v>
      </c>
      <c r="AE4" s="44">
        <f t="shared" ref="AE4:AE22" si="9">O4/F4-1</f>
        <v>1.164345572832115E-2</v>
      </c>
      <c r="AF4" s="44">
        <f t="shared" ref="AF4:AF22" si="10">P4/G4-1</f>
        <v>-2.3799679808778063E-3</v>
      </c>
      <c r="AG4" s="44">
        <f t="shared" ref="AG4:AG22" si="11">Q4/H4-1</f>
        <v>-1.1113512684993498E-2</v>
      </c>
      <c r="AH4" s="43"/>
    </row>
    <row r="5" spans="1:34" s="42" customFormat="1" ht="15" customHeight="1" x14ac:dyDescent="0.2">
      <c r="A5" s="36" t="s">
        <v>218</v>
      </c>
      <c r="B5" s="39">
        <f>SUMIFS('DATA 2'!C$2:C$34,'DATA 2'!$A$2:$A$34,$A5)</f>
        <v>14196442.501010001</v>
      </c>
      <c r="C5" s="39">
        <f>SUMIFS('DATA 2'!H$2:H$34,'DATA 2'!$A$2:$A$34,$A5)</f>
        <v>14933081.135570001</v>
      </c>
      <c r="D5" s="39">
        <f>SUMIFS('DATA 2'!J$2:J$34,'DATA 2'!$A$2:$A$34,$A5)</f>
        <v>15226180.486880001</v>
      </c>
      <c r="E5" s="39">
        <f>SUMIFS('DATA 2'!O$2:O$34,'DATA 2'!$A$2:$A$34,$A5)</f>
        <v>15964886.716779999</v>
      </c>
      <c r="F5" s="39">
        <f>SUMIFS('DATA 2'!T$2:T$34,'DATA 2'!$A$2:$A$34,$A5)</f>
        <v>16730582.732179999</v>
      </c>
      <c r="G5" s="39">
        <f>SUMIFS('DATA 2'!AD$2:AD$34,'DATA 2'!$A$2:$A$34,$A5)</f>
        <v>18242567.079080001</v>
      </c>
      <c r="H5" s="39">
        <f>SUMIFS('DATA 2'!AN$2:AN$34,'DATA 2'!$A$2:$A$34,$A5)</f>
        <v>19565051.077040002</v>
      </c>
      <c r="I5" s="41"/>
      <c r="J5" s="36" t="s">
        <v>218</v>
      </c>
      <c r="K5" s="39">
        <f>SUMIFS('DATA 2'!$C$35:$C$67,'DATA 2'!$A$35:$A$67,$J5)</f>
        <v>14196442.501010001</v>
      </c>
      <c r="L5" s="39">
        <f>SUMIFS('DATA 2'!$H$35:$H$67,'DATA 2'!$A$35:$A$67,$J5)</f>
        <v>14964969.71717</v>
      </c>
      <c r="M5" s="39">
        <f>SUMIFS('DATA 2'!$J$35:$J$67,'DATA 2'!$A$35:$A$67,$J5)</f>
        <v>15284357.098820001</v>
      </c>
      <c r="N5" s="39">
        <f>SUMIFS('DATA 2'!$O$35:$O$67,'DATA 2'!$A$35:$A$67,$J5)</f>
        <v>16093180.145580001</v>
      </c>
      <c r="O5" s="39">
        <f>SUMIFS('DATA 2'!$T$35:$T$67,'DATA 2'!$A$35:$A$67,$J5)</f>
        <v>16844296.547400001</v>
      </c>
      <c r="P5" s="39">
        <f>SUMIFS('DATA 2'!$AD$35:$AD$67,'DATA 2'!$A$35:$A$67,$J5)</f>
        <v>18191771.558309998</v>
      </c>
      <c r="Q5" s="39">
        <f>SUMIFS('DATA 2'!$AN$35:$AN$67,'DATA 2'!$A$35:$A$67,$J5)</f>
        <v>19364290.543080002</v>
      </c>
      <c r="R5" s="41"/>
      <c r="S5" s="36" t="s">
        <v>218</v>
      </c>
      <c r="T5" s="43">
        <f t="shared" si="0"/>
        <v>31888.581599999219</v>
      </c>
      <c r="U5" s="43">
        <f t="shared" si="1"/>
        <v>58176.611940000206</v>
      </c>
      <c r="V5" s="43">
        <f t="shared" si="2"/>
        <v>128293.42880000174</v>
      </c>
      <c r="W5" s="43">
        <f t="shared" si="3"/>
        <v>113713.81522000208</v>
      </c>
      <c r="X5" s="43">
        <f t="shared" si="4"/>
        <v>-50795.520770002156</v>
      </c>
      <c r="Y5" s="43">
        <f t="shared" si="5"/>
        <v>-200760.53395999968</v>
      </c>
      <c r="Z5" s="43"/>
      <c r="AA5" s="36" t="s">
        <v>218</v>
      </c>
      <c r="AB5" s="44">
        <f t="shared" si="6"/>
        <v>2.1354321529829523E-3</v>
      </c>
      <c r="AC5" s="44">
        <f t="shared" si="7"/>
        <v>3.8208276849291956E-3</v>
      </c>
      <c r="AD5" s="44">
        <f t="shared" si="8"/>
        <v>8.035974891394515E-3</v>
      </c>
      <c r="AE5" s="44">
        <f t="shared" si="9"/>
        <v>6.7967635700627582E-3</v>
      </c>
      <c r="AF5" s="44">
        <f t="shared" si="10"/>
        <v>-2.7844502667748738E-3</v>
      </c>
      <c r="AG5" s="44">
        <f t="shared" si="11"/>
        <v>-1.0261181183196411E-2</v>
      </c>
      <c r="AH5" s="43"/>
    </row>
    <row r="6" spans="1:34" s="42" customFormat="1" ht="15" customHeight="1" x14ac:dyDescent="0.2">
      <c r="A6" s="36" t="s">
        <v>220</v>
      </c>
      <c r="B6" s="39">
        <f>SUMIFS('DATA 2'!C$2:C$34,'DATA 2'!$A$2:$A$34,$A6)</f>
        <v>2280098</v>
      </c>
      <c r="C6" s="39">
        <f>SUMIFS('DATA 2'!H$2:H$34,'DATA 2'!$A$2:$A$34,$A6)</f>
        <v>2404553.99902</v>
      </c>
      <c r="D6" s="39">
        <f>SUMIFS('DATA 2'!J$2:J$34,'DATA 2'!$A$2:$A$34,$A6)</f>
        <v>2450375.0969500002</v>
      </c>
      <c r="E6" s="39">
        <f>SUMIFS('DATA 2'!O$2:O$34,'DATA 2'!$A$2:$A$34,$A6)</f>
        <v>2550289.0885399999</v>
      </c>
      <c r="F6" s="39">
        <f>SUMIFS('DATA 2'!T$2:T$34,'DATA 2'!$A$2:$A$34,$A6)</f>
        <v>2662257.7648100001</v>
      </c>
      <c r="G6" s="39">
        <f>SUMIFS('DATA 2'!AD$2:AD$34,'DATA 2'!$A$2:$A$34,$A6)</f>
        <v>2925296.1262599998</v>
      </c>
      <c r="H6" s="39">
        <f>SUMIFS('DATA 2'!AN$2:AN$34,'DATA 2'!$A$2:$A$34,$A6)</f>
        <v>3195055.2024600003</v>
      </c>
      <c r="I6" s="41"/>
      <c r="J6" s="36" t="s">
        <v>220</v>
      </c>
      <c r="K6" s="39">
        <f>SUMIFS('DATA 2'!$C$35:$C$67,'DATA 2'!$A$35:$A$67,$J6)</f>
        <v>2280098</v>
      </c>
      <c r="L6" s="39">
        <f>SUMIFS('DATA 2'!$H$35:$H$67,'DATA 2'!$A$35:$A$67,$J6)</f>
        <v>2419598.53198</v>
      </c>
      <c r="M6" s="39">
        <f>SUMIFS('DATA 2'!$J$35:$J$67,'DATA 2'!$A$35:$A$67,$J6)</f>
        <v>2483151.8596799998</v>
      </c>
      <c r="N6" s="39">
        <f>SUMIFS('DATA 2'!$O$35:$O$67,'DATA 2'!$A$35:$A$67,$J6)</f>
        <v>2664041.9128400004</v>
      </c>
      <c r="O6" s="39">
        <f>SUMIFS('DATA 2'!$T$35:$T$67,'DATA 2'!$A$35:$A$67,$J6)</f>
        <v>2841506.8139300002</v>
      </c>
      <c r="P6" s="39">
        <f>SUMIFS('DATA 2'!$AD$35:$AD$67,'DATA 2'!$A$35:$A$67,$J6)</f>
        <v>3145411.76565</v>
      </c>
      <c r="Q6" s="39">
        <f>SUMIFS('DATA 2'!$AN$35:$AN$67,'DATA 2'!$A$35:$A$67,$J6)</f>
        <v>3430399.45646</v>
      </c>
      <c r="R6" s="41"/>
      <c r="S6" s="36" t="s">
        <v>220</v>
      </c>
      <c r="T6" s="43">
        <f t="shared" si="0"/>
        <v>15044.532959999982</v>
      </c>
      <c r="U6" s="43">
        <f t="shared" si="1"/>
        <v>32776.762729999609</v>
      </c>
      <c r="V6" s="43">
        <f t="shared" si="2"/>
        <v>113752.82430000044</v>
      </c>
      <c r="W6" s="43">
        <f t="shared" si="3"/>
        <v>179249.0491200001</v>
      </c>
      <c r="X6" s="43">
        <f t="shared" si="4"/>
        <v>220115.63939000014</v>
      </c>
      <c r="Y6" s="43">
        <f t="shared" si="5"/>
        <v>235344.25399999972</v>
      </c>
      <c r="Z6" s="43"/>
      <c r="AA6" s="36" t="s">
        <v>220</v>
      </c>
      <c r="AB6" s="44">
        <f t="shared" si="6"/>
        <v>6.2566833459059001E-3</v>
      </c>
      <c r="AC6" s="44">
        <f t="shared" si="7"/>
        <v>1.3376222591715559E-2</v>
      </c>
      <c r="AD6" s="44">
        <f t="shared" si="8"/>
        <v>4.4603894049173087E-2</v>
      </c>
      <c r="AE6" s="44">
        <f t="shared" si="9"/>
        <v>6.7329712204931003E-2</v>
      </c>
      <c r="AF6" s="44">
        <f t="shared" si="10"/>
        <v>7.5245592203145195E-2</v>
      </c>
      <c r="AG6" s="44">
        <f t="shared" si="11"/>
        <v>7.3658900734735022E-2</v>
      </c>
      <c r="AH6" s="43"/>
    </row>
    <row r="7" spans="1:34" s="42" customFormat="1" ht="15" customHeight="1" x14ac:dyDescent="0.2">
      <c r="A7" s="36" t="s">
        <v>221</v>
      </c>
      <c r="B7" s="39">
        <f>SUMIFS('DATA 2'!C$2:C$34,'DATA 2'!$A$2:$A$34,$A7)</f>
        <v>33422475</v>
      </c>
      <c r="C7" s="39">
        <f>SUMIFS('DATA 2'!H$2:H$34,'DATA 2'!$A$2:$A$34,$A7)</f>
        <v>35116943.616000004</v>
      </c>
      <c r="D7" s="39">
        <f>SUMIFS('DATA 2'!J$2:J$34,'DATA 2'!$A$2:$A$34,$A7)</f>
        <v>35759823.318000004</v>
      </c>
      <c r="E7" s="39">
        <f>SUMIFS('DATA 2'!O$2:O$34,'DATA 2'!$A$2:$A$34,$A7)</f>
        <v>37288151.912</v>
      </c>
      <c r="F7" s="39">
        <f>SUMIFS('DATA 2'!T$2:T$34,'DATA 2'!$A$2:$A$34,$A7)</f>
        <v>38926591.608999997</v>
      </c>
      <c r="G7" s="39">
        <f>SUMIFS('DATA 2'!AD$2:AD$34,'DATA 2'!$A$2:$A$34,$A7)</f>
        <v>42452790.369000003</v>
      </c>
      <c r="H7" s="39">
        <f>SUMIFS('DATA 2'!AN$2:AN$34,'DATA 2'!$A$2:$A$34,$A7)</f>
        <v>45829142.377999999</v>
      </c>
      <c r="I7" s="41"/>
      <c r="J7" s="36" t="s">
        <v>221</v>
      </c>
      <c r="K7" s="39">
        <f>SUMIFS('DATA 2'!$C$35:$C$67,'DATA 2'!$A$35:$A$67,$J7)</f>
        <v>33422475</v>
      </c>
      <c r="L7" s="39">
        <f>SUMIFS('DATA 2'!$H$35:$H$67,'DATA 2'!$A$35:$A$67,$J7)</f>
        <v>35252175.163999997</v>
      </c>
      <c r="M7" s="39">
        <f>SUMIFS('DATA 2'!$J$35:$J$67,'DATA 2'!$A$35:$A$67,$J7)</f>
        <v>35993995.817000002</v>
      </c>
      <c r="N7" s="39">
        <f>SUMIFS('DATA 2'!$O$35:$O$67,'DATA 2'!$A$35:$A$67,$J7)</f>
        <v>37829092.616000004</v>
      </c>
      <c r="O7" s="39">
        <f>SUMIFS('DATA 2'!$T$35:$T$67,'DATA 2'!$A$35:$A$67,$J7)</f>
        <v>39550612.693999998</v>
      </c>
      <c r="P7" s="39">
        <f>SUMIFS('DATA 2'!$AD$35:$AD$67,'DATA 2'!$A$35:$A$67,$J7)</f>
        <v>42822110.267999999</v>
      </c>
      <c r="Q7" s="39">
        <f>SUMIFS('DATA 2'!$AN$35:$AN$67,'DATA 2'!$A$35:$A$67,$J7)</f>
        <v>45929444.544</v>
      </c>
      <c r="R7" s="41"/>
      <c r="S7" s="36" t="s">
        <v>221</v>
      </c>
      <c r="T7" s="43">
        <f t="shared" si="0"/>
        <v>135231.54799999297</v>
      </c>
      <c r="U7" s="43">
        <f t="shared" si="1"/>
        <v>234172.49899999797</v>
      </c>
      <c r="V7" s="43">
        <f t="shared" si="2"/>
        <v>540940.70400000364</v>
      </c>
      <c r="W7" s="43">
        <f t="shared" si="3"/>
        <v>624021.08500000089</v>
      </c>
      <c r="X7" s="43">
        <f t="shared" si="4"/>
        <v>369319.89899999648</v>
      </c>
      <c r="Y7" s="43">
        <f t="shared" si="5"/>
        <v>100302.16600000113</v>
      </c>
      <c r="Z7" s="43"/>
      <c r="AA7" s="36" t="s">
        <v>221</v>
      </c>
      <c r="AB7" s="44">
        <f t="shared" si="6"/>
        <v>3.850891737012585E-3</v>
      </c>
      <c r="AC7" s="44">
        <f t="shared" si="7"/>
        <v>6.5484803131599101E-3</v>
      </c>
      <c r="AD7" s="44">
        <f t="shared" si="8"/>
        <v>1.4507039803866473E-2</v>
      </c>
      <c r="AE7" s="44">
        <f t="shared" si="9"/>
        <v>1.6030714717281347E-2</v>
      </c>
      <c r="AF7" s="44">
        <f t="shared" si="10"/>
        <v>8.699543558618128E-3</v>
      </c>
      <c r="AG7" s="44">
        <f t="shared" si="11"/>
        <v>2.1886110190041386E-3</v>
      </c>
      <c r="AH7" s="43"/>
    </row>
    <row r="8" spans="1:34" s="42" customFormat="1" ht="15" customHeight="1" x14ac:dyDescent="0.2">
      <c r="A8" s="37" t="s">
        <v>222</v>
      </c>
      <c r="B8" s="39">
        <f>SUMIFS('DATA 2'!C$2:C$34,'DATA 2'!$A$2:$A$34,$A8)</f>
        <v>118026.5</v>
      </c>
      <c r="C8" s="39">
        <f>SUMIFS('DATA 2'!D$2:D$34,'DATA 2'!$A$2:$A$34,$A8)</f>
        <v>119349.85012</v>
      </c>
      <c r="D8" s="39">
        <f>SUMIFS('DATA 2'!E$2:E$34,'DATA 2'!$A$2:$A$34,$A8)</f>
        <v>120523.18392</v>
      </c>
      <c r="E8" s="39">
        <f>SUMIFS('DATA 2'!F$2:F$34,'DATA 2'!$A$2:$A$34,$A8)</f>
        <v>121604.59922999999</v>
      </c>
      <c r="F8" s="39">
        <f>SUMIFS('DATA 2'!G$2:G$34,'DATA 2'!$A$2:$A$34,$A8)</f>
        <v>122846.69429</v>
      </c>
      <c r="G8" s="39">
        <f>SUMIFS('DATA 2'!H$2:H$34,'DATA 2'!$A$2:$A$34,$A8)</f>
        <v>124480.81037000001</v>
      </c>
      <c r="H8" s="39">
        <f>SUMIFS('DATA 2'!I$2:I$34,'DATA 2'!$A$2:$A$34,$A8)</f>
        <v>126283.64771999999</v>
      </c>
      <c r="I8" s="41"/>
      <c r="J8" s="37" t="s">
        <v>222</v>
      </c>
      <c r="K8" s="39">
        <f>SUMIFS('DATA 2'!$C$35:$C$67,'DATA 2'!$A$35:$A$67,$J8)</f>
        <v>118026.5</v>
      </c>
      <c r="L8" s="39">
        <f>SUMIFS('DATA 2'!$H$35:$H$67,'DATA 2'!$A$35:$A$67,$J8)</f>
        <v>119525.13498</v>
      </c>
      <c r="M8" s="39">
        <f>SUMIFS('DATA 2'!$J$35:$J$67,'DATA 2'!$A$35:$A$67,$J8)</f>
        <v>120533.83623</v>
      </c>
      <c r="N8" s="39">
        <f>SUMIFS('DATA 2'!$O$35:$O$67,'DATA 2'!$A$35:$A$67,$J8)</f>
        <v>120046.88321999999</v>
      </c>
      <c r="O8" s="39">
        <f>SUMIFS('DATA 2'!$T$35:$T$67,'DATA 2'!$A$35:$A$67,$J8)</f>
        <v>119557.29145</v>
      </c>
      <c r="P8" s="39">
        <f>SUMIFS('DATA 2'!$AD$35:$AD$67,'DATA 2'!$A$35:$A$67,$J8)</f>
        <v>112805.58812999999</v>
      </c>
      <c r="Q8" s="39">
        <f>SUMIFS('DATA 2'!$AN$35:$AN$67,'DATA 2'!$A$35:$A$67,$J8)</f>
        <v>104731.51007</v>
      </c>
      <c r="R8" s="41"/>
      <c r="S8" s="37" t="s">
        <v>222</v>
      </c>
      <c r="T8" s="43">
        <f t="shared" si="0"/>
        <v>175.28485999999975</v>
      </c>
      <c r="U8" s="43">
        <f t="shared" si="1"/>
        <v>10.652310000004945</v>
      </c>
      <c r="V8" s="43">
        <f t="shared" si="2"/>
        <v>-1557.7160100000037</v>
      </c>
      <c r="W8" s="43">
        <f t="shared" si="3"/>
        <v>-3289.4028399999952</v>
      </c>
      <c r="X8" s="43">
        <f t="shared" si="4"/>
        <v>-11675.222240000017</v>
      </c>
      <c r="Y8" s="43">
        <f t="shared" si="5"/>
        <v>-21552.13764999999</v>
      </c>
      <c r="Z8" s="43"/>
      <c r="AA8" s="37" t="s">
        <v>222</v>
      </c>
      <c r="AB8" s="44">
        <f t="shared" si="6"/>
        <v>1.4686642658015003E-3</v>
      </c>
      <c r="AC8" s="44">
        <f t="shared" si="7"/>
        <v>8.8383908004585621E-5</v>
      </c>
      <c r="AD8" s="44">
        <f t="shared" si="8"/>
        <v>-1.2809680060322237E-2</v>
      </c>
      <c r="AE8" s="44">
        <f t="shared" si="9"/>
        <v>-2.6776486408619293E-2</v>
      </c>
      <c r="AF8" s="44">
        <f t="shared" si="10"/>
        <v>-9.3791341856605981E-2</v>
      </c>
      <c r="AG8" s="44">
        <f t="shared" si="11"/>
        <v>-0.17066451626251766</v>
      </c>
      <c r="AH8" s="43"/>
    </row>
    <row r="9" spans="1:34" s="42" customFormat="1" ht="15" customHeight="1" x14ac:dyDescent="0.2">
      <c r="A9" s="36" t="s">
        <v>224</v>
      </c>
      <c r="B9" s="39">
        <f>SUM(B10:B21)</f>
        <v>98310.999915322798</v>
      </c>
      <c r="C9" s="39">
        <f>SUM(C10:C21)</f>
        <v>128961.195148</v>
      </c>
      <c r="D9" s="39">
        <f t="shared" ref="D9:H9" si="12">SUM(D10:D21)</f>
        <v>150713.43548010004</v>
      </c>
      <c r="E9" s="39">
        <f t="shared" si="12"/>
        <v>264296.79065258999</v>
      </c>
      <c r="F9" s="39">
        <f t="shared" si="12"/>
        <v>341663.42171984998</v>
      </c>
      <c r="G9" s="39">
        <f t="shared" si="12"/>
        <v>525966.53107750008</v>
      </c>
      <c r="H9" s="39">
        <f t="shared" si="12"/>
        <v>547165.98846991989</v>
      </c>
      <c r="I9" s="41"/>
      <c r="J9" s="36" t="s">
        <v>224</v>
      </c>
      <c r="K9" s="39">
        <f>SUM(K10:K21)</f>
        <v>98310.999915322798</v>
      </c>
      <c r="L9" s="39">
        <f t="shared" ref="L9:Q9" si="13">SUM(L10:L21)</f>
        <v>128914.58065790001</v>
      </c>
      <c r="M9" s="39">
        <f t="shared" si="13"/>
        <v>149572.01845389997</v>
      </c>
      <c r="N9" s="39">
        <f t="shared" si="13"/>
        <v>248052.64635340002</v>
      </c>
      <c r="O9" s="39">
        <f t="shared" si="13"/>
        <v>313081.42924407008</v>
      </c>
      <c r="P9" s="39">
        <f t="shared" si="13"/>
        <v>480307.29218389001</v>
      </c>
      <c r="Q9" s="39">
        <f t="shared" si="13"/>
        <v>496604.81055743509</v>
      </c>
      <c r="R9" s="41"/>
      <c r="S9" s="36" t="s">
        <v>224</v>
      </c>
      <c r="T9" s="43">
        <f t="shared" si="0"/>
        <v>-46.614490099993418</v>
      </c>
      <c r="U9" s="43">
        <f t="shared" si="1"/>
        <v>-1141.4170262000698</v>
      </c>
      <c r="V9" s="43">
        <f t="shared" si="2"/>
        <v>-16244.144299189968</v>
      </c>
      <c r="W9" s="43">
        <f t="shared" si="3"/>
        <v>-28581.992475779902</v>
      </c>
      <c r="X9" s="43">
        <f t="shared" si="4"/>
        <v>-45659.238893610076</v>
      </c>
      <c r="Y9" s="43">
        <f t="shared" si="5"/>
        <v>-50561.177912484796</v>
      </c>
      <c r="Z9" s="43"/>
      <c r="AA9" s="36" t="s">
        <v>224</v>
      </c>
      <c r="AB9" s="44">
        <f t="shared" si="6"/>
        <v>-3.614613686426793E-4</v>
      </c>
      <c r="AC9" s="44">
        <f t="shared" si="7"/>
        <v>-7.5734258366818574E-3</v>
      </c>
      <c r="AD9" s="44">
        <f t="shared" si="8"/>
        <v>-6.1461753883127579E-2</v>
      </c>
      <c r="AE9" s="44">
        <f t="shared" si="9"/>
        <v>-8.3655406633537654E-2</v>
      </c>
      <c r="AF9" s="44">
        <f t="shared" si="10"/>
        <v>-8.6810160334864106E-2</v>
      </c>
      <c r="AG9" s="44">
        <f t="shared" si="11"/>
        <v>-9.2405556956989821E-2</v>
      </c>
      <c r="AH9" s="43"/>
    </row>
    <row r="10" spans="1:34" s="42" customFormat="1" ht="15" customHeight="1" x14ac:dyDescent="0.2">
      <c r="A10" s="38" t="s">
        <v>425</v>
      </c>
      <c r="B10" s="39">
        <f>SUMIFS('DATA 2'!C$2:C$34,'DATA 2'!$A$2:$A$34,$A10)</f>
        <v>22745.332849999999</v>
      </c>
      <c r="C10" s="39">
        <f>SUMIFS('DATA 2'!H$2:H$34,'DATA 2'!$A$2:$A$34,$A10)</f>
        <v>30533.344440000001</v>
      </c>
      <c r="D10" s="39">
        <f>SUMIFS('DATA 2'!J$2:J$34,'DATA 2'!$A$2:$A$34,$A10)</f>
        <v>34667.642720000003</v>
      </c>
      <c r="E10" s="39">
        <f>SUMIFS('DATA 2'!O$2:O$34,'DATA 2'!$A$2:$A$34,$A10)</f>
        <v>35166.588490000002</v>
      </c>
      <c r="F10" s="39">
        <f>SUMIFS('DATA 2'!T$2:T$34,'DATA 2'!$A$2:$A$34,$A10)</f>
        <v>35287.798349999997</v>
      </c>
      <c r="G10" s="39">
        <f>SUMIFS('DATA 2'!AD$2:AD$34,'DATA 2'!$A$2:$A$34,$A10)</f>
        <v>30338.800469999998</v>
      </c>
      <c r="H10" s="39">
        <f>SUMIFS('DATA 2'!AN$2:AN$34,'DATA 2'!$A$2:$A$34,$A10)</f>
        <v>26300.154829999999</v>
      </c>
      <c r="I10" s="41"/>
      <c r="J10" s="38" t="s">
        <v>425</v>
      </c>
      <c r="K10" s="39">
        <f>SUMIFS('DATA 2'!$C$35:$C$67,'DATA 2'!$A$35:$A$67,$J10)</f>
        <v>22745.332849999999</v>
      </c>
      <c r="L10" s="39">
        <f>SUMIFS('DATA 2'!$H$35:$H$67,'DATA 2'!$A$35:$A$67,$J10)</f>
        <v>30529.236529999998</v>
      </c>
      <c r="M10" s="39">
        <f>SUMIFS('DATA 2'!$J$35:$J$67,'DATA 2'!$A$35:$A$67,$J10)</f>
        <v>34421.320570000003</v>
      </c>
      <c r="N10" s="39">
        <f>SUMIFS('DATA 2'!$O$35:$O$67,'DATA 2'!$A$35:$A$67,$J10)</f>
        <v>33024.164429999997</v>
      </c>
      <c r="O10" s="39">
        <f>SUMIFS('DATA 2'!$T$35:$T$67,'DATA 2'!$A$35:$A$67,$J10)</f>
        <v>32316.89212</v>
      </c>
      <c r="P10" s="39">
        <f>SUMIFS('DATA 2'!$AD$35:$AD$67,'DATA 2'!$A$35:$A$67,$J10)</f>
        <v>27626.531709999999</v>
      </c>
      <c r="Q10" s="39">
        <f>SUMIFS('DATA 2'!$AN$35:$AN$67,'DATA 2'!$A$35:$A$67,$J10)</f>
        <v>23779.658630000002</v>
      </c>
      <c r="R10" s="41"/>
      <c r="S10" s="38" t="s">
        <v>425</v>
      </c>
      <c r="T10" s="43">
        <f t="shared" si="0"/>
        <v>-4.1079100000024482</v>
      </c>
      <c r="U10" s="43">
        <f t="shared" si="1"/>
        <v>-246.32214999999997</v>
      </c>
      <c r="V10" s="43">
        <f t="shared" si="2"/>
        <v>-2142.4240600000048</v>
      </c>
      <c r="W10" s="43">
        <f t="shared" si="3"/>
        <v>-2970.9062299999969</v>
      </c>
      <c r="X10" s="43">
        <f t="shared" si="4"/>
        <v>-2712.268759999999</v>
      </c>
      <c r="Y10" s="43">
        <f t="shared" si="5"/>
        <v>-2520.4961999999978</v>
      </c>
      <c r="Z10" s="43"/>
      <c r="AA10" s="38" t="s">
        <v>425</v>
      </c>
      <c r="AB10" s="44">
        <f t="shared" si="6"/>
        <v>-1.3453848817890357E-4</v>
      </c>
      <c r="AC10" s="44">
        <f t="shared" si="7"/>
        <v>-7.1052465836650702E-3</v>
      </c>
      <c r="AD10" s="44">
        <f t="shared" si="8"/>
        <v>-6.0922146616787298E-2</v>
      </c>
      <c r="AE10" s="44">
        <f t="shared" si="9"/>
        <v>-8.4190750596941033E-2</v>
      </c>
      <c r="AF10" s="44">
        <f t="shared" si="10"/>
        <v>-8.939934071164013E-2</v>
      </c>
      <c r="AG10" s="44">
        <f t="shared" si="11"/>
        <v>-9.5835793222210364E-2</v>
      </c>
      <c r="AH10" s="43"/>
    </row>
    <row r="11" spans="1:34" s="42" customFormat="1" ht="15" customHeight="1" x14ac:dyDescent="0.2">
      <c r="A11" s="38" t="s">
        <v>426</v>
      </c>
      <c r="B11" s="39">
        <f>SUMIFS('DATA 2'!C$2:C$34,'DATA 2'!$A$2:$A$34,$A11)</f>
        <v>2038.237662</v>
      </c>
      <c r="C11" s="39">
        <f>SUMIFS('DATA 2'!H$2:H$34,'DATA 2'!$A$2:$A$34,$A11)</f>
        <v>6227.7422079999997</v>
      </c>
      <c r="D11" s="39">
        <f>SUMIFS('DATA 2'!J$2:J$34,'DATA 2'!$A$2:$A$34,$A11)</f>
        <v>9648.1140460000006</v>
      </c>
      <c r="E11" s="39">
        <f>SUMIFS('DATA 2'!O$2:O$34,'DATA 2'!$A$2:$A$34,$A11)</f>
        <v>20167.301930000001</v>
      </c>
      <c r="F11" s="39">
        <f>SUMIFS('DATA 2'!T$2:T$34,'DATA 2'!$A$2:$A$34,$A11)</f>
        <v>30984.202270000002</v>
      </c>
      <c r="G11" s="39">
        <f>SUMIFS('DATA 2'!AD$2:AD$34,'DATA 2'!$A$2:$A$34,$A11)</f>
        <v>43821.98029</v>
      </c>
      <c r="H11" s="39">
        <f>SUMIFS('DATA 2'!AN$2:AN$34,'DATA 2'!$A$2:$A$34,$A11)</f>
        <v>43674.90352</v>
      </c>
      <c r="I11" s="41"/>
      <c r="J11" s="38" t="s">
        <v>426</v>
      </c>
      <c r="K11" s="39">
        <f>SUMIFS('DATA 2'!$C$35:$C$67,'DATA 2'!$A$35:$A$67,$J11)</f>
        <v>2038.237662</v>
      </c>
      <c r="L11" s="39">
        <f>SUMIFS('DATA 2'!$H$35:$H$67,'DATA 2'!$A$35:$A$67,$J11)</f>
        <v>6226.1473100000003</v>
      </c>
      <c r="M11" s="39">
        <f>SUMIFS('DATA 2'!$J$35:$J$67,'DATA 2'!$A$35:$A$67,$J11)</f>
        <v>9576.6621620000005</v>
      </c>
      <c r="N11" s="39">
        <f>SUMIFS('DATA 2'!$O$35:$O$67,'DATA 2'!$A$35:$A$67,$J11)</f>
        <v>18934.46573</v>
      </c>
      <c r="O11" s="39">
        <f>SUMIFS('DATA 2'!$T$35:$T$67,'DATA 2'!$A$35:$A$67,$J11)</f>
        <v>28395.386210000001</v>
      </c>
      <c r="P11" s="39">
        <f>SUMIFS('DATA 2'!$AD$35:$AD$67,'DATA 2'!$A$35:$A$67,$J11)</f>
        <v>39990.172599999998</v>
      </c>
      <c r="Q11" s="39">
        <f>SUMIFS('DATA 2'!$AN$35:$AN$67,'DATA 2'!$A$35:$A$67,$J11)</f>
        <v>39594.308380000002</v>
      </c>
      <c r="R11" s="41"/>
      <c r="S11" s="38" t="s">
        <v>426</v>
      </c>
      <c r="T11" s="43">
        <f t="shared" si="0"/>
        <v>-1.5948979999993753</v>
      </c>
      <c r="U11" s="43">
        <f t="shared" si="1"/>
        <v>-71.451884000000064</v>
      </c>
      <c r="V11" s="43">
        <f t="shared" si="2"/>
        <v>-1232.8362000000016</v>
      </c>
      <c r="W11" s="43">
        <f t="shared" si="3"/>
        <v>-2588.816060000001</v>
      </c>
      <c r="X11" s="43">
        <f t="shared" si="4"/>
        <v>-3831.8076900000015</v>
      </c>
      <c r="Y11" s="43">
        <f t="shared" si="5"/>
        <v>-4080.5951399999976</v>
      </c>
      <c r="Z11" s="43"/>
      <c r="AA11" s="38" t="s">
        <v>426</v>
      </c>
      <c r="AB11" s="44">
        <f t="shared" si="6"/>
        <v>-2.5609569997142589E-4</v>
      </c>
      <c r="AC11" s="44">
        <f t="shared" si="7"/>
        <v>-7.4057876657898092E-3</v>
      </c>
      <c r="AD11" s="44">
        <f t="shared" si="8"/>
        <v>-6.1130447904193308E-2</v>
      </c>
      <c r="AE11" s="44">
        <f t="shared" si="9"/>
        <v>-8.3552774328051194E-2</v>
      </c>
      <c r="AF11" s="44">
        <f t="shared" si="10"/>
        <v>-8.7440313391642932E-2</v>
      </c>
      <c r="AG11" s="44">
        <f t="shared" si="11"/>
        <v>-9.3431119730610912E-2</v>
      </c>
      <c r="AH11" s="43"/>
    </row>
    <row r="12" spans="1:34" s="42" customFormat="1" ht="15" customHeight="1" x14ac:dyDescent="0.2">
      <c r="A12" s="38" t="s">
        <v>427</v>
      </c>
      <c r="B12" s="39">
        <f>SUMIFS('DATA 2'!C$2:C$34,'DATA 2'!$A$2:$A$34,$A12)</f>
        <v>3008.1718510000001</v>
      </c>
      <c r="C12" s="39">
        <f>SUMIFS('DATA 2'!H$2:H$34,'DATA 2'!$A$2:$A$34,$A12)</f>
        <v>3620.2789459999999</v>
      </c>
      <c r="D12" s="39">
        <f>SUMIFS('DATA 2'!J$2:J$34,'DATA 2'!$A$2:$A$34,$A12)</f>
        <v>4743.7136200000004</v>
      </c>
      <c r="E12" s="39">
        <f>SUMIFS('DATA 2'!O$2:O$34,'DATA 2'!$A$2:$A$34,$A12)</f>
        <v>7876.4316090000002</v>
      </c>
      <c r="F12" s="39">
        <f>SUMIFS('DATA 2'!T$2:T$34,'DATA 2'!$A$2:$A$34,$A12)</f>
        <v>7813.0066379999998</v>
      </c>
      <c r="G12" s="39">
        <f>SUMIFS('DATA 2'!AD$2:AD$34,'DATA 2'!$A$2:$A$34,$A12)</f>
        <v>6464.9300400000002</v>
      </c>
      <c r="H12" s="39">
        <f>SUMIFS('DATA 2'!AN$2:AN$34,'DATA 2'!$A$2:$A$34,$A12)</f>
        <v>5531.4898249999997</v>
      </c>
      <c r="I12" s="41"/>
      <c r="J12" s="38" t="s">
        <v>427</v>
      </c>
      <c r="K12" s="39">
        <f>SUMIFS('DATA 2'!$C$35:$C$67,'DATA 2'!$A$35:$A$67,$J12)</f>
        <v>3008.1718510000001</v>
      </c>
      <c r="L12" s="39">
        <f>SUMIFS('DATA 2'!$H$35:$H$67,'DATA 2'!$A$35:$A$67,$J12)</f>
        <v>3619.0999259999999</v>
      </c>
      <c r="M12" s="39">
        <f>SUMIFS('DATA 2'!$J$35:$J$67,'DATA 2'!$A$35:$A$67,$J12)</f>
        <v>4708.1172479999996</v>
      </c>
      <c r="N12" s="39">
        <f>SUMIFS('DATA 2'!$O$35:$O$67,'DATA 2'!$A$35:$A$67,$J12)</f>
        <v>7394.2111869999999</v>
      </c>
      <c r="O12" s="39">
        <f>SUMIFS('DATA 2'!$T$35:$T$67,'DATA 2'!$A$35:$A$67,$J12)</f>
        <v>7160.1326550000003</v>
      </c>
      <c r="P12" s="39">
        <f>SUMIFS('DATA 2'!$AD$35:$AD$67,'DATA 2'!$A$35:$A$67,$J12)</f>
        <v>5900.5294530000001</v>
      </c>
      <c r="Q12" s="39">
        <f>SUMIFS('DATA 2'!$AN$35:$AN$67,'DATA 2'!$A$35:$A$67,$J12)</f>
        <v>5015.9852119999996</v>
      </c>
      <c r="R12" s="41"/>
      <c r="S12" s="38" t="s">
        <v>427</v>
      </c>
      <c r="T12" s="43">
        <f t="shared" si="0"/>
        <v>-1.1790200000000368</v>
      </c>
      <c r="U12" s="43">
        <f t="shared" si="1"/>
        <v>-35.596372000000883</v>
      </c>
      <c r="V12" s="43">
        <f t="shared" si="2"/>
        <v>-482.22042200000033</v>
      </c>
      <c r="W12" s="43">
        <f t="shared" si="3"/>
        <v>-652.8739829999995</v>
      </c>
      <c r="X12" s="43">
        <f t="shared" si="4"/>
        <v>-564.40058700000009</v>
      </c>
      <c r="Y12" s="43">
        <f t="shared" si="5"/>
        <v>-515.50461300000006</v>
      </c>
      <c r="Z12" s="43"/>
      <c r="AA12" s="38" t="s">
        <v>427</v>
      </c>
      <c r="AB12" s="44">
        <f t="shared" si="6"/>
        <v>-3.2567103739411518E-4</v>
      </c>
      <c r="AC12" s="44">
        <f t="shared" si="7"/>
        <v>-7.503904082641677E-3</v>
      </c>
      <c r="AD12" s="44">
        <f t="shared" si="8"/>
        <v>-6.122320943522086E-2</v>
      </c>
      <c r="AE12" s="44">
        <f t="shared" si="9"/>
        <v>-8.3562450827140755E-2</v>
      </c>
      <c r="AF12" s="44">
        <f t="shared" si="10"/>
        <v>-8.7301886255214622E-2</v>
      </c>
      <c r="AG12" s="44">
        <f t="shared" si="11"/>
        <v>-9.3194533355215992E-2</v>
      </c>
      <c r="AH12" s="43"/>
    </row>
    <row r="13" spans="1:34" s="42" customFormat="1" ht="15" customHeight="1" x14ac:dyDescent="0.2">
      <c r="A13" s="38" t="s">
        <v>117</v>
      </c>
      <c r="B13" s="39">
        <f>SUMIFS('DATA 2'!C$2:C$34,'DATA 2'!$A$2:$A$34,$A13)</f>
        <v>74.41428406</v>
      </c>
      <c r="C13" s="39">
        <f>SUMIFS('DATA 2'!H$2:H$34,'DATA 2'!$A$2:$A$34,$A13)</f>
        <v>1667.935698</v>
      </c>
      <c r="D13" s="39">
        <f>SUMIFS('DATA 2'!J$2:J$34,'DATA 2'!$A$2:$A$34,$A13)</f>
        <v>6064.9474929999997</v>
      </c>
      <c r="E13" s="39">
        <f>SUMIFS('DATA 2'!O$2:O$34,'DATA 2'!$A$2:$A$34,$A13)</f>
        <v>100525.43399999999</v>
      </c>
      <c r="F13" s="39">
        <f>SUMIFS('DATA 2'!T$2:T$34,'DATA 2'!$A$2:$A$34,$A13)</f>
        <v>169299.9137</v>
      </c>
      <c r="G13" s="39">
        <f>SUMIFS('DATA 2'!AD$2:AD$34,'DATA 2'!$A$2:$A$34,$A13)</f>
        <v>371486.47560000001</v>
      </c>
      <c r="H13" s="39">
        <f>SUMIFS('DATA 2'!AN$2:AN$34,'DATA 2'!$A$2:$A$34,$A13)</f>
        <v>405601.79259999999</v>
      </c>
      <c r="I13" s="41"/>
      <c r="J13" s="38" t="s">
        <v>117</v>
      </c>
      <c r="K13" s="39">
        <f>SUMIFS('DATA 2'!$C$35:$C$67,'DATA 2'!$A$35:$A$67,$J13)</f>
        <v>74.41428406</v>
      </c>
      <c r="L13" s="39">
        <f>SUMIFS('DATA 2'!$H$35:$H$67,'DATA 2'!$A$35:$A$67,$J13)</f>
        <v>1667.120038</v>
      </c>
      <c r="M13" s="39">
        <f>SUMIFS('DATA 2'!$J$35:$J$67,'DATA 2'!$A$35:$A$67,$J13)</f>
        <v>6017.1171009999998</v>
      </c>
      <c r="N13" s="39">
        <f>SUMIFS('DATA 2'!$O$35:$O$67,'DATA 2'!$A$35:$A$67,$J13)</f>
        <v>94324.740829999995</v>
      </c>
      <c r="O13" s="39">
        <f>SUMIFS('DATA 2'!$T$35:$T$67,'DATA 2'!$A$35:$A$67,$J13)</f>
        <v>155155.747</v>
      </c>
      <c r="P13" s="39">
        <f>SUMIFS('DATA 2'!$AD$35:$AD$67,'DATA 2'!$A$35:$A$67,$J13)</f>
        <v>339361.4523</v>
      </c>
      <c r="Q13" s="39">
        <f>SUMIFS('DATA 2'!$AN$35:$AN$67,'DATA 2'!$A$35:$A$67,$J13)</f>
        <v>368272.54090000002</v>
      </c>
      <c r="R13" s="41"/>
      <c r="S13" s="38" t="s">
        <v>117</v>
      </c>
      <c r="T13" s="43">
        <f t="shared" si="0"/>
        <v>-0.81565999999997985</v>
      </c>
      <c r="U13" s="43">
        <f t="shared" si="1"/>
        <v>-47.830391999999847</v>
      </c>
      <c r="V13" s="43">
        <f t="shared" si="2"/>
        <v>-6200.6931699999986</v>
      </c>
      <c r="W13" s="43">
        <f t="shared" si="3"/>
        <v>-14144.166700000002</v>
      </c>
      <c r="X13" s="43">
        <f t="shared" si="4"/>
        <v>-32125.023300000001</v>
      </c>
      <c r="Y13" s="43">
        <f t="shared" si="5"/>
        <v>-37329.251699999964</v>
      </c>
      <c r="Z13" s="43"/>
      <c r="AA13" s="38" t="s">
        <v>117</v>
      </c>
      <c r="AB13" s="44">
        <f t="shared" si="6"/>
        <v>-4.8902364820058164E-4</v>
      </c>
      <c r="AC13" s="44">
        <f t="shared" si="7"/>
        <v>-7.8863653898413322E-3</v>
      </c>
      <c r="AD13" s="44">
        <f t="shared" si="8"/>
        <v>-6.1682829143518081E-2</v>
      </c>
      <c r="AE13" s="44">
        <f t="shared" si="9"/>
        <v>-8.3545031954732729E-2</v>
      </c>
      <c r="AF13" s="44">
        <f t="shared" si="10"/>
        <v>-8.6476965946374773E-2</v>
      </c>
      <c r="AG13" s="44">
        <f t="shared" si="11"/>
        <v>-9.2034237473929692E-2</v>
      </c>
      <c r="AH13" s="43"/>
    </row>
    <row r="14" spans="1:34" s="42" customFormat="1" ht="15" customHeight="1" x14ac:dyDescent="0.2">
      <c r="A14" s="38" t="s">
        <v>428</v>
      </c>
      <c r="B14" s="39">
        <f>SUMIFS('DATA 2'!C$2:C$34,'DATA 2'!$A$2:$A$34,$A14)</f>
        <v>439.5071974</v>
      </c>
      <c r="C14" s="39">
        <f>SUMIFS('DATA 2'!H$2:H$34,'DATA 2'!$A$2:$A$34,$A14)</f>
        <v>1535.511205</v>
      </c>
      <c r="D14" s="39">
        <f>SUMIFS('DATA 2'!J$2:J$34,'DATA 2'!$A$2:$A$34,$A14)</f>
        <v>2104.9439969999999</v>
      </c>
      <c r="E14" s="39">
        <f>SUMIFS('DATA 2'!O$2:O$34,'DATA 2'!$A$2:$A$34,$A14)</f>
        <v>2925.3762360000001</v>
      </c>
      <c r="F14" s="39">
        <f>SUMIFS('DATA 2'!T$2:T$34,'DATA 2'!$A$2:$A$34,$A14)</f>
        <v>2748.3255709999999</v>
      </c>
      <c r="G14" s="39">
        <f>SUMIFS('DATA 2'!AD$2:AD$34,'DATA 2'!$A$2:$A$34,$A14)</f>
        <v>2219.7440019999999</v>
      </c>
      <c r="H14" s="39">
        <f>SUMIFS('DATA 2'!AN$2:AN$34,'DATA 2'!$A$2:$A$34,$A14)</f>
        <v>2.66673194</v>
      </c>
      <c r="I14" s="41"/>
      <c r="J14" s="38" t="s">
        <v>428</v>
      </c>
      <c r="K14" s="39">
        <f>SUMIFS('DATA 2'!$C$35:$C$67,'DATA 2'!$A$35:$A$67,$J14)</f>
        <v>439.5071974</v>
      </c>
      <c r="L14" s="39">
        <f>SUMIFS('DATA 2'!$H$35:$H$67,'DATA 2'!$A$35:$A$67,$J14)</f>
        <v>1535.002041</v>
      </c>
      <c r="M14" s="39">
        <f>SUMIFS('DATA 2'!$J$35:$J$67,'DATA 2'!$A$35:$A$67,$J14)</f>
        <v>2089.0177910000002</v>
      </c>
      <c r="N14" s="39">
        <f>SUMIFS('DATA 2'!$O$35:$O$67,'DATA 2'!$A$35:$A$67,$J14)</f>
        <v>2745.9299390000001</v>
      </c>
      <c r="O14" s="39">
        <f>SUMIFS('DATA 2'!$T$35:$T$67,'DATA 2'!$A$35:$A$67,$J14)</f>
        <v>2518.2094649999999</v>
      </c>
      <c r="P14" s="39">
        <f>SUMIFS('DATA 2'!$AD$35:$AD$67,'DATA 2'!$A$35:$A$67,$J14)</f>
        <v>2025.022457</v>
      </c>
      <c r="Q14" s="39">
        <f>SUMIFS('DATA 2'!$AN$35:$AN$67,'DATA 2'!$A$35:$A$67,$J14)</f>
        <v>2.4900731450000002</v>
      </c>
      <c r="R14" s="41"/>
      <c r="S14" s="38" t="s">
        <v>428</v>
      </c>
      <c r="T14" s="43">
        <f t="shared" si="0"/>
        <v>-0.50916400000005524</v>
      </c>
      <c r="U14" s="43">
        <f t="shared" si="1"/>
        <v>-15.926205999999638</v>
      </c>
      <c r="V14" s="43">
        <f t="shared" si="2"/>
        <v>-179.44629699999996</v>
      </c>
      <c r="W14" s="43">
        <f t="shared" si="3"/>
        <v>-230.11610599999995</v>
      </c>
      <c r="X14" s="43">
        <f t="shared" si="4"/>
        <v>-194.72154499999988</v>
      </c>
      <c r="Y14" s="43">
        <f t="shared" si="5"/>
        <v>-0.17665879499999981</v>
      </c>
      <c r="Z14" s="43"/>
      <c r="AA14" s="38" t="s">
        <v>428</v>
      </c>
      <c r="AB14" s="44">
        <f t="shared" si="6"/>
        <v>-3.3159250049241695E-4</v>
      </c>
      <c r="AC14" s="44">
        <f t="shared" si="7"/>
        <v>-7.5660948807654282E-3</v>
      </c>
      <c r="AD14" s="44">
        <f t="shared" si="8"/>
        <v>-6.1341271181366119E-2</v>
      </c>
      <c r="AE14" s="44">
        <f t="shared" si="9"/>
        <v>-8.3729565531885042E-2</v>
      </c>
      <c r="AF14" s="44">
        <f t="shared" si="10"/>
        <v>-8.7722523329066271E-2</v>
      </c>
      <c r="AG14" s="44">
        <f t="shared" si="11"/>
        <v>-6.6245426602570268E-2</v>
      </c>
      <c r="AH14" s="43"/>
    </row>
    <row r="15" spans="1:34" s="42" customFormat="1" ht="15" customHeight="1" x14ac:dyDescent="0.2">
      <c r="A15" s="38" t="s">
        <v>429</v>
      </c>
      <c r="B15" s="39">
        <f>SUMIFS('DATA 2'!C$2:C$34,'DATA 2'!$A$2:$A$34,$A15)</f>
        <v>4581.1430389999996</v>
      </c>
      <c r="C15" s="39">
        <f>SUMIFS('DATA 2'!H$2:H$34,'DATA 2'!$A$2:$A$34,$A15)</f>
        <v>7433.7612570000001</v>
      </c>
      <c r="D15" s="39">
        <f>SUMIFS('DATA 2'!J$2:J$34,'DATA 2'!$A$2:$A$34,$A15)</f>
        <v>8698.9644810000009</v>
      </c>
      <c r="E15" s="39">
        <f>SUMIFS('DATA 2'!O$2:O$34,'DATA 2'!$A$2:$A$34,$A15)</f>
        <v>9343.5058779999999</v>
      </c>
      <c r="F15" s="39">
        <f>SUMIFS('DATA 2'!T$2:T$34,'DATA 2'!$A$2:$A$34,$A15)</f>
        <v>8330.026022</v>
      </c>
      <c r="G15" s="39">
        <f>SUMIFS('DATA 2'!AD$2:AD$34,'DATA 2'!$A$2:$A$34,$A15)</f>
        <v>2848.1107149999998</v>
      </c>
      <c r="H15" s="39">
        <f>SUMIFS('DATA 2'!AN$2:AN$34,'DATA 2'!$A$2:$A$34,$A15)</f>
        <v>344.12267639999999</v>
      </c>
      <c r="I15" s="41"/>
      <c r="J15" s="38" t="s">
        <v>429</v>
      </c>
      <c r="K15" s="39">
        <f>SUMIFS('DATA 2'!$C$35:$C$67,'DATA 2'!$A$35:$A$67,$J15)</f>
        <v>4581.1430389999996</v>
      </c>
      <c r="L15" s="39">
        <f>SUMIFS('DATA 2'!$H$35:$H$67,'DATA 2'!$A$35:$A$67,$J15)</f>
        <v>7431.1570869999996</v>
      </c>
      <c r="M15" s="39">
        <f>SUMIFS('DATA 2'!$J$35:$J$67,'DATA 2'!$A$35:$A$67,$J15)</f>
        <v>8633.0950520000006</v>
      </c>
      <c r="N15" s="39">
        <f>SUMIFS('DATA 2'!$O$35:$O$67,'DATA 2'!$A$35:$A$67,$J15)</f>
        <v>8770.4892209999998</v>
      </c>
      <c r="O15" s="39">
        <f>SUMIFS('DATA 2'!$T$35:$T$67,'DATA 2'!$A$35:$A$67,$J15)</f>
        <v>7632.816855</v>
      </c>
      <c r="P15" s="39">
        <f>SUMIFS('DATA 2'!$AD$35:$AD$67,'DATA 2'!$A$35:$A$67,$J15)</f>
        <v>2598.819094</v>
      </c>
      <c r="Q15" s="39">
        <f>SUMIFS('DATA 2'!$AN$35:$AN$67,'DATA 2'!$A$35:$A$67,$J15)</f>
        <v>312.10042670000001</v>
      </c>
      <c r="R15" s="41"/>
      <c r="S15" s="38" t="s">
        <v>429</v>
      </c>
      <c r="T15" s="43">
        <f t="shared" si="0"/>
        <v>-2.6041700000005221</v>
      </c>
      <c r="U15" s="43">
        <f t="shared" si="1"/>
        <v>-65.869429000000309</v>
      </c>
      <c r="V15" s="43">
        <f t="shared" si="2"/>
        <v>-573.01665700000012</v>
      </c>
      <c r="W15" s="43">
        <f t="shared" si="3"/>
        <v>-697.20916699999998</v>
      </c>
      <c r="X15" s="43">
        <f t="shared" si="4"/>
        <v>-249.29162099999985</v>
      </c>
      <c r="Y15" s="43">
        <f t="shared" si="5"/>
        <v>-32.022249699999975</v>
      </c>
      <c r="Z15" s="43"/>
      <c r="AA15" s="38" t="s">
        <v>429</v>
      </c>
      <c r="AB15" s="44">
        <f t="shared" si="6"/>
        <v>-3.5031660420203892E-4</v>
      </c>
      <c r="AC15" s="44">
        <f t="shared" si="7"/>
        <v>-7.5721000061409471E-3</v>
      </c>
      <c r="AD15" s="44">
        <f t="shared" si="8"/>
        <v>-6.1327799701952568E-2</v>
      </c>
      <c r="AE15" s="44">
        <f t="shared" si="9"/>
        <v>-8.3698318007487282E-2</v>
      </c>
      <c r="AF15" s="44">
        <f t="shared" si="10"/>
        <v>-8.7528767644834971E-2</v>
      </c>
      <c r="AG15" s="44">
        <f t="shared" si="11"/>
        <v>-9.3054750227439476E-2</v>
      </c>
      <c r="AH15" s="43"/>
    </row>
    <row r="16" spans="1:34" s="42" customFormat="1" ht="15" customHeight="1" x14ac:dyDescent="0.2">
      <c r="A16" s="38" t="s">
        <v>430</v>
      </c>
      <c r="B16" s="39">
        <f>SUMIFS('DATA 2'!C$2:C$34,'DATA 2'!$A$2:$A$34,$A16)</f>
        <v>0.34929036279999998</v>
      </c>
      <c r="C16" s="39">
        <f>SUMIFS('DATA 2'!H$2:H$34,'DATA 2'!$A$2:$A$34,$A16)</f>
        <v>399.3449865</v>
      </c>
      <c r="D16" s="39">
        <f>SUMIFS('DATA 2'!J$2:J$34,'DATA 2'!$A$2:$A$34,$A16)</f>
        <v>1067.9686119999999</v>
      </c>
      <c r="E16" s="39">
        <f>SUMIFS('DATA 2'!O$2:O$34,'DATA 2'!$A$2:$A$34,$A16)</f>
        <v>2053.8913080000002</v>
      </c>
      <c r="F16" s="39">
        <f>SUMIFS('DATA 2'!T$2:T$34,'DATA 2'!$A$2:$A$34,$A16)</f>
        <v>1804.6432110000001</v>
      </c>
      <c r="G16" s="39">
        <f>SUMIFS('DATA 2'!AD$2:AD$34,'DATA 2'!$A$2:$A$34,$A16)</f>
        <v>634.20048959999997</v>
      </c>
      <c r="H16" s="39">
        <f>SUMIFS('DATA 2'!AN$2:AN$34,'DATA 2'!$A$2:$A$34,$A16)</f>
        <v>371.85905930000001</v>
      </c>
      <c r="I16" s="41"/>
      <c r="J16" s="38" t="s">
        <v>430</v>
      </c>
      <c r="K16" s="39">
        <f>SUMIFS('DATA 2'!$C$35:$C$67,'DATA 2'!$A$35:$A$67,$J16)</f>
        <v>0.34929036279999998</v>
      </c>
      <c r="L16" s="39">
        <f>SUMIFS('DATA 2'!$H$35:$H$67,'DATA 2'!$A$35:$A$67,$J16)</f>
        <v>399.10494740000001</v>
      </c>
      <c r="M16" s="39">
        <f>SUMIFS('DATA 2'!$J$35:$J$67,'DATA 2'!$A$35:$A$67,$J16)</f>
        <v>1059.516173</v>
      </c>
      <c r="N16" s="39">
        <f>SUMIFS('DATA 2'!$O$35:$O$67,'DATA 2'!$A$35:$A$67,$J16)</f>
        <v>1926.785349</v>
      </c>
      <c r="O16" s="39">
        <f>SUMIFS('DATA 2'!$T$35:$T$67,'DATA 2'!$A$35:$A$67,$J16)</f>
        <v>1651.600115</v>
      </c>
      <c r="P16" s="39">
        <f>SUMIFS('DATA 2'!$AD$35:$AD$67,'DATA 2'!$A$35:$A$67,$J16)</f>
        <v>577.09028160000003</v>
      </c>
      <c r="Q16" s="39">
        <f>SUMIFS('DATA 2'!$AN$35:$AN$67,'DATA 2'!$A$35:$A$67,$J16)</f>
        <v>335.90574859999998</v>
      </c>
      <c r="R16" s="41"/>
      <c r="S16" s="38" t="s">
        <v>430</v>
      </c>
      <c r="T16" s="43">
        <f t="shared" si="0"/>
        <v>-0.24003909999998996</v>
      </c>
      <c r="U16" s="43">
        <f t="shared" si="1"/>
        <v>-8.452438999999913</v>
      </c>
      <c r="V16" s="43">
        <f t="shared" si="2"/>
        <v>-127.10595900000021</v>
      </c>
      <c r="W16" s="43">
        <f t="shared" si="3"/>
        <v>-153.04309600000011</v>
      </c>
      <c r="X16" s="43">
        <f t="shared" si="4"/>
        <v>-57.110207999999943</v>
      </c>
      <c r="Y16" s="43">
        <f t="shared" si="5"/>
        <v>-35.953310700000031</v>
      </c>
      <c r="Z16" s="43"/>
      <c r="AA16" s="38" t="s">
        <v>430</v>
      </c>
      <c r="AB16" s="44">
        <f t="shared" si="6"/>
        <v>-6.0108204213049632E-4</v>
      </c>
      <c r="AC16" s="44">
        <f t="shared" si="7"/>
        <v>-7.9145013299322109E-3</v>
      </c>
      <c r="AD16" s="44">
        <f t="shared" si="8"/>
        <v>-6.1885435955114421E-2</v>
      </c>
      <c r="AE16" s="44">
        <f t="shared" si="9"/>
        <v>-8.4805182025534553E-2</v>
      </c>
      <c r="AF16" s="44">
        <f t="shared" si="10"/>
        <v>-9.0050715722436947E-2</v>
      </c>
      <c r="AG16" s="44">
        <f t="shared" si="11"/>
        <v>-9.6685316118638509E-2</v>
      </c>
      <c r="AH16" s="43"/>
    </row>
    <row r="17" spans="1:34" s="42" customFormat="1" ht="15" customHeight="1" x14ac:dyDescent="0.2">
      <c r="A17" s="38" t="s">
        <v>431</v>
      </c>
      <c r="B17" s="39">
        <f>SUMIFS('DATA 2'!C$2:C$34,'DATA 2'!$A$2:$A$34,$A17)</f>
        <v>3813.5502799999999</v>
      </c>
      <c r="C17" s="39">
        <f>SUMIFS('DATA 2'!H$2:H$34,'DATA 2'!$A$2:$A$34,$A17)</f>
        <v>4159.2120779999996</v>
      </c>
      <c r="D17" s="39">
        <f>SUMIFS('DATA 2'!J$2:J$34,'DATA 2'!$A$2:$A$34,$A17)</f>
        <v>4568.6460589999997</v>
      </c>
      <c r="E17" s="39">
        <f>SUMIFS('DATA 2'!O$2:O$34,'DATA 2'!$A$2:$A$34,$A17)</f>
        <v>4463.9116279999998</v>
      </c>
      <c r="F17" s="39">
        <f>SUMIFS('DATA 2'!T$2:T$34,'DATA 2'!$A$2:$A$34,$A17)</f>
        <v>4038.1643479999998</v>
      </c>
      <c r="G17" s="39">
        <f>SUMIFS('DATA 2'!AD$2:AD$34,'DATA 2'!$A$2:$A$34,$A17)</f>
        <v>3420.4622060000002</v>
      </c>
      <c r="H17" s="39">
        <f>SUMIFS('DATA 2'!AN$2:AN$34,'DATA 2'!$A$2:$A$34,$A17)</f>
        <v>2977.8951259999999</v>
      </c>
      <c r="I17" s="41"/>
      <c r="J17" s="38" t="s">
        <v>431</v>
      </c>
      <c r="K17" s="39">
        <f>SUMIFS('DATA 2'!$C$35:$C$67,'DATA 2'!$A$35:$A$67,$J17)</f>
        <v>3813.5502799999999</v>
      </c>
      <c r="L17" s="39">
        <f>SUMIFS('DATA 2'!$H$35:$H$67,'DATA 2'!$A$35:$A$67,$J17)</f>
        <v>4158.5173219999997</v>
      </c>
      <c r="M17" s="39">
        <f>SUMIFS('DATA 2'!$J$35:$J$67,'DATA 2'!$A$35:$A$67,$J17)</f>
        <v>4535.9489139999996</v>
      </c>
      <c r="N17" s="39">
        <f>SUMIFS('DATA 2'!$O$35:$O$67,'DATA 2'!$A$35:$A$67,$J17)</f>
        <v>4191.6963480000004</v>
      </c>
      <c r="O17" s="39">
        <f>SUMIFS('DATA 2'!$T$35:$T$67,'DATA 2'!$A$35:$A$67,$J17)</f>
        <v>3697.963694</v>
      </c>
      <c r="P17" s="39">
        <f>SUMIFS('DATA 2'!$AD$35:$AD$67,'DATA 2'!$A$35:$A$67,$J17)</f>
        <v>3114.2934489999998</v>
      </c>
      <c r="Q17" s="39">
        <f>SUMIFS('DATA 2'!$AN$35:$AN$67,'DATA 2'!$A$35:$A$67,$J17)</f>
        <v>2691.9300499999999</v>
      </c>
      <c r="R17" s="41"/>
      <c r="S17" s="38" t="s">
        <v>431</v>
      </c>
      <c r="T17" s="43">
        <f t="shared" si="0"/>
        <v>-0.69475599999987026</v>
      </c>
      <c r="U17" s="43">
        <f t="shared" si="1"/>
        <v>-32.697145000000091</v>
      </c>
      <c r="V17" s="43">
        <f t="shared" si="2"/>
        <v>-272.21527999999944</v>
      </c>
      <c r="W17" s="43">
        <f t="shared" si="3"/>
        <v>-340.20065399999976</v>
      </c>
      <c r="X17" s="43">
        <f t="shared" si="4"/>
        <v>-306.16875700000037</v>
      </c>
      <c r="Y17" s="43">
        <f t="shared" si="5"/>
        <v>-285.96507599999995</v>
      </c>
      <c r="Z17" s="43"/>
      <c r="AA17" s="38" t="s">
        <v>431</v>
      </c>
      <c r="AB17" s="44">
        <f t="shared" si="6"/>
        <v>-1.6704029200020898E-4</v>
      </c>
      <c r="AC17" s="44">
        <f t="shared" si="7"/>
        <v>-7.1568566655734189E-3</v>
      </c>
      <c r="AD17" s="44">
        <f t="shared" si="8"/>
        <v>-6.0981332670772881E-2</v>
      </c>
      <c r="AE17" s="44">
        <f t="shared" si="9"/>
        <v>-8.4246361634214395E-2</v>
      </c>
      <c r="AF17" s="44">
        <f t="shared" si="10"/>
        <v>-8.9510931143438666E-2</v>
      </c>
      <c r="AG17" s="44">
        <f t="shared" si="11"/>
        <v>-9.602926359066144E-2</v>
      </c>
      <c r="AH17" s="43"/>
    </row>
    <row r="18" spans="1:34" s="42" customFormat="1" ht="15" customHeight="1" x14ac:dyDescent="0.2">
      <c r="A18" s="38" t="s">
        <v>434</v>
      </c>
      <c r="B18" s="39">
        <f>SUMIFS('DATA 2'!C$2:C$34,'DATA 2'!$A$2:$A$34,$A18)</f>
        <v>13033.75303</v>
      </c>
      <c r="C18" s="39">
        <f>SUMIFS('DATA 2'!H$2:H$34,'DATA 2'!$A$2:$A$34,$A18)</f>
        <v>14097.389590000001</v>
      </c>
      <c r="D18" s="39">
        <f>SUMIFS('DATA 2'!J$2:J$34,'DATA 2'!$A$2:$A$34,$A18)</f>
        <v>15372.09043</v>
      </c>
      <c r="E18" s="39">
        <f>SUMIFS('DATA 2'!O$2:O$34,'DATA 2'!$A$2:$A$34,$A18)</f>
        <v>15186.928980000001</v>
      </c>
      <c r="F18" s="39">
        <f>SUMIFS('DATA 2'!T$2:T$34,'DATA 2'!$A$2:$A$34,$A18)</f>
        <v>11448.636280000001</v>
      </c>
      <c r="G18" s="39">
        <f>SUMIFS('DATA 2'!AD$2:AD$34,'DATA 2'!$A$2:$A$34,$A18)</f>
        <v>7224.5708720000002</v>
      </c>
      <c r="H18" s="39">
        <f>SUMIFS('DATA 2'!AN$2:AN$34,'DATA 2'!$A$2:$A$34,$A18)</f>
        <v>235.61909109999999</v>
      </c>
      <c r="I18" s="41"/>
      <c r="J18" s="38" t="s">
        <v>434</v>
      </c>
      <c r="K18" s="39">
        <f>SUMIFS('DATA 2'!$C$35:$C$67,'DATA 2'!$A$35:$A$67,$J18)</f>
        <v>13033.75303</v>
      </c>
      <c r="L18" s="39">
        <f>SUMIFS('DATA 2'!$H$35:$H$67,'DATA 2'!$A$35:$A$67,$J18)</f>
        <v>14089.603209999999</v>
      </c>
      <c r="M18" s="39">
        <f>SUMIFS('DATA 2'!$J$35:$J$67,'DATA 2'!$A$35:$A$67,$J18)</f>
        <v>15249.638569999999</v>
      </c>
      <c r="N18" s="39">
        <f>SUMIFS('DATA 2'!$O$35:$O$67,'DATA 2'!$A$35:$A$67,$J18)</f>
        <v>14248.501319999999</v>
      </c>
      <c r="O18" s="39">
        <f>SUMIFS('DATA 2'!$T$35:$T$67,'DATA 2'!$A$35:$A$67,$J18)</f>
        <v>10489.312809999999</v>
      </c>
      <c r="P18" s="39">
        <f>SUMIFS('DATA 2'!$AD$35:$AD$67,'DATA 2'!$A$35:$A$67,$J18)</f>
        <v>6597.7611209999995</v>
      </c>
      <c r="Q18" s="39">
        <f>SUMIFS('DATA 2'!$AN$35:$AN$67,'DATA 2'!$A$35:$A$67,$J18)</f>
        <v>214.66833349999999</v>
      </c>
      <c r="R18" s="41"/>
      <c r="S18" s="38" t="s">
        <v>434</v>
      </c>
      <c r="T18" s="43">
        <f t="shared" si="0"/>
        <v>-7.7863800000013725</v>
      </c>
      <c r="U18" s="43">
        <f t="shared" si="1"/>
        <v>-122.45186000000103</v>
      </c>
      <c r="V18" s="43">
        <f t="shared" si="2"/>
        <v>-938.4276600000012</v>
      </c>
      <c r="W18" s="43">
        <f t="shared" si="3"/>
        <v>-959.32347000000118</v>
      </c>
      <c r="X18" s="43">
        <f t="shared" si="4"/>
        <v>-626.80975100000069</v>
      </c>
      <c r="Y18" s="43">
        <f t="shared" si="5"/>
        <v>-20.950757600000003</v>
      </c>
      <c r="Z18" s="43"/>
      <c r="AA18" s="38" t="s">
        <v>434</v>
      </c>
      <c r="AB18" s="44">
        <f t="shared" si="6"/>
        <v>-5.5232778737457355E-4</v>
      </c>
      <c r="AC18" s="44">
        <f t="shared" si="7"/>
        <v>-7.9658560790811794E-3</v>
      </c>
      <c r="AD18" s="44">
        <f t="shared" si="8"/>
        <v>-6.1791798805132858E-2</v>
      </c>
      <c r="AE18" s="44">
        <f t="shared" si="9"/>
        <v>-8.3793689181642983E-2</v>
      </c>
      <c r="AF18" s="44">
        <f t="shared" si="10"/>
        <v>-8.676082802776619E-2</v>
      </c>
      <c r="AG18" s="44">
        <f t="shared" si="11"/>
        <v>-8.8917911966260088E-2</v>
      </c>
      <c r="AH18" s="43"/>
    </row>
    <row r="19" spans="1:34" s="42" customFormat="1" ht="15" customHeight="1" x14ac:dyDescent="0.2">
      <c r="A19" s="38" t="s">
        <v>435</v>
      </c>
      <c r="B19" s="39">
        <f>SUMIFS('DATA 2'!C$2:C$34,'DATA 2'!$A$2:$A$34,$A19)</f>
        <v>42001.407169999999</v>
      </c>
      <c r="C19" s="39">
        <f>SUMIFS('DATA 2'!H$2:H$34,'DATA 2'!$A$2:$A$34,$A19)</f>
        <v>54658.501759999999</v>
      </c>
      <c r="D19" s="39">
        <f>SUMIFS('DATA 2'!J$2:J$34,'DATA 2'!$A$2:$A$34,$A19)</f>
        <v>62303.407070000001</v>
      </c>
      <c r="E19" s="39">
        <f>SUMIFS('DATA 2'!O$2:O$34,'DATA 2'!$A$2:$A$34,$A19)</f>
        <v>66534.389519999997</v>
      </c>
      <c r="F19" s="39">
        <f>SUMIFS('DATA 2'!T$2:T$34,'DATA 2'!$A$2:$A$34,$A19)</f>
        <v>69883.055619999999</v>
      </c>
      <c r="G19" s="39">
        <f>SUMIFS('DATA 2'!AD$2:AD$34,'DATA 2'!$A$2:$A$34,$A19)</f>
        <v>57460.262190000001</v>
      </c>
      <c r="H19" s="39">
        <f>SUMIFS('DATA 2'!AN$2:AN$34,'DATA 2'!$A$2:$A$34,$A19)</f>
        <v>62047.530160000002</v>
      </c>
      <c r="I19" s="41"/>
      <c r="J19" s="38" t="s">
        <v>435</v>
      </c>
      <c r="K19" s="39">
        <f>SUMIFS('DATA 2'!$C$35:$C$67,'DATA 2'!$A$35:$A$67,$J19)</f>
        <v>42001.407169999999</v>
      </c>
      <c r="L19" s="39">
        <f>SUMIFS('DATA 2'!$H$35:$H$67,'DATA 2'!$A$35:$A$67,$J19)</f>
        <v>54634.601020000002</v>
      </c>
      <c r="M19" s="39">
        <f>SUMIFS('DATA 2'!$J$35:$J$67,'DATA 2'!$A$35:$A$67,$J19)</f>
        <v>61820.45091</v>
      </c>
      <c r="N19" s="39">
        <f>SUMIFS('DATA 2'!$O$35:$O$67,'DATA 2'!$A$35:$A$67,$J19)</f>
        <v>62441.548880000002</v>
      </c>
      <c r="O19" s="39">
        <f>SUMIFS('DATA 2'!$T$35:$T$67,'DATA 2'!$A$35:$A$67,$J19)</f>
        <v>64039.537929999999</v>
      </c>
      <c r="P19" s="39">
        <f>SUMIFS('DATA 2'!$AD$35:$AD$67,'DATA 2'!$A$35:$A$67,$J19)</f>
        <v>52472.521809999998</v>
      </c>
      <c r="Q19" s="39">
        <f>SUMIFS('DATA 2'!$AN$35:$AN$67,'DATA 2'!$A$35:$A$67,$J19)</f>
        <v>56314.540780000003</v>
      </c>
      <c r="R19" s="41"/>
      <c r="S19" s="38" t="s">
        <v>435</v>
      </c>
      <c r="T19" s="43">
        <f t="shared" si="0"/>
        <v>-23.900739999997313</v>
      </c>
      <c r="U19" s="43">
        <f t="shared" si="1"/>
        <v>-482.95616000000155</v>
      </c>
      <c r="V19" s="43">
        <f t="shared" si="2"/>
        <v>-4092.8406399999949</v>
      </c>
      <c r="W19" s="43">
        <f t="shared" si="3"/>
        <v>-5843.5176900000006</v>
      </c>
      <c r="X19" s="43">
        <f t="shared" si="4"/>
        <v>-4987.7403800000029</v>
      </c>
      <c r="Y19" s="43">
        <f t="shared" si="5"/>
        <v>-5732.9893799999991</v>
      </c>
      <c r="Z19" s="43"/>
      <c r="AA19" s="38" t="s">
        <v>435</v>
      </c>
      <c r="AB19" s="44">
        <f t="shared" si="6"/>
        <v>-4.3727396892334625E-4</v>
      </c>
      <c r="AC19" s="44">
        <f t="shared" si="7"/>
        <v>-7.7516813720537314E-3</v>
      </c>
      <c r="AD19" s="44">
        <f t="shared" si="8"/>
        <v>-6.1514664364203719E-2</v>
      </c>
      <c r="AE19" s="44">
        <f t="shared" si="9"/>
        <v>-8.3618520085541714E-2</v>
      </c>
      <c r="AF19" s="44">
        <f t="shared" si="10"/>
        <v>-8.6803300052954446E-2</v>
      </c>
      <c r="AG19" s="44">
        <f t="shared" si="11"/>
        <v>-9.2396737875246937E-2</v>
      </c>
      <c r="AH19" s="43"/>
    </row>
    <row r="20" spans="1:34" s="42" customFormat="1" ht="15" customHeight="1" x14ac:dyDescent="0.2">
      <c r="A20" s="38" t="s">
        <v>432</v>
      </c>
      <c r="B20" s="39">
        <f>SUMIFS('DATA 2'!C$2:C$34,'DATA 2'!$A$2:$A$34,$A20)</f>
        <v>404.96020850000002</v>
      </c>
      <c r="C20" s="39">
        <f>SUMIFS('DATA 2'!H$2:H$34,'DATA 2'!$A$2:$A$34,$A20)</f>
        <v>639.71653249999997</v>
      </c>
      <c r="D20" s="39">
        <f>SUMIFS('DATA 2'!J$2:J$34,'DATA 2'!$A$2:$A$34,$A20)</f>
        <v>329.48462009999997</v>
      </c>
      <c r="E20" s="39">
        <f>SUMIFS('DATA 2'!O$2:O$34,'DATA 2'!$A$2:$A$34,$A20)</f>
        <v>28.13771977</v>
      </c>
      <c r="F20" s="39">
        <f>SUMIFS('DATA 2'!T$2:T$34,'DATA 2'!$A$2:$A$34,$A20)</f>
        <v>12.8912438</v>
      </c>
      <c r="G20" s="39">
        <f>SUMIFS('DATA 2'!AD$2:AD$34,'DATA 2'!$A$2:$A$34,$A20)</f>
        <v>33.157226039999998</v>
      </c>
      <c r="H20" s="39">
        <f>SUMIFS('DATA 2'!AN$2:AN$34,'DATA 2'!$A$2:$A$34,$A20)</f>
        <v>64.267021560000003</v>
      </c>
      <c r="I20" s="41"/>
      <c r="J20" s="38" t="s">
        <v>432</v>
      </c>
      <c r="K20" s="39">
        <f>SUMIFS('DATA 2'!$C$35:$C$67,'DATA 2'!$A$35:$A$67,$J20)</f>
        <v>404.96020850000002</v>
      </c>
      <c r="L20" s="39">
        <f>SUMIFS('DATA 2'!$H$35:$H$67,'DATA 2'!$A$35:$A$67,$J20)</f>
        <v>639.35674949999998</v>
      </c>
      <c r="M20" s="39">
        <f>SUMIFS('DATA 2'!$J$35:$J$67,'DATA 2'!$A$35:$A$67,$J20)</f>
        <v>326.79635389999999</v>
      </c>
      <c r="N20" s="39">
        <f>SUMIFS('DATA 2'!$O$35:$O$67,'DATA 2'!$A$35:$A$67,$J20)</f>
        <v>26.421463790000001</v>
      </c>
      <c r="O20" s="39">
        <f>SUMIFS('DATA 2'!$T$35:$T$67,'DATA 2'!$A$35:$A$67,$J20)</f>
        <v>11.81038719</v>
      </c>
      <c r="P20" s="39">
        <f>SUMIFS('DATA 2'!$AD$35:$AD$67,'DATA 2'!$A$35:$A$67,$J20)</f>
        <v>30.133938359999998</v>
      </c>
      <c r="Q20" s="39">
        <f>SUMIFS('DATA 2'!$AN$35:$AN$67,'DATA 2'!$A$35:$A$67,$J20)</f>
        <v>57.927562250000001</v>
      </c>
      <c r="R20" s="41"/>
      <c r="S20" s="38" t="s">
        <v>432</v>
      </c>
      <c r="T20" s="43">
        <f t="shared" si="0"/>
        <v>-0.35978299999999308</v>
      </c>
      <c r="U20" s="43">
        <f t="shared" si="1"/>
        <v>-2.6882661999999868</v>
      </c>
      <c r="V20" s="43">
        <f t="shared" si="2"/>
        <v>-1.7162559799999997</v>
      </c>
      <c r="W20" s="43">
        <f t="shared" si="3"/>
        <v>-1.0808566099999997</v>
      </c>
      <c r="X20" s="43">
        <f t="shared" si="4"/>
        <v>-3.0232876799999993</v>
      </c>
      <c r="Y20" s="43">
        <f t="shared" si="5"/>
        <v>-6.3394593100000023</v>
      </c>
      <c r="Z20" s="43"/>
      <c r="AA20" s="38" t="s">
        <v>432</v>
      </c>
      <c r="AB20" s="44">
        <f t="shared" si="6"/>
        <v>-5.6241003901202902E-4</v>
      </c>
      <c r="AC20" s="44">
        <f t="shared" si="7"/>
        <v>-8.1590035953243989E-3</v>
      </c>
      <c r="AD20" s="44">
        <f t="shared" si="8"/>
        <v>-6.0994849406022067E-2</v>
      </c>
      <c r="AE20" s="44">
        <f t="shared" si="9"/>
        <v>-8.3844245502517012E-2</v>
      </c>
      <c r="AF20" s="44">
        <f t="shared" si="10"/>
        <v>-9.1180356171918109E-2</v>
      </c>
      <c r="AG20" s="44">
        <f t="shared" si="11"/>
        <v>-9.8642494332516262E-2</v>
      </c>
      <c r="AH20" s="43"/>
    </row>
    <row r="21" spans="1:34" s="42" customFormat="1" ht="15" customHeight="1" x14ac:dyDescent="0.2">
      <c r="A21" s="38" t="s">
        <v>433</v>
      </c>
      <c r="B21" s="39">
        <f>SUMIFS('DATA 2'!C$2:C$34,'DATA 2'!$A$2:$A$34,$A21)</f>
        <v>6170.1730530000004</v>
      </c>
      <c r="C21" s="39">
        <f>SUMIFS('DATA 2'!H$2:H$34,'DATA 2'!$A$2:$A$34,$A21)</f>
        <v>3988.456447</v>
      </c>
      <c r="D21" s="39">
        <f>SUMIFS('DATA 2'!J$2:J$34,'DATA 2'!$A$2:$A$34,$A21)</f>
        <v>1143.512332</v>
      </c>
      <c r="E21" s="39">
        <f>SUMIFS('DATA 2'!O$2:O$34,'DATA 2'!$A$2:$A$34,$A21)</f>
        <v>24.893353820000002</v>
      </c>
      <c r="F21" s="39">
        <f>SUMIFS('DATA 2'!T$2:T$34,'DATA 2'!$A$2:$A$34,$A21)</f>
        <v>12.758466049999999</v>
      </c>
      <c r="G21" s="39">
        <f>SUMIFS('DATA 2'!AD$2:AD$34,'DATA 2'!$A$2:$A$34,$A21)</f>
        <v>13.83697686</v>
      </c>
      <c r="H21" s="39">
        <f>SUMIFS('DATA 2'!AN$2:AN$34,'DATA 2'!$A$2:$A$34,$A21)</f>
        <v>13.687828619999999</v>
      </c>
      <c r="I21" s="41"/>
      <c r="J21" s="38" t="s">
        <v>433</v>
      </c>
      <c r="K21" s="39">
        <f>SUMIFS('DATA 2'!$C$35:$C$67,'DATA 2'!$A$35:$A$67,$J21)</f>
        <v>6170.1730530000004</v>
      </c>
      <c r="L21" s="39">
        <f>SUMIFS('DATA 2'!$H$35:$H$67,'DATA 2'!$A$35:$A$67,$J21)</f>
        <v>3985.6344770000001</v>
      </c>
      <c r="M21" s="39">
        <f>SUMIFS('DATA 2'!$J$35:$J$67,'DATA 2'!$A$35:$A$67,$J21)</f>
        <v>1134.3376089999999</v>
      </c>
      <c r="N21" s="39">
        <f>SUMIFS('DATA 2'!$O$35:$O$67,'DATA 2'!$A$35:$A$67,$J21)</f>
        <v>23.691655610000002</v>
      </c>
      <c r="O21" s="39">
        <f>SUMIFS('DATA 2'!$T$35:$T$67,'DATA 2'!$A$35:$A$67,$J21)</f>
        <v>12.02000288</v>
      </c>
      <c r="P21" s="39">
        <f>SUMIFS('DATA 2'!$AD$35:$AD$67,'DATA 2'!$A$35:$A$67,$J21)</f>
        <v>12.963969929999999</v>
      </c>
      <c r="Q21" s="39">
        <f>SUMIFS('DATA 2'!$AN$35:$AN$67,'DATA 2'!$A$35:$A$67,$J21)</f>
        <v>12.754461239999999</v>
      </c>
      <c r="R21" s="41"/>
      <c r="S21" s="38" t="s">
        <v>433</v>
      </c>
      <c r="T21" s="43">
        <f t="shared" si="0"/>
        <v>-2.8219699999999648</v>
      </c>
      <c r="U21" s="43">
        <f t="shared" si="1"/>
        <v>-9.1747230000000854</v>
      </c>
      <c r="V21" s="43">
        <f t="shared" si="2"/>
        <v>-1.20169821</v>
      </c>
      <c r="W21" s="43">
        <f t="shared" si="3"/>
        <v>-0.73846316999999928</v>
      </c>
      <c r="X21" s="43">
        <f t="shared" si="4"/>
        <v>-0.87300693000000074</v>
      </c>
      <c r="Y21" s="43">
        <f t="shared" si="5"/>
        <v>-0.93336737999999997</v>
      </c>
      <c r="Z21" s="43"/>
      <c r="AA21" s="38" t="s">
        <v>433</v>
      </c>
      <c r="AB21" s="44">
        <f t="shared" si="6"/>
        <v>-7.0753436511072909E-4</v>
      </c>
      <c r="AC21" s="44">
        <f t="shared" si="7"/>
        <v>-8.0232829531042826E-3</v>
      </c>
      <c r="AD21" s="44">
        <f t="shared" si="8"/>
        <v>-4.827385729899214E-2</v>
      </c>
      <c r="AE21" s="44">
        <f t="shared" si="9"/>
        <v>-5.7880247288818798E-2</v>
      </c>
      <c r="AF21" s="44">
        <f t="shared" si="10"/>
        <v>-6.3092316973058837E-2</v>
      </c>
      <c r="AG21" s="44">
        <f t="shared" si="11"/>
        <v>-6.818958696167543E-2</v>
      </c>
      <c r="AH21" s="43"/>
    </row>
    <row r="22" spans="1:34" s="42" customFormat="1" ht="15" customHeight="1" x14ac:dyDescent="0.2">
      <c r="A22" s="40" t="s">
        <v>225</v>
      </c>
      <c r="B22" s="39">
        <f>SUM(B4:B8,B10:B21)</f>
        <v>57465562.999925323</v>
      </c>
      <c r="C22" s="39">
        <f t="shared" ref="C22:G22" si="14">SUM(C4:C8,C10:C21)</f>
        <v>60432517.875057995</v>
      </c>
      <c r="D22" s="39">
        <f t="shared" si="14"/>
        <v>61573129.443730116</v>
      </c>
      <c r="E22" s="39">
        <f t="shared" si="14"/>
        <v>64357731.627202593</v>
      </c>
      <c r="F22" s="39">
        <f t="shared" si="14"/>
        <v>67267067.687899858</v>
      </c>
      <c r="G22" s="39">
        <f t="shared" si="14"/>
        <v>73549196.368087485</v>
      </c>
      <c r="H22" s="39">
        <f>SUM(H4:H8,H10:H21)</f>
        <v>79338119.231589913</v>
      </c>
      <c r="I22" s="41"/>
      <c r="J22" s="40" t="s">
        <v>225</v>
      </c>
      <c r="K22" s="39">
        <f>SUM(K4:K8,K10:K21)</f>
        <v>57465562.999925323</v>
      </c>
      <c r="L22" s="39">
        <f t="shared" ref="L22:Q22" si="15">SUM(L4:L8,L10:L21)</f>
        <v>60658568.424587898</v>
      </c>
      <c r="M22" s="39">
        <f t="shared" si="15"/>
        <v>61966593.874383904</v>
      </c>
      <c r="N22" s="39">
        <f t="shared" si="15"/>
        <v>65243281.397093393</v>
      </c>
      <c r="O22" s="39">
        <f t="shared" si="15"/>
        <v>68250953.137724072</v>
      </c>
      <c r="P22" s="39">
        <f t="shared" si="15"/>
        <v>74008420.354473889</v>
      </c>
      <c r="Q22" s="39">
        <f t="shared" si="15"/>
        <v>79288918.483667433</v>
      </c>
      <c r="R22" s="41"/>
      <c r="S22" s="40" t="s">
        <v>225</v>
      </c>
      <c r="T22" s="43">
        <f t="shared" si="0"/>
        <v>226050.54952990264</v>
      </c>
      <c r="U22" s="43">
        <f t="shared" si="1"/>
        <v>393464.43065378815</v>
      </c>
      <c r="V22" s="43">
        <f t="shared" si="2"/>
        <v>885549.76989080012</v>
      </c>
      <c r="W22" s="43">
        <f t="shared" si="3"/>
        <v>983885.44982421398</v>
      </c>
      <c r="X22" s="43">
        <f t="shared" si="4"/>
        <v>459223.98638640344</v>
      </c>
      <c r="Y22" s="43">
        <f t="shared" si="5"/>
        <v>-49200.747922480106</v>
      </c>
      <c r="Z22" s="43"/>
      <c r="AA22" s="40" t="s">
        <v>225</v>
      </c>
      <c r="AB22" s="44">
        <f t="shared" si="6"/>
        <v>3.740544949612401E-3</v>
      </c>
      <c r="AC22" s="44">
        <f t="shared" si="7"/>
        <v>6.3901970584971934E-3</v>
      </c>
      <c r="AD22" s="44">
        <f t="shared" si="8"/>
        <v>1.3759803950524896E-2</v>
      </c>
      <c r="AE22" s="44">
        <f t="shared" si="9"/>
        <v>1.4626554771038469E-2</v>
      </c>
      <c r="AF22" s="44">
        <f t="shared" si="10"/>
        <v>6.2437662008998362E-3</v>
      </c>
      <c r="AG22" s="44">
        <f t="shared" si="11"/>
        <v>-6.2014008397226483E-4</v>
      </c>
      <c r="AH22" s="43"/>
    </row>
    <row r="23" spans="1:34" s="42" customFormat="1" ht="15" customHeight="1" x14ac:dyDescent="0.2">
      <c r="A23" s="40" t="s">
        <v>436</v>
      </c>
      <c r="B23" s="39">
        <f>SUM(B10:B17)</f>
        <v>36700.706453822801</v>
      </c>
      <c r="C23" s="39">
        <f t="shared" ref="C23:H23" si="16">SUM(C10:C17)</f>
        <v>55577.130818499994</v>
      </c>
      <c r="D23" s="39">
        <f t="shared" si="16"/>
        <v>71564.941028000016</v>
      </c>
      <c r="E23" s="39">
        <f t="shared" si="16"/>
        <v>182522.44107899998</v>
      </c>
      <c r="F23" s="39">
        <f t="shared" si="16"/>
        <v>260306.08010999998</v>
      </c>
      <c r="G23" s="39">
        <f t="shared" si="16"/>
        <v>461234.70381260006</v>
      </c>
      <c r="H23" s="39">
        <f t="shared" si="16"/>
        <v>484804.88436863996</v>
      </c>
      <c r="I23" s="41"/>
      <c r="J23" s="40" t="s">
        <v>436</v>
      </c>
      <c r="K23" s="39">
        <f>SUM(K10:K17)</f>
        <v>36700.706453822801</v>
      </c>
      <c r="L23" s="39">
        <f t="shared" ref="L23:Q23" si="17">SUM(L10:L17)</f>
        <v>55565.3852014</v>
      </c>
      <c r="M23" s="39">
        <f t="shared" si="17"/>
        <v>71040.795010999995</v>
      </c>
      <c r="N23" s="39">
        <f t="shared" si="17"/>
        <v>171312.483034</v>
      </c>
      <c r="O23" s="39">
        <f t="shared" si="17"/>
        <v>238528.74811400002</v>
      </c>
      <c r="P23" s="39">
        <f t="shared" si="17"/>
        <v>421193.91134459997</v>
      </c>
      <c r="Q23" s="39">
        <f t="shared" si="17"/>
        <v>440004.91942044511</v>
      </c>
      <c r="R23" s="41"/>
      <c r="S23" s="40" t="s">
        <v>436</v>
      </c>
      <c r="T23" s="43">
        <f t="shared" si="0"/>
        <v>-11.745617099993979</v>
      </c>
      <c r="U23" s="43">
        <f t="shared" si="1"/>
        <v>-524.14601700002095</v>
      </c>
      <c r="V23" s="43">
        <f t="shared" si="2"/>
        <v>-11209.958044999978</v>
      </c>
      <c r="W23" s="43">
        <f t="shared" si="3"/>
        <v>-21777.331995999964</v>
      </c>
      <c r="X23" s="43">
        <f t="shared" si="4"/>
        <v>-40040.792468000087</v>
      </c>
      <c r="Y23" s="43">
        <f t="shared" si="5"/>
        <v>-44799.964948194858</v>
      </c>
      <c r="Z23" s="43"/>
      <c r="AA23" s="43"/>
      <c r="AB23" s="43"/>
      <c r="AC23" s="43"/>
      <c r="AD23" s="43"/>
      <c r="AE23" s="43"/>
      <c r="AF23" s="43"/>
      <c r="AG23" s="43"/>
      <c r="AH23" s="43"/>
    </row>
    <row r="24" spans="1:34" s="42" customFormat="1" ht="15" customHeight="1" x14ac:dyDescent="0.2">
      <c r="A24" s="40" t="s">
        <v>226</v>
      </c>
      <c r="B24" s="39">
        <f>SUM(B18:B21)</f>
        <v>61610.293461499998</v>
      </c>
      <c r="C24" s="39">
        <f t="shared" ref="C24:H24" si="18">SUM(C18:C21)</f>
        <v>73384.064329500005</v>
      </c>
      <c r="D24" s="39">
        <f t="shared" si="18"/>
        <v>79148.4944521</v>
      </c>
      <c r="E24" s="39">
        <f t="shared" si="18"/>
        <v>81774.349573590007</v>
      </c>
      <c r="F24" s="39">
        <f t="shared" si="18"/>
        <v>81357.341609850002</v>
      </c>
      <c r="G24" s="39">
        <f t="shared" si="18"/>
        <v>64731.827264900006</v>
      </c>
      <c r="H24" s="39">
        <f t="shared" si="18"/>
        <v>62361.104101280005</v>
      </c>
      <c r="I24" s="41"/>
      <c r="J24" s="40" t="s">
        <v>226</v>
      </c>
      <c r="K24" s="39">
        <f>SUM(K18:K21)</f>
        <v>61610.293461499998</v>
      </c>
      <c r="L24" s="39">
        <f t="shared" ref="L24:Q24" si="19">SUM(L18:L21)</f>
        <v>73349.195456500005</v>
      </c>
      <c r="M24" s="39">
        <f t="shared" si="19"/>
        <v>78531.223442899995</v>
      </c>
      <c r="N24" s="39">
        <f t="shared" si="19"/>
        <v>76740.163319400002</v>
      </c>
      <c r="O24" s="39">
        <f t="shared" si="19"/>
        <v>74552.681130069992</v>
      </c>
      <c r="P24" s="39">
        <f t="shared" si="19"/>
        <v>59113.380839289995</v>
      </c>
      <c r="Q24" s="39">
        <f t="shared" si="19"/>
        <v>56599.891136990002</v>
      </c>
      <c r="R24" s="41"/>
      <c r="S24" s="40" t="s">
        <v>226</v>
      </c>
      <c r="T24" s="43">
        <f t="shared" si="0"/>
        <v>-34.868872999999439</v>
      </c>
      <c r="U24" s="43">
        <f t="shared" si="1"/>
        <v>-617.27100920000521</v>
      </c>
      <c r="V24" s="43">
        <f t="shared" si="2"/>
        <v>-5034.1862541900045</v>
      </c>
      <c r="W24" s="43">
        <f t="shared" si="3"/>
        <v>-6804.6604797800101</v>
      </c>
      <c r="X24" s="43">
        <f t="shared" si="4"/>
        <v>-5618.4464256100109</v>
      </c>
      <c r="Y24" s="43">
        <f t="shared" si="5"/>
        <v>-5761.2129642900036</v>
      </c>
      <c r="Z24" s="43"/>
      <c r="AA24" s="43"/>
      <c r="AB24" s="43"/>
      <c r="AC24" s="43"/>
      <c r="AD24" s="43"/>
      <c r="AE24" s="43"/>
      <c r="AF24" s="43"/>
      <c r="AG24" s="43"/>
      <c r="AH24" s="43"/>
    </row>
    <row r="25" spans="1:34" x14ac:dyDescent="0.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</row>
    <row r="26" spans="1:34" x14ac:dyDescent="0.25">
      <c r="R26" s="34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opLeftCell="C19" workbookViewId="0">
      <selection activeCell="M38" sqref="M38"/>
    </sheetView>
  </sheetViews>
  <sheetFormatPr baseColWidth="10" defaultRowHeight="15" x14ac:dyDescent="0.25"/>
  <cols>
    <col min="1" max="1" width="26.85546875" customWidth="1"/>
    <col min="2" max="4" width="14.85546875" customWidth="1"/>
    <col min="5" max="5" width="10.42578125" customWidth="1"/>
    <col min="8" max="8" width="13" customWidth="1"/>
  </cols>
  <sheetData>
    <row r="1" spans="1:11" ht="21" x14ac:dyDescent="0.35">
      <c r="A1" s="94" t="s">
        <v>459</v>
      </c>
    </row>
    <row r="2" spans="1:11" x14ac:dyDescent="0.25">
      <c r="B2" s="1" t="s">
        <v>456</v>
      </c>
      <c r="C2" s="1" t="s">
        <v>455</v>
      </c>
      <c r="D2" s="1" t="s">
        <v>456</v>
      </c>
      <c r="E2" s="1" t="s">
        <v>455</v>
      </c>
      <c r="F2" s="1" t="s">
        <v>456</v>
      </c>
      <c r="G2" s="1" t="s">
        <v>455</v>
      </c>
      <c r="H2" s="1" t="s">
        <v>456</v>
      </c>
      <c r="I2" s="1" t="s">
        <v>455</v>
      </c>
      <c r="J2" s="1" t="s">
        <v>456</v>
      </c>
      <c r="K2" s="1" t="s">
        <v>455</v>
      </c>
    </row>
    <row r="3" spans="1:11" x14ac:dyDescent="0.25">
      <c r="A3" s="92"/>
      <c r="B3" s="139">
        <v>2014</v>
      </c>
      <c r="C3" s="140"/>
      <c r="D3" s="137">
        <v>2025</v>
      </c>
      <c r="E3" s="138"/>
      <c r="F3" s="137">
        <v>2030</v>
      </c>
      <c r="G3" s="138"/>
      <c r="H3" s="137">
        <v>2040</v>
      </c>
      <c r="I3" s="138"/>
      <c r="J3" s="137">
        <v>2050</v>
      </c>
      <c r="K3" s="138"/>
    </row>
    <row r="4" spans="1:11" ht="12.75" customHeight="1" x14ac:dyDescent="0.25">
      <c r="A4" s="93" t="s">
        <v>114</v>
      </c>
      <c r="B4" s="96">
        <f>'[1]Main - Capital trajectory'!C96</f>
        <v>10189.077111289465</v>
      </c>
      <c r="C4" s="97">
        <f>'DATA 2'!D89</f>
        <v>11357.987499999999</v>
      </c>
      <c r="D4" s="100">
        <f>'[1]Main - Capital trajectory'!N96</f>
        <v>13774.074344116949</v>
      </c>
      <c r="E4" s="101">
        <f>'Inversiones por sectores'!E10</f>
        <v>19044.814450000002</v>
      </c>
      <c r="F4" s="100">
        <f>'[1]Main - Capital trajectory'!S96</f>
        <v>20896.520345735102</v>
      </c>
      <c r="G4" s="101">
        <f>'Inversiones por sectores'!F10</f>
        <v>22737.77547</v>
      </c>
      <c r="H4" s="100">
        <f>'[1]Main - Capital trajectory'!AC96</f>
        <v>21902.730995219823</v>
      </c>
      <c r="I4" s="101">
        <f>'Inversiones por sectores'!G10</f>
        <v>26464.063450000001</v>
      </c>
      <c r="J4" s="100">
        <f>'[1]Main - Capital trajectory'!AM96</f>
        <v>32210.921248774015</v>
      </c>
      <c r="K4" s="101">
        <f>'Inversiones por sectores'!H10</f>
        <v>29576.58453</v>
      </c>
    </row>
    <row r="5" spans="1:11" ht="12.75" customHeight="1" x14ac:dyDescent="0.25">
      <c r="A5" s="93" t="s">
        <v>151</v>
      </c>
      <c r="B5" s="96">
        <f>'[1]Main - Capital trajectory'!C97</f>
        <v>2040.3642928502904</v>
      </c>
      <c r="C5" s="97">
        <f>'DATA 2'!D90</f>
        <v>976.2778323</v>
      </c>
      <c r="D5" s="100">
        <f>'[1]Main - Capital trajectory'!N97</f>
        <v>20940.472167261898</v>
      </c>
      <c r="E5" s="101">
        <f>'Inversiones por sectores'!E11</f>
        <v>10348.000959999999</v>
      </c>
      <c r="F5" s="100">
        <f>'[1]Main - Capital trajectory'!S97</f>
        <v>48439.498974079273</v>
      </c>
      <c r="G5" s="101">
        <f>'Inversiones por sectores'!F11</f>
        <v>20417.12932</v>
      </c>
      <c r="H5" s="100">
        <f>'[1]Main - Capital trajectory'!AC97</f>
        <v>85199.912016860166</v>
      </c>
      <c r="I5" s="101">
        <f>'Inversiones por sectores'!G11</f>
        <v>44856.40612</v>
      </c>
      <c r="J5" s="100">
        <f>'[1]Main - Capital trajectory'!AM97</f>
        <v>90594.249095126725</v>
      </c>
      <c r="K5" s="101">
        <f>'Inversiones por sectores'!H11</f>
        <v>61103.051899999999</v>
      </c>
    </row>
    <row r="6" spans="1:11" ht="12.75" customHeight="1" x14ac:dyDescent="0.25">
      <c r="A6" s="93" t="s">
        <v>152</v>
      </c>
      <c r="B6" s="96">
        <f>'[1]Main - Capital trajectory'!C98</f>
        <v>814.7413307691088</v>
      </c>
      <c r="C6" s="97">
        <f>'DATA 2'!D91</f>
        <v>657.44165969999995</v>
      </c>
      <c r="D6" s="100">
        <f>'[1]Main - Capital trajectory'!N98</f>
        <v>4115.9383293566925</v>
      </c>
      <c r="E6" s="101">
        <f>'Inversiones por sectores'!E12</f>
        <v>2192.7207170000001</v>
      </c>
      <c r="F6" s="100">
        <f>'[1]Main - Capital trajectory'!S98</f>
        <v>2334.794906230848</v>
      </c>
      <c r="G6" s="101">
        <f>'Inversiones por sectores'!F12</f>
        <v>2742.3378160000002</v>
      </c>
      <c r="H6" s="100">
        <f>'[1]Main - Capital trajectory'!AC98</f>
        <v>3492.033459329753</v>
      </c>
      <c r="I6" s="101">
        <f>'Inversiones por sectores'!G12</f>
        <v>3461.1538839999998</v>
      </c>
      <c r="J6" s="100">
        <f>'[1]Main - Capital trajectory'!AM98</f>
        <v>4836.060048243603</v>
      </c>
      <c r="K6" s="101">
        <f>'Inversiones por sectores'!H12</f>
        <v>3832.4435349999999</v>
      </c>
    </row>
    <row r="7" spans="1:11" ht="12.75" customHeight="1" x14ac:dyDescent="0.25">
      <c r="A7" s="93" t="s">
        <v>153</v>
      </c>
      <c r="B7" s="96">
        <f>'[1]Main - Capital trajectory'!C99</f>
        <v>1405.179232978458</v>
      </c>
      <c r="C7" s="97">
        <f>'DATA 2'!D92</f>
        <v>9.1144013990000001</v>
      </c>
      <c r="D7" s="100">
        <f>'[1]Main - Capital trajectory'!N99</f>
        <v>19302.643761081323</v>
      </c>
      <c r="E7" s="101">
        <f>'Inversiones por sectores'!E13</f>
        <v>12843.774740000001</v>
      </c>
      <c r="F7" s="100">
        <f>'[1]Main - Capital trajectory'!S99</f>
        <v>17686.933719671288</v>
      </c>
      <c r="G7" s="101">
        <f>'Inversiones por sectores'!F13</f>
        <v>20275.807199999999</v>
      </c>
      <c r="H7" s="100">
        <f>'[1]Main - Capital trajectory'!AC99</f>
        <v>108832.30459387641</v>
      </c>
      <c r="I7" s="101">
        <f>'Inversiones por sectores'!G13</f>
        <v>83718.19356</v>
      </c>
      <c r="J7" s="100">
        <f>'[1]Main - Capital trajectory'!AM99</f>
        <v>96433.151328563312</v>
      </c>
      <c r="K7" s="101">
        <f>'Inversiones por sectores'!H13</f>
        <v>121829.027</v>
      </c>
    </row>
    <row r="8" spans="1:11" ht="12.75" customHeight="1" x14ac:dyDescent="0.25">
      <c r="A8" s="93" t="s">
        <v>118</v>
      </c>
      <c r="B8" s="96">
        <f>'[1]Main - Capital trajectory'!C100</f>
        <v>648.7235100742073</v>
      </c>
      <c r="C8" s="97">
        <f>'DATA 2'!D93</f>
        <v>363.27120159999998</v>
      </c>
      <c r="D8" s="100">
        <f>'[1]Main - Capital trajectory'!N100</f>
        <v>6344.0447024477053</v>
      </c>
      <c r="E8" s="101">
        <f>'Inversiones por sectores'!E14</f>
        <v>3232.9818</v>
      </c>
      <c r="F8" s="100">
        <f>'[1]Main - Capital trajectory'!S100</f>
        <v>2694.110346778215</v>
      </c>
      <c r="G8" s="101">
        <f>'Inversiones por sectores'!F14</f>
        <v>4052.3870689999999</v>
      </c>
      <c r="H8" s="100">
        <f>'[1]Main - Capital trajectory'!AC100</f>
        <v>4731.9067431094345</v>
      </c>
      <c r="I8" s="101">
        <f>'Inversiones por sectores'!G14</f>
        <v>4722.864775</v>
      </c>
      <c r="J8" s="100">
        <f>'[1]Main - Capital trajectory'!AM100</f>
        <v>-20042.719274630032</v>
      </c>
      <c r="K8" s="101">
        <f>'Inversiones por sectores'!H14</f>
        <v>1.40306836</v>
      </c>
    </row>
    <row r="9" spans="1:11" ht="12.75" customHeight="1" x14ac:dyDescent="0.25">
      <c r="A9" s="93" t="s">
        <v>119</v>
      </c>
      <c r="B9" s="96">
        <f>'[1]Main - Capital trajectory'!C101</f>
        <v>493.62032444974244</v>
      </c>
      <c r="C9" s="97">
        <f>'DATA 2'!D94</f>
        <v>562.69846710000002</v>
      </c>
      <c r="D9" s="100">
        <f>'[1]Main - Capital trajectory'!N101</f>
        <v>736.06374663342501</v>
      </c>
      <c r="E9" s="101">
        <f>'Inversiones por sectores'!E15</f>
        <v>1318.383871</v>
      </c>
      <c r="F9" s="100">
        <f>'[1]Main - Capital trajectory'!S101</f>
        <v>-1091.7770366230416</v>
      </c>
      <c r="G9" s="101">
        <f>'Inversiones por sectores'!F15</f>
        <v>1424.3152930000001</v>
      </c>
      <c r="H9" s="100">
        <f>'[1]Main - Capital trajectory'!AC101</f>
        <v>-1232.0571234255149</v>
      </c>
      <c r="I9" s="101">
        <f>'Inversiones por sectores'!G15</f>
        <v>558.130087</v>
      </c>
      <c r="J9" s="100">
        <f>'[1]Main - Capital trajectory'!AM101</f>
        <v>-1181.0827380392293</v>
      </c>
      <c r="K9" s="101">
        <f>'Inversiones por sectores'!H15</f>
        <v>42.743281119999999</v>
      </c>
    </row>
    <row r="10" spans="1:11" ht="12.75" customHeight="1" x14ac:dyDescent="0.25">
      <c r="A10" s="93" t="s">
        <v>154</v>
      </c>
      <c r="B10" s="96">
        <f>'[1]Main - Capital trajectory'!C102</f>
        <v>78.005630830326211</v>
      </c>
      <c r="C10" s="97">
        <f>'DATA 2'!D95</f>
        <v>0.82926750429999996</v>
      </c>
      <c r="D10" s="100">
        <f>'[1]Main - Capital trajectory'!N102</f>
        <v>1245.9900862514453</v>
      </c>
      <c r="E10" s="101">
        <f>'Inversiones por sectores'!E16</f>
        <v>3705.6305790000001</v>
      </c>
      <c r="F10" s="100">
        <f>'[1]Main - Capital trajectory'!S102</f>
        <v>550.33131309882958</v>
      </c>
      <c r="G10" s="101">
        <f>'Inversiones por sectores'!F16</f>
        <v>4480.6779189999997</v>
      </c>
      <c r="H10" s="100">
        <f>'[1]Main - Capital trajectory'!AC102</f>
        <v>-816.76819902244688</v>
      </c>
      <c r="I10" s="101">
        <f>'Inversiones por sectores'!G16</f>
        <v>1827.658248</v>
      </c>
      <c r="J10" s="100">
        <f>'[1]Main - Capital trajectory'!AM102</f>
        <v>29.277483244289609</v>
      </c>
      <c r="K10" s="101">
        <f>'Inversiones por sectores'!H16</f>
        <v>848.11252860000002</v>
      </c>
    </row>
    <row r="11" spans="1:11" ht="12.75" customHeight="1" x14ac:dyDescent="0.25">
      <c r="A11" s="93" t="s">
        <v>155</v>
      </c>
      <c r="B11" s="96">
        <f>'[1]Main - Capital trajectory'!C103</f>
        <v>2447.9623107119269</v>
      </c>
      <c r="C11" s="97">
        <f>'DATA 2'!D96</f>
        <v>2652.381586</v>
      </c>
      <c r="D11" s="100">
        <f>'[1]Main - Capital trajectory'!N103</f>
        <v>3099.1669724876429</v>
      </c>
      <c r="E11" s="101">
        <f>'Inversiones por sectores'!E17</f>
        <v>3292.7167629999999</v>
      </c>
      <c r="F11" s="100">
        <f>'[1]Main - Capital trajectory'!S103</f>
        <v>2679.2827331037151</v>
      </c>
      <c r="G11" s="101">
        <f>'Inversiones por sectores'!F17</f>
        <v>3342.6052180000001</v>
      </c>
      <c r="H11" s="100">
        <f>'[1]Main - Capital trajectory'!AC103</f>
        <v>4261.9556552387212</v>
      </c>
      <c r="I11" s="101">
        <f>'Inversiones por sectores'!G17</f>
        <v>3490.9067359999999</v>
      </c>
      <c r="J11" s="100">
        <f>'[1]Main - Capital trajectory'!AM103</f>
        <v>6267.7808537493611</v>
      </c>
      <c r="K11" s="101">
        <f>'Inversiones por sectores'!H17</f>
        <v>3725.772782</v>
      </c>
    </row>
    <row r="12" spans="1:11" ht="12.75" customHeight="1" x14ac:dyDescent="0.25">
      <c r="A12" s="93" t="s">
        <v>147</v>
      </c>
      <c r="B12" s="96">
        <f>'[1]Main - Capital trajectory'!C104</f>
        <v>2668.0454066812522</v>
      </c>
      <c r="C12" s="97">
        <f>'DATA 2'!D97</f>
        <v>2898.4797549999998</v>
      </c>
      <c r="D12" s="100">
        <f>'[1]Main - Capital trajectory'!N104</f>
        <v>3406.7093550491418</v>
      </c>
      <c r="E12" s="101">
        <f>'Inversiones por sectores'!E18</f>
        <v>3691.0377539999999</v>
      </c>
      <c r="F12" s="100">
        <f>'[1]Main - Capital trajectory'!S104</f>
        <v>-4383.3931426428016</v>
      </c>
      <c r="G12" s="101">
        <f>'Inversiones por sectores'!F18</f>
        <v>3110.8728139999998</v>
      </c>
      <c r="H12" s="100">
        <f>'[1]Main - Capital trajectory'!AC104</f>
        <v>-1635.4486981422242</v>
      </c>
      <c r="I12" s="101">
        <f>'Inversiones por sectores'!G18</f>
        <v>2254.324462</v>
      </c>
      <c r="J12" s="100">
        <f>'[1]Main - Capital trajectory'!AM104</f>
        <v>-21557.458477755496</v>
      </c>
      <c r="K12" s="101">
        <f>'Inversiones por sectores'!H18</f>
        <v>37.762710980000001</v>
      </c>
    </row>
    <row r="13" spans="1:11" ht="12.75" customHeight="1" x14ac:dyDescent="0.25">
      <c r="A13" s="93" t="s">
        <v>156</v>
      </c>
      <c r="B13" s="96">
        <f>'[1]Main - Capital trajectory'!C105</f>
        <v>11854.069208773803</v>
      </c>
      <c r="C13" s="97">
        <f>'DATA 2'!D98</f>
        <v>12543.50555</v>
      </c>
      <c r="D13" s="100">
        <f>'[1]Main - Capital trajectory'!N105</f>
        <v>26502.992342538993</v>
      </c>
      <c r="E13" s="101">
        <f>'Inversiones por sectores'!E19</f>
        <v>20079.904869999998</v>
      </c>
      <c r="F13" s="100">
        <f>'[1]Main - Capital trajectory'!S105</f>
        <v>80023.840536042029</v>
      </c>
      <c r="G13" s="101">
        <f>'Inversiones por sectores'!F19</f>
        <v>25674.19284</v>
      </c>
      <c r="H13" s="100">
        <f>'[1]Main - Capital trajectory'!AC105</f>
        <v>27058.101418748181</v>
      </c>
      <c r="I13" s="101">
        <f>'Inversiones por sectores'!G19</f>
        <v>28368.167440000001</v>
      </c>
      <c r="J13" s="100">
        <f>'[1]Main - Capital trajectory'!AM105</f>
        <v>122396.60438751582</v>
      </c>
      <c r="K13" s="101">
        <f>'Inversiones por sectores'!H19</f>
        <v>40894.152800000003</v>
      </c>
    </row>
    <row r="14" spans="1:11" ht="12.75" customHeight="1" x14ac:dyDescent="0.25">
      <c r="A14" s="93" t="s">
        <v>124</v>
      </c>
      <c r="B14" s="96">
        <f>'[1]Main - Capital trajectory'!C106</f>
        <v>734.58343324654834</v>
      </c>
      <c r="C14" s="97">
        <f>'DATA 2'!D99</f>
        <v>542.86189539999998</v>
      </c>
      <c r="D14" s="100">
        <f>'[1]Main - Capital trajectory'!N106</f>
        <v>5051.5453798655635</v>
      </c>
      <c r="E14" s="101">
        <f>'Inversiones por sectores'!E20</f>
        <v>23.732517219999998</v>
      </c>
      <c r="F14" s="100">
        <f>'[1]Main - Capital trajectory'!S106</f>
        <v>-18141.366354265283</v>
      </c>
      <c r="G14" s="101">
        <f>'Inversiones por sectores'!F20</f>
        <v>7.3836471100000001</v>
      </c>
      <c r="H14" s="100">
        <f>'[1]Main - Capital trajectory'!AC106</f>
        <v>832.22950773850903</v>
      </c>
      <c r="I14" s="101">
        <f>'Inversiones por sectores'!G20</f>
        <v>7.1226865720000001</v>
      </c>
      <c r="J14" s="100">
        <f>'[1]Main - Capital trajectory'!AM106</f>
        <v>930.66042348853796</v>
      </c>
      <c r="K14" s="101">
        <f>'Inversiones por sectores'!H20</f>
        <v>10.228843080000001</v>
      </c>
    </row>
    <row r="15" spans="1:11" ht="12.75" customHeight="1" x14ac:dyDescent="0.25">
      <c r="A15" s="93" t="s">
        <v>150</v>
      </c>
      <c r="B15" s="96">
        <f>'[1]Main - Capital trajectory'!C107</f>
        <v>3741.0605829012488</v>
      </c>
      <c r="C15" s="97">
        <f>'DATA 2'!D100</f>
        <v>5997.8684069999999</v>
      </c>
      <c r="D15" s="100">
        <f>'[1]Main - Capital trajectory'!N107</f>
        <v>-23417.852851394906</v>
      </c>
      <c r="E15" s="101">
        <f>'Inversiones por sectores'!E21</f>
        <v>8.7590646539999995</v>
      </c>
      <c r="F15" s="100">
        <f>'[1]Main - Capital trajectory'!S107</f>
        <v>-97.75472099416217</v>
      </c>
      <c r="G15" s="101">
        <f>'Inversiones por sectores'!F21</f>
        <v>1.7235798280000001</v>
      </c>
      <c r="H15" s="100">
        <f>'[1]Main - Capital trajectory'!AC107</f>
        <v>-313.40160418146991</v>
      </c>
      <c r="I15" s="101">
        <f>'Inversiones por sectores'!G21</f>
        <v>0.14070857619999999</v>
      </c>
      <c r="J15" s="100">
        <f>'[1]Main - Capital trajectory'!AM107</f>
        <v>-191.41833283177886</v>
      </c>
      <c r="K15" s="101">
        <f>'Inversiones por sectores'!H21</f>
        <v>1.47474809E-2</v>
      </c>
    </row>
    <row r="16" spans="1:11" ht="12.75" customHeight="1" x14ac:dyDescent="0.25">
      <c r="A16" s="93" t="s">
        <v>225</v>
      </c>
      <c r="B16" s="98">
        <f>SUM(B4:B15)</f>
        <v>37115.432375556382</v>
      </c>
      <c r="C16" s="99">
        <f>SUM(C4:C15)</f>
        <v>38562.717523003303</v>
      </c>
      <c r="D16" s="102">
        <f t="shared" ref="D16:E16" si="0">SUM(D4:D15)</f>
        <v>81101.788335695863</v>
      </c>
      <c r="E16" s="99">
        <f t="shared" si="0"/>
        <v>79782.458085874008</v>
      </c>
      <c r="F16" s="102">
        <f t="shared" ref="F16:K16" si="1">SUM(F4:F15)</f>
        <v>151591.02162021401</v>
      </c>
      <c r="G16" s="99">
        <f t="shared" si="1"/>
        <v>108267.208185938</v>
      </c>
      <c r="H16" s="102">
        <f t="shared" si="1"/>
        <v>252313.49876534933</v>
      </c>
      <c r="I16" s="99">
        <f t="shared" si="1"/>
        <v>199729.13215714815</v>
      </c>
      <c r="J16" s="102">
        <f t="shared" si="1"/>
        <v>310726.02604544914</v>
      </c>
      <c r="K16" s="99">
        <f t="shared" si="1"/>
        <v>261901.29772662089</v>
      </c>
    </row>
    <row r="17" spans="1:20" ht="12.75" customHeight="1" x14ac:dyDescent="0.25"/>
    <row r="18" spans="1:20" ht="12.75" customHeight="1" x14ac:dyDescent="0.25"/>
    <row r="19" spans="1:20" ht="12.75" customHeight="1" x14ac:dyDescent="0.25"/>
    <row r="21" spans="1:20" x14ac:dyDescent="0.25">
      <c r="A21" s="1" t="s">
        <v>447</v>
      </c>
      <c r="B21" s="1"/>
      <c r="C21" s="1"/>
      <c r="H21">
        <v>17</v>
      </c>
    </row>
    <row r="22" spans="1:20" ht="30" x14ac:dyDescent="0.25">
      <c r="B22" s="87" t="s">
        <v>448</v>
      </c>
      <c r="C22" s="87" t="s">
        <v>449</v>
      </c>
      <c r="D22" s="87" t="s">
        <v>450</v>
      </c>
      <c r="E22" s="87" t="s">
        <v>457</v>
      </c>
      <c r="H22" s="90" t="s">
        <v>456</v>
      </c>
      <c r="I22" s="1" t="s">
        <v>455</v>
      </c>
      <c r="J22" s="1" t="s">
        <v>458</v>
      </c>
      <c r="L22" s="90" t="s">
        <v>454</v>
      </c>
      <c r="M22" s="1" t="s">
        <v>455</v>
      </c>
      <c r="N22" s="1" t="s">
        <v>458</v>
      </c>
      <c r="P22" s="90"/>
      <c r="Q22" s="90" t="s">
        <v>456</v>
      </c>
      <c r="R22" s="90" t="s">
        <v>455</v>
      </c>
    </row>
    <row r="23" spans="1:20" x14ac:dyDescent="0.25">
      <c r="A23">
        <v>2025</v>
      </c>
      <c r="B23" s="85">
        <v>4770.6934315115213</v>
      </c>
      <c r="C23" s="85">
        <v>6357.6342924237251</v>
      </c>
      <c r="D23" s="85">
        <v>1586.9408609122038</v>
      </c>
      <c r="E23" s="88">
        <f t="shared" ref="E23:E26" si="2">D23/B23</f>
        <v>0.33264364681874053</v>
      </c>
      <c r="G23">
        <v>2025</v>
      </c>
      <c r="H23" s="85">
        <f>B23*$H$21</f>
        <v>81101.788335695863</v>
      </c>
      <c r="I23" s="85">
        <f t="array" ref="I23:I26">TRANSPOSE('Inversiones por sectores'!E9:H9)</f>
        <v>79782.458085874008</v>
      </c>
      <c r="J23" s="91">
        <f>I23/DATA!S$19</f>
        <v>3.0661058536209473E-3</v>
      </c>
      <c r="L23" s="85">
        <f>C23*$H$21</f>
        <v>108079.78297120333</v>
      </c>
      <c r="M23" s="85">
        <f t="array" ref="M23:M26">TRANSPOSE('Inversiones por sectores'!N9:Q9)</f>
        <v>75501.641000949006</v>
      </c>
      <c r="N23" s="91">
        <f>I23/DATA!N$20</f>
        <v>3.4903961633323847E-3</v>
      </c>
      <c r="P23">
        <v>2025</v>
      </c>
      <c r="Q23" s="89">
        <f t="shared" ref="Q23:R26" si="3">L23/H23-1</f>
        <v>0.33264364681874059</v>
      </c>
      <c r="R23" s="88">
        <f t="shared" si="3"/>
        <v>-5.3656119247633804E-2</v>
      </c>
      <c r="T23" s="85">
        <f>M23-I23</f>
        <v>-4280.8170849250018</v>
      </c>
    </row>
    <row r="24" spans="1:20" x14ac:dyDescent="0.25">
      <c r="A24">
        <v>2030</v>
      </c>
      <c r="B24" s="85">
        <v>8917.1189188361168</v>
      </c>
      <c r="C24" s="85">
        <v>13465.50769919157</v>
      </c>
      <c r="D24" s="85">
        <v>4548.3887803554535</v>
      </c>
      <c r="E24" s="88">
        <f t="shared" si="2"/>
        <v>0.51007380542471448</v>
      </c>
      <c r="G24">
        <v>2030</v>
      </c>
      <c r="H24" s="85">
        <f>B24*$H$21</f>
        <v>151591.02162021399</v>
      </c>
      <c r="I24" s="85">
        <v>108267.208185938</v>
      </c>
      <c r="J24" s="91">
        <f>I24/DATA!S$19</f>
        <v>4.1607983601708257E-3</v>
      </c>
      <c r="L24" s="85">
        <f>C24*$H$21</f>
        <v>228913.63088625669</v>
      </c>
      <c r="M24" s="85">
        <v>100458.10496086198</v>
      </c>
      <c r="N24" s="91">
        <f>I24/DATA!S$20</f>
        <v>4.1353945797650525E-3</v>
      </c>
      <c r="P24">
        <v>2030</v>
      </c>
      <c r="Q24" s="89">
        <f t="shared" si="3"/>
        <v>0.51007380542471448</v>
      </c>
      <c r="R24" s="88">
        <f t="shared" si="3"/>
        <v>-7.2128055723619244E-2</v>
      </c>
      <c r="T24" s="85">
        <f>M24-I24</f>
        <v>-7809.1032250760181</v>
      </c>
    </row>
    <row r="25" spans="1:20" x14ac:dyDescent="0.25">
      <c r="A25">
        <v>2040</v>
      </c>
      <c r="B25" s="85">
        <v>14841.970515608788</v>
      </c>
      <c r="C25" s="85">
        <v>21661.303845517337</v>
      </c>
      <c r="D25" s="85">
        <v>6819.3333299085498</v>
      </c>
      <c r="E25" s="88">
        <f t="shared" si="2"/>
        <v>0.45946279995212852</v>
      </c>
      <c r="G25">
        <v>2040</v>
      </c>
      <c r="H25" s="85">
        <f>B25*$H$21</f>
        <v>252313.49876534939</v>
      </c>
      <c r="I25" s="85">
        <v>199729.13215714815</v>
      </c>
      <c r="J25" s="91">
        <f>I25/DATA!AC$19</f>
        <v>5.8532705972245379E-3</v>
      </c>
      <c r="L25" s="85">
        <f>C25*$H$21</f>
        <v>368242.16537379473</v>
      </c>
      <c r="M25" s="85">
        <v>184440.85616053658</v>
      </c>
      <c r="N25" s="91">
        <f>I25/DATA!AC$20</f>
        <v>5.8571794024297255E-3</v>
      </c>
      <c r="P25">
        <v>2040</v>
      </c>
      <c r="Q25" s="89">
        <f t="shared" si="3"/>
        <v>0.45946279995212858</v>
      </c>
      <c r="R25" s="88">
        <f t="shared" si="3"/>
        <v>-7.6545047943144651E-2</v>
      </c>
      <c r="T25" s="85">
        <f>M25-I25</f>
        <v>-15288.27599661157</v>
      </c>
    </row>
    <row r="26" spans="1:20" x14ac:dyDescent="0.25">
      <c r="A26">
        <v>2050</v>
      </c>
      <c r="B26" s="85">
        <v>18278.00153208524</v>
      </c>
      <c r="C26" s="85">
        <v>33383.207308873534</v>
      </c>
      <c r="D26" s="85">
        <v>15105.205776788294</v>
      </c>
      <c r="E26" s="88">
        <f t="shared" si="2"/>
        <v>0.82641451529985843</v>
      </c>
      <c r="G26">
        <v>2050</v>
      </c>
      <c r="H26" s="85">
        <f>B26*$H$21</f>
        <v>310726.02604544908</v>
      </c>
      <c r="I26" s="85">
        <v>261901.29772662089</v>
      </c>
      <c r="J26" s="91">
        <f>I26/DATA!AM$19</f>
        <v>5.9166622900176848E-3</v>
      </c>
      <c r="L26" s="85">
        <f>C26*$H$21</f>
        <v>567514.52425085008</v>
      </c>
      <c r="M26" s="85">
        <v>241603.16093263755</v>
      </c>
      <c r="N26" s="91">
        <f>M26/DATA!AM$19</f>
        <v>5.4581032008911307E-3</v>
      </c>
      <c r="P26">
        <v>2050</v>
      </c>
      <c r="Q26" s="89">
        <f t="shared" si="3"/>
        <v>0.82641451529985854</v>
      </c>
      <c r="R26" s="88">
        <f t="shared" si="3"/>
        <v>-7.7503001971265695E-2</v>
      </c>
      <c r="T26" s="85">
        <f>M26-I26</f>
        <v>-20298.136793983344</v>
      </c>
    </row>
    <row r="28" spans="1:20" ht="29.25" customHeight="1" x14ac:dyDescent="0.25">
      <c r="B28" s="87" t="s">
        <v>451</v>
      </c>
      <c r="C28" s="87" t="s">
        <v>452</v>
      </c>
      <c r="D28" s="87" t="s">
        <v>453</v>
      </c>
      <c r="E28" s="87"/>
      <c r="F28" s="1"/>
    </row>
    <row r="29" spans="1:20" x14ac:dyDescent="0.25">
      <c r="A29">
        <v>2025</v>
      </c>
      <c r="B29" s="86">
        <v>404.58306298746828</v>
      </c>
      <c r="C29" s="85">
        <f t="shared" ref="C29:D32" si="4">B23/$B29</f>
        <v>11.791629131195961</v>
      </c>
      <c r="D29" s="85">
        <f t="shared" si="4"/>
        <v>15.714039647331083</v>
      </c>
      <c r="E29" s="85"/>
      <c r="F29" s="85"/>
    </row>
    <row r="30" spans="1:20" x14ac:dyDescent="0.25">
      <c r="A30">
        <v>2030</v>
      </c>
      <c r="B30" s="86">
        <v>468.88566690639658</v>
      </c>
      <c r="C30" s="85">
        <f t="shared" si="4"/>
        <v>19.017682877084482</v>
      </c>
      <c r="D30" s="85">
        <f t="shared" si="4"/>
        <v>28.718104752559398</v>
      </c>
      <c r="E30" s="85"/>
      <c r="F30" s="85"/>
    </row>
    <row r="31" spans="1:20" x14ac:dyDescent="0.25">
      <c r="A31">
        <v>2040</v>
      </c>
      <c r="B31" s="86">
        <v>556.92179576947342</v>
      </c>
      <c r="C31" s="85">
        <f t="shared" si="4"/>
        <v>26.650008364464018</v>
      </c>
      <c r="D31" s="85">
        <f t="shared" si="4"/>
        <v>38.894695826348297</v>
      </c>
      <c r="E31" s="85"/>
      <c r="F31" s="85"/>
    </row>
    <row r="32" spans="1:20" x14ac:dyDescent="0.25">
      <c r="A32">
        <v>2050</v>
      </c>
      <c r="B32" s="86">
        <v>623.04013401265797</v>
      </c>
      <c r="C32" s="85">
        <f t="shared" si="4"/>
        <v>29.33679635430018</v>
      </c>
      <c r="D32" s="85">
        <f t="shared" si="4"/>
        <v>53.581150693889818</v>
      </c>
      <c r="E32" s="85"/>
      <c r="F32" s="85"/>
    </row>
    <row r="33" spans="5:6" x14ac:dyDescent="0.25">
      <c r="E33" s="85"/>
      <c r="F33" s="85"/>
    </row>
  </sheetData>
  <mergeCells count="5">
    <mergeCell ref="D3:E3"/>
    <mergeCell ref="F3:G3"/>
    <mergeCell ref="H3:I3"/>
    <mergeCell ref="J3:K3"/>
    <mergeCell ref="B3:C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topLeftCell="A7" zoomScale="80" zoomScaleNormal="80" workbookViewId="0">
      <selection activeCell="B10" sqref="B10"/>
    </sheetView>
  </sheetViews>
  <sheetFormatPr baseColWidth="10" defaultColWidth="11.42578125" defaultRowHeight="12.75" x14ac:dyDescent="0.2"/>
  <cols>
    <col min="1" max="1" width="31.7109375" style="42" bestFit="1" customWidth="1"/>
    <col min="2" max="3" width="8.85546875" style="42" bestFit="1" customWidth="1"/>
    <col min="4" max="4" width="9.85546875" style="42" bestFit="1" customWidth="1"/>
    <col min="5" max="7" width="8.85546875" style="42" bestFit="1" customWidth="1"/>
    <col min="8" max="8" width="8" style="42" customWidth="1"/>
    <col min="9" max="9" width="11.42578125" style="42"/>
    <col min="10" max="10" width="24.42578125" style="42" customWidth="1"/>
    <col min="11" max="12" width="8.85546875" style="42" bestFit="1" customWidth="1"/>
    <col min="13" max="13" width="9.85546875" style="42" bestFit="1" customWidth="1"/>
    <col min="14" max="16" width="8.85546875" style="42" bestFit="1" customWidth="1"/>
    <col min="17" max="16384" width="11.42578125" style="42"/>
  </cols>
  <sheetData>
    <row r="1" spans="1:24" ht="21" x14ac:dyDescent="0.35">
      <c r="A1" s="94" t="s">
        <v>466</v>
      </c>
      <c r="J1" s="112" t="s">
        <v>79</v>
      </c>
      <c r="K1" s="112"/>
      <c r="L1" s="112"/>
      <c r="M1" s="112"/>
      <c r="N1" s="113"/>
      <c r="O1" s="113"/>
      <c r="P1" s="113"/>
    </row>
    <row r="2" spans="1:24" ht="15" x14ac:dyDescent="0.25">
      <c r="A2" s="111" t="s">
        <v>455</v>
      </c>
      <c r="B2" s="54">
        <v>2013</v>
      </c>
      <c r="C2" s="54">
        <v>2020</v>
      </c>
      <c r="D2" s="54">
        <v>2025</v>
      </c>
      <c r="E2" s="54">
        <v>2030</v>
      </c>
      <c r="F2" s="54">
        <v>2040</v>
      </c>
      <c r="G2" s="54">
        <v>2050</v>
      </c>
      <c r="J2" s="104" t="s">
        <v>460</v>
      </c>
      <c r="K2" s="1">
        <v>2014</v>
      </c>
      <c r="L2" s="1">
        <v>2020</v>
      </c>
      <c r="M2" s="1">
        <v>2025</v>
      </c>
      <c r="N2" s="1">
        <v>2030</v>
      </c>
      <c r="O2" s="1">
        <v>2040</v>
      </c>
      <c r="P2" s="1">
        <v>2050</v>
      </c>
      <c r="S2" s="54" t="s">
        <v>465</v>
      </c>
      <c r="T2" s="54"/>
    </row>
    <row r="3" spans="1:24" ht="15" x14ac:dyDescent="0.25">
      <c r="A3" s="129" t="s">
        <v>51</v>
      </c>
      <c r="B3" s="55">
        <f>VLOOKUP($S5,DATA!$A$1:$AM$533,S$3,FALSE)</f>
        <v>158.69049799999999</v>
      </c>
      <c r="C3" s="55">
        <f>VLOOKUP($S5,DATA!$A$1:$AM$533,T$3,FALSE)</f>
        <v>162.0334173</v>
      </c>
      <c r="D3" s="55">
        <f>VLOOKUP($S5,DATA!$A$1:$AM$533,U$3,FALSE)</f>
        <v>164.45222340000001</v>
      </c>
      <c r="E3" s="55">
        <f>VLOOKUP($S5,DATA!$A$1:$AM$533,V$3,FALSE)</f>
        <v>166.8643553</v>
      </c>
      <c r="F3" s="55">
        <f>VLOOKUP($S5,DATA!$A$1:$AM$533,W$3,FALSE)</f>
        <v>172.1994019</v>
      </c>
      <c r="G3" s="55">
        <f>VLOOKUP($S5,DATA!$A$1:$AM$533,X$3,FALSE)</f>
        <v>178.8670371</v>
      </c>
      <c r="J3" s="105" t="s">
        <v>51</v>
      </c>
      <c r="K3" s="85">
        <f>K18+K27+K36</f>
        <v>159.4835896387691</v>
      </c>
      <c r="L3" s="85">
        <f t="shared" ref="L3:P3" si="0">L18+L27+L36</f>
        <v>156.77090670295695</v>
      </c>
      <c r="M3" s="85">
        <f t="shared" si="0"/>
        <v>165.89317032631428</v>
      </c>
      <c r="N3" s="85">
        <f t="shared" si="0"/>
        <v>168.10134467458678</v>
      </c>
      <c r="O3" s="85">
        <f t="shared" si="0"/>
        <v>165.21163507777163</v>
      </c>
      <c r="P3" s="85">
        <f t="shared" si="0"/>
        <v>179.9794444129509</v>
      </c>
      <c r="S3" s="121">
        <v>2</v>
      </c>
      <c r="T3" s="122">
        <v>9</v>
      </c>
      <c r="U3" s="122">
        <v>14</v>
      </c>
      <c r="V3" s="122">
        <v>19</v>
      </c>
      <c r="W3" s="122">
        <v>29</v>
      </c>
      <c r="X3" s="123">
        <v>39</v>
      </c>
    </row>
    <row r="4" spans="1:24" ht="15" x14ac:dyDescent="0.25">
      <c r="A4" s="129" t="s">
        <v>52</v>
      </c>
      <c r="B4" s="55">
        <f>VLOOKUP($S6,DATA!$A$1:$AM$533,S$3,FALSE)</f>
        <v>1536.846857</v>
      </c>
      <c r="C4" s="55">
        <f>VLOOKUP($S6,DATA!$A$1:$AM$533,T$3,FALSE)</f>
        <v>1920.2718440000001</v>
      </c>
      <c r="D4" s="55">
        <f>VLOOKUP($S6,DATA!$A$1:$AM$533,U$3,FALSE)</f>
        <v>2191.9804789999998</v>
      </c>
      <c r="E4" s="55">
        <f>VLOOKUP($S6,DATA!$A$1:$AM$533,V$3,FALSE)</f>
        <v>2461.270121</v>
      </c>
      <c r="F4" s="55">
        <f>VLOOKUP($S6,DATA!$A$1:$AM$533,W$3,FALSE)</f>
        <v>2912.4125220000001</v>
      </c>
      <c r="G4" s="55">
        <f>VLOOKUP($S6,DATA!$A$1:$AM$533,X$3,FALSE)</f>
        <v>3374.3585520000001</v>
      </c>
      <c r="J4" s="105" t="s">
        <v>52</v>
      </c>
      <c r="K4" s="85">
        <f t="shared" ref="K4:P7" si="1">K19+K28+K37</f>
        <v>1513.6339243211369</v>
      </c>
      <c r="L4" s="85">
        <f t="shared" si="1"/>
        <v>1740.8097924265485</v>
      </c>
      <c r="M4" s="85">
        <f t="shared" si="1"/>
        <v>2208.8452311152105</v>
      </c>
      <c r="N4" s="85">
        <f t="shared" si="1"/>
        <v>2469.4330703754094</v>
      </c>
      <c r="O4" s="85">
        <f t="shared" si="1"/>
        <v>2748.2042575600985</v>
      </c>
      <c r="P4" s="85">
        <f t="shared" si="1"/>
        <v>3394.5397438839864</v>
      </c>
      <c r="S4" s="124">
        <v>20</v>
      </c>
      <c r="T4" s="64">
        <v>21</v>
      </c>
      <c r="U4" s="64">
        <v>22</v>
      </c>
      <c r="V4" s="64"/>
      <c r="W4" s="64"/>
      <c r="X4" s="125"/>
    </row>
    <row r="5" spans="1:24" ht="15" x14ac:dyDescent="0.25">
      <c r="A5" s="129" t="s">
        <v>53</v>
      </c>
      <c r="B5" s="55">
        <f>VLOOKUP($S7,DATA!$A$1:$AM$533,S$3,FALSE)</f>
        <v>1250.920102</v>
      </c>
      <c r="C5" s="55">
        <f>VLOOKUP($S7,DATA!$A$1:$AM$533,T$3,FALSE)</f>
        <v>1378.6213620000001</v>
      </c>
      <c r="D5" s="55">
        <f>VLOOKUP($S7,DATA!$A$1:$AM$533,U$3,FALSE)</f>
        <v>1468.971659</v>
      </c>
      <c r="E5" s="55">
        <f>VLOOKUP($S7,DATA!$A$1:$AM$533,V$3,FALSE)</f>
        <v>1558.945651</v>
      </c>
      <c r="F5" s="55">
        <f>VLOOKUP($S7,DATA!$A$1:$AM$533,W$3,FALSE)</f>
        <v>1736.2973919999999</v>
      </c>
      <c r="G5" s="55">
        <f>VLOOKUP($S7,DATA!$A$1:$AM$533,X$3,FALSE)</f>
        <v>1914.5384449999999</v>
      </c>
      <c r="J5" s="105" t="s">
        <v>53</v>
      </c>
      <c r="K5" s="85">
        <f t="shared" si="1"/>
        <v>1239.6847650019495</v>
      </c>
      <c r="L5" s="85">
        <f t="shared" si="1"/>
        <v>1302.7412460939199</v>
      </c>
      <c r="M5" s="85">
        <f t="shared" si="1"/>
        <v>1456.0968607043221</v>
      </c>
      <c r="N5" s="85">
        <f t="shared" si="1"/>
        <v>1559.1267383251006</v>
      </c>
      <c r="O5" s="85">
        <f t="shared" si="1"/>
        <v>1660.2392630362101</v>
      </c>
      <c r="P5" s="85">
        <f t="shared" si="1"/>
        <v>1917.573917246491</v>
      </c>
      <c r="S5" s="124" t="s">
        <v>69</v>
      </c>
      <c r="T5" s="64"/>
      <c r="U5" s="64"/>
      <c r="V5" s="64"/>
      <c r="W5" s="64"/>
      <c r="X5" s="125"/>
    </row>
    <row r="6" spans="1:24" ht="15" x14ac:dyDescent="0.25">
      <c r="A6" s="129" t="s">
        <v>54</v>
      </c>
      <c r="B6" s="55">
        <f>VLOOKUP($S8,DATA!$A$1:$AM$533,S$3,FALSE)</f>
        <v>180.4229244</v>
      </c>
      <c r="C6" s="55">
        <f>VLOOKUP($S8,DATA!$A$1:$AM$533,T$3,FALSE)</f>
        <v>201.64624860000001</v>
      </c>
      <c r="D6" s="55">
        <f>VLOOKUP($S8,DATA!$A$1:$AM$533,U$3,FALSE)</f>
        <v>219.2067514</v>
      </c>
      <c r="E6" s="55">
        <f>VLOOKUP($S8,DATA!$A$1:$AM$533,V$3,FALSE)</f>
        <v>240.74648690000001</v>
      </c>
      <c r="F6" s="55">
        <f>VLOOKUP($S8,DATA!$A$1:$AM$533,W$3,FALSE)</f>
        <v>266.00853990000002</v>
      </c>
      <c r="G6" s="55">
        <f>VLOOKUP($S8,DATA!$A$1:$AM$533,X$3,FALSE)</f>
        <v>280.00489399999998</v>
      </c>
      <c r="J6" s="105" t="s">
        <v>54</v>
      </c>
      <c r="K6" s="85">
        <f t="shared" si="1"/>
        <v>181.29774040344574</v>
      </c>
      <c r="L6" s="85">
        <f t="shared" si="1"/>
        <v>201.5083478619369</v>
      </c>
      <c r="M6" s="85">
        <f t="shared" si="1"/>
        <v>233.94262410529063</v>
      </c>
      <c r="N6" s="85">
        <f t="shared" si="1"/>
        <v>246.10575132382539</v>
      </c>
      <c r="O6" s="85">
        <f t="shared" si="1"/>
        <v>259.5622757509646</v>
      </c>
      <c r="P6" s="85">
        <f t="shared" si="1"/>
        <v>284.51515620752696</v>
      </c>
      <c r="S6" s="124" t="s">
        <v>70</v>
      </c>
      <c r="T6" s="64"/>
      <c r="U6" s="64"/>
      <c r="V6" s="64"/>
      <c r="W6" s="64"/>
      <c r="X6" s="125"/>
    </row>
    <row r="7" spans="1:24" ht="15" x14ac:dyDescent="0.25">
      <c r="A7" s="129" t="s">
        <v>55</v>
      </c>
      <c r="B7" s="55">
        <f>VLOOKUP($S9,DATA!$A$1:$AM$533,S$3,FALSE)</f>
        <v>1498.677275</v>
      </c>
      <c r="C7" s="55">
        <f>VLOOKUP($S9,DATA!$A$1:$AM$533,T$3,FALSE)</f>
        <v>2191.0573639999998</v>
      </c>
      <c r="D7" s="55">
        <f>VLOOKUP($S9,DATA!$A$1:$AM$533,U$3,FALSE)</f>
        <v>2684.0517150000001</v>
      </c>
      <c r="E7" s="55">
        <f>VLOOKUP($S9,DATA!$A$1:$AM$533,V$3,FALSE)</f>
        <v>3176.6609560000002</v>
      </c>
      <c r="F7" s="55">
        <f>VLOOKUP($S9,DATA!$A$1:$AM$533,W$3,FALSE)</f>
        <v>3393.4218989999999</v>
      </c>
      <c r="G7" s="55">
        <f>VLOOKUP($S9,DATA!$A$1:$AM$533,X$3,FALSE)</f>
        <v>3615.0374400000001</v>
      </c>
      <c r="J7" s="105" t="s">
        <v>461</v>
      </c>
      <c r="K7" s="85">
        <f t="shared" si="1"/>
        <v>1525.7005012186635</v>
      </c>
      <c r="L7" s="85">
        <f t="shared" si="1"/>
        <v>1940.0247810360327</v>
      </c>
      <c r="M7" s="85">
        <f t="shared" si="1"/>
        <v>2837.7886885222688</v>
      </c>
      <c r="N7" s="85">
        <f t="shared" si="1"/>
        <v>3182.6152838590024</v>
      </c>
      <c r="O7" s="85">
        <f t="shared" si="1"/>
        <v>3417.9074376804438</v>
      </c>
      <c r="P7" s="85">
        <f t="shared" si="1"/>
        <v>3624.6905206872789</v>
      </c>
      <c r="S7" s="124" t="s">
        <v>71</v>
      </c>
      <c r="T7" s="64"/>
      <c r="U7" s="64"/>
      <c r="V7" s="64"/>
      <c r="W7" s="64"/>
      <c r="X7" s="125"/>
    </row>
    <row r="8" spans="1:24" ht="15" x14ac:dyDescent="0.25">
      <c r="A8" s="129" t="s">
        <v>56</v>
      </c>
      <c r="B8" s="61">
        <f t="shared" ref="B8:G8" si="2">SUM(B3:B7)</f>
        <v>4625.5576564000003</v>
      </c>
      <c r="C8" s="61">
        <f t="shared" si="2"/>
        <v>5853.6302359000001</v>
      </c>
      <c r="D8" s="61">
        <f t="shared" si="2"/>
        <v>6728.6628278000007</v>
      </c>
      <c r="E8" s="61">
        <f t="shared" si="2"/>
        <v>7604.487570199999</v>
      </c>
      <c r="F8" s="61">
        <f t="shared" si="2"/>
        <v>8480.3397547999994</v>
      </c>
      <c r="G8" s="61">
        <f t="shared" si="2"/>
        <v>9362.8063680999985</v>
      </c>
      <c r="J8" s="106" t="s">
        <v>145</v>
      </c>
      <c r="K8" s="103">
        <f>SUM(K3:K7)</f>
        <v>4619.8005205839645</v>
      </c>
      <c r="L8" s="103">
        <f t="shared" ref="L8:P8" si="3">SUM(L3:L7)</f>
        <v>5341.8550741213949</v>
      </c>
      <c r="M8" s="103">
        <f t="shared" si="3"/>
        <v>6902.5665747734065</v>
      </c>
      <c r="N8" s="103">
        <f t="shared" si="3"/>
        <v>7625.3821885579246</v>
      </c>
      <c r="O8" s="103">
        <f t="shared" si="3"/>
        <v>8251.124869105488</v>
      </c>
      <c r="P8" s="103">
        <f t="shared" si="3"/>
        <v>9401.2987824382344</v>
      </c>
      <c r="S8" s="124" t="s">
        <v>72</v>
      </c>
      <c r="T8" s="64"/>
      <c r="U8" s="64"/>
      <c r="V8" s="64"/>
      <c r="W8" s="64"/>
      <c r="X8" s="125"/>
    </row>
    <row r="9" spans="1:24" x14ac:dyDescent="0.2">
      <c r="A9" s="3"/>
      <c r="B9" s="57"/>
      <c r="C9" s="57"/>
      <c r="D9" s="57"/>
      <c r="E9" s="57"/>
      <c r="F9" s="57"/>
      <c r="G9" s="57"/>
      <c r="J9" s="3"/>
      <c r="K9" s="109"/>
      <c r="L9" s="109"/>
      <c r="M9" s="109"/>
      <c r="N9" s="109"/>
      <c r="O9" s="109"/>
      <c r="P9" s="109"/>
      <c r="Q9" s="48"/>
      <c r="S9" s="124" t="s">
        <v>73</v>
      </c>
      <c r="T9" s="64"/>
      <c r="U9" s="64"/>
      <c r="V9" s="64"/>
      <c r="W9" s="64"/>
      <c r="X9" s="125"/>
    </row>
    <row r="10" spans="1:24" x14ac:dyDescent="0.2">
      <c r="J10" s="3"/>
      <c r="K10" s="110"/>
      <c r="L10" s="110"/>
      <c r="M10" s="110"/>
      <c r="N10" s="110"/>
      <c r="O10" s="110"/>
      <c r="P10" s="110"/>
      <c r="Q10" s="48"/>
      <c r="S10" s="124" t="s">
        <v>49</v>
      </c>
      <c r="T10" s="64"/>
      <c r="U10" s="64"/>
      <c r="V10" s="64"/>
      <c r="W10" s="64"/>
      <c r="X10" s="125"/>
    </row>
    <row r="11" spans="1:24" x14ac:dyDescent="0.2">
      <c r="J11" s="3"/>
      <c r="K11" s="107"/>
      <c r="L11" s="107"/>
      <c r="M11" s="107"/>
      <c r="N11" s="107"/>
      <c r="O11" s="107"/>
      <c r="P11" s="107"/>
      <c r="Q11" s="48"/>
      <c r="S11" s="124" t="s">
        <v>50</v>
      </c>
      <c r="T11" s="64"/>
      <c r="U11" s="64"/>
      <c r="V11" s="64"/>
      <c r="W11" s="64"/>
      <c r="X11" s="125"/>
    </row>
    <row r="12" spans="1:24" x14ac:dyDescent="0.2">
      <c r="A12" s="3" t="s">
        <v>129</v>
      </c>
      <c r="B12" s="54">
        <v>2013</v>
      </c>
      <c r="C12" s="54">
        <v>2020</v>
      </c>
      <c r="D12" s="54">
        <v>2025</v>
      </c>
      <c r="E12" s="54">
        <v>2030</v>
      </c>
      <c r="F12" s="54">
        <v>2040</v>
      </c>
      <c r="G12" s="54">
        <v>2050</v>
      </c>
      <c r="J12" s="3" t="s">
        <v>129</v>
      </c>
      <c r="K12" s="54">
        <v>2013</v>
      </c>
      <c r="L12" s="54">
        <v>2020</v>
      </c>
      <c r="M12" s="54">
        <v>2025</v>
      </c>
      <c r="N12" s="54">
        <v>2030</v>
      </c>
      <c r="O12" s="54">
        <v>2040</v>
      </c>
      <c r="P12" s="54">
        <v>2050</v>
      </c>
      <c r="Q12" s="48"/>
      <c r="S12" s="124" t="s">
        <v>63</v>
      </c>
      <c r="T12" s="64"/>
      <c r="U12" s="64"/>
      <c r="V12" s="64"/>
      <c r="W12" s="64"/>
      <c r="X12" s="125"/>
    </row>
    <row r="13" spans="1:24" ht="15" x14ac:dyDescent="0.25">
      <c r="A13" s="129" t="s">
        <v>467</v>
      </c>
      <c r="B13" s="59">
        <f>VLOOKUP($S10,DATA!$A$1:$AM$533,S$3,FALSE)</f>
        <v>237211.6275</v>
      </c>
      <c r="C13" s="59">
        <f>VLOOKUP($S10,DATA!$A$1:$AM$533,T$3,FALSE)</f>
        <v>343792.35600000003</v>
      </c>
      <c r="D13" s="59">
        <f>VLOOKUP($S10,DATA!$A$1:$AM$533,U$3,FALSE)</f>
        <v>420107.36430000002</v>
      </c>
      <c r="E13" s="59">
        <f>VLOOKUP($S10,DATA!$A$1:$AM$533,V$3,FALSE)</f>
        <v>496019.01370000001</v>
      </c>
      <c r="F13" s="59">
        <f>VLOOKUP($S10,DATA!$A$1:$AM$533,W$3,FALSE)</f>
        <v>613205.54379999998</v>
      </c>
      <c r="G13" s="59">
        <f>VLOOKUP($S10,DATA!$A$1:$AM$533,X$3,FALSE)</f>
        <v>731433.11880000005</v>
      </c>
      <c r="J13" s="106" t="s">
        <v>475</v>
      </c>
      <c r="K13" s="59">
        <f>K41/0.0036</f>
        <v>242193.76427332519</v>
      </c>
      <c r="L13" s="59">
        <f t="shared" ref="L13:P13" si="4">L41/0.0036</f>
        <v>304028.217096148</v>
      </c>
      <c r="M13" s="59">
        <f t="shared" si="4"/>
        <v>431538.36768609163</v>
      </c>
      <c r="N13" s="59">
        <f t="shared" si="4"/>
        <v>496816.80325571058</v>
      </c>
      <c r="O13" s="59">
        <f t="shared" si="4"/>
        <v>568784.46889227803</v>
      </c>
      <c r="P13" s="59">
        <f t="shared" si="4"/>
        <v>733401.18692292215</v>
      </c>
      <c r="Q13" s="48"/>
      <c r="S13" s="124" t="s">
        <v>64</v>
      </c>
      <c r="T13" s="64"/>
      <c r="U13" s="64"/>
      <c r="V13" s="64"/>
      <c r="W13" s="64"/>
      <c r="X13" s="125"/>
    </row>
    <row r="14" spans="1:24" x14ac:dyDescent="0.2">
      <c r="A14" s="3"/>
      <c r="B14" s="59"/>
      <c r="C14" s="59"/>
      <c r="D14" s="59"/>
      <c r="E14" s="59"/>
      <c r="F14" s="59"/>
      <c r="G14" s="59"/>
      <c r="J14" s="3"/>
      <c r="K14" s="107"/>
      <c r="L14" s="108"/>
      <c r="M14" s="108"/>
      <c r="N14" s="108"/>
      <c r="O14" s="108"/>
      <c r="P14" s="108"/>
      <c r="Q14" s="48"/>
      <c r="S14" s="124" t="s">
        <v>65</v>
      </c>
      <c r="T14" s="64"/>
      <c r="U14" s="64"/>
      <c r="V14" s="64"/>
      <c r="W14" s="64"/>
      <c r="X14" s="125"/>
    </row>
    <row r="15" spans="1:24" x14ac:dyDescent="0.2">
      <c r="A15" s="3"/>
      <c r="B15" s="55"/>
      <c r="C15" s="55"/>
      <c r="D15" s="55"/>
      <c r="E15" s="55"/>
      <c r="F15" s="55"/>
      <c r="G15" s="55"/>
      <c r="J15" s="3"/>
      <c r="K15" s="107"/>
      <c r="L15" s="107"/>
      <c r="M15" s="107"/>
      <c r="N15" s="107"/>
      <c r="O15" s="107"/>
      <c r="P15" s="107"/>
      <c r="Q15" s="48"/>
      <c r="S15" s="124" t="s">
        <v>66</v>
      </c>
      <c r="T15" s="64"/>
      <c r="U15" s="64"/>
      <c r="V15" s="64"/>
      <c r="W15" s="64"/>
      <c r="X15" s="125"/>
    </row>
    <row r="16" spans="1:24" x14ac:dyDescent="0.2">
      <c r="A16" s="3"/>
      <c r="J16" s="3" t="s">
        <v>463</v>
      </c>
      <c r="K16" s="107"/>
      <c r="L16" s="107"/>
      <c r="M16" s="107"/>
      <c r="N16" s="107"/>
      <c r="O16" s="107"/>
      <c r="P16" s="107"/>
      <c r="Q16" s="48"/>
      <c r="S16" s="126" t="s">
        <v>67</v>
      </c>
      <c r="T16" s="127"/>
      <c r="U16" s="127"/>
      <c r="V16" s="127"/>
      <c r="W16" s="127"/>
      <c r="X16" s="128"/>
    </row>
    <row r="17" spans="1:17" ht="15" x14ac:dyDescent="0.25">
      <c r="A17" s="3" t="s">
        <v>469</v>
      </c>
      <c r="B17" s="54">
        <v>2013</v>
      </c>
      <c r="C17" s="54">
        <v>2020</v>
      </c>
      <c r="D17" s="54">
        <v>2025</v>
      </c>
      <c r="E17" s="54">
        <v>2030</v>
      </c>
      <c r="F17" s="54">
        <v>2040</v>
      </c>
      <c r="G17" s="54">
        <v>2050</v>
      </c>
      <c r="H17" s="6"/>
      <c r="J17" s="104" t="s">
        <v>460</v>
      </c>
      <c r="K17" s="1">
        <v>2014</v>
      </c>
      <c r="L17" s="1">
        <v>2020</v>
      </c>
      <c r="M17" s="1">
        <v>2025</v>
      </c>
      <c r="N17" s="1">
        <v>2030</v>
      </c>
      <c r="O17" s="1">
        <v>2040</v>
      </c>
      <c r="P17" s="1">
        <v>2050</v>
      </c>
      <c r="Q17" s="48"/>
    </row>
    <row r="18" spans="1:17" ht="15" x14ac:dyDescent="0.25">
      <c r="A18" s="129" t="s">
        <v>51</v>
      </c>
      <c r="B18" s="55">
        <f>VLOOKUP(CONCATENATE($S12,$S$4,"_0"),DATA!$A$1:$AM$533,S$3,FALSE)</f>
        <v>121.58713299999999</v>
      </c>
      <c r="C18" s="55">
        <f>VLOOKUP(CONCATENATE($S12,$S$4,"_0"),DATA!$A$1:$AM$533,T$3,FALSE)</f>
        <v>125.4122168</v>
      </c>
      <c r="D18" s="55">
        <f>VLOOKUP(CONCATENATE($S12,$S$4,"_0"),DATA!$A$1:$AM$533,U$3,FALSE)</f>
        <v>128.2715048</v>
      </c>
      <c r="E18" s="55">
        <f>VLOOKUP(CONCATENATE($S12,$S$4,"_0"),DATA!$A$1:$AM$533,V$3,FALSE)</f>
        <v>131.1969225</v>
      </c>
      <c r="F18" s="55">
        <f>VLOOKUP(CONCATENATE($S12,$S$4,"_0"),DATA!$A$1:$AM$533,W$3,FALSE)</f>
        <v>136.86793879999999</v>
      </c>
      <c r="G18" s="55">
        <f>VLOOKUP(CONCATENATE($S12,$S$4,"_0"),DATA!$A$1:$AM$533,X$3,FALSE)</f>
        <v>143.27765959999999</v>
      </c>
      <c r="H18" s="116"/>
      <c r="J18" s="105" t="s">
        <v>51</v>
      </c>
      <c r="K18" s="114">
        <v>123.35148719296878</v>
      </c>
      <c r="L18" s="114">
        <v>120.62627782854373</v>
      </c>
      <c r="M18" s="114">
        <v>129.74190384811783</v>
      </c>
      <c r="N18" s="114">
        <v>131.9460293311146</v>
      </c>
      <c r="O18" s="114">
        <v>129.05185402451053</v>
      </c>
      <c r="P18" s="114">
        <v>143.80902935273241</v>
      </c>
    </row>
    <row r="19" spans="1:17" ht="15" x14ac:dyDescent="0.25">
      <c r="A19" s="129" t="s">
        <v>52</v>
      </c>
      <c r="B19" s="55">
        <f>VLOOKUP(CONCATENATE($S13,$S$4,"_0"),DATA!$A$1:$AM$533,S$3,FALSE)</f>
        <v>411.05060300000002</v>
      </c>
      <c r="C19" s="55">
        <f>VLOOKUP(CONCATENATE($S13,$S$4,"_0"),DATA!$A$1:$AM$533,T$3,FALSE)</f>
        <v>413.94889819999997</v>
      </c>
      <c r="D19" s="55">
        <f>VLOOKUP(CONCATENATE($S13,$S$4,"_0"),DATA!$A$1:$AM$533,U$3,FALSE)</f>
        <v>415.13616469999999</v>
      </c>
      <c r="E19" s="55">
        <f>VLOOKUP(CONCATENATE($S13,$S$4,"_0"),DATA!$A$1:$AM$533,V$3,FALSE)</f>
        <v>415.5402479</v>
      </c>
      <c r="F19" s="55">
        <f>VLOOKUP(CONCATENATE($S13,$S$4,"_0"),DATA!$A$1:$AM$533,W$3,FALSE)</f>
        <v>479.8450148</v>
      </c>
      <c r="G19" s="55">
        <f>VLOOKUP(CONCATENATE($S13,$S$4,"_0"),DATA!$A$1:$AM$533,X$3,FALSE)</f>
        <v>548.77099520000002</v>
      </c>
      <c r="H19" s="116"/>
      <c r="J19" s="105" t="s">
        <v>52</v>
      </c>
      <c r="K19" s="114">
        <v>385.45498639315804</v>
      </c>
      <c r="L19" s="114">
        <v>387.39791508643202</v>
      </c>
      <c r="M19" s="114">
        <v>397.26597655310439</v>
      </c>
      <c r="N19" s="114">
        <v>420.00030118933608</v>
      </c>
      <c r="O19" s="114">
        <v>462.13052970283331</v>
      </c>
      <c r="P19" s="114">
        <v>559.59112663145822</v>
      </c>
    </row>
    <row r="20" spans="1:17" ht="15" x14ac:dyDescent="0.25">
      <c r="A20" s="129" t="s">
        <v>53</v>
      </c>
      <c r="B20" s="55">
        <f>VLOOKUP(CONCATENATE($S14,$S$4,"_0"),DATA!$A$1:$AM$533,S$3,FALSE)</f>
        <v>1245.3447020000001</v>
      </c>
      <c r="C20" s="55">
        <f>VLOOKUP(CONCATENATE($S14,$S$4,"_0"),DATA!$A$1:$AM$533,T$3,FALSE)</f>
        <v>1367.7957719999999</v>
      </c>
      <c r="D20" s="55">
        <f>VLOOKUP(CONCATENATE($S14,$S$4,"_0"),DATA!$A$1:$AM$533,U$3,FALSE)</f>
        <v>1454.4570940000001</v>
      </c>
      <c r="E20" s="55">
        <f>VLOOKUP(CONCATENATE($S14,$S$4,"_0"),DATA!$A$1:$AM$533,V$3,FALSE)</f>
        <v>1541.0760769999999</v>
      </c>
      <c r="F20" s="55">
        <f>VLOOKUP(CONCATENATE($S14,$S$4,"_0"),DATA!$A$1:$AM$533,W$3,FALSE)</f>
        <v>1708.5823250000001</v>
      </c>
      <c r="G20" s="55">
        <f>VLOOKUP(CONCATENATE($S14,$S$4,"_0"),DATA!$A$1:$AM$533,X$3,FALSE)</f>
        <v>1876.138445</v>
      </c>
      <c r="H20" s="116"/>
      <c r="J20" s="105" t="s">
        <v>53</v>
      </c>
      <c r="K20" s="114">
        <v>1235.6654370019494</v>
      </c>
      <c r="L20" s="114">
        <v>1296.6245642393123</v>
      </c>
      <c r="M20" s="114">
        <v>1441.974353055311</v>
      </c>
      <c r="N20" s="114">
        <v>1540.4224512342651</v>
      </c>
      <c r="O20" s="114">
        <v>1635.8740173338842</v>
      </c>
      <c r="P20" s="114">
        <v>1876.3700805076637</v>
      </c>
    </row>
    <row r="21" spans="1:17" ht="15" x14ac:dyDescent="0.25">
      <c r="A21" s="129" t="s">
        <v>54</v>
      </c>
      <c r="B21" s="55">
        <f>VLOOKUP(CONCATENATE($S15,$S$4,"_0"),DATA!$A$1:$AM$533,S$3,FALSE)</f>
        <v>82.998924389999999</v>
      </c>
      <c r="C21" s="55">
        <f>VLOOKUP(CONCATENATE($S15,$S$4,"_0"),DATA!$A$1:$AM$533,T$3,FALSE)</f>
        <v>72.033447789999997</v>
      </c>
      <c r="D21" s="55">
        <f>VLOOKUP(CONCATENATE($S15,$S$4,"_0"),DATA!$A$1:$AM$533,U$3,FALSE)</f>
        <v>64.899050410000001</v>
      </c>
      <c r="E21" s="55">
        <f>VLOOKUP(CONCATENATE($S15,$S$4,"_0"),DATA!$A$1:$AM$533,V$3,FALSE)</f>
        <v>60.729488150000002</v>
      </c>
      <c r="F21" s="55">
        <f>VLOOKUP(CONCATENATE($S15,$S$4,"_0"),DATA!$A$1:$AM$533,W$3,FALSE)</f>
        <v>60.197544550000003</v>
      </c>
      <c r="G21" s="55">
        <f>VLOOKUP(CONCATENATE($S15,$S$4,"_0"),DATA!$A$1:$AM$533,X$3,FALSE)</f>
        <v>58.602873940000002</v>
      </c>
      <c r="H21" s="116"/>
      <c r="J21" s="105" t="s">
        <v>54</v>
      </c>
      <c r="K21" s="114">
        <v>67.826159999999987</v>
      </c>
      <c r="L21" s="114">
        <v>68.095142074627162</v>
      </c>
      <c r="M21" s="114">
        <v>66.981464787524956</v>
      </c>
      <c r="N21" s="114">
        <v>65.696987649244576</v>
      </c>
      <c r="O21" s="114">
        <v>64.077169128285348</v>
      </c>
      <c r="P21" s="114">
        <v>60.277623624157478</v>
      </c>
    </row>
    <row r="22" spans="1:17" ht="15" x14ac:dyDescent="0.25">
      <c r="A22" s="129" t="s">
        <v>55</v>
      </c>
      <c r="B22" s="55">
        <f>VLOOKUP(CONCATENATE($S16,$S$4,"_0"),DATA!$A$1:$AM$533,S$3,FALSE)</f>
        <v>1269.6992749999999</v>
      </c>
      <c r="C22" s="55">
        <f>VLOOKUP(CONCATENATE($S16,$S$4,"_0"),DATA!$A$1:$AM$533,T$3,FALSE)</f>
        <v>1844.5577470000001</v>
      </c>
      <c r="D22" s="55">
        <f>VLOOKUP(CONCATENATE($S16,$S$4,"_0"),DATA!$A$1:$AM$533,U$3,FALSE)</f>
        <v>2254.065904</v>
      </c>
      <c r="E22" s="55">
        <f>VLOOKUP(CONCATENATE($S16,$S$4,"_0"),DATA!$A$1:$AM$533,V$3,FALSE)</f>
        <v>2663.5210910000001</v>
      </c>
      <c r="F22" s="55">
        <f>VLOOKUP(CONCATENATE($S16,$S$4,"_0"),DATA!$A$1:$AM$533,W$3,FALSE)</f>
        <v>2766.994432</v>
      </c>
      <c r="G22" s="55">
        <f>VLOOKUP(CONCATENATE($S16,$S$4,"_0"),DATA!$A$1:$AM$533,X$3,FALSE)</f>
        <v>2874.0497690000002</v>
      </c>
      <c r="H22" s="116"/>
      <c r="J22" s="105" t="s">
        <v>461</v>
      </c>
      <c r="K22" s="114">
        <v>1290.9725966159783</v>
      </c>
      <c r="L22" s="114">
        <v>1639.6414378028394</v>
      </c>
      <c r="M22" s="114">
        <v>2393.7412623956493</v>
      </c>
      <c r="N22" s="114">
        <v>2668.1357036434924</v>
      </c>
      <c r="O22" s="114">
        <v>2829.691710791365</v>
      </c>
      <c r="P22" s="114">
        <v>2879.8200120001902</v>
      </c>
    </row>
    <row r="23" spans="1:17" ht="15" x14ac:dyDescent="0.25">
      <c r="A23" s="129" t="s">
        <v>56</v>
      </c>
      <c r="B23" s="61">
        <f>SUM(B18:B22)</f>
        <v>3130.6806373899999</v>
      </c>
      <c r="C23" s="61">
        <f t="shared" ref="C23:G23" si="5">SUM(C18:C22)</f>
        <v>3823.74808179</v>
      </c>
      <c r="D23" s="61">
        <f t="shared" si="5"/>
        <v>4316.8297179100009</v>
      </c>
      <c r="E23" s="61">
        <f t="shared" si="5"/>
        <v>4812.0638265500002</v>
      </c>
      <c r="F23" s="61">
        <f t="shared" si="5"/>
        <v>5152.4872551500002</v>
      </c>
      <c r="G23" s="61">
        <f t="shared" si="5"/>
        <v>5500.8397427399996</v>
      </c>
      <c r="H23" s="116"/>
      <c r="J23" s="106" t="s">
        <v>145</v>
      </c>
      <c r="K23" s="103">
        <f>SUM(K18:K22)</f>
        <v>3103.2706672040549</v>
      </c>
      <c r="L23" s="103">
        <f t="shared" ref="L23:P23" si="6">SUM(L18:L22)</f>
        <v>3512.3853370317547</v>
      </c>
      <c r="M23" s="103">
        <f t="shared" si="6"/>
        <v>4429.7049606397077</v>
      </c>
      <c r="N23" s="103">
        <f t="shared" si="6"/>
        <v>4826.201473047453</v>
      </c>
      <c r="O23" s="103">
        <f t="shared" si="6"/>
        <v>5120.8252809808782</v>
      </c>
      <c r="P23" s="103">
        <f t="shared" si="6"/>
        <v>5519.8678721162014</v>
      </c>
    </row>
    <row r="24" spans="1:17" x14ac:dyDescent="0.2">
      <c r="A24" s="3"/>
      <c r="B24" s="57"/>
      <c r="C24" s="57"/>
      <c r="D24" s="57"/>
      <c r="E24" s="57"/>
      <c r="G24" s="115"/>
      <c r="H24" s="116"/>
      <c r="J24" s="3"/>
      <c r="K24" s="110"/>
      <c r="L24" s="110"/>
      <c r="M24" s="110"/>
      <c r="N24" s="110"/>
      <c r="O24" s="110"/>
      <c r="P24" s="48"/>
    </row>
    <row r="25" spans="1:17" x14ac:dyDescent="0.2">
      <c r="G25" s="117"/>
      <c r="H25" s="48"/>
      <c r="I25" s="48"/>
      <c r="J25" s="3" t="s">
        <v>464</v>
      </c>
      <c r="K25" s="56"/>
      <c r="L25" s="56"/>
      <c r="M25" s="56"/>
      <c r="N25" s="56"/>
      <c r="O25" s="56"/>
      <c r="Q25" s="48"/>
    </row>
    <row r="26" spans="1:17" ht="15" x14ac:dyDescent="0.25">
      <c r="A26" s="3" t="s">
        <v>470</v>
      </c>
      <c r="B26" s="54">
        <v>2013</v>
      </c>
      <c r="C26" s="54">
        <v>2020</v>
      </c>
      <c r="D26" s="54">
        <v>2025</v>
      </c>
      <c r="E26" s="54">
        <v>2030</v>
      </c>
      <c r="F26" s="54">
        <v>2040</v>
      </c>
      <c r="G26" s="54">
        <v>2050</v>
      </c>
      <c r="H26" s="48"/>
      <c r="J26" s="104" t="s">
        <v>460</v>
      </c>
      <c r="K26" s="1">
        <v>2014</v>
      </c>
      <c r="L26" s="1">
        <v>2020</v>
      </c>
      <c r="M26" s="1">
        <v>2025</v>
      </c>
      <c r="N26" s="1">
        <v>2030</v>
      </c>
      <c r="O26" s="1">
        <v>2040</v>
      </c>
      <c r="P26" s="1">
        <v>2050</v>
      </c>
    </row>
    <row r="27" spans="1:17" ht="15" x14ac:dyDescent="0.25">
      <c r="A27" s="129" t="s">
        <v>51</v>
      </c>
      <c r="B27" s="55">
        <f>VLOOKUP(CONCATENATE($S12,$T$4,"_0"),DATA!$A$1:$AM$533,S$3,FALSE)</f>
        <v>7.5365014899999999E-2</v>
      </c>
      <c r="C27" s="55">
        <f>VLOOKUP(CONCATENATE($S12,$T$4,"_0"),DATA!$A$1:$AM$533,T$3,FALSE)</f>
        <v>9.5395233699999998E-2</v>
      </c>
      <c r="D27" s="55">
        <f>VLOOKUP(CONCATENATE($S12,$T$4,"_0"),DATA!$A$1:$AM$533,U$3,FALSE)</f>
        <v>0.1095022864</v>
      </c>
      <c r="E27" s="55">
        <f>VLOOKUP(CONCATENATE($S12,$T$4,"_0"),DATA!$A$1:$AM$533,V$3,FALSE)</f>
        <v>0.12471529100000001</v>
      </c>
      <c r="F27" s="55">
        <f>VLOOKUP(CONCATENATE($S12,$T$4,"_0"),DATA!$A$1:$AM$533,W$3,FALSE)</f>
        <v>0.1531735444</v>
      </c>
      <c r="G27" s="55">
        <f>VLOOKUP(CONCATENATE($S12,$T$4,"_0"),DATA!$A$1:$AM$533,X$3,FALSE)</f>
        <v>0.18150921410000001</v>
      </c>
      <c r="H27" s="116"/>
      <c r="J27" s="105" t="s">
        <v>51</v>
      </c>
      <c r="K27" s="114">
        <v>0</v>
      </c>
      <c r="L27" s="114">
        <v>0</v>
      </c>
      <c r="M27" s="114">
        <v>0</v>
      </c>
      <c r="N27" s="114">
        <v>0</v>
      </c>
      <c r="O27" s="114">
        <v>0</v>
      </c>
      <c r="P27" s="114">
        <v>0</v>
      </c>
    </row>
    <row r="28" spans="1:17" ht="15" x14ac:dyDescent="0.25">
      <c r="A28" s="129" t="s">
        <v>52</v>
      </c>
      <c r="B28" s="55">
        <f>VLOOKUP(CONCATENATE($S13,$T$4,"_0"),DATA!$A$1:$AM$533,S$3,FALSE)</f>
        <v>594.8122535</v>
      </c>
      <c r="C28" s="55">
        <f>VLOOKUP(CONCATENATE($S13,$T$4,"_0"),DATA!$A$1:$AM$533,T$3,FALSE)</f>
        <v>728.05070929999999</v>
      </c>
      <c r="D28" s="55">
        <f>VLOOKUP(CONCATENATE($S13,$T$4,"_0"),DATA!$A$1:$AM$533,U$3,FALSE)</f>
        <v>821.98101220000001</v>
      </c>
      <c r="E28" s="55">
        <f>VLOOKUP(CONCATENATE($S13,$T$4,"_0"),DATA!$A$1:$AM$533,V$3,FALSE)</f>
        <v>914.49154650000003</v>
      </c>
      <c r="F28" s="55">
        <f>VLOOKUP(CONCATENATE($S13,$T$4,"_0"),DATA!$A$1:$AM$533,W$3,FALSE)</f>
        <v>1005.583989</v>
      </c>
      <c r="G28" s="55">
        <f>VLOOKUP(CONCATENATE($S13,$T$4,"_0"),DATA!$A$1:$AM$533,X$3,FALSE)</f>
        <v>1103.412783</v>
      </c>
      <c r="H28" s="116"/>
      <c r="J28" s="105" t="s">
        <v>52</v>
      </c>
      <c r="K28" s="114">
        <v>596.55470783868668</v>
      </c>
      <c r="L28" s="114">
        <v>675.07357791228833</v>
      </c>
      <c r="M28" s="114">
        <v>839.57439581610288</v>
      </c>
      <c r="N28" s="114">
        <v>920.67278981191839</v>
      </c>
      <c r="O28" s="114">
        <v>982.0280806132414</v>
      </c>
      <c r="P28" s="114">
        <v>1116.5399459675916</v>
      </c>
    </row>
    <row r="29" spans="1:17" ht="15" x14ac:dyDescent="0.25">
      <c r="A29" s="129" t="s">
        <v>53</v>
      </c>
      <c r="B29" s="55">
        <f>VLOOKUP(CONCATENATE($S14,$T$4,"_0"),DATA!$A$1:$AM$533,S$3,FALSE)</f>
        <v>1.1275404570000001</v>
      </c>
      <c r="C29" s="55">
        <f>VLOOKUP(CONCATENATE($S14,$T$4,"_0"),DATA!$A$1:$AM$533,T$3,FALSE)</f>
        <v>4.6410687140000002</v>
      </c>
      <c r="D29" s="55">
        <f>VLOOKUP(CONCATENATE($S14,$T$4,"_0"),DATA!$A$1:$AM$533,U$3,FALSE)</f>
        <v>7.0813271889999996</v>
      </c>
      <c r="E29" s="55">
        <f>VLOOKUP(CONCATENATE($S14,$T$4,"_0"),DATA!$A$1:$AM$533,V$3,FALSE)</f>
        <v>9.3290221179999904</v>
      </c>
      <c r="F29" s="55">
        <f>VLOOKUP(CONCATENATE($S14,$T$4,"_0"),DATA!$A$1:$AM$533,W$3,FALSE)</f>
        <v>16.040520090000001</v>
      </c>
      <c r="G29" s="55">
        <f>VLOOKUP(CONCATENATE($S14,$T$4,"_0"),DATA!$A$1:$AM$533,X$3,FALSE)</f>
        <v>23.167883029999999</v>
      </c>
      <c r="H29" s="116"/>
      <c r="J29" s="105" t="s">
        <v>53</v>
      </c>
      <c r="K29" s="114">
        <v>0</v>
      </c>
      <c r="L29" s="133">
        <v>1.3154608773475005</v>
      </c>
      <c r="M29" s="114">
        <v>6.7036211185654206</v>
      </c>
      <c r="N29" s="114">
        <v>9.7710280418393811</v>
      </c>
      <c r="O29" s="114">
        <v>13.586191150444565</v>
      </c>
      <c r="P29" s="114">
        <v>25.025268913351944</v>
      </c>
    </row>
    <row r="30" spans="1:17" ht="15" x14ac:dyDescent="0.25">
      <c r="A30" s="129" t="s">
        <v>54</v>
      </c>
      <c r="B30" s="55">
        <f>VLOOKUP(CONCATENATE($S15,$T$4,"_0"),DATA!$A$1:$AM$533,S$3,FALSE)</f>
        <v>11.097</v>
      </c>
      <c r="C30" s="55">
        <f>VLOOKUP(CONCATENATE($S15,$T$4,"_0"),DATA!$A$1:$AM$533,T$3,FALSE)</f>
        <v>16.545884019999999</v>
      </c>
      <c r="D30" s="55">
        <f>VLOOKUP(CONCATENATE($S15,$T$4,"_0"),DATA!$A$1:$AM$533,U$3,FALSE)</f>
        <v>21.06982318</v>
      </c>
      <c r="E30" s="55">
        <f>VLOOKUP(CONCATENATE($S15,$T$4,"_0"),DATA!$A$1:$AM$533,V$3,FALSE)</f>
        <v>27.423955280000001</v>
      </c>
      <c r="F30" s="55">
        <f>VLOOKUP(CONCATENATE($S15,$T$4,"_0"),DATA!$A$1:$AM$533,W$3,FALSE)</f>
        <v>38.515926589999999</v>
      </c>
      <c r="G30" s="55">
        <f>VLOOKUP(CONCATENATE($S15,$T$4,"_0"),DATA!$A$1:$AM$533,X$3,FALSE)</f>
        <v>36.636657800000002</v>
      </c>
      <c r="H30" s="116"/>
      <c r="J30" s="105" t="s">
        <v>54</v>
      </c>
      <c r="K30" s="114">
        <v>13.104683999999999</v>
      </c>
      <c r="L30" s="114">
        <v>16.193888531401843</v>
      </c>
      <c r="M30" s="114">
        <v>21.369928298008439</v>
      </c>
      <c r="N30" s="114">
        <v>23.901975620577495</v>
      </c>
      <c r="O30" s="114">
        <v>26.385031045017321</v>
      </c>
      <c r="P30" s="114">
        <v>31.26125647993058</v>
      </c>
    </row>
    <row r="31" spans="1:17" ht="15" x14ac:dyDescent="0.25">
      <c r="A31" s="129" t="s">
        <v>55</v>
      </c>
      <c r="B31" s="55">
        <f>VLOOKUP(CONCATENATE($S16,$T$4,"_0"),DATA!$A$1:$AM$533,S$3,FALSE)</f>
        <v>33.802999999999997</v>
      </c>
      <c r="C31" s="55">
        <f>VLOOKUP(CONCATENATE($S16,$T$4,"_0"),DATA!$A$1:$AM$533,T$3,FALSE)</f>
        <v>42.896615730000001</v>
      </c>
      <c r="D31" s="55">
        <f>VLOOKUP(CONCATENATE($S16,$T$4,"_0"),DATA!$A$1:$AM$533,U$3,FALSE)</f>
        <v>49.204933080000004</v>
      </c>
      <c r="E31" s="55">
        <f>VLOOKUP(CONCATENATE($S16,$T$4,"_0"),DATA!$A$1:$AM$533,V$3,FALSE)</f>
        <v>55.386055480000003</v>
      </c>
      <c r="F31" s="55">
        <f>VLOOKUP(CONCATENATE($S16,$T$4,"_0"),DATA!$A$1:$AM$533,W$3,FALSE)</f>
        <v>60.018932079999999</v>
      </c>
      <c r="G31" s="55">
        <f>VLOOKUP(CONCATENATE($S16,$T$4,"_0"),DATA!$A$1:$AM$533,X$3,FALSE)</f>
        <v>65.408566190000002</v>
      </c>
      <c r="H31" s="116"/>
      <c r="J31" s="105" t="s">
        <v>461</v>
      </c>
      <c r="K31" s="114">
        <v>34.97291015725267</v>
      </c>
      <c r="L31" s="114">
        <v>42.385228222470317</v>
      </c>
      <c r="M31" s="114">
        <v>51.675545231092109</v>
      </c>
      <c r="N31" s="114">
        <v>56.294430315579064</v>
      </c>
      <c r="O31" s="114">
        <v>60.676197303706502</v>
      </c>
      <c r="P31" s="114">
        <v>68.360166038638383</v>
      </c>
    </row>
    <row r="32" spans="1:17" ht="15" x14ac:dyDescent="0.25">
      <c r="A32" s="129" t="s">
        <v>56</v>
      </c>
      <c r="B32" s="61">
        <f>SUM(B27:B31)</f>
        <v>640.91515897189993</v>
      </c>
      <c r="C32" s="61">
        <f t="shared" ref="C32:G32" si="7">SUM(C27:C31)</f>
        <v>792.22967299769994</v>
      </c>
      <c r="D32" s="61">
        <f t="shared" si="7"/>
        <v>899.44659793540006</v>
      </c>
      <c r="E32" s="61">
        <f t="shared" si="7"/>
        <v>1006.755294669</v>
      </c>
      <c r="F32" s="61">
        <f t="shared" si="7"/>
        <v>1120.3125413043999</v>
      </c>
      <c r="G32" s="61">
        <f t="shared" si="7"/>
        <v>1228.8073992341001</v>
      </c>
      <c r="H32" s="116"/>
      <c r="J32" s="106" t="s">
        <v>145</v>
      </c>
      <c r="K32" s="103">
        <f>SUM(K27:K31)</f>
        <v>644.63230199593932</v>
      </c>
      <c r="L32" s="103">
        <f t="shared" ref="L32:P32" si="8">SUM(L27:L31)</f>
        <v>734.96815554350803</v>
      </c>
      <c r="M32" s="103">
        <f t="shared" si="8"/>
        <v>919.32349046376874</v>
      </c>
      <c r="N32" s="103">
        <f t="shared" si="8"/>
        <v>1010.6402237899142</v>
      </c>
      <c r="O32" s="103">
        <f t="shared" si="8"/>
        <v>1082.6755001124097</v>
      </c>
      <c r="P32" s="103">
        <f t="shared" si="8"/>
        <v>1241.1866373995126</v>
      </c>
    </row>
    <row r="33" spans="1:16" x14ac:dyDescent="0.2">
      <c r="A33" s="3"/>
      <c r="B33" s="57"/>
      <c r="C33" s="57"/>
      <c r="D33" s="57"/>
      <c r="E33" s="57"/>
      <c r="G33" s="115"/>
      <c r="H33" s="116"/>
      <c r="J33" s="3"/>
      <c r="K33" s="110"/>
      <c r="L33" s="110"/>
      <c r="M33" s="110"/>
      <c r="N33" s="110"/>
      <c r="O33" s="110"/>
    </row>
    <row r="34" spans="1:16" x14ac:dyDescent="0.2">
      <c r="G34" s="117"/>
      <c r="H34" s="48"/>
      <c r="J34" s="3" t="s">
        <v>471</v>
      </c>
      <c r="K34" s="56"/>
      <c r="L34" s="56"/>
      <c r="M34" s="56"/>
      <c r="N34" s="56"/>
      <c r="O34" s="56"/>
    </row>
    <row r="35" spans="1:16" ht="15" x14ac:dyDescent="0.25">
      <c r="A35" s="3" t="s">
        <v>472</v>
      </c>
      <c r="B35" s="54">
        <v>2013</v>
      </c>
      <c r="C35" s="54">
        <v>2020</v>
      </c>
      <c r="D35" s="54">
        <v>2025</v>
      </c>
      <c r="E35" s="54">
        <v>2030</v>
      </c>
      <c r="F35" s="54">
        <v>2040</v>
      </c>
      <c r="G35" s="54">
        <v>2050</v>
      </c>
      <c r="H35" s="48"/>
      <c r="J35" s="104" t="s">
        <v>460</v>
      </c>
      <c r="K35" s="1">
        <v>2014</v>
      </c>
      <c r="L35" s="1">
        <v>2020</v>
      </c>
      <c r="M35" s="1">
        <v>2025</v>
      </c>
      <c r="N35" s="1">
        <v>2030</v>
      </c>
      <c r="O35" s="1">
        <v>2040</v>
      </c>
      <c r="P35" s="1">
        <v>2050</v>
      </c>
    </row>
    <row r="36" spans="1:16" ht="15" x14ac:dyDescent="0.25">
      <c r="A36" s="129" t="s">
        <v>51</v>
      </c>
      <c r="B36" s="55">
        <f>VLOOKUP(CONCATENATE($S12,$U$4,"_0"),DATA!$A$1:$AM$533,S$3,FALSE)</f>
        <v>37.027999999999999</v>
      </c>
      <c r="C36" s="55">
        <f>VLOOKUP(CONCATENATE($S12,$U$4,"_0"),DATA!$A$1:$AM$533,T$3,FALSE)</f>
        <v>36.52580528</v>
      </c>
      <c r="D36" s="55">
        <f>VLOOKUP(CONCATENATE($S12,$U$4,"_0"),DATA!$A$1:$AM$533,U$3,FALSE)</f>
        <v>36.071216249999999</v>
      </c>
      <c r="E36" s="55">
        <f>VLOOKUP(CONCATENATE($S12,$U$4,"_0"),DATA!$A$1:$AM$533,V$3,FALSE)</f>
        <v>35.542717549999999</v>
      </c>
      <c r="F36" s="55">
        <f>VLOOKUP(CONCATENATE($S12,$U$4,"_0"),DATA!$A$1:$AM$533,W$3,FALSE)</f>
        <v>35.178289560000003</v>
      </c>
      <c r="G36" s="55">
        <f>VLOOKUP(CONCATENATE($S12,$U$4,"_0"),DATA!$A$1:$AM$533,X$3,FALSE)</f>
        <v>35.407868360000002</v>
      </c>
      <c r="H36" s="116"/>
      <c r="J36" s="105" t="s">
        <v>51</v>
      </c>
      <c r="K36" s="118">
        <v>36.132102445800335</v>
      </c>
      <c r="L36" s="118">
        <v>36.144628874413208</v>
      </c>
      <c r="M36" s="118">
        <v>36.151266478196455</v>
      </c>
      <c r="N36" s="118">
        <v>36.155315343472189</v>
      </c>
      <c r="O36" s="118">
        <v>36.159781053261106</v>
      </c>
      <c r="P36" s="118">
        <v>36.170415060218481</v>
      </c>
    </row>
    <row r="37" spans="1:16" ht="15" x14ac:dyDescent="0.25">
      <c r="A37" s="129" t="s">
        <v>52</v>
      </c>
      <c r="B37" s="55">
        <f>VLOOKUP(CONCATENATE($S13,$U$4,"_0"),DATA!$A$1:$AM$533,S$3,FALSE)</f>
        <v>530.98400000000004</v>
      </c>
      <c r="C37" s="55">
        <f>VLOOKUP(CONCATENATE($S13,$U$4,"_0"),DATA!$A$1:$AM$533,T$3,FALSE)</f>
        <v>778.27223679999997</v>
      </c>
      <c r="D37" s="55">
        <f>VLOOKUP(CONCATENATE($S13,$U$4,"_0"),DATA!$A$1:$AM$533,U$3,FALSE)</f>
        <v>954.86330199999998</v>
      </c>
      <c r="E37" s="55">
        <f>VLOOKUP(CONCATENATE($S13,$U$4,"_0"),DATA!$A$1:$AM$533,V$3,FALSE)</f>
        <v>1131.2383259999999</v>
      </c>
      <c r="F37" s="55">
        <f>VLOOKUP(CONCATENATE($S13,$U$4,"_0"),DATA!$A$1:$AM$533,W$3,FALSE)</f>
        <v>1426.9835189999999</v>
      </c>
      <c r="G37" s="55">
        <f>VLOOKUP(CONCATENATE($S13,$U$4,"_0"),DATA!$A$1:$AM$533,X$3,FALSE)</f>
        <v>1722.1747740000001</v>
      </c>
      <c r="H37" s="116"/>
      <c r="J37" s="105" t="s">
        <v>52</v>
      </c>
      <c r="K37" s="118">
        <v>531.62423008929227</v>
      </c>
      <c r="L37" s="118">
        <v>678.33829942782825</v>
      </c>
      <c r="M37" s="118">
        <v>972.00485874600304</v>
      </c>
      <c r="N37" s="118">
        <v>1128.7599793741551</v>
      </c>
      <c r="O37" s="118">
        <v>1304.0456472440237</v>
      </c>
      <c r="P37" s="118">
        <v>1718.4086712849364</v>
      </c>
    </row>
    <row r="38" spans="1:16" ht="15" x14ac:dyDescent="0.25">
      <c r="A38" s="129" t="s">
        <v>53</v>
      </c>
      <c r="B38" s="55">
        <f>VLOOKUP(CONCATENATE($S14,$U$4,"_0"),DATA!$A$1:$AM$533,S$3,FALSE)</f>
        <v>4.4478590499999999</v>
      </c>
      <c r="C38" s="55">
        <f>VLOOKUP(CONCATENATE($S14,$U$4,"_0"),DATA!$A$1:$AM$533,T$3,FALSE)</f>
        <v>6.1845217540000004</v>
      </c>
      <c r="D38" s="55">
        <f>VLOOKUP(CONCATENATE($S14,$U$4,"_0"),DATA!$A$1:$AM$533,U$3,FALSE)</f>
        <v>7.4332379419999999</v>
      </c>
      <c r="E38" s="55">
        <f>VLOOKUP(CONCATENATE($S14,$U$4,"_0"),DATA!$A$1:$AM$533,V$3,FALSE)</f>
        <v>8.5405518570000005</v>
      </c>
      <c r="F38" s="55">
        <f>VLOOKUP(CONCATENATE($S14,$U$4,"_0"),DATA!$A$1:$AM$533,W$3,FALSE)</f>
        <v>11.67454624</v>
      </c>
      <c r="G38" s="55">
        <f>VLOOKUP(CONCATENATE($S14,$U$4,"_0"),DATA!$A$1:$AM$533,X$3,FALSE)</f>
        <v>15.232117130000001</v>
      </c>
      <c r="H38" s="116"/>
      <c r="J38" s="105" t="s">
        <v>53</v>
      </c>
      <c r="K38" s="118">
        <v>4.0193280000000007</v>
      </c>
      <c r="L38" s="118">
        <v>4.8012209772601535</v>
      </c>
      <c r="M38" s="118">
        <v>7.4188865304457199</v>
      </c>
      <c r="N38" s="118">
        <v>8.933259048996117</v>
      </c>
      <c r="O38" s="118">
        <v>10.779054551881277</v>
      </c>
      <c r="P38" s="118">
        <v>16.178567825475181</v>
      </c>
    </row>
    <row r="39" spans="1:16" ht="15" x14ac:dyDescent="0.25">
      <c r="A39" s="129" t="s">
        <v>54</v>
      </c>
      <c r="B39" s="55">
        <f>VLOOKUP(CONCATENATE($S15,$U$4,"_0"),DATA!$A$1:$AM$533,S$3,FALSE)</f>
        <v>86.327000010000006</v>
      </c>
      <c r="C39" s="55">
        <f>VLOOKUP(CONCATENATE($S15,$U$4,"_0"),DATA!$A$1:$AM$533,T$3,FALSE)</f>
        <v>113.0669168</v>
      </c>
      <c r="D39" s="55">
        <f>VLOOKUP(CONCATENATE($S15,$U$4,"_0"),DATA!$A$1:$AM$533,U$3,FALSE)</f>
        <v>133.23787780000001</v>
      </c>
      <c r="E39" s="55">
        <f>VLOOKUP(CONCATENATE($S15,$U$4,"_0"),DATA!$A$1:$AM$533,V$3,FALSE)</f>
        <v>152.59304349999999</v>
      </c>
      <c r="F39" s="55">
        <f>VLOOKUP(CONCATENATE($S15,$U$4,"_0"),DATA!$A$1:$AM$533,W$3,FALSE)</f>
        <v>167.2950688</v>
      </c>
      <c r="G39" s="55">
        <f>VLOOKUP(CONCATENATE($S15,$U$4,"_0"),DATA!$A$1:$AM$533,X$3,FALSE)</f>
        <v>184.76536229999999</v>
      </c>
      <c r="H39" s="116"/>
      <c r="J39" s="105" t="s">
        <v>54</v>
      </c>
      <c r="K39" s="118">
        <v>100.36689640344576</v>
      </c>
      <c r="L39" s="118">
        <v>117.21931725590788</v>
      </c>
      <c r="M39" s="118">
        <v>145.59123101975723</v>
      </c>
      <c r="N39" s="118">
        <v>156.50678805400332</v>
      </c>
      <c r="O39" s="118">
        <v>169.10007557766193</v>
      </c>
      <c r="P39" s="118">
        <v>192.97627610343889</v>
      </c>
    </row>
    <row r="40" spans="1:16" ht="15" x14ac:dyDescent="0.25">
      <c r="A40" s="129" t="s">
        <v>55</v>
      </c>
      <c r="B40" s="55">
        <f>VLOOKUP(CONCATENATE($S16,$U$4,"_0"),DATA!$A$1:$AM$533,S$3,FALSE)</f>
        <v>195.17500000000001</v>
      </c>
      <c r="C40" s="55">
        <f>VLOOKUP(CONCATENATE($S16,$U$4,"_0"),DATA!$A$1:$AM$533,T$3,FALSE)</f>
        <v>303.60300100000001</v>
      </c>
      <c r="D40" s="55">
        <f>VLOOKUP(CONCATENATE($S16,$U$4,"_0"),DATA!$A$1:$AM$533,U$3,FALSE)</f>
        <v>380.78087749999997</v>
      </c>
      <c r="E40" s="55">
        <f>VLOOKUP(CONCATENATE($S16,$U$4,"_0"),DATA!$A$1:$AM$533,V$3,FALSE)</f>
        <v>457.75381019999998</v>
      </c>
      <c r="F40" s="55">
        <f>VLOOKUP(CONCATENATE($S16,$U$4,"_0"),DATA!$A$1:$AM$533,W$3,FALSE)</f>
        <v>566.40853470000002</v>
      </c>
      <c r="G40" s="55">
        <f>VLOOKUP(CONCATENATE($S16,$U$4,"_0"),DATA!$A$1:$AM$533,X$3,FALSE)</f>
        <v>675.57910549999997</v>
      </c>
      <c r="H40" s="116"/>
      <c r="J40" s="105" t="s">
        <v>461</v>
      </c>
      <c r="K40" s="118">
        <v>199.75499444543235</v>
      </c>
      <c r="L40" s="118">
        <v>257.9981150107231</v>
      </c>
      <c r="M40" s="118">
        <v>392.37188089552723</v>
      </c>
      <c r="N40" s="118">
        <v>458.18514989993105</v>
      </c>
      <c r="O40" s="118">
        <v>527.53952958537252</v>
      </c>
      <c r="P40" s="118">
        <v>676.51034264845043</v>
      </c>
    </row>
    <row r="41" spans="1:16" ht="15" x14ac:dyDescent="0.25">
      <c r="A41" s="129" t="s">
        <v>56</v>
      </c>
      <c r="B41" s="61">
        <f>SUM(B36:B40)</f>
        <v>853.96185906000005</v>
      </c>
      <c r="C41" s="61">
        <f t="shared" ref="C41:G41" si="9">SUM(C36:C40)</f>
        <v>1237.652481634</v>
      </c>
      <c r="D41" s="61">
        <f t="shared" si="9"/>
        <v>1512.386511492</v>
      </c>
      <c r="E41" s="61">
        <f t="shared" si="9"/>
        <v>1785.668449107</v>
      </c>
      <c r="F41" s="61">
        <f t="shared" si="9"/>
        <v>2207.5399582999999</v>
      </c>
      <c r="G41" s="61">
        <f t="shared" si="9"/>
        <v>2633.1592272900002</v>
      </c>
      <c r="H41" s="116"/>
      <c r="J41" s="106" t="s">
        <v>145</v>
      </c>
      <c r="K41" s="103">
        <f>SUM(K36:K40)</f>
        <v>871.89755138397061</v>
      </c>
      <c r="L41" s="103">
        <f t="shared" ref="L41:P41" si="10">SUM(L36:L40)</f>
        <v>1094.5015815461327</v>
      </c>
      <c r="M41" s="103">
        <f t="shared" si="10"/>
        <v>1553.5381236699297</v>
      </c>
      <c r="N41" s="103">
        <f t="shared" si="10"/>
        <v>1788.5404917205581</v>
      </c>
      <c r="O41" s="103">
        <f t="shared" si="10"/>
        <v>2047.6240880122007</v>
      </c>
      <c r="P41" s="103">
        <f t="shared" si="10"/>
        <v>2640.2442729225195</v>
      </c>
    </row>
    <row r="42" spans="1:16" x14ac:dyDescent="0.2">
      <c r="A42" s="3"/>
      <c r="B42" s="57"/>
      <c r="C42" s="57"/>
      <c r="D42" s="57"/>
      <c r="E42" s="57"/>
      <c r="F42" s="57"/>
      <c r="G42" s="57"/>
      <c r="H42" s="116"/>
    </row>
    <row r="43" spans="1:16" x14ac:dyDescent="0.2">
      <c r="H43" s="48"/>
      <c r="J43" s="3" t="s">
        <v>473</v>
      </c>
      <c r="K43" s="56"/>
      <c r="L43" s="56"/>
      <c r="M43" s="56"/>
      <c r="N43" s="56"/>
      <c r="O43" s="56"/>
    </row>
    <row r="44" spans="1:16" ht="15" x14ac:dyDescent="0.25">
      <c r="H44" s="48"/>
      <c r="J44" s="104" t="s">
        <v>460</v>
      </c>
      <c r="K44" s="1">
        <v>2014</v>
      </c>
      <c r="L44" s="1">
        <v>2020</v>
      </c>
      <c r="M44" s="1">
        <v>2025</v>
      </c>
      <c r="N44" s="1">
        <v>2030</v>
      </c>
      <c r="O44" s="1">
        <v>2040</v>
      </c>
      <c r="P44" s="1">
        <v>2050</v>
      </c>
    </row>
    <row r="45" spans="1:16" ht="15" x14ac:dyDescent="0.25">
      <c r="H45" s="116"/>
      <c r="J45" s="105" t="s">
        <v>51</v>
      </c>
      <c r="K45" s="118">
        <v>0</v>
      </c>
      <c r="L45" s="118">
        <v>0</v>
      </c>
      <c r="M45" s="118">
        <v>0</v>
      </c>
      <c r="N45" s="118">
        <v>0</v>
      </c>
      <c r="O45" s="118">
        <v>0</v>
      </c>
      <c r="P45" s="118">
        <v>0</v>
      </c>
    </row>
    <row r="46" spans="1:16" ht="15" x14ac:dyDescent="0.25">
      <c r="H46" s="116"/>
      <c r="J46" s="105" t="s">
        <v>52</v>
      </c>
      <c r="K46" s="118">
        <v>38.139304265428535</v>
      </c>
      <c r="L46" s="118">
        <v>40.307426081319804</v>
      </c>
      <c r="M46" s="118">
        <v>47.350516542520232</v>
      </c>
      <c r="N46" s="118">
        <v>50.980575820207648</v>
      </c>
      <c r="O46" s="118">
        <v>54.557749533393945</v>
      </c>
      <c r="P46" s="118">
        <v>61.760245373879883</v>
      </c>
    </row>
    <row r="47" spans="1:16" ht="15" x14ac:dyDescent="0.25">
      <c r="H47" s="116"/>
      <c r="J47" s="105" t="s">
        <v>53</v>
      </c>
      <c r="K47" s="118">
        <v>0</v>
      </c>
      <c r="L47" s="118">
        <v>0</v>
      </c>
      <c r="M47" s="118">
        <v>0</v>
      </c>
      <c r="N47" s="118">
        <v>0</v>
      </c>
      <c r="O47" s="118">
        <v>0</v>
      </c>
      <c r="P47" s="118">
        <v>0</v>
      </c>
    </row>
    <row r="48" spans="1:16" ht="15" x14ac:dyDescent="0.25">
      <c r="H48" s="116"/>
      <c r="J48" s="105" t="s">
        <v>54</v>
      </c>
      <c r="K48" s="118">
        <v>0</v>
      </c>
      <c r="L48" s="118">
        <v>0</v>
      </c>
      <c r="M48" s="118">
        <v>0</v>
      </c>
      <c r="N48" s="118">
        <v>0</v>
      </c>
      <c r="O48" s="118">
        <v>0</v>
      </c>
      <c r="P48" s="118">
        <v>0</v>
      </c>
    </row>
    <row r="49" spans="1:16" ht="15" x14ac:dyDescent="0.25">
      <c r="H49" s="116"/>
      <c r="J49" s="105" t="s">
        <v>461</v>
      </c>
      <c r="K49" s="118">
        <v>179.28902555854191</v>
      </c>
      <c r="L49" s="118">
        <v>173.98036459068021</v>
      </c>
      <c r="M49" s="118">
        <v>169.68191817119492</v>
      </c>
      <c r="N49" s="118">
        <v>166.67411562464224</v>
      </c>
      <c r="O49" s="118">
        <v>163.90520471537957</v>
      </c>
      <c r="P49" s="118">
        <v>158.15512270069277</v>
      </c>
    </row>
    <row r="50" spans="1:16" ht="15" x14ac:dyDescent="0.25">
      <c r="H50" s="116"/>
      <c r="J50" s="106" t="s">
        <v>145</v>
      </c>
      <c r="K50" s="103">
        <f>SUM(K45:K49)</f>
        <v>217.42832982397044</v>
      </c>
      <c r="L50" s="103">
        <f t="shared" ref="L50:P50" si="11">SUM(L45:L49)</f>
        <v>214.28779067200003</v>
      </c>
      <c r="M50" s="103">
        <f t="shared" si="11"/>
        <v>217.03243471371516</v>
      </c>
      <c r="N50" s="103">
        <f t="shared" si="11"/>
        <v>217.6546914448499</v>
      </c>
      <c r="O50" s="103">
        <f t="shared" si="11"/>
        <v>218.46295424877351</v>
      </c>
      <c r="P50" s="103">
        <f t="shared" si="11"/>
        <v>219.91536807457265</v>
      </c>
    </row>
    <row r="51" spans="1:16" x14ac:dyDescent="0.2">
      <c r="H51" s="116"/>
    </row>
    <row r="52" spans="1:16" x14ac:dyDescent="0.2">
      <c r="H52" s="48"/>
      <c r="J52" s="3"/>
      <c r="K52" s="58"/>
      <c r="L52" s="58"/>
      <c r="M52" s="58"/>
      <c r="N52" s="58"/>
      <c r="O52" s="58"/>
    </row>
    <row r="53" spans="1:16" x14ac:dyDescent="0.2">
      <c r="A53" s="60"/>
      <c r="B53" s="2"/>
      <c r="C53" s="2"/>
      <c r="D53" s="2"/>
      <c r="E53" s="2"/>
      <c r="G53" s="117"/>
      <c r="H53" s="48"/>
      <c r="J53" s="48"/>
      <c r="K53" s="107"/>
      <c r="L53" s="107"/>
      <c r="M53" s="107"/>
      <c r="N53" s="107"/>
      <c r="O53" s="107"/>
      <c r="P53" s="48"/>
    </row>
    <row r="54" spans="1:16" x14ac:dyDescent="0.2">
      <c r="A54" s="60"/>
      <c r="B54" s="54"/>
      <c r="C54" s="54"/>
      <c r="D54" s="54"/>
      <c r="E54" s="54"/>
      <c r="F54" s="54"/>
      <c r="G54" s="54"/>
      <c r="H54" s="116"/>
      <c r="J54" s="119"/>
      <c r="K54" s="120"/>
      <c r="L54" s="120"/>
      <c r="M54" s="120"/>
      <c r="N54" s="120"/>
      <c r="O54" s="120"/>
      <c r="P54" s="48"/>
    </row>
    <row r="55" spans="1:16" x14ac:dyDescent="0.2">
      <c r="A55" s="3"/>
      <c r="B55" s="55"/>
      <c r="C55" s="55"/>
      <c r="D55" s="55"/>
      <c r="E55" s="61"/>
      <c r="G55" s="115"/>
      <c r="H55" s="116"/>
      <c r="J55" s="3"/>
      <c r="K55" s="107"/>
      <c r="L55" s="107"/>
      <c r="M55" s="107"/>
      <c r="N55" s="107"/>
      <c r="O55" s="107"/>
      <c r="P55" s="48"/>
    </row>
    <row r="56" spans="1:16" x14ac:dyDescent="0.2">
      <c r="A56" s="3"/>
      <c r="B56" s="55"/>
      <c r="C56" s="55"/>
      <c r="D56" s="55"/>
      <c r="E56" s="61"/>
      <c r="G56" s="115"/>
      <c r="H56" s="116"/>
      <c r="J56" s="3"/>
      <c r="K56" s="107"/>
      <c r="L56" s="107"/>
      <c r="M56" s="107"/>
      <c r="N56" s="107"/>
      <c r="O56" s="107"/>
      <c r="P56" s="48"/>
    </row>
    <row r="57" spans="1:16" x14ac:dyDescent="0.2">
      <c r="A57" s="3"/>
      <c r="B57" s="55"/>
      <c r="C57" s="55"/>
      <c r="D57" s="55"/>
      <c r="E57" s="61"/>
      <c r="G57" s="115"/>
      <c r="H57" s="116"/>
      <c r="J57" s="3"/>
      <c r="K57" s="107"/>
      <c r="L57" s="107"/>
      <c r="M57" s="107"/>
      <c r="N57" s="107"/>
      <c r="O57" s="107"/>
      <c r="P57" s="48"/>
    </row>
    <row r="58" spans="1:16" x14ac:dyDescent="0.2">
      <c r="A58" s="3"/>
      <c r="B58" s="55"/>
      <c r="C58" s="55"/>
      <c r="D58" s="55"/>
      <c r="E58" s="61"/>
      <c r="G58" s="115"/>
      <c r="H58" s="116"/>
      <c r="J58" s="3"/>
      <c r="K58" s="107"/>
      <c r="L58" s="107"/>
      <c r="M58" s="107"/>
      <c r="N58" s="107"/>
      <c r="O58" s="107"/>
      <c r="P58" s="48"/>
    </row>
    <row r="59" spans="1:16" x14ac:dyDescent="0.2">
      <c r="A59" s="3"/>
      <c r="B59" s="55"/>
      <c r="C59" s="55"/>
      <c r="D59" s="55"/>
      <c r="E59" s="61"/>
      <c r="G59" s="115"/>
      <c r="H59" s="116"/>
      <c r="J59" s="3"/>
      <c r="K59" s="107"/>
      <c r="L59" s="107"/>
      <c r="M59" s="107"/>
      <c r="N59" s="107"/>
      <c r="O59" s="107"/>
      <c r="P59" s="48"/>
    </row>
    <row r="60" spans="1:16" x14ac:dyDescent="0.2">
      <c r="A60" s="3"/>
      <c r="B60" s="61"/>
      <c r="C60" s="61"/>
      <c r="D60" s="61"/>
      <c r="E60" s="61"/>
      <c r="G60" s="115"/>
      <c r="H60" s="116"/>
      <c r="J60" s="3"/>
      <c r="K60" s="109"/>
      <c r="L60" s="109"/>
      <c r="M60" s="109"/>
      <c r="N60" s="109"/>
      <c r="O60" s="109"/>
      <c r="P60" s="48"/>
    </row>
    <row r="61" spans="1:16" x14ac:dyDescent="0.2">
      <c r="A61" s="3"/>
      <c r="B61" s="57"/>
      <c r="C61" s="57"/>
      <c r="D61" s="57"/>
      <c r="E61" s="57"/>
      <c r="G61" s="115"/>
      <c r="H61" s="48"/>
      <c r="J61" s="3"/>
      <c r="K61" s="110"/>
      <c r="L61" s="110"/>
      <c r="M61" s="110"/>
      <c r="N61" s="110"/>
      <c r="O61" s="110"/>
      <c r="P61" s="48"/>
    </row>
    <row r="62" spans="1:16" x14ac:dyDescent="0.2">
      <c r="G62" s="117"/>
      <c r="H62" s="48"/>
      <c r="J62" s="48"/>
      <c r="K62" s="107"/>
      <c r="L62" s="107"/>
      <c r="M62" s="107"/>
      <c r="N62" s="107"/>
      <c r="O62" s="107"/>
      <c r="P62" s="48"/>
    </row>
    <row r="63" spans="1:16" x14ac:dyDescent="0.2">
      <c r="A63" s="3"/>
      <c r="B63" s="55"/>
      <c r="C63" s="55"/>
      <c r="D63" s="55"/>
      <c r="E63" s="61"/>
      <c r="G63" s="115"/>
      <c r="H63" s="116"/>
      <c r="J63" s="119"/>
      <c r="K63" s="120"/>
      <c r="L63" s="120"/>
      <c r="M63" s="120"/>
      <c r="N63" s="120"/>
      <c r="O63" s="120"/>
      <c r="P63" s="48"/>
    </row>
    <row r="64" spans="1:16" x14ac:dyDescent="0.2">
      <c r="A64" s="3"/>
      <c r="B64" s="55"/>
      <c r="C64" s="55"/>
      <c r="D64" s="55"/>
      <c r="E64" s="61"/>
      <c r="G64" s="115"/>
      <c r="H64" s="116"/>
      <c r="J64" s="3"/>
      <c r="K64" s="107"/>
      <c r="L64" s="107"/>
      <c r="M64" s="107"/>
      <c r="N64" s="107"/>
      <c r="O64" s="107"/>
      <c r="P64" s="48"/>
    </row>
    <row r="65" spans="1:16" x14ac:dyDescent="0.2">
      <c r="A65" s="3"/>
      <c r="B65" s="55"/>
      <c r="C65" s="55"/>
      <c r="D65" s="55"/>
      <c r="E65" s="61"/>
      <c r="G65" s="115"/>
      <c r="H65" s="116"/>
      <c r="J65" s="3"/>
      <c r="K65" s="107"/>
      <c r="L65" s="107"/>
      <c r="M65" s="107"/>
      <c r="N65" s="107"/>
      <c r="O65" s="107"/>
      <c r="P65" s="48"/>
    </row>
    <row r="66" spans="1:16" x14ac:dyDescent="0.2">
      <c r="A66" s="3"/>
      <c r="B66" s="55"/>
      <c r="C66" s="55"/>
      <c r="D66" s="55"/>
      <c r="E66" s="61"/>
      <c r="G66" s="115"/>
      <c r="H66" s="116"/>
      <c r="J66" s="3"/>
      <c r="K66" s="107"/>
      <c r="L66" s="107"/>
      <c r="M66" s="107"/>
      <c r="N66" s="107"/>
      <c r="O66" s="107"/>
      <c r="P66" s="48"/>
    </row>
    <row r="67" spans="1:16" x14ac:dyDescent="0.2">
      <c r="A67" s="3"/>
      <c r="B67" s="55"/>
      <c r="C67" s="55"/>
      <c r="D67" s="55"/>
      <c r="E67" s="61"/>
      <c r="G67" s="115"/>
      <c r="H67" s="116"/>
      <c r="J67" s="3"/>
      <c r="K67" s="107"/>
      <c r="L67" s="107"/>
      <c r="M67" s="107"/>
      <c r="N67" s="107"/>
      <c r="O67" s="107"/>
      <c r="P67" s="48"/>
    </row>
    <row r="68" spans="1:16" x14ac:dyDescent="0.2">
      <c r="A68" s="3"/>
      <c r="B68" s="61"/>
      <c r="C68" s="61"/>
      <c r="D68" s="61"/>
      <c r="E68" s="61"/>
      <c r="G68" s="115"/>
      <c r="H68" s="116"/>
      <c r="J68" s="3"/>
      <c r="K68" s="107"/>
      <c r="L68" s="107"/>
      <c r="M68" s="107"/>
      <c r="N68" s="107"/>
      <c r="O68" s="107"/>
      <c r="P68" s="48"/>
    </row>
    <row r="69" spans="1:16" x14ac:dyDescent="0.2">
      <c r="A69" s="3"/>
      <c r="B69" s="57"/>
      <c r="C69" s="57"/>
      <c r="D69" s="57"/>
      <c r="E69" s="57"/>
      <c r="G69" s="115"/>
      <c r="H69" s="116"/>
      <c r="J69" s="3"/>
      <c r="K69" s="109"/>
      <c r="L69" s="109"/>
      <c r="M69" s="109"/>
      <c r="N69" s="109"/>
      <c r="O69" s="109"/>
      <c r="P69" s="48"/>
    </row>
    <row r="70" spans="1:16" x14ac:dyDescent="0.2">
      <c r="J70" s="3"/>
      <c r="K70" s="110"/>
      <c r="L70" s="110"/>
      <c r="M70" s="110"/>
      <c r="N70" s="110"/>
      <c r="O70" s="110"/>
      <c r="P70" s="48"/>
    </row>
    <row r="71" spans="1:16" x14ac:dyDescent="0.2">
      <c r="J71" s="48"/>
      <c r="K71" s="48"/>
      <c r="L71" s="48"/>
      <c r="M71" s="48"/>
      <c r="N71" s="48"/>
      <c r="O71" s="48"/>
      <c r="P71" s="48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topLeftCell="A19" workbookViewId="0">
      <selection activeCell="G43" sqref="G43"/>
    </sheetView>
  </sheetViews>
  <sheetFormatPr baseColWidth="10" defaultColWidth="11.42578125" defaultRowHeight="12.75" x14ac:dyDescent="0.2"/>
  <cols>
    <col min="1" max="1" width="31.7109375" style="42" bestFit="1" customWidth="1"/>
    <col min="2" max="3" width="8.85546875" style="42" bestFit="1" customWidth="1"/>
    <col min="4" max="4" width="9.85546875" style="42" bestFit="1" customWidth="1"/>
    <col min="5" max="7" width="8.85546875" style="42" bestFit="1" customWidth="1"/>
    <col min="8" max="8" width="8" style="42" customWidth="1"/>
    <col min="9" max="9" width="11.42578125" style="42"/>
    <col min="10" max="10" width="24.42578125" style="42" customWidth="1"/>
    <col min="11" max="12" width="8.85546875" style="42" bestFit="1" customWidth="1"/>
    <col min="13" max="13" width="9.85546875" style="42" bestFit="1" customWidth="1"/>
    <col min="14" max="16" width="8.85546875" style="42" bestFit="1" customWidth="1"/>
    <col min="17" max="16384" width="11.42578125" style="42"/>
  </cols>
  <sheetData>
    <row r="1" spans="1:24" ht="21" x14ac:dyDescent="0.35">
      <c r="A1" s="94" t="s">
        <v>468</v>
      </c>
      <c r="J1" s="112" t="s">
        <v>474</v>
      </c>
      <c r="K1" s="112"/>
      <c r="L1" s="112"/>
      <c r="M1" s="112"/>
      <c r="N1" s="113"/>
      <c r="O1" s="113"/>
      <c r="P1" s="113"/>
    </row>
    <row r="2" spans="1:24" ht="15" x14ac:dyDescent="0.25">
      <c r="A2" s="111" t="s">
        <v>455</v>
      </c>
      <c r="B2" s="54">
        <v>2013</v>
      </c>
      <c r="C2" s="54">
        <v>2020</v>
      </c>
      <c r="D2" s="54">
        <v>2025</v>
      </c>
      <c r="E2" s="54">
        <v>2030</v>
      </c>
      <c r="F2" s="54">
        <v>2040</v>
      </c>
      <c r="G2" s="54">
        <v>2050</v>
      </c>
      <c r="J2" s="130" t="s">
        <v>460</v>
      </c>
      <c r="K2" s="1">
        <v>2014</v>
      </c>
      <c r="L2" s="1">
        <v>2020</v>
      </c>
      <c r="M2" s="1">
        <v>2025</v>
      </c>
      <c r="N2" s="1">
        <v>2030</v>
      </c>
      <c r="O2" s="1">
        <v>2040</v>
      </c>
      <c r="P2" s="1">
        <v>2050</v>
      </c>
      <c r="S2" s="54" t="s">
        <v>465</v>
      </c>
      <c r="T2" s="54"/>
    </row>
    <row r="3" spans="1:24" ht="15" x14ac:dyDescent="0.25">
      <c r="A3" s="129" t="s">
        <v>51</v>
      </c>
      <c r="B3" s="55">
        <f>VLOOKUP($S5,DATA!$A$1:$AM$533,S$3,FALSE)</f>
        <v>158.69049799999999</v>
      </c>
      <c r="C3" s="55">
        <f>VLOOKUP($S5,DATA!$A$1:$AM$533,T$3,FALSE)</f>
        <v>161.3727231</v>
      </c>
      <c r="D3" s="55">
        <f>VLOOKUP($S5,DATA!$A$1:$AM$533,U$3,FALSE)</f>
        <v>156.19130469999999</v>
      </c>
      <c r="E3" s="55">
        <f>VLOOKUP($S5,DATA!$A$1:$AM$533,V$3,FALSE)</f>
        <v>158.52419380000001</v>
      </c>
      <c r="F3" s="55">
        <f>VLOOKUP($S5,DATA!$A$1:$AM$533,W$3,FALSE)</f>
        <v>159.55427090000001</v>
      </c>
      <c r="G3" s="55">
        <f>VLOOKUP($S5,DATA!$A$1:$AM$533,X$3,FALSE)</f>
        <v>160.5857742</v>
      </c>
      <c r="J3" s="131" t="s">
        <v>51</v>
      </c>
      <c r="K3" s="85">
        <f>K18+K27+K36</f>
        <v>159.4835896387691</v>
      </c>
      <c r="L3" s="85">
        <f t="shared" ref="L3:P3" si="0">L18+L27+L36</f>
        <v>149.40082596864647</v>
      </c>
      <c r="M3" s="85">
        <f t="shared" si="0"/>
        <v>140.7815555420556</v>
      </c>
      <c r="N3" s="85">
        <f t="shared" si="0"/>
        <v>137.64716815207407</v>
      </c>
      <c r="O3" s="85">
        <f t="shared" si="0"/>
        <v>135.84447236421195</v>
      </c>
      <c r="P3" s="85">
        <f t="shared" si="0"/>
        <v>137.77026292010845</v>
      </c>
      <c r="S3" s="121">
        <v>2</v>
      </c>
      <c r="T3" s="122">
        <v>9</v>
      </c>
      <c r="U3" s="122">
        <v>14</v>
      </c>
      <c r="V3" s="122">
        <v>19</v>
      </c>
      <c r="W3" s="122">
        <v>29</v>
      </c>
      <c r="X3" s="123">
        <v>39</v>
      </c>
    </row>
    <row r="4" spans="1:24" ht="15" x14ac:dyDescent="0.25">
      <c r="A4" s="129" t="s">
        <v>52</v>
      </c>
      <c r="B4" s="55">
        <f>VLOOKUP($S6,DATA!$A$1:$AM$533,S$3,FALSE)</f>
        <v>1536.846857</v>
      </c>
      <c r="C4" s="55">
        <f>VLOOKUP($S6,DATA!$A$1:$AM$533,T$3,FALSE)</f>
        <v>1892.7930610000001</v>
      </c>
      <c r="D4" s="55">
        <f>VLOOKUP($S6,DATA!$A$1:$AM$533,U$3,FALSE)</f>
        <v>2099.2928539999998</v>
      </c>
      <c r="E4" s="55">
        <f>VLOOKUP($S6,DATA!$A$1:$AM$533,V$3,FALSE)</f>
        <v>2333.0140230000002</v>
      </c>
      <c r="F4" s="55">
        <f>VLOOKUP($S6,DATA!$A$1:$AM$533,W$3,FALSE)</f>
        <v>2691.8551699999998</v>
      </c>
      <c r="G4" s="55">
        <f>VLOOKUP($S6,DATA!$A$1:$AM$533,X$3,FALSE)</f>
        <v>3034.1382349999999</v>
      </c>
      <c r="J4" s="131" t="s">
        <v>52</v>
      </c>
      <c r="K4" s="85">
        <f t="shared" ref="K4:P7" si="1">K19+K28+K37</f>
        <v>1513.6339243211369</v>
      </c>
      <c r="L4" s="85">
        <f t="shared" si="1"/>
        <v>1605.3593493971787</v>
      </c>
      <c r="M4" s="85">
        <f t="shared" si="1"/>
        <v>1732.1719328140293</v>
      </c>
      <c r="N4" s="85">
        <f t="shared" si="1"/>
        <v>1827.4310152556045</v>
      </c>
      <c r="O4" s="85">
        <f t="shared" si="1"/>
        <v>1921.5165611837751</v>
      </c>
      <c r="P4" s="85">
        <f t="shared" si="1"/>
        <v>2103.3703629628376</v>
      </c>
      <c r="S4" s="124">
        <v>20</v>
      </c>
      <c r="T4" s="64">
        <v>21</v>
      </c>
      <c r="U4" s="64">
        <v>22</v>
      </c>
      <c r="V4" s="64"/>
      <c r="W4" s="64"/>
      <c r="X4" s="125"/>
    </row>
    <row r="5" spans="1:24" ht="15" x14ac:dyDescent="0.25">
      <c r="A5" s="129" t="s">
        <v>53</v>
      </c>
      <c r="B5" s="55">
        <f>VLOOKUP($S7,DATA!$A$1:$AM$533,S$3,FALSE)</f>
        <v>1250.920102</v>
      </c>
      <c r="C5" s="55">
        <f>VLOOKUP($S7,DATA!$A$1:$AM$533,T$3,FALSE)</f>
        <v>1336.2773500000001</v>
      </c>
      <c r="D5" s="55">
        <f>VLOOKUP($S7,DATA!$A$1:$AM$533,U$3,FALSE)</f>
        <v>1339.4666</v>
      </c>
      <c r="E5" s="55">
        <f>VLOOKUP($S7,DATA!$A$1:$AM$533,V$3,FALSE)</f>
        <v>1392.0391770000001</v>
      </c>
      <c r="F5" s="55">
        <f>VLOOKUP($S7,DATA!$A$1:$AM$533,W$3,FALSE)</f>
        <v>1466.0659579999999</v>
      </c>
      <c r="G5" s="55">
        <f>VLOOKUP($S7,DATA!$A$1:$AM$533,X$3,FALSE)</f>
        <v>1481.82447</v>
      </c>
      <c r="J5" s="131" t="s">
        <v>53</v>
      </c>
      <c r="K5" s="85">
        <f t="shared" si="1"/>
        <v>1239.6847650019495</v>
      </c>
      <c r="L5" s="85">
        <f t="shared" si="1"/>
        <v>1273.5811679364854</v>
      </c>
      <c r="M5" s="85">
        <f t="shared" si="1"/>
        <v>1344.8287283182453</v>
      </c>
      <c r="N5" s="85">
        <f t="shared" si="1"/>
        <v>1388.555720093505</v>
      </c>
      <c r="O5" s="85">
        <f t="shared" si="1"/>
        <v>1409.9773389182451</v>
      </c>
      <c r="P5" s="85">
        <f t="shared" si="1"/>
        <v>1495.8025667488923</v>
      </c>
      <c r="S5" s="124" t="s">
        <v>74</v>
      </c>
      <c r="T5" s="64"/>
      <c r="U5" s="64"/>
      <c r="V5" s="64"/>
      <c r="W5" s="64"/>
      <c r="X5" s="125"/>
    </row>
    <row r="6" spans="1:24" ht="15" x14ac:dyDescent="0.25">
      <c r="A6" s="129" t="s">
        <v>54</v>
      </c>
      <c r="B6" s="55">
        <f>VLOOKUP($S8,DATA!$A$1:$AM$533,S$3,FALSE)</f>
        <v>180.4229244</v>
      </c>
      <c r="C6" s="55">
        <f>VLOOKUP($S8,DATA!$A$1:$AM$533,T$3,FALSE)</f>
        <v>199.9603084</v>
      </c>
      <c r="D6" s="55">
        <f>VLOOKUP($S8,DATA!$A$1:$AM$533,U$3,FALSE)</f>
        <v>205.82243130000001</v>
      </c>
      <c r="E6" s="55">
        <f>VLOOKUP($S8,DATA!$A$1:$AM$533,V$3,FALSE)</f>
        <v>223.80834999999999</v>
      </c>
      <c r="F6" s="55">
        <f>VLOOKUP($S8,DATA!$A$1:$AM$533,W$3,FALSE)</f>
        <v>258.74922029999999</v>
      </c>
      <c r="G6" s="55">
        <f>VLOOKUP($S8,DATA!$A$1:$AM$533,X$3,FALSE)</f>
        <v>273.34082469999998</v>
      </c>
      <c r="J6" s="131" t="s">
        <v>54</v>
      </c>
      <c r="K6" s="85">
        <f t="shared" si="1"/>
        <v>181.26275960403501</v>
      </c>
      <c r="L6" s="85">
        <f t="shared" si="1"/>
        <v>178.8403573816845</v>
      </c>
      <c r="M6" s="85">
        <f t="shared" si="1"/>
        <v>154.51889665269684</v>
      </c>
      <c r="N6" s="85">
        <f t="shared" si="1"/>
        <v>139.84491686932074</v>
      </c>
      <c r="O6" s="85">
        <f t="shared" si="1"/>
        <v>129.64957225169294</v>
      </c>
      <c r="P6" s="85">
        <f t="shared" si="1"/>
        <v>116.54224952023492</v>
      </c>
      <c r="S6" s="124" t="s">
        <v>75</v>
      </c>
      <c r="T6" s="64"/>
      <c r="U6" s="64"/>
      <c r="V6" s="64"/>
      <c r="W6" s="64"/>
      <c r="X6" s="125"/>
    </row>
    <row r="7" spans="1:24" ht="15" x14ac:dyDescent="0.25">
      <c r="A7" s="129" t="s">
        <v>55</v>
      </c>
      <c r="B7" s="55">
        <f>VLOOKUP($S9,DATA!$A$1:$AM$533,S$3,FALSE)</f>
        <v>1498.677275</v>
      </c>
      <c r="C7" s="55">
        <f>VLOOKUP($S9,DATA!$A$1:$AM$533,T$3,FALSE)</f>
        <v>1656.1337209999999</v>
      </c>
      <c r="D7" s="55">
        <f>VLOOKUP($S9,DATA!$A$1:$AM$533,U$3,FALSE)</f>
        <v>1753.4423139999999</v>
      </c>
      <c r="E7" s="55">
        <f>VLOOKUP($S9,DATA!$A$1:$AM$533,V$3,FALSE)</f>
        <v>1862.2602750000001</v>
      </c>
      <c r="F7" s="55">
        <f>VLOOKUP($S9,DATA!$A$1:$AM$533,W$3,FALSE)</f>
        <v>1754.3886480000001</v>
      </c>
      <c r="G7" s="55">
        <f>VLOOKUP($S9,DATA!$A$1:$AM$533,X$3,FALSE)</f>
        <v>1643.7766160000001</v>
      </c>
      <c r="J7" s="131" t="s">
        <v>461</v>
      </c>
      <c r="K7" s="85">
        <f t="shared" si="1"/>
        <v>1525.6879408236925</v>
      </c>
      <c r="L7" s="85">
        <f t="shared" si="1"/>
        <v>1649.6800001391975</v>
      </c>
      <c r="M7" s="85">
        <f t="shared" si="1"/>
        <v>1761.919822484263</v>
      </c>
      <c r="N7" s="85">
        <f t="shared" si="1"/>
        <v>1772.7386014040144</v>
      </c>
      <c r="O7" s="85">
        <f t="shared" si="1"/>
        <v>1709.1366164123476</v>
      </c>
      <c r="P7" s="85">
        <f t="shared" si="1"/>
        <v>1447.3500154367778</v>
      </c>
      <c r="S7" s="124" t="s">
        <v>76</v>
      </c>
      <c r="T7" s="64"/>
      <c r="U7" s="64"/>
      <c r="V7" s="64"/>
      <c r="W7" s="64"/>
      <c r="X7" s="125"/>
    </row>
    <row r="8" spans="1:24" ht="15" x14ac:dyDescent="0.25">
      <c r="A8" s="129" t="s">
        <v>56</v>
      </c>
      <c r="B8" s="61">
        <f t="shared" ref="B8:G8" si="2">SUM(B3:B7)</f>
        <v>4625.5576564000003</v>
      </c>
      <c r="C8" s="61">
        <f t="shared" si="2"/>
        <v>5246.5371635000001</v>
      </c>
      <c r="D8" s="61">
        <f t="shared" si="2"/>
        <v>5554.2155039999998</v>
      </c>
      <c r="E8" s="61">
        <f t="shared" si="2"/>
        <v>5969.6460188000001</v>
      </c>
      <c r="F8" s="61">
        <f t="shared" si="2"/>
        <v>6330.6132672000003</v>
      </c>
      <c r="G8" s="61">
        <f t="shared" si="2"/>
        <v>6593.6659198999996</v>
      </c>
      <c r="J8" s="132" t="s">
        <v>145</v>
      </c>
      <c r="K8" s="103">
        <f>SUM(K3:K7)</f>
        <v>4619.7529793895828</v>
      </c>
      <c r="L8" s="103">
        <f t="shared" ref="L8:P8" si="3">SUM(L3:L7)</f>
        <v>4856.8617008231922</v>
      </c>
      <c r="M8" s="103">
        <f t="shared" si="3"/>
        <v>5134.2209358112905</v>
      </c>
      <c r="N8" s="103">
        <f t="shared" si="3"/>
        <v>5266.2174217745178</v>
      </c>
      <c r="O8" s="103">
        <f t="shared" si="3"/>
        <v>5306.1245611302729</v>
      </c>
      <c r="P8" s="103">
        <f t="shared" si="3"/>
        <v>5300.8354575888507</v>
      </c>
      <c r="S8" s="124" t="s">
        <v>77</v>
      </c>
      <c r="T8" s="64"/>
      <c r="U8" s="64"/>
      <c r="V8" s="64"/>
      <c r="W8" s="64"/>
      <c r="X8" s="125"/>
    </row>
    <row r="9" spans="1:24" x14ac:dyDescent="0.2">
      <c r="A9" s="3"/>
      <c r="B9" s="57"/>
      <c r="C9" s="57"/>
      <c r="D9" s="57"/>
      <c r="E9" s="57"/>
      <c r="F9" s="57"/>
      <c r="G9" s="57"/>
      <c r="J9" s="3" t="s">
        <v>476</v>
      </c>
      <c r="K9" s="109"/>
      <c r="L9" s="134">
        <f>L8/'ENER-baseline'!L8-1</f>
        <v>-9.079118893504845E-2</v>
      </c>
      <c r="M9" s="134">
        <f>M8/'ENER-baseline'!M8-1</f>
        <v>-0.25618668357721219</v>
      </c>
      <c r="N9" s="134">
        <f>N8/'ENER-baseline'!N8-1</f>
        <v>-0.30938315069943534</v>
      </c>
      <c r="O9" s="134">
        <f>O8/'ENER-baseline'!O8-1</f>
        <v>-0.35692106890808517</v>
      </c>
      <c r="P9" s="134">
        <f>P8/'ENER-baseline'!P8-1</f>
        <v>-0.43615923924352984</v>
      </c>
      <c r="Q9" s="48"/>
      <c r="S9" s="124" t="s">
        <v>238</v>
      </c>
      <c r="T9" s="64"/>
      <c r="U9" s="64"/>
      <c r="V9" s="64"/>
      <c r="W9" s="64"/>
      <c r="X9" s="125"/>
    </row>
    <row r="10" spans="1:24" x14ac:dyDescent="0.2">
      <c r="J10" s="3"/>
      <c r="K10" s="110"/>
      <c r="L10" s="110"/>
      <c r="M10" s="110"/>
      <c r="N10" s="110"/>
      <c r="O10" s="110"/>
      <c r="P10" s="110"/>
      <c r="Q10" s="48"/>
      <c r="S10" s="124" t="s">
        <v>49</v>
      </c>
      <c r="T10" s="64"/>
      <c r="U10" s="64"/>
      <c r="V10" s="64"/>
      <c r="W10" s="64"/>
      <c r="X10" s="125"/>
    </row>
    <row r="11" spans="1:24" x14ac:dyDescent="0.2">
      <c r="J11" s="3"/>
      <c r="K11" s="107"/>
      <c r="L11" s="107"/>
      <c r="M11" s="107"/>
      <c r="N11" s="107"/>
      <c r="O11" s="107"/>
      <c r="P11" s="107"/>
      <c r="Q11" s="48"/>
      <c r="S11" s="124" t="s">
        <v>50</v>
      </c>
      <c r="T11" s="64"/>
      <c r="U11" s="64"/>
      <c r="V11" s="64"/>
      <c r="W11" s="64"/>
      <c r="X11" s="125"/>
    </row>
    <row r="12" spans="1:24" x14ac:dyDescent="0.2">
      <c r="A12" s="3" t="s">
        <v>129</v>
      </c>
      <c r="B12" s="54">
        <v>2013</v>
      </c>
      <c r="C12" s="54">
        <v>2020</v>
      </c>
      <c r="D12" s="54">
        <v>2025</v>
      </c>
      <c r="E12" s="54">
        <v>2030</v>
      </c>
      <c r="F12" s="54">
        <v>2040</v>
      </c>
      <c r="G12" s="54">
        <v>2050</v>
      </c>
      <c r="J12" s="3" t="s">
        <v>129</v>
      </c>
      <c r="K12" s="54">
        <v>2013</v>
      </c>
      <c r="L12" s="54">
        <v>2020</v>
      </c>
      <c r="M12" s="54">
        <v>2025</v>
      </c>
      <c r="N12" s="54">
        <v>2030</v>
      </c>
      <c r="O12" s="54">
        <v>2040</v>
      </c>
      <c r="P12" s="54">
        <v>2050</v>
      </c>
      <c r="Q12" s="48"/>
      <c r="S12" s="124" t="s">
        <v>63</v>
      </c>
      <c r="T12" s="64"/>
      <c r="U12" s="64"/>
      <c r="V12" s="64"/>
      <c r="W12" s="64"/>
      <c r="X12" s="125"/>
    </row>
    <row r="13" spans="1:24" ht="15" x14ac:dyDescent="0.25">
      <c r="A13" s="129" t="s">
        <v>462</v>
      </c>
      <c r="B13" s="59">
        <f>VLOOKUP($S11,DATA!$A$1:$AM$533,S$3,FALSE)</f>
        <v>237211.6275</v>
      </c>
      <c r="C13" s="59">
        <f>VLOOKUP($S11,DATA!$A$1:$AM$533,T$3,FALSE)</f>
        <v>339057.07059999998</v>
      </c>
      <c r="D13" s="59">
        <f>VLOOKUP($S11,DATA!$A$1:$AM$533,U$3,FALSE)</f>
        <v>392677.03029999998</v>
      </c>
      <c r="E13" s="59">
        <f>VLOOKUP($S11,DATA!$A$1:$AM$533,V$3,FALSE)</f>
        <v>456784.40879999998</v>
      </c>
      <c r="F13" s="59">
        <f>VLOOKUP($S11,DATA!$A$1:$AM$533,W$3,FALSE)</f>
        <v>557818.11580000003</v>
      </c>
      <c r="G13" s="59">
        <f>VLOOKUP($S11,DATA!$A$1:$AM$533,X$3,FALSE)</f>
        <v>657762.05449999997</v>
      </c>
      <c r="J13" s="132" t="s">
        <v>462</v>
      </c>
      <c r="K13" s="59">
        <f>K41/0.0036</f>
        <v>242184.04738459998</v>
      </c>
      <c r="L13" s="59">
        <f t="shared" ref="L13:P13" si="4">L41/0.0036</f>
        <v>266973.82580089994</v>
      </c>
      <c r="M13" s="59">
        <f t="shared" si="4"/>
        <v>306057.45907964319</v>
      </c>
      <c r="N13" s="59">
        <f t="shared" si="4"/>
        <v>328898.30330722971</v>
      </c>
      <c r="O13" s="59">
        <f t="shared" si="4"/>
        <v>352007.77632890572</v>
      </c>
      <c r="P13" s="59">
        <f t="shared" si="4"/>
        <v>401213.03077243752</v>
      </c>
      <c r="Q13" s="48"/>
      <c r="S13" s="124" t="s">
        <v>64</v>
      </c>
      <c r="T13" s="64"/>
      <c r="U13" s="64"/>
      <c r="V13" s="64"/>
      <c r="W13" s="64"/>
      <c r="X13" s="125"/>
    </row>
    <row r="14" spans="1:24" x14ac:dyDescent="0.2">
      <c r="J14" s="3"/>
      <c r="K14" s="107"/>
      <c r="L14" s="108"/>
      <c r="M14" s="108"/>
      <c r="N14" s="108"/>
      <c r="O14" s="108"/>
      <c r="P14" s="108"/>
      <c r="Q14" s="48"/>
      <c r="S14" s="124" t="s">
        <v>65</v>
      </c>
      <c r="T14" s="64"/>
      <c r="U14" s="64"/>
      <c r="V14" s="64"/>
      <c r="W14" s="64"/>
      <c r="X14" s="125"/>
    </row>
    <row r="15" spans="1:24" x14ac:dyDescent="0.2">
      <c r="A15" s="3"/>
      <c r="B15" s="55"/>
      <c r="C15" s="55"/>
      <c r="D15" s="55"/>
      <c r="E15" s="55"/>
      <c r="F15" s="55"/>
      <c r="G15" s="55"/>
      <c r="J15" s="3"/>
      <c r="K15" s="107"/>
      <c r="L15" s="107"/>
      <c r="M15" s="107"/>
      <c r="N15" s="107"/>
      <c r="O15" s="107"/>
      <c r="P15" s="107"/>
      <c r="Q15" s="48"/>
      <c r="S15" s="124" t="s">
        <v>66</v>
      </c>
      <c r="T15" s="64"/>
      <c r="U15" s="64"/>
      <c r="V15" s="64"/>
      <c r="W15" s="64"/>
      <c r="X15" s="125"/>
    </row>
    <row r="16" spans="1:24" x14ac:dyDescent="0.2">
      <c r="A16" s="3"/>
      <c r="J16" s="3" t="s">
        <v>463</v>
      </c>
      <c r="K16" s="107"/>
      <c r="L16" s="107"/>
      <c r="M16" s="107"/>
      <c r="N16" s="107"/>
      <c r="O16" s="107"/>
      <c r="P16" s="107"/>
      <c r="Q16" s="48"/>
      <c r="S16" s="126" t="s">
        <v>67</v>
      </c>
      <c r="T16" s="127"/>
      <c r="U16" s="127"/>
      <c r="V16" s="127"/>
      <c r="W16" s="127"/>
      <c r="X16" s="128"/>
    </row>
    <row r="17" spans="1:17" ht="15" x14ac:dyDescent="0.25">
      <c r="A17" s="3" t="s">
        <v>469</v>
      </c>
      <c r="B17" s="54">
        <v>2013</v>
      </c>
      <c r="C17" s="54">
        <v>2020</v>
      </c>
      <c r="D17" s="54">
        <v>2025</v>
      </c>
      <c r="E17" s="54">
        <v>2030</v>
      </c>
      <c r="F17" s="54">
        <v>2040</v>
      </c>
      <c r="G17" s="54">
        <v>2050</v>
      </c>
      <c r="H17" s="6"/>
      <c r="J17" s="130" t="s">
        <v>460</v>
      </c>
      <c r="K17" s="1">
        <v>2014</v>
      </c>
      <c r="L17" s="1">
        <v>2020</v>
      </c>
      <c r="M17" s="1">
        <v>2025</v>
      </c>
      <c r="N17" s="1">
        <v>2030</v>
      </c>
      <c r="O17" s="1">
        <v>2040</v>
      </c>
      <c r="P17" s="1">
        <v>2050</v>
      </c>
      <c r="Q17" s="48"/>
    </row>
    <row r="18" spans="1:17" ht="15" x14ac:dyDescent="0.25">
      <c r="A18" s="129" t="s">
        <v>51</v>
      </c>
      <c r="B18" s="55">
        <f>VLOOKUP(CONCATENATE($S12,$S$4,"_2"),DATA!$A$1:$AM$533,S$3,FALSE)</f>
        <v>121.58713299999999</v>
      </c>
      <c r="C18" s="55">
        <f>VLOOKUP(CONCATENATE($S12,$S$4,"_2"),DATA!$A$1:$AM$533,T$3,FALSE)</f>
        <v>123.99560339999999</v>
      </c>
      <c r="D18" s="55">
        <f>VLOOKUP(CONCATENATE($S12,$S$4,"_2"),DATA!$A$1:$AM$533,U$3,FALSE)</f>
        <v>120.7780159</v>
      </c>
      <c r="E18" s="55">
        <f>VLOOKUP(CONCATENATE($S12,$S$4,"_2"),DATA!$A$1:$AM$533,V$3,FALSE)</f>
        <v>123.4316022</v>
      </c>
      <c r="F18" s="55">
        <f>VLOOKUP(CONCATENATE($S12,$S$4,"_2"),DATA!$A$1:$AM$533,W$3,FALSE)</f>
        <v>124.341408</v>
      </c>
      <c r="G18" s="55">
        <f>VLOOKUP(CONCATENATE($S12,$S$4,"_2"),DATA!$A$1:$AM$533,X$3,FALSE)</f>
        <v>123.5717954</v>
      </c>
      <c r="H18" s="116"/>
      <c r="J18" s="131" t="s">
        <v>51</v>
      </c>
      <c r="K18" s="114">
        <v>123.35148719296878</v>
      </c>
      <c r="L18" s="114">
        <v>113.25619709423326</v>
      </c>
      <c r="M18" s="114">
        <v>104.63028906385915</v>
      </c>
      <c r="N18" s="114">
        <v>101.49185280860188</v>
      </c>
      <c r="O18" s="114">
        <v>99.684691310950853</v>
      </c>
      <c r="P18" s="114">
        <v>101.59984785988996</v>
      </c>
    </row>
    <row r="19" spans="1:17" ht="15" x14ac:dyDescent="0.25">
      <c r="A19" s="129" t="s">
        <v>52</v>
      </c>
      <c r="B19" s="55">
        <f>VLOOKUP(CONCATENATE($S13,$S$4,"_2"),DATA!$A$1:$AM$533,S$3,FALSE)</f>
        <v>411.05060300000002</v>
      </c>
      <c r="C19" s="55">
        <f>VLOOKUP(CONCATENATE($S13,$S$4,"_2"),DATA!$A$1:$AM$533,T$3,FALSE)</f>
        <v>389.36430050000001</v>
      </c>
      <c r="D19" s="55">
        <f>VLOOKUP(CONCATENATE($S13,$S$4,"_2"),DATA!$A$1:$AM$533,U$3,FALSE)</f>
        <v>371.39986540000001</v>
      </c>
      <c r="E19" s="55">
        <f>VLOOKUP(CONCATENATE($S13,$S$4,"_2"),DATA!$A$1:$AM$533,V$3,FALSE)</f>
        <v>364.32425060000003</v>
      </c>
      <c r="F19" s="55">
        <f>VLOOKUP(CONCATENATE($S13,$S$4,"_2"),DATA!$A$1:$AM$533,W$3,FALSE)</f>
        <v>396.41263930000002</v>
      </c>
      <c r="G19" s="55">
        <f>VLOOKUP(CONCATENATE($S13,$S$4,"_2"),DATA!$A$1:$AM$533,X$3,FALSE)</f>
        <v>408.77283499999999</v>
      </c>
      <c r="H19" s="116"/>
      <c r="J19" s="131" t="s">
        <v>52</v>
      </c>
      <c r="K19" s="114">
        <v>385.45498639315804</v>
      </c>
      <c r="L19" s="114">
        <v>363.76934808449835</v>
      </c>
      <c r="M19" s="114">
        <v>326.09813854634649</v>
      </c>
      <c r="N19" s="114">
        <v>332.65477891460495</v>
      </c>
      <c r="O19" s="114">
        <v>354.63040392498675</v>
      </c>
      <c r="P19" s="114">
        <v>402.13701746530143</v>
      </c>
    </row>
    <row r="20" spans="1:17" ht="15" x14ac:dyDescent="0.25">
      <c r="A20" s="129" t="s">
        <v>53</v>
      </c>
      <c r="B20" s="55">
        <f>VLOOKUP(CONCATENATE($S14,$S$4,"_2"),DATA!$A$1:$AM$533,S$3,FALSE)</f>
        <v>1245.3447020000001</v>
      </c>
      <c r="C20" s="55">
        <f>VLOOKUP(CONCATENATE($S14,$S$4,"_2"),DATA!$A$1:$AM$533,T$3,FALSE)</f>
        <v>1325.2968840000001</v>
      </c>
      <c r="D20" s="55">
        <f>VLOOKUP(CONCATENATE($S14,$S$4,"_2"),DATA!$A$1:$AM$533,U$3,FALSE)</f>
        <v>1324.882159</v>
      </c>
      <c r="E20" s="55">
        <f>VLOOKUP(CONCATENATE($S14,$S$4,"_2"),DATA!$A$1:$AM$533,V$3,FALSE)</f>
        <v>1373.8110369999999</v>
      </c>
      <c r="F20" s="55">
        <f>VLOOKUP(CONCATENATE($S14,$S$4,"_2"),DATA!$A$1:$AM$533,W$3,FALSE)</f>
        <v>1437.4030660000001</v>
      </c>
      <c r="G20" s="55">
        <f>VLOOKUP(CONCATENATE($S14,$S$4,"_2"),DATA!$A$1:$AM$533,X$3,FALSE)</f>
        <v>1440.9829930000001</v>
      </c>
      <c r="H20" s="116"/>
      <c r="J20" s="131" t="s">
        <v>53</v>
      </c>
      <c r="K20" s="114">
        <v>1235.6654370019494</v>
      </c>
      <c r="L20" s="114">
        <v>1261.1463508977931</v>
      </c>
      <c r="M20" s="114">
        <v>1302.9321568040905</v>
      </c>
      <c r="N20" s="114">
        <v>1329.0221898488646</v>
      </c>
      <c r="O20" s="114">
        <v>1327.9561519320328</v>
      </c>
      <c r="P20" s="114">
        <v>1346.8790390140794</v>
      </c>
    </row>
    <row r="21" spans="1:17" ht="15" x14ac:dyDescent="0.25">
      <c r="A21" s="129" t="s">
        <v>54</v>
      </c>
      <c r="B21" s="55">
        <f>VLOOKUP(CONCATENATE($S15,$S$4,"_2"),DATA!$A$1:$AM$533,S$3,FALSE)</f>
        <v>82.998924389999999</v>
      </c>
      <c r="C21" s="55">
        <f>VLOOKUP(CONCATENATE($S15,$S$4,"_2"),DATA!$A$1:$AM$533,T$3,FALSE)</f>
        <v>71.992847889999894</v>
      </c>
      <c r="D21" s="55">
        <f>VLOOKUP(CONCATENATE($S15,$S$4,"_2"),DATA!$A$1:$AM$533,U$3,FALSE)</f>
        <v>62.09537735</v>
      </c>
      <c r="E21" s="55">
        <f>VLOOKUP(CONCATENATE($S15,$S$4,"_2"),DATA!$A$1:$AM$533,V$3,FALSE)</f>
        <v>57.839789549999999</v>
      </c>
      <c r="F21" s="55">
        <f>VLOOKUP(CONCATENATE($S15,$S$4,"_2"),DATA!$A$1:$AM$533,W$3,FALSE)</f>
        <v>59.592961160000002</v>
      </c>
      <c r="G21" s="55">
        <f>VLOOKUP(CONCATENATE($S15,$S$4,"_2"),DATA!$A$1:$AM$533,X$3,FALSE)</f>
        <v>57.642898989999999</v>
      </c>
      <c r="H21" s="116"/>
      <c r="J21" s="131" t="s">
        <v>54</v>
      </c>
      <c r="K21" s="114">
        <v>67.826159999999987</v>
      </c>
      <c r="L21" s="114">
        <v>65.223873969794525</v>
      </c>
      <c r="M21" s="114">
        <v>55.410842446567131</v>
      </c>
      <c r="N21" s="114">
        <v>50.039704211623032</v>
      </c>
      <c r="O21" s="114">
        <v>45.492332978376083</v>
      </c>
      <c r="P21" s="114">
        <v>40.332096399023833</v>
      </c>
    </row>
    <row r="22" spans="1:17" ht="15" x14ac:dyDescent="0.25">
      <c r="A22" s="129" t="s">
        <v>55</v>
      </c>
      <c r="B22" s="55">
        <f>VLOOKUP(CONCATENATE($S16,$S$4,"_2"),DATA!$A$1:$AM$533,S$3,FALSE)</f>
        <v>1269.6992749999999</v>
      </c>
      <c r="C22" s="55">
        <f>VLOOKUP(CONCATENATE($S16,$S$4,"_2"),DATA!$A$1:$AM$533,T$3,FALSE)</f>
        <v>1315.78529</v>
      </c>
      <c r="D22" s="55">
        <f>VLOOKUP(CONCATENATE($S16,$S$4,"_2"),DATA!$A$1:$AM$533,U$3,FALSE)</f>
        <v>1346.7398559999999</v>
      </c>
      <c r="E22" s="55">
        <f>VLOOKUP(CONCATENATE($S16,$S$4,"_2"),DATA!$A$1:$AM$533,V$3,FALSE)</f>
        <v>1377.598264</v>
      </c>
      <c r="F22" s="55">
        <f>VLOOKUP(CONCATENATE($S16,$S$4,"_2"),DATA!$A$1:$AM$533,W$3,FALSE)</f>
        <v>1166.644194</v>
      </c>
      <c r="G22" s="55">
        <f>VLOOKUP(CONCATENATE($S16,$S$4,"_2"),DATA!$A$1:$AM$533,X$3,FALSE)</f>
        <v>955.56564749999995</v>
      </c>
      <c r="H22" s="116"/>
      <c r="J22" s="131" t="s">
        <v>461</v>
      </c>
      <c r="K22" s="114">
        <v>1290.9600362210074</v>
      </c>
      <c r="L22" s="114">
        <v>1373.9727526579004</v>
      </c>
      <c r="M22" s="114">
        <v>1407.8576644829075</v>
      </c>
      <c r="N22" s="114">
        <v>1380.0655675855314</v>
      </c>
      <c r="O22" s="114">
        <v>1283.1989750343278</v>
      </c>
      <c r="P22" s="114">
        <v>958.44313514135695</v>
      </c>
      <c r="Q22" s="135">
        <f>P22/'ENER-baseline'!P22-1</f>
        <v>-0.66718644528215965</v>
      </c>
    </row>
    <row r="23" spans="1:17" ht="15" x14ac:dyDescent="0.25">
      <c r="A23" s="129" t="s">
        <v>56</v>
      </c>
      <c r="B23" s="61">
        <f>SUM(B18:B22)</f>
        <v>3130.6806373899999</v>
      </c>
      <c r="C23" s="61">
        <f t="shared" ref="C23:G23" si="5">SUM(C18:C22)</f>
        <v>3226.4349257900003</v>
      </c>
      <c r="D23" s="61">
        <f t="shared" si="5"/>
        <v>3225.89527365</v>
      </c>
      <c r="E23" s="61">
        <f t="shared" si="5"/>
        <v>3297.0049433499998</v>
      </c>
      <c r="F23" s="61">
        <f t="shared" si="5"/>
        <v>3184.3942684600001</v>
      </c>
      <c r="G23" s="61">
        <f t="shared" si="5"/>
        <v>2986.5361698900001</v>
      </c>
      <c r="H23" s="116"/>
      <c r="J23" s="132" t="s">
        <v>145</v>
      </c>
      <c r="K23" s="103">
        <f>SUM(K18:K22)</f>
        <v>3103.258106809084</v>
      </c>
      <c r="L23" s="103">
        <f t="shared" ref="L23:P23" si="6">SUM(L18:L22)</f>
        <v>3177.3685227042197</v>
      </c>
      <c r="M23" s="103">
        <f t="shared" si="6"/>
        <v>3196.9290913437708</v>
      </c>
      <c r="N23" s="103">
        <f t="shared" si="6"/>
        <v>3193.2740933692257</v>
      </c>
      <c r="O23" s="103">
        <f t="shared" si="6"/>
        <v>3110.9625551806739</v>
      </c>
      <c r="P23" s="103">
        <f t="shared" si="6"/>
        <v>2849.3911358796518</v>
      </c>
    </row>
    <row r="24" spans="1:17" x14ac:dyDescent="0.2">
      <c r="A24" s="3" t="s">
        <v>476</v>
      </c>
      <c r="B24" s="134"/>
      <c r="C24" s="134">
        <f>C23/'ENER-baseline'!C23-1</f>
        <v>-0.15621143004807503</v>
      </c>
      <c r="D24" s="134">
        <f>D23/'ENER-baseline'!D23-1</f>
        <v>-0.2527165803491962</v>
      </c>
      <c r="E24" s="134">
        <f>E23/'ENER-baseline'!E23-1</f>
        <v>-0.31484596584958824</v>
      </c>
      <c r="F24" s="134">
        <f>F23/'ENER-baseline'!F23-1</f>
        <v>-0.38196950118078543</v>
      </c>
      <c r="G24" s="134">
        <f>G23/'ENER-baseline'!G23-1</f>
        <v>-0.45707631751468014</v>
      </c>
      <c r="H24" s="116"/>
      <c r="J24" s="3" t="s">
        <v>476</v>
      </c>
      <c r="K24" s="110"/>
      <c r="L24" s="136">
        <f>L23/'ENER-baseline'!L23-1</f>
        <v>-9.53815661383699E-2</v>
      </c>
      <c r="M24" s="136">
        <f>M23/'ENER-baseline'!M23-1</f>
        <v>-0.278297511967458</v>
      </c>
      <c r="N24" s="136">
        <f>N23/'ENER-baseline'!N23-1</f>
        <v>-0.33834629341471167</v>
      </c>
      <c r="O24" s="136">
        <f>O23/'ENER-baseline'!O23-1</f>
        <v>-0.39248804939019932</v>
      </c>
      <c r="P24" s="136">
        <f>P23/'ENER-baseline'!P23-1</f>
        <v>-0.48379359761970986</v>
      </c>
    </row>
    <row r="25" spans="1:17" x14ac:dyDescent="0.2">
      <c r="G25" s="117"/>
      <c r="H25" s="48"/>
      <c r="I25" s="48"/>
      <c r="J25" s="3" t="s">
        <v>464</v>
      </c>
      <c r="K25" s="107"/>
      <c r="L25" s="107"/>
      <c r="M25" s="107"/>
      <c r="N25" s="107"/>
      <c r="O25" s="107"/>
      <c r="P25" s="48"/>
      <c r="Q25" s="48"/>
    </row>
    <row r="26" spans="1:17" ht="15" x14ac:dyDescent="0.25">
      <c r="A26" s="3" t="s">
        <v>470</v>
      </c>
      <c r="B26" s="54">
        <v>2013</v>
      </c>
      <c r="C26" s="54">
        <v>2020</v>
      </c>
      <c r="D26" s="54">
        <v>2025</v>
      </c>
      <c r="E26" s="54">
        <v>2030</v>
      </c>
      <c r="F26" s="54">
        <v>2040</v>
      </c>
      <c r="G26" s="54">
        <v>2050</v>
      </c>
      <c r="H26" s="48"/>
      <c r="J26" s="130" t="s">
        <v>460</v>
      </c>
      <c r="K26" s="1">
        <v>2014</v>
      </c>
      <c r="L26" s="1">
        <v>2020</v>
      </c>
      <c r="M26" s="1">
        <v>2025</v>
      </c>
      <c r="N26" s="1">
        <v>2030</v>
      </c>
      <c r="O26" s="1">
        <v>2040</v>
      </c>
      <c r="P26" s="1">
        <v>2050</v>
      </c>
    </row>
    <row r="27" spans="1:17" ht="15" x14ac:dyDescent="0.25">
      <c r="A27" s="129" t="s">
        <v>51</v>
      </c>
      <c r="B27" s="55">
        <f>VLOOKUP(CONCATENATE($S12,$T$4,"_2"),DATA!$A$1:$AM$533,S$3,FALSE)</f>
        <v>7.5365014899999999E-2</v>
      </c>
      <c r="C27" s="55">
        <f>VLOOKUP(CONCATENATE($S12,$T$4,"_2"),DATA!$A$1:$AM$533,T$3,FALSE)</f>
        <v>9.9365547600000007E-2</v>
      </c>
      <c r="D27" s="55">
        <f>VLOOKUP(CONCATENATE($S12,$T$4,"_2"),DATA!$A$1:$AM$533,U$3,FALSE)</f>
        <v>0.1160758959</v>
      </c>
      <c r="E27" s="55">
        <f>VLOOKUP(CONCATENATE($S12,$T$4,"_2"),DATA!$A$1:$AM$533,V$3,FALSE)</f>
        <v>0.13608876859999999</v>
      </c>
      <c r="F27" s="55">
        <f>VLOOKUP(CONCATENATE($S12,$T$4,"_2"),DATA!$A$1:$AM$533,W$3,FALSE)</f>
        <v>0.1713366771</v>
      </c>
      <c r="G27" s="55">
        <f>VLOOKUP(CONCATENATE($S12,$T$4,"_2"),DATA!$A$1:$AM$533,X$3,FALSE)</f>
        <v>0.21262576620000001</v>
      </c>
      <c r="H27" s="116"/>
      <c r="J27" s="131" t="s">
        <v>51</v>
      </c>
      <c r="K27" s="118">
        <v>0</v>
      </c>
      <c r="L27" s="118">
        <v>0</v>
      </c>
      <c r="M27" s="118">
        <v>0</v>
      </c>
      <c r="N27" s="118">
        <v>0</v>
      </c>
      <c r="O27" s="118">
        <v>0</v>
      </c>
      <c r="P27" s="118">
        <v>0</v>
      </c>
    </row>
    <row r="28" spans="1:17" ht="15" x14ac:dyDescent="0.25">
      <c r="A28" s="129" t="s">
        <v>52</v>
      </c>
      <c r="B28" s="55">
        <f>VLOOKUP(CONCATENATE($S13,$T$4,"_2"),DATA!$A$1:$AM$533,S$3,FALSE)</f>
        <v>594.8122535</v>
      </c>
      <c r="C28" s="55">
        <f>VLOOKUP(CONCATENATE($S13,$T$4,"_2"),DATA!$A$1:$AM$533,T$3,FALSE)</f>
        <v>734.66833980000001</v>
      </c>
      <c r="D28" s="55">
        <f>VLOOKUP(CONCATENATE($S13,$T$4,"_2"),DATA!$A$1:$AM$533,U$3,FALSE)</f>
        <v>835.69328429999996</v>
      </c>
      <c r="E28" s="55">
        <f>VLOOKUP(CONCATENATE($S13,$T$4,"_2"),DATA!$A$1:$AM$533,V$3,FALSE)</f>
        <v>933.49091480000004</v>
      </c>
      <c r="F28" s="55">
        <f>VLOOKUP(CONCATENATE($S13,$T$4,"_2"),DATA!$A$1:$AM$533,W$3,FALSE)</f>
        <v>1018.016616</v>
      </c>
      <c r="G28" s="55">
        <f>VLOOKUP(CONCATENATE($S13,$T$4,"_2"),DATA!$A$1:$AM$533,X$3,FALSE)</f>
        <v>1107.1439399999999</v>
      </c>
      <c r="H28" s="116"/>
      <c r="J28" s="131" t="s">
        <v>52</v>
      </c>
      <c r="K28" s="118">
        <v>596.55470783868668</v>
      </c>
      <c r="L28" s="118">
        <v>657.97523172554315</v>
      </c>
      <c r="M28" s="118">
        <v>752.34084306971374</v>
      </c>
      <c r="N28" s="118">
        <v>794.07511831669763</v>
      </c>
      <c r="O28" s="118">
        <v>819.96068954120528</v>
      </c>
      <c r="P28" s="118">
        <v>864.71938608943913</v>
      </c>
    </row>
    <row r="29" spans="1:17" ht="15" x14ac:dyDescent="0.25">
      <c r="A29" s="129" t="s">
        <v>53</v>
      </c>
      <c r="B29" s="55">
        <f>VLOOKUP(CONCATENATE($S14,$T$4,"_2"),DATA!$A$1:$AM$533,S$3,FALSE)</f>
        <v>1.1275404570000001</v>
      </c>
      <c r="C29" s="55">
        <f>VLOOKUP(CONCATENATE($S14,$T$4,"_2"),DATA!$A$1:$AM$533,T$3,FALSE)</f>
        <v>4.7624691649999997</v>
      </c>
      <c r="D29" s="55">
        <f>VLOOKUP(CONCATENATE($S14,$T$4,"_2"),DATA!$A$1:$AM$533,U$3,FALSE)</f>
        <v>7.4321591500000004</v>
      </c>
      <c r="E29" s="55">
        <f>VLOOKUP(CONCATENATE($S14,$T$4,"_2"),DATA!$A$1:$AM$533,V$3,FALSE)</f>
        <v>10.04276475</v>
      </c>
      <c r="F29" s="55">
        <f>VLOOKUP(CONCATENATE($S14,$T$4,"_2"),DATA!$A$1:$AM$533,W$3,FALSE)</f>
        <v>17.51272569</v>
      </c>
      <c r="G29" s="55">
        <f>VLOOKUP(CONCATENATE($S14,$T$4,"_2"),DATA!$A$1:$AM$533,X$3,FALSE)</f>
        <v>25.977284139999998</v>
      </c>
      <c r="H29" s="116"/>
      <c r="J29" s="131" t="s">
        <v>53</v>
      </c>
      <c r="K29" s="118">
        <v>0</v>
      </c>
      <c r="L29" s="118">
        <v>2.8080233648149817</v>
      </c>
      <c r="M29" s="118">
        <v>14.650825524080814</v>
      </c>
      <c r="N29" s="118">
        <v>21.451405131990583</v>
      </c>
      <c r="O29" s="118">
        <v>29.914605406720195</v>
      </c>
      <c r="P29" s="118">
        <v>54.99100619764036</v>
      </c>
    </row>
    <row r="30" spans="1:17" ht="15" x14ac:dyDescent="0.25">
      <c r="A30" s="129" t="s">
        <v>54</v>
      </c>
      <c r="B30" s="55">
        <f>VLOOKUP(CONCATENATE($S15,$T$4,"_2"),DATA!$A$1:$AM$533,S$3,FALSE)</f>
        <v>11.097</v>
      </c>
      <c r="C30" s="55">
        <f>VLOOKUP(CONCATENATE($S15,$T$4,"_2"),DATA!$A$1:$AM$533,T$3,FALSE)</f>
        <v>16.675684319999998</v>
      </c>
      <c r="D30" s="55">
        <f>VLOOKUP(CONCATENATE($S15,$T$4,"_2"),DATA!$A$1:$AM$533,U$3,FALSE)</f>
        <v>21.212081269999999</v>
      </c>
      <c r="E30" s="55">
        <f>VLOOKUP(CONCATENATE($S15,$T$4,"_2"),DATA!$A$1:$AM$533,V$3,FALSE)</f>
        <v>27.91563455</v>
      </c>
      <c r="F30" s="55">
        <f>VLOOKUP(CONCATENATE($S15,$T$4,"_2"),DATA!$A$1:$AM$533,W$3,FALSE)</f>
        <v>41.298425600000002</v>
      </c>
      <c r="G30" s="55">
        <f>VLOOKUP(CONCATENATE($S15,$T$4,"_2"),DATA!$A$1:$AM$533,X$3,FALSE)</f>
        <v>39.819349389999999</v>
      </c>
      <c r="H30" s="116"/>
      <c r="J30" s="131" t="s">
        <v>54</v>
      </c>
      <c r="K30" s="118">
        <v>13.104683999999999</v>
      </c>
      <c r="L30" s="118">
        <v>15.511065469923169</v>
      </c>
      <c r="M30" s="118">
        <v>17.678411086705758</v>
      </c>
      <c r="N30" s="118">
        <v>18.205522220576441</v>
      </c>
      <c r="O30" s="118">
        <v>18.732363819008665</v>
      </c>
      <c r="P30" s="118">
        <v>20.917088617477368</v>
      </c>
    </row>
    <row r="31" spans="1:17" ht="15" x14ac:dyDescent="0.25">
      <c r="A31" s="129" t="s">
        <v>55</v>
      </c>
      <c r="B31" s="55">
        <f>VLOOKUP(CONCATENATE($S16,$T$4,"_2"),DATA!$A$1:$AM$533,S$3,FALSE)</f>
        <v>33.802999999999997</v>
      </c>
      <c r="C31" s="55">
        <f>VLOOKUP(CONCATENATE($S16,$T$4,"_2"),DATA!$A$1:$AM$533,T$3,FALSE)</f>
        <v>43.290924400000002</v>
      </c>
      <c r="D31" s="55">
        <f>VLOOKUP(CONCATENATE($S16,$T$4,"_2"),DATA!$A$1:$AM$533,U$3,FALSE)</f>
        <v>50.229321140000003</v>
      </c>
      <c r="E31" s="55">
        <f>VLOOKUP(CONCATENATE($S16,$T$4,"_2"),DATA!$A$1:$AM$533,V$3,FALSE)</f>
        <v>56.631801729999999</v>
      </c>
      <c r="F31" s="55">
        <f>VLOOKUP(CONCATENATE($S16,$T$4,"_2"),DATA!$A$1:$AM$533,W$3,FALSE)</f>
        <v>61.074677549999997</v>
      </c>
      <c r="G31" s="55">
        <f>VLOOKUP(CONCATENATE($S16,$T$4,"_2"),DATA!$A$1:$AM$533,X$3,FALSE)</f>
        <v>66.0331537</v>
      </c>
      <c r="H31" s="116"/>
      <c r="J31" s="131" t="s">
        <v>461</v>
      </c>
      <c r="K31" s="118">
        <v>34.97291015725267</v>
      </c>
      <c r="L31" s="118">
        <v>42.093084675451806</v>
      </c>
      <c r="M31" s="118">
        <v>50.814912100303665</v>
      </c>
      <c r="N31" s="118">
        <v>55.177390830001386</v>
      </c>
      <c r="O31" s="118">
        <v>59.326352398603895</v>
      </c>
      <c r="P31" s="118">
        <v>66.449930023867523</v>
      </c>
    </row>
    <row r="32" spans="1:17" ht="15" x14ac:dyDescent="0.25">
      <c r="A32" s="129" t="s">
        <v>56</v>
      </c>
      <c r="B32" s="61">
        <f>SUM(B27:B31)</f>
        <v>640.91515897189993</v>
      </c>
      <c r="C32" s="61">
        <f t="shared" ref="C32:G32" si="7">SUM(C27:C31)</f>
        <v>799.49678323259991</v>
      </c>
      <c r="D32" s="61">
        <f t="shared" si="7"/>
        <v>914.6829217559</v>
      </c>
      <c r="E32" s="61">
        <f t="shared" si="7"/>
        <v>1028.2172045985999</v>
      </c>
      <c r="F32" s="61">
        <f t="shared" si="7"/>
        <v>1138.0737815170999</v>
      </c>
      <c r="G32" s="61">
        <f t="shared" si="7"/>
        <v>1239.1863529962</v>
      </c>
      <c r="H32" s="116"/>
      <c r="J32" s="132" t="s">
        <v>145</v>
      </c>
      <c r="K32" s="103">
        <f>SUM(K27:K31)</f>
        <v>644.63230199593932</v>
      </c>
      <c r="L32" s="103">
        <f t="shared" ref="L32:P32" si="8">SUM(L27:L31)</f>
        <v>718.38740523573313</v>
      </c>
      <c r="M32" s="103">
        <f t="shared" si="8"/>
        <v>835.48499178080397</v>
      </c>
      <c r="N32" s="103">
        <f t="shared" si="8"/>
        <v>888.90943649926601</v>
      </c>
      <c r="O32" s="103">
        <f t="shared" si="8"/>
        <v>927.9340111655381</v>
      </c>
      <c r="P32" s="103">
        <f t="shared" si="8"/>
        <v>1007.0774109284243</v>
      </c>
    </row>
    <row r="33" spans="1:16" x14ac:dyDescent="0.2">
      <c r="A33" s="3" t="s">
        <v>476</v>
      </c>
      <c r="B33" s="57"/>
      <c r="C33" s="134">
        <f>C32/'ENER-baseline'!C32-1</f>
        <v>9.1729841516818844E-3</v>
      </c>
      <c r="D33" s="134">
        <f>D32/'ENER-baseline'!D32-1</f>
        <v>1.6939664739934024E-2</v>
      </c>
      <c r="E33" s="134">
        <f>E32/'ENER-baseline'!E32-1</f>
        <v>2.1317901225099689E-2</v>
      </c>
      <c r="F33" s="134">
        <f>F32/'ENER-baseline'!F32-1</f>
        <v>1.5853826104651247E-2</v>
      </c>
      <c r="G33" s="134">
        <f>G32/'ENER-baseline'!G32-1</f>
        <v>8.4463633345379652E-3</v>
      </c>
      <c r="H33" s="116"/>
      <c r="J33" s="3" t="s">
        <v>476</v>
      </c>
      <c r="K33" s="136"/>
      <c r="L33" s="136">
        <f>L32/'ENER-baseline'!L32-1</f>
        <v>-2.2559821378265621E-2</v>
      </c>
      <c r="M33" s="136">
        <f>M32/'ENER-baseline'!M32-1</f>
        <v>-9.1195862558315577E-2</v>
      </c>
      <c r="N33" s="136">
        <f>N32/'ENER-baseline'!N32-1</f>
        <v>-0.12044918104897517</v>
      </c>
      <c r="O33" s="136">
        <f>O32/'ENER-baseline'!O32-1</f>
        <v>-0.14292508598449438</v>
      </c>
      <c r="P33" s="136">
        <f>P32/'ENER-baseline'!P32-1</f>
        <v>-0.1886172630423939</v>
      </c>
    </row>
    <row r="34" spans="1:16" x14ac:dyDescent="0.2">
      <c r="G34" s="117"/>
      <c r="H34" s="48"/>
      <c r="J34" s="3" t="s">
        <v>471</v>
      </c>
      <c r="K34" s="107"/>
      <c r="L34" s="107"/>
      <c r="M34" s="107"/>
      <c r="N34" s="107"/>
      <c r="O34" s="107"/>
      <c r="P34" s="48"/>
    </row>
    <row r="35" spans="1:16" ht="15" x14ac:dyDescent="0.25">
      <c r="A35" s="3" t="s">
        <v>472</v>
      </c>
      <c r="B35" s="54">
        <v>2013</v>
      </c>
      <c r="C35" s="54">
        <v>2020</v>
      </c>
      <c r="D35" s="54">
        <v>2025</v>
      </c>
      <c r="E35" s="54">
        <v>2030</v>
      </c>
      <c r="F35" s="54">
        <v>2040</v>
      </c>
      <c r="G35" s="54">
        <v>2050</v>
      </c>
      <c r="H35" s="48"/>
      <c r="J35" s="10" t="s">
        <v>460</v>
      </c>
      <c r="K35" s="32">
        <v>2014</v>
      </c>
      <c r="L35" s="32">
        <v>2020</v>
      </c>
      <c r="M35" s="32">
        <v>2025</v>
      </c>
      <c r="N35" s="32">
        <v>2030</v>
      </c>
      <c r="O35" s="32">
        <v>2040</v>
      </c>
      <c r="P35" s="32">
        <v>2050</v>
      </c>
    </row>
    <row r="36" spans="1:16" ht="15" x14ac:dyDescent="0.25">
      <c r="A36" s="129" t="s">
        <v>51</v>
      </c>
      <c r="B36" s="55">
        <f>VLOOKUP(CONCATENATE($S12,$U$4,"_2"),DATA!$A$1:$AM$533,S$3,FALSE)</f>
        <v>37.027999999999999</v>
      </c>
      <c r="C36" s="55">
        <f>VLOOKUP(CONCATENATE($S12,$U$4,"_2"),DATA!$A$1:$AM$533,T$3,FALSE)</f>
        <v>37.27775407</v>
      </c>
      <c r="D36" s="55">
        <f>VLOOKUP(CONCATENATE($S12,$U$4,"_2"),DATA!$A$1:$AM$533,U$3,FALSE)</f>
        <v>35.297212889999997</v>
      </c>
      <c r="E36" s="55">
        <f>VLOOKUP(CONCATENATE($S12,$U$4,"_2"),DATA!$A$1:$AM$533,V$3,FALSE)</f>
        <v>34.956502909999998</v>
      </c>
      <c r="F36" s="55">
        <f>VLOOKUP(CONCATENATE($S12,$U$4,"_2"),DATA!$A$1:$AM$533,W$3,FALSE)</f>
        <v>35.041526220000002</v>
      </c>
      <c r="G36" s="55">
        <f>VLOOKUP(CONCATENATE($S12,$U$4,"_2"),DATA!$A$1:$AM$533,X$3,FALSE)</f>
        <v>36.801352960000003</v>
      </c>
      <c r="H36" s="116"/>
      <c r="J36" s="131" t="s">
        <v>51</v>
      </c>
      <c r="K36" s="118">
        <v>36.132102445800335</v>
      </c>
      <c r="L36" s="118">
        <v>36.144628874413208</v>
      </c>
      <c r="M36" s="118">
        <v>36.151266478196455</v>
      </c>
      <c r="N36" s="118">
        <v>36.155315343472189</v>
      </c>
      <c r="O36" s="118">
        <v>36.159781053261106</v>
      </c>
      <c r="P36" s="118">
        <v>36.170415060218481</v>
      </c>
    </row>
    <row r="37" spans="1:16" ht="15" x14ac:dyDescent="0.25">
      <c r="A37" s="129" t="s">
        <v>52</v>
      </c>
      <c r="B37" s="55">
        <f>VLOOKUP(CONCATENATE($S13,$U$4,"_2"),DATA!$A$1:$AM$533,S$3,FALSE)</f>
        <v>530.98400000000004</v>
      </c>
      <c r="C37" s="55">
        <f>VLOOKUP(CONCATENATE($S13,$U$4,"_2"),DATA!$A$1:$AM$533,T$3,FALSE)</f>
        <v>768.76042080000002</v>
      </c>
      <c r="D37" s="55">
        <f>VLOOKUP(CONCATENATE($S13,$U$4,"_2"),DATA!$A$1:$AM$533,U$3,FALSE)</f>
        <v>892.19970430000001</v>
      </c>
      <c r="E37" s="55">
        <f>VLOOKUP(CONCATENATE($S13,$U$4,"_2"),DATA!$A$1:$AM$533,V$3,FALSE)</f>
        <v>1035.198858</v>
      </c>
      <c r="F37" s="55">
        <f>VLOOKUP(CONCATENATE($S13,$U$4,"_2"),DATA!$A$1:$AM$533,W$3,FALSE)</f>
        <v>1277.4259139999999</v>
      </c>
      <c r="G37" s="55">
        <f>VLOOKUP(CONCATENATE($S13,$U$4,"_2"),DATA!$A$1:$AM$533,X$3,FALSE)</f>
        <v>1518.22146</v>
      </c>
      <c r="H37" s="116"/>
      <c r="J37" s="131" t="s">
        <v>52</v>
      </c>
      <c r="K37" s="118">
        <v>531.62423008929227</v>
      </c>
      <c r="L37" s="118">
        <v>583.61476958713718</v>
      </c>
      <c r="M37" s="118">
        <v>653.73295119796933</v>
      </c>
      <c r="N37" s="118">
        <v>700.70111802430188</v>
      </c>
      <c r="O37" s="118">
        <v>746.92546771758316</v>
      </c>
      <c r="P37" s="118">
        <v>836.51395940809687</v>
      </c>
    </row>
    <row r="38" spans="1:16" ht="15" x14ac:dyDescent="0.25">
      <c r="A38" s="129" t="s">
        <v>53</v>
      </c>
      <c r="B38" s="55">
        <f>VLOOKUP(CONCATENATE($S14,$U$4,"_2"),DATA!$A$1:$AM$533,S$3,FALSE)</f>
        <v>4.4478590499999999</v>
      </c>
      <c r="C38" s="55">
        <f>VLOOKUP(CONCATENATE($S14,$U$4,"_2"),DATA!$A$1:$AM$533,T$3,FALSE)</f>
        <v>6.2179964989999998</v>
      </c>
      <c r="D38" s="55">
        <f>VLOOKUP(CONCATENATE($S14,$U$4,"_2"),DATA!$A$1:$AM$533,U$3,FALSE)</f>
        <v>7.1522822189999999</v>
      </c>
      <c r="E38" s="55">
        <f>VLOOKUP(CONCATENATE($S14,$U$4,"_2"),DATA!$A$1:$AM$533,V$3,FALSE)</f>
        <v>8.1853760270000002</v>
      </c>
      <c r="F38" s="55">
        <f>VLOOKUP(CONCATENATE($S14,$U$4,"_2"),DATA!$A$1:$AM$533,W$3,FALSE)</f>
        <v>11.150166390000001</v>
      </c>
      <c r="G38" s="55">
        <f>VLOOKUP(CONCATENATE($S14,$U$4,"_2"),DATA!$A$1:$AM$533,X$3,FALSE)</f>
        <v>14.86419227</v>
      </c>
      <c r="H38" s="116"/>
      <c r="J38" s="131" t="s">
        <v>53</v>
      </c>
      <c r="K38" s="118">
        <v>4.0193280000000007</v>
      </c>
      <c r="L38" s="118">
        <v>9.6267936738772431</v>
      </c>
      <c r="M38" s="118">
        <v>27.245745990074042</v>
      </c>
      <c r="N38" s="118">
        <v>38.082125112649706</v>
      </c>
      <c r="O38" s="118">
        <v>52.106581579491959</v>
      </c>
      <c r="P38" s="118">
        <v>93.93252153717259</v>
      </c>
    </row>
    <row r="39" spans="1:16" ht="15" x14ac:dyDescent="0.25">
      <c r="A39" s="129" t="s">
        <v>54</v>
      </c>
      <c r="B39" s="55">
        <f>VLOOKUP(CONCATENATE($S15,$U$4,"_2"),DATA!$A$1:$AM$533,S$3,FALSE)</f>
        <v>86.327000010000006</v>
      </c>
      <c r="C39" s="55">
        <f>VLOOKUP(CONCATENATE($S15,$U$4,"_2"),DATA!$A$1:$AM$533,T$3,FALSE)</f>
        <v>111.2917762</v>
      </c>
      <c r="D39" s="55">
        <f>VLOOKUP(CONCATENATE($S15,$U$4,"_2"),DATA!$A$1:$AM$533,U$3,FALSE)</f>
        <v>122.5149727</v>
      </c>
      <c r="E39" s="55">
        <f>VLOOKUP(CONCATENATE($S15,$U$4,"_2"),DATA!$A$1:$AM$533,V$3,FALSE)</f>
        <v>138.05292589999999</v>
      </c>
      <c r="F39" s="55">
        <f>VLOOKUP(CONCATENATE($S15,$U$4,"_2"),DATA!$A$1:$AM$533,W$3,FALSE)</f>
        <v>157.85783359999999</v>
      </c>
      <c r="G39" s="55">
        <f>VLOOKUP(CONCATENATE($S15,$U$4,"_2"),DATA!$A$1:$AM$533,X$3,FALSE)</f>
        <v>175.87857629999999</v>
      </c>
      <c r="H39" s="116"/>
      <c r="J39" s="131" t="s">
        <v>54</v>
      </c>
      <c r="K39" s="118">
        <v>100.33191560403503</v>
      </c>
      <c r="L39" s="118">
        <v>98.10541794196682</v>
      </c>
      <c r="M39" s="118">
        <v>81.429643119423957</v>
      </c>
      <c r="N39" s="118">
        <v>71.599690437121282</v>
      </c>
      <c r="O39" s="118">
        <v>65.424875454308193</v>
      </c>
      <c r="P39" s="118">
        <v>55.293064503733717</v>
      </c>
    </row>
    <row r="40" spans="1:16" ht="15" x14ac:dyDescent="0.25">
      <c r="A40" s="129" t="s">
        <v>55</v>
      </c>
      <c r="B40" s="55">
        <f>VLOOKUP(CONCATENATE($S16,$U$4,"_2"),DATA!$A$1:$AM$533,S$3,FALSE)</f>
        <v>195.17500000000001</v>
      </c>
      <c r="C40" s="55">
        <f>VLOOKUP(CONCATENATE($S16,$U$4,"_2"),DATA!$A$1:$AM$533,T$3,FALSE)</f>
        <v>297.05750669999998</v>
      </c>
      <c r="D40" s="55">
        <f>VLOOKUP(CONCATENATE($S16,$U$4,"_2"),DATA!$A$1:$AM$533,U$3,FALSE)</f>
        <v>356.47313689999999</v>
      </c>
      <c r="E40" s="55">
        <f>VLOOKUP(CONCATENATE($S16,$U$4,"_2"),DATA!$A$1:$AM$533,V$3,FALSE)</f>
        <v>428.03020930000002</v>
      </c>
      <c r="F40" s="55">
        <f>VLOOKUP(CONCATENATE($S16,$U$4,"_2"),DATA!$A$1:$AM$533,W$3,FALSE)</f>
        <v>526.66977650000001</v>
      </c>
      <c r="G40" s="55">
        <f>VLOOKUP(CONCATENATE($S16,$U$4,"_2"),DATA!$A$1:$AM$533,X$3,FALSE)</f>
        <v>622.17781460000003</v>
      </c>
      <c r="H40" s="116"/>
      <c r="J40" s="131" t="s">
        <v>461</v>
      </c>
      <c r="K40" s="118">
        <v>199.75499444543235</v>
      </c>
      <c r="L40" s="118">
        <v>233.6141628058453</v>
      </c>
      <c r="M40" s="118">
        <v>303.24724590105177</v>
      </c>
      <c r="N40" s="118">
        <v>337.49564298848179</v>
      </c>
      <c r="O40" s="118">
        <v>366.61128897941603</v>
      </c>
      <c r="P40" s="118">
        <v>422.45695027155335</v>
      </c>
    </row>
    <row r="41" spans="1:16" ht="15" x14ac:dyDescent="0.25">
      <c r="A41" s="129" t="s">
        <v>56</v>
      </c>
      <c r="B41" s="61">
        <f>SUM(B36:B40)</f>
        <v>853.96185906000005</v>
      </c>
      <c r="C41" s="61">
        <f t="shared" ref="C41:G41" si="9">SUM(C36:C40)</f>
        <v>1220.6054542689999</v>
      </c>
      <c r="D41" s="61">
        <f t="shared" si="9"/>
        <v>1413.6373090090001</v>
      </c>
      <c r="E41" s="61">
        <f t="shared" si="9"/>
        <v>1644.423872137</v>
      </c>
      <c r="F41" s="61">
        <f t="shared" si="9"/>
        <v>2008.1452167100001</v>
      </c>
      <c r="G41" s="61">
        <f t="shared" si="9"/>
        <v>2367.9433961300001</v>
      </c>
      <c r="H41" s="116"/>
      <c r="J41" s="132" t="s">
        <v>145</v>
      </c>
      <c r="K41" s="103">
        <f>SUM(K36:K40)</f>
        <v>871.86257058455988</v>
      </c>
      <c r="L41" s="103">
        <f t="shared" ref="L41:P41" si="10">SUM(L36:L40)</f>
        <v>961.10577288323975</v>
      </c>
      <c r="M41" s="103">
        <f t="shared" si="10"/>
        <v>1101.8068526867155</v>
      </c>
      <c r="N41" s="103">
        <f t="shared" si="10"/>
        <v>1184.0338919060268</v>
      </c>
      <c r="O41" s="103">
        <f t="shared" si="10"/>
        <v>1267.2279947840605</v>
      </c>
      <c r="P41" s="103">
        <f t="shared" si="10"/>
        <v>1444.366910780775</v>
      </c>
    </row>
    <row r="42" spans="1:16" x14ac:dyDescent="0.2">
      <c r="A42" s="3" t="s">
        <v>476</v>
      </c>
      <c r="B42" s="57"/>
      <c r="C42" s="134">
        <f>C41/'ENER-baseline'!C41-1</f>
        <v>-1.377367849050315E-2</v>
      </c>
      <c r="D42" s="134">
        <f>D41/'ENER-baseline'!D41-1</f>
        <v>-6.5293628138472171E-2</v>
      </c>
      <c r="E42" s="134">
        <f>E41/'ENER-baseline'!E41-1</f>
        <v>-7.9098993455719913E-2</v>
      </c>
      <c r="F42" s="134">
        <f>F41/'ENER-baseline'!F41-1</f>
        <v>-9.032440877924186E-2</v>
      </c>
      <c r="G42" s="134">
        <f>G41/'ENER-baseline'!G41-1</f>
        <v>-0.10072153191926625</v>
      </c>
      <c r="H42" s="116"/>
      <c r="J42" s="3" t="s">
        <v>476</v>
      </c>
      <c r="K42" s="48"/>
      <c r="L42" s="136">
        <f>L41/'ENER-baseline'!L41-1</f>
        <v>-0.12187813239561807</v>
      </c>
      <c r="M42" s="136">
        <f>M41/'ENER-baseline'!M41-1</f>
        <v>-0.29077578728231501</v>
      </c>
      <c r="N42" s="136">
        <f>N41/'ENER-baseline'!N41-1</f>
        <v>-0.33798876939766787</v>
      </c>
      <c r="O42" s="136">
        <f>O41/'ENER-baseline'!O41-1</f>
        <v>-0.38112273527009333</v>
      </c>
      <c r="P42" s="136">
        <f>P41/'ENER-baseline'!P41-1</f>
        <v>-0.45294193965545959</v>
      </c>
    </row>
    <row r="43" spans="1:16" x14ac:dyDescent="0.2">
      <c r="G43" s="117"/>
      <c r="H43" s="48"/>
      <c r="J43" s="3" t="s">
        <v>473</v>
      </c>
      <c r="K43" s="107"/>
      <c r="L43" s="107"/>
      <c r="M43" s="107"/>
      <c r="N43" s="107"/>
      <c r="O43" s="107"/>
      <c r="P43" s="48"/>
    </row>
    <row r="44" spans="1:16" ht="15" x14ac:dyDescent="0.25">
      <c r="H44" s="48"/>
      <c r="J44" s="10" t="s">
        <v>460</v>
      </c>
      <c r="K44" s="32">
        <v>2014</v>
      </c>
      <c r="L44" s="32">
        <v>2020</v>
      </c>
      <c r="M44" s="32">
        <v>2025</v>
      </c>
      <c r="N44" s="32">
        <v>2030</v>
      </c>
      <c r="O44" s="32">
        <v>2040</v>
      </c>
      <c r="P44" s="32">
        <v>2050</v>
      </c>
    </row>
    <row r="45" spans="1:16" ht="15" x14ac:dyDescent="0.25">
      <c r="H45" s="116"/>
      <c r="J45" s="131" t="s">
        <v>51</v>
      </c>
      <c r="K45" s="118">
        <v>0</v>
      </c>
      <c r="L45" s="118">
        <v>0</v>
      </c>
      <c r="M45" s="118">
        <v>0</v>
      </c>
      <c r="N45" s="118">
        <v>0</v>
      </c>
      <c r="O45" s="118">
        <v>0</v>
      </c>
      <c r="P45" s="118">
        <v>0</v>
      </c>
    </row>
    <row r="46" spans="1:16" ht="15" x14ac:dyDescent="0.25">
      <c r="H46" s="116"/>
      <c r="J46" s="131" t="s">
        <v>52</v>
      </c>
      <c r="K46" s="118">
        <v>38.139304265428535</v>
      </c>
      <c r="L46" s="118">
        <v>51.637975887803961</v>
      </c>
      <c r="M46" s="118">
        <v>82.992618486539286</v>
      </c>
      <c r="N46" s="118">
        <v>88.847559998529761</v>
      </c>
      <c r="O46" s="118">
        <v>94.447367728637573</v>
      </c>
      <c r="P46" s="118">
        <v>104.84279448741343</v>
      </c>
    </row>
    <row r="47" spans="1:16" ht="15" x14ac:dyDescent="0.25">
      <c r="H47" s="116"/>
      <c r="J47" s="131" t="s">
        <v>53</v>
      </c>
      <c r="K47" s="118">
        <v>0</v>
      </c>
      <c r="L47" s="118">
        <v>0</v>
      </c>
      <c r="M47" s="118">
        <v>0</v>
      </c>
      <c r="N47" s="118">
        <v>0</v>
      </c>
      <c r="O47" s="118">
        <v>0</v>
      </c>
      <c r="P47" s="118">
        <v>0</v>
      </c>
    </row>
    <row r="48" spans="1:16" ht="15" x14ac:dyDescent="0.25">
      <c r="H48" s="116"/>
      <c r="J48" s="131" t="s">
        <v>54</v>
      </c>
      <c r="K48" s="118">
        <v>0</v>
      </c>
      <c r="L48" s="118">
        <v>0</v>
      </c>
      <c r="M48" s="118">
        <v>0</v>
      </c>
      <c r="N48" s="118">
        <v>0</v>
      </c>
      <c r="O48" s="118">
        <v>0</v>
      </c>
      <c r="P48" s="118">
        <v>0</v>
      </c>
    </row>
    <row r="49" spans="1:17" ht="15" x14ac:dyDescent="0.25">
      <c r="H49" s="116"/>
      <c r="J49" s="131" t="s">
        <v>461</v>
      </c>
      <c r="K49" s="118">
        <v>179.28902555854191</v>
      </c>
      <c r="L49" s="118">
        <v>169.85943811628957</v>
      </c>
      <c r="M49" s="118">
        <v>145.60072715920418</v>
      </c>
      <c r="N49" s="118">
        <v>130.19179847075054</v>
      </c>
      <c r="O49" s="118">
        <v>112.92221323082744</v>
      </c>
      <c r="P49" s="118">
        <v>74.671918177853058</v>
      </c>
    </row>
    <row r="50" spans="1:17" ht="15" x14ac:dyDescent="0.25">
      <c r="H50" s="116"/>
      <c r="J50" s="132" t="s">
        <v>145</v>
      </c>
      <c r="K50" s="103">
        <f>SUM(K45:K49)</f>
        <v>217.42832982397044</v>
      </c>
      <c r="L50" s="103">
        <f t="shared" ref="L50:P50" si="11">SUM(L45:L49)</f>
        <v>221.49741400409351</v>
      </c>
      <c r="M50" s="103">
        <f t="shared" si="11"/>
        <v>228.59334564574345</v>
      </c>
      <c r="N50" s="103">
        <f t="shared" si="11"/>
        <v>219.0393584692803</v>
      </c>
      <c r="O50" s="103">
        <f t="shared" si="11"/>
        <v>207.369580959465</v>
      </c>
      <c r="P50" s="103">
        <f t="shared" si="11"/>
        <v>179.51471266526647</v>
      </c>
    </row>
    <row r="51" spans="1:17" x14ac:dyDescent="0.2">
      <c r="H51" s="116"/>
      <c r="J51" s="48"/>
      <c r="K51" s="48"/>
      <c r="L51" s="48"/>
      <c r="M51" s="48"/>
      <c r="N51" s="48"/>
      <c r="O51" s="48"/>
      <c r="P51" s="48"/>
      <c r="Q51" s="48"/>
    </row>
    <row r="52" spans="1:17" x14ac:dyDescent="0.2">
      <c r="H52" s="48"/>
      <c r="J52" s="3"/>
      <c r="K52" s="110"/>
      <c r="L52" s="110"/>
      <c r="M52" s="110"/>
      <c r="N52" s="110"/>
      <c r="O52" s="110"/>
      <c r="P52" s="48"/>
      <c r="Q52" s="48"/>
    </row>
    <row r="53" spans="1:17" x14ac:dyDescent="0.2">
      <c r="A53" s="95"/>
      <c r="B53" s="2"/>
      <c r="C53" s="2"/>
      <c r="D53" s="2"/>
      <c r="E53" s="2"/>
      <c r="G53" s="117"/>
      <c r="H53" s="48"/>
      <c r="J53" s="48"/>
      <c r="K53" s="107"/>
      <c r="L53" s="107"/>
      <c r="M53" s="107"/>
      <c r="N53" s="107"/>
      <c r="O53" s="107"/>
      <c r="P53" s="48"/>
      <c r="Q53" s="48"/>
    </row>
    <row r="54" spans="1:17" x14ac:dyDescent="0.2">
      <c r="A54" s="95"/>
      <c r="B54" s="54"/>
      <c r="C54" s="54"/>
      <c r="D54" s="54"/>
      <c r="E54" s="54"/>
      <c r="F54" s="54"/>
      <c r="G54" s="54"/>
      <c r="H54" s="116"/>
      <c r="J54" s="119"/>
      <c r="K54" s="120"/>
      <c r="L54" s="120"/>
      <c r="M54" s="120"/>
      <c r="N54" s="120"/>
      <c r="O54" s="120"/>
      <c r="P54" s="48"/>
      <c r="Q54" s="48"/>
    </row>
    <row r="55" spans="1:17" x14ac:dyDescent="0.2">
      <c r="A55" s="3"/>
      <c r="B55" s="55"/>
      <c r="C55" s="55"/>
      <c r="D55" s="55"/>
      <c r="E55" s="61"/>
      <c r="G55" s="115"/>
      <c r="H55" s="116"/>
      <c r="J55" s="3"/>
      <c r="K55" s="107"/>
      <c r="L55" s="107"/>
      <c r="M55" s="107"/>
      <c r="N55" s="107"/>
      <c r="O55" s="107"/>
      <c r="P55" s="48"/>
      <c r="Q55" s="48"/>
    </row>
    <row r="56" spans="1:17" x14ac:dyDescent="0.2">
      <c r="A56" s="3"/>
      <c r="B56" s="55"/>
      <c r="C56" s="55"/>
      <c r="D56" s="55"/>
      <c r="E56" s="61"/>
      <c r="G56" s="115"/>
      <c r="H56" s="116"/>
      <c r="J56" s="3"/>
      <c r="K56" s="107"/>
      <c r="L56" s="107"/>
      <c r="M56" s="107"/>
      <c r="N56" s="107"/>
      <c r="O56" s="107"/>
      <c r="P56" s="48"/>
    </row>
    <row r="57" spans="1:17" x14ac:dyDescent="0.2">
      <c r="A57" s="3"/>
      <c r="B57" s="55"/>
      <c r="C57" s="55"/>
      <c r="D57" s="55"/>
      <c r="E57" s="61"/>
      <c r="G57" s="115"/>
      <c r="H57" s="116"/>
      <c r="J57" s="3"/>
      <c r="K57" s="107"/>
      <c r="L57" s="107"/>
      <c r="M57" s="107"/>
      <c r="N57" s="107"/>
      <c r="O57" s="107"/>
      <c r="P57" s="48"/>
    </row>
    <row r="58" spans="1:17" x14ac:dyDescent="0.2">
      <c r="A58" s="3"/>
      <c r="B58" s="55"/>
      <c r="C58" s="55"/>
      <c r="D58" s="55"/>
      <c r="E58" s="61"/>
      <c r="G58" s="115"/>
      <c r="H58" s="116"/>
      <c r="J58" s="3"/>
      <c r="K58" s="107"/>
      <c r="L58" s="107"/>
      <c r="M58" s="107"/>
      <c r="N58" s="107"/>
      <c r="O58" s="107"/>
      <c r="P58" s="48"/>
    </row>
    <row r="59" spans="1:17" x14ac:dyDescent="0.2">
      <c r="A59" s="3"/>
      <c r="B59" s="55"/>
      <c r="C59" s="55"/>
      <c r="D59" s="55"/>
      <c r="E59" s="61"/>
      <c r="G59" s="115"/>
      <c r="H59" s="116"/>
      <c r="J59" s="3"/>
      <c r="K59" s="107"/>
      <c r="L59" s="107"/>
      <c r="M59" s="107"/>
      <c r="N59" s="107"/>
      <c r="O59" s="107"/>
      <c r="P59" s="48"/>
    </row>
    <row r="60" spans="1:17" x14ac:dyDescent="0.2">
      <c r="A60" s="3"/>
      <c r="B60" s="61"/>
      <c r="C60" s="61"/>
      <c r="D60" s="61"/>
      <c r="E60" s="61"/>
      <c r="G60" s="115"/>
      <c r="H60" s="116"/>
      <c r="J60" s="3"/>
      <c r="K60" s="109"/>
      <c r="L60" s="109"/>
      <c r="M60" s="109"/>
      <c r="N60" s="109"/>
      <c r="O60" s="109"/>
      <c r="P60" s="48"/>
    </row>
    <row r="61" spans="1:17" x14ac:dyDescent="0.2">
      <c r="A61" s="3"/>
      <c r="B61" s="57"/>
      <c r="C61" s="57"/>
      <c r="D61" s="57"/>
      <c r="E61" s="57"/>
      <c r="G61" s="115"/>
      <c r="H61" s="48"/>
      <c r="J61" s="3"/>
      <c r="K61" s="110"/>
      <c r="L61" s="110"/>
      <c r="M61" s="110"/>
      <c r="N61" s="110"/>
      <c r="O61" s="110"/>
      <c r="P61" s="48"/>
    </row>
    <row r="62" spans="1:17" x14ac:dyDescent="0.2">
      <c r="G62" s="117"/>
      <c r="H62" s="48"/>
      <c r="J62" s="48"/>
      <c r="K62" s="107"/>
      <c r="L62" s="107"/>
      <c r="M62" s="107"/>
      <c r="N62" s="107"/>
      <c r="O62" s="107"/>
      <c r="P62" s="48"/>
    </row>
    <row r="63" spans="1:17" x14ac:dyDescent="0.2">
      <c r="A63" s="3"/>
      <c r="B63" s="55"/>
      <c r="C63" s="55"/>
      <c r="D63" s="55"/>
      <c r="E63" s="61"/>
      <c r="G63" s="115"/>
      <c r="H63" s="116"/>
      <c r="J63" s="119"/>
      <c r="K63" s="120"/>
      <c r="L63" s="120"/>
      <c r="M63" s="120"/>
      <c r="N63" s="120"/>
      <c r="O63" s="120"/>
      <c r="P63" s="48"/>
    </row>
    <row r="64" spans="1:17" x14ac:dyDescent="0.2">
      <c r="A64" s="3"/>
      <c r="B64" s="55"/>
      <c r="C64" s="55"/>
      <c r="D64" s="55"/>
      <c r="E64" s="61"/>
      <c r="G64" s="115"/>
      <c r="H64" s="116"/>
      <c r="J64" s="3"/>
      <c r="K64" s="107"/>
      <c r="L64" s="107"/>
      <c r="M64" s="107"/>
      <c r="N64" s="107"/>
      <c r="O64" s="107"/>
      <c r="P64" s="48"/>
    </row>
    <row r="65" spans="1:16" x14ac:dyDescent="0.2">
      <c r="A65" s="3"/>
      <c r="B65" s="55"/>
      <c r="C65" s="55"/>
      <c r="D65" s="55"/>
      <c r="E65" s="61"/>
      <c r="G65" s="115"/>
      <c r="H65" s="116"/>
      <c r="J65" s="3"/>
      <c r="K65" s="107"/>
      <c r="L65" s="107"/>
      <c r="M65" s="107"/>
      <c r="N65" s="107"/>
      <c r="O65" s="107"/>
      <c r="P65" s="48"/>
    </row>
    <row r="66" spans="1:16" x14ac:dyDescent="0.2">
      <c r="A66" s="3"/>
      <c r="B66" s="55"/>
      <c r="C66" s="55"/>
      <c r="D66" s="55"/>
      <c r="E66" s="61"/>
      <c r="G66" s="115"/>
      <c r="H66" s="116"/>
      <c r="J66" s="3"/>
      <c r="K66" s="107"/>
      <c r="L66" s="107"/>
      <c r="M66" s="107"/>
      <c r="N66" s="107"/>
      <c r="O66" s="107"/>
      <c r="P66" s="48"/>
    </row>
    <row r="67" spans="1:16" x14ac:dyDescent="0.2">
      <c r="A67" s="3"/>
      <c r="B67" s="55"/>
      <c r="C67" s="55"/>
      <c r="D67" s="55"/>
      <c r="E67" s="61"/>
      <c r="G67" s="115"/>
      <c r="H67" s="116"/>
      <c r="J67" s="3"/>
      <c r="K67" s="107"/>
      <c r="L67" s="107"/>
      <c r="M67" s="107"/>
      <c r="N67" s="107"/>
      <c r="O67" s="107"/>
      <c r="P67" s="48"/>
    </row>
    <row r="68" spans="1:16" x14ac:dyDescent="0.2">
      <c r="A68" s="3"/>
      <c r="B68" s="61"/>
      <c r="C68" s="61"/>
      <c r="D68" s="61"/>
      <c r="E68" s="61"/>
      <c r="G68" s="115"/>
      <c r="H68" s="116"/>
      <c r="J68" s="3"/>
      <c r="K68" s="107"/>
      <c r="L68" s="107"/>
      <c r="M68" s="107"/>
      <c r="N68" s="107"/>
      <c r="O68" s="107"/>
      <c r="P68" s="48"/>
    </row>
    <row r="69" spans="1:16" x14ac:dyDescent="0.2">
      <c r="A69" s="3"/>
      <c r="B69" s="57"/>
      <c r="C69" s="57"/>
      <c r="D69" s="57"/>
      <c r="E69" s="57"/>
      <c r="G69" s="115"/>
      <c r="H69" s="116"/>
      <c r="J69" s="3"/>
      <c r="K69" s="109"/>
      <c r="L69" s="109"/>
      <c r="M69" s="109"/>
      <c r="N69" s="109"/>
      <c r="O69" s="109"/>
      <c r="P69" s="48"/>
    </row>
    <row r="70" spans="1:16" x14ac:dyDescent="0.2">
      <c r="J70" s="3"/>
      <c r="K70" s="110"/>
      <c r="L70" s="110"/>
      <c r="M70" s="110"/>
      <c r="N70" s="110"/>
      <c r="O70" s="110"/>
      <c r="P70" s="48"/>
    </row>
    <row r="71" spans="1:16" x14ac:dyDescent="0.2">
      <c r="J71" s="48"/>
      <c r="K71" s="48"/>
      <c r="L71" s="48"/>
      <c r="M71" s="48"/>
      <c r="N71" s="48"/>
      <c r="O71" s="48"/>
      <c r="P71" s="48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>
      <selection activeCell="J25" sqref="J2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opLeftCell="A4" workbookViewId="0">
      <selection activeCell="G15" sqref="G15"/>
    </sheetView>
  </sheetViews>
  <sheetFormatPr baseColWidth="10" defaultColWidth="11.42578125" defaultRowHeight="12.75" x14ac:dyDescent="0.2"/>
  <cols>
    <col min="1" max="1" width="22.42578125" style="42" customWidth="1"/>
    <col min="2" max="2" width="35.42578125" style="42" customWidth="1"/>
    <col min="3" max="3" width="12" style="42" bestFit="1" customWidth="1"/>
    <col min="4" max="10" width="11.42578125" style="42"/>
    <col min="11" max="11" width="30.85546875" style="42" customWidth="1"/>
    <col min="12" max="18" width="10.140625" style="42" customWidth="1"/>
    <col min="19" max="19" width="11.42578125" style="48"/>
    <col min="20" max="20" width="18.7109375" style="42" customWidth="1"/>
    <col min="21" max="21" width="26" style="42" customWidth="1"/>
    <col min="22" max="22" width="12.7109375" style="42" customWidth="1"/>
    <col min="23" max="16384" width="11.42578125" style="42"/>
  </cols>
  <sheetData>
    <row r="1" spans="1:27" x14ac:dyDescent="0.2">
      <c r="C1" s="42">
        <v>2</v>
      </c>
      <c r="D1" s="42">
        <v>6</v>
      </c>
      <c r="E1" s="42">
        <v>9</v>
      </c>
      <c r="F1" s="42">
        <v>14</v>
      </c>
      <c r="G1" s="42">
        <v>19</v>
      </c>
      <c r="H1" s="42">
        <v>29</v>
      </c>
      <c r="I1" s="42">
        <v>39</v>
      </c>
      <c r="L1" s="142" t="s">
        <v>185</v>
      </c>
      <c r="M1" s="142"/>
      <c r="N1" s="141" t="s">
        <v>127</v>
      </c>
      <c r="O1" s="141"/>
      <c r="P1" s="141"/>
      <c r="Q1" s="141"/>
      <c r="R1" s="141"/>
      <c r="S1" s="63"/>
      <c r="T1" s="64"/>
    </row>
    <row r="2" spans="1:27" x14ac:dyDescent="0.2">
      <c r="C2" s="54">
        <v>2013</v>
      </c>
      <c r="D2" s="54">
        <v>2017</v>
      </c>
      <c r="E2" s="54">
        <v>2020</v>
      </c>
      <c r="F2" s="54">
        <v>2025</v>
      </c>
      <c r="G2" s="54">
        <v>2030</v>
      </c>
      <c r="H2" s="54">
        <v>2040</v>
      </c>
      <c r="I2" s="54">
        <v>2050</v>
      </c>
      <c r="J2" s="54"/>
      <c r="K2" s="65" t="s">
        <v>139</v>
      </c>
      <c r="L2" s="65">
        <v>2013</v>
      </c>
      <c r="M2" s="66">
        <v>2017</v>
      </c>
      <c r="N2" s="66" t="s">
        <v>140</v>
      </c>
      <c r="O2" s="66" t="s">
        <v>141</v>
      </c>
      <c r="P2" s="66" t="s">
        <v>142</v>
      </c>
      <c r="Q2" s="66" t="s">
        <v>143</v>
      </c>
      <c r="R2" s="66" t="s">
        <v>144</v>
      </c>
      <c r="S2" s="67"/>
      <c r="T2" s="68" t="s">
        <v>136</v>
      </c>
      <c r="V2" s="42" t="s">
        <v>137</v>
      </c>
      <c r="Z2" s="69"/>
    </row>
    <row r="3" spans="1:27" x14ac:dyDescent="0.2">
      <c r="A3" s="42" t="s">
        <v>102</v>
      </c>
      <c r="B3" s="54" t="s">
        <v>114</v>
      </c>
      <c r="C3" s="59">
        <f>VLOOKUP($A3,DATA!$A$1:$AM$533,C$1,FALSE)/1000</f>
        <v>0</v>
      </c>
      <c r="D3" s="59">
        <f>VLOOKUP($A3,DATA!$A$1:$AM$533,D$1,FALSE)/1000</f>
        <v>0</v>
      </c>
      <c r="E3" s="59">
        <f>VLOOKUP($A3,DATA!$A$1:$AM$533,E$1,FALSE)/1000</f>
        <v>0</v>
      </c>
      <c r="F3" s="59">
        <f>VLOOKUP($A3,DATA!$A$1:$AM$533,F$1,FALSE)/1000</f>
        <v>0</v>
      </c>
      <c r="G3" s="59">
        <f>VLOOKUP($A3,DATA!$A$1:$AM$533,G$1,FALSE)/1000</f>
        <v>0</v>
      </c>
      <c r="H3" s="59">
        <f>VLOOKUP($A3,DATA!$A$1:$AM$533,H$1,FALSE)/1000</f>
        <v>0</v>
      </c>
      <c r="I3" s="59">
        <f>VLOOKUP($A3,DATA!$A$1:$AM$533,I$1,FALSE)/1000</f>
        <v>0</v>
      </c>
      <c r="J3" s="59"/>
      <c r="K3" s="42" t="s">
        <v>114</v>
      </c>
      <c r="N3" s="54"/>
      <c r="O3" s="54"/>
      <c r="P3" s="54"/>
      <c r="Q3" s="54"/>
      <c r="R3" s="54"/>
      <c r="S3" s="68"/>
      <c r="T3" s="70" t="s">
        <v>138</v>
      </c>
      <c r="U3" s="59" t="s">
        <v>139</v>
      </c>
      <c r="V3" s="59" t="s">
        <v>140</v>
      </c>
      <c r="W3" s="59" t="s">
        <v>141</v>
      </c>
      <c r="X3" s="59" t="s">
        <v>142</v>
      </c>
      <c r="Y3" s="59" t="s">
        <v>143</v>
      </c>
      <c r="Z3" s="42" t="s">
        <v>144</v>
      </c>
      <c r="AA3" s="42" t="s">
        <v>145</v>
      </c>
    </row>
    <row r="4" spans="1:27" x14ac:dyDescent="0.2">
      <c r="A4" s="42" t="s">
        <v>103</v>
      </c>
      <c r="B4" s="54" t="s">
        <v>115</v>
      </c>
      <c r="C4" s="59">
        <f>VLOOKUP($A4,DATA!$A$1:$AM$533,C$1,FALSE)/1000</f>
        <v>0</v>
      </c>
      <c r="D4" s="59">
        <f>VLOOKUP($A4,DATA!$A$1:$AM$533,D$1,FALSE)/1000</f>
        <v>0</v>
      </c>
      <c r="E4" s="59">
        <f>VLOOKUP($A4,DATA!$A$1:$AM$533,E$1,FALSE)/1000</f>
        <v>0</v>
      </c>
      <c r="F4" s="59">
        <f>VLOOKUP($A4,DATA!$A$1:$AM$533,F$1,FALSE)/1000</f>
        <v>0</v>
      </c>
      <c r="G4" s="59">
        <f>VLOOKUP($A4,DATA!$A$1:$AM$533,G$1,FALSE)/1000</f>
        <v>0</v>
      </c>
      <c r="H4" s="59">
        <f>VLOOKUP($A4,DATA!$A$1:$AM$533,H$1,FALSE)/1000</f>
        <v>0</v>
      </c>
      <c r="I4" s="59">
        <f>VLOOKUP($A4,DATA!$A$1:$AM$533,I$1,FALSE)/1000</f>
        <v>0</v>
      </c>
      <c r="J4" s="59"/>
      <c r="K4" s="42" t="s">
        <v>151</v>
      </c>
      <c r="N4" s="71"/>
      <c r="O4" s="71"/>
      <c r="P4" s="71"/>
      <c r="Q4" s="71"/>
      <c r="R4" s="71"/>
      <c r="S4" s="72"/>
      <c r="T4" s="54" t="s">
        <v>146</v>
      </c>
      <c r="U4" s="59" t="s">
        <v>118</v>
      </c>
      <c r="V4" s="59">
        <v>3477.5230858922005</v>
      </c>
      <c r="W4" s="59">
        <v>3477.523093521595</v>
      </c>
      <c r="X4" s="59">
        <v>3477.4170373082161</v>
      </c>
      <c r="Y4" s="59">
        <v>3440.7789762616158</v>
      </c>
      <c r="Z4" s="59"/>
      <c r="AA4" s="59">
        <v>13873.242192983627</v>
      </c>
    </row>
    <row r="5" spans="1:27" x14ac:dyDescent="0.2">
      <c r="A5" s="42" t="s">
        <v>104</v>
      </c>
      <c r="B5" s="54" t="s">
        <v>116</v>
      </c>
      <c r="C5" s="59">
        <f>VLOOKUP($A5,DATA!$A$1:$AM$533,C$1,FALSE)/1000</f>
        <v>0</v>
      </c>
      <c r="D5" s="59">
        <f>VLOOKUP($A5,DATA!$A$1:$AM$533,D$1,FALSE)/1000</f>
        <v>0</v>
      </c>
      <c r="E5" s="59">
        <f>VLOOKUP($A5,DATA!$A$1:$AM$533,E$1,FALSE)/1000</f>
        <v>0</v>
      </c>
      <c r="F5" s="59">
        <f>VLOOKUP($A5,DATA!$A$1:$AM$533,F$1,FALSE)/1000</f>
        <v>0</v>
      </c>
      <c r="G5" s="59">
        <f>VLOOKUP($A5,DATA!$A$1:$AM$533,G$1,FALSE)/1000</f>
        <v>0</v>
      </c>
      <c r="H5" s="59">
        <f>VLOOKUP($A5,DATA!$A$1:$AM$533,H$1,FALSE)/1000</f>
        <v>0</v>
      </c>
      <c r="I5" s="59">
        <f>VLOOKUP($A5,DATA!$A$1:$AM$533,I$1,FALSE)/1000</f>
        <v>0</v>
      </c>
      <c r="J5" s="59"/>
      <c r="K5" s="42" t="s">
        <v>152</v>
      </c>
      <c r="N5" s="71"/>
      <c r="O5" s="71"/>
      <c r="P5" s="71"/>
      <c r="Q5" s="71"/>
      <c r="R5" s="71"/>
      <c r="S5" s="72"/>
      <c r="T5" s="54"/>
      <c r="U5" s="59" t="s">
        <v>147</v>
      </c>
      <c r="V5" s="59">
        <v>23319.595581054688</v>
      </c>
      <c r="W5" s="59">
        <v>47843.786149978638</v>
      </c>
      <c r="X5" s="59">
        <v>38778.447451591492</v>
      </c>
      <c r="Y5" s="59">
        <v>29632.617614746094</v>
      </c>
      <c r="Z5" s="59">
        <v>912.76922607421875</v>
      </c>
      <c r="AA5" s="59">
        <v>140487.21602344513</v>
      </c>
    </row>
    <row r="6" spans="1:27" x14ac:dyDescent="0.2">
      <c r="A6" s="42" t="s">
        <v>105</v>
      </c>
      <c r="B6" s="54" t="s">
        <v>117</v>
      </c>
      <c r="C6" s="59">
        <f>VLOOKUP($A6,DATA!$A$1:$AM$533,C$1,FALSE)/1000</f>
        <v>0</v>
      </c>
      <c r="D6" s="59">
        <f>VLOOKUP($A6,DATA!$A$1:$AM$533,D$1,FALSE)/1000</f>
        <v>0</v>
      </c>
      <c r="E6" s="59">
        <f>VLOOKUP($A6,DATA!$A$1:$AM$533,E$1,FALSE)/1000</f>
        <v>0</v>
      </c>
      <c r="F6" s="59">
        <f>VLOOKUP($A6,DATA!$A$1:$AM$533,F$1,FALSE)/1000</f>
        <v>0</v>
      </c>
      <c r="G6" s="59">
        <f>VLOOKUP($A6,DATA!$A$1:$AM$533,G$1,FALSE)/1000</f>
        <v>0</v>
      </c>
      <c r="H6" s="59">
        <f>VLOOKUP($A6,DATA!$A$1:$AM$533,H$1,FALSE)/1000</f>
        <v>0</v>
      </c>
      <c r="I6" s="59">
        <f>VLOOKUP($A6,DATA!$A$1:$AM$533,I$1,FALSE)/1000</f>
        <v>0</v>
      </c>
      <c r="J6" s="59"/>
      <c r="K6" s="42" t="s">
        <v>153</v>
      </c>
      <c r="N6" s="71"/>
      <c r="O6" s="71"/>
      <c r="P6" s="71"/>
      <c r="Q6" s="71"/>
      <c r="R6" s="71"/>
      <c r="S6" s="72"/>
      <c r="T6" s="54"/>
      <c r="U6" s="59" t="s">
        <v>148</v>
      </c>
      <c r="V6" s="59">
        <v>93366.329674243927</v>
      </c>
      <c r="W6" s="59">
        <v>94128.751389924437</v>
      </c>
      <c r="X6" s="59">
        <v>115769.26235600561</v>
      </c>
      <c r="Y6" s="59">
        <v>113686.43687944114</v>
      </c>
      <c r="Z6" s="59">
        <v>145633.78698682785</v>
      </c>
      <c r="AA6" s="59">
        <v>562584.56728644297</v>
      </c>
    </row>
    <row r="7" spans="1:27" x14ac:dyDescent="0.2">
      <c r="A7" s="42" t="s">
        <v>106</v>
      </c>
      <c r="B7" s="54" t="s">
        <v>118</v>
      </c>
      <c r="C7" s="59">
        <f>VLOOKUP($A7,DATA!$A$1:$AM$533,C$1,FALSE)/1000</f>
        <v>822.13967220000006</v>
      </c>
      <c r="D7" s="59">
        <f>VLOOKUP($A7,DATA!$A$1:$AM$533,D$1,FALSE)/1000</f>
        <v>2776.0076480000002</v>
      </c>
      <c r="E7" s="59">
        <f>VLOOKUP($A7,DATA!$A$1:$AM$533,E$1,FALSE)/1000</f>
        <v>4286.3000870000005</v>
      </c>
      <c r="F7" s="59">
        <f>VLOOKUP($A7,DATA!$A$1:$AM$533,F$1,FALSE)/1000</f>
        <v>5953.3440959999998</v>
      </c>
      <c r="G7" s="59">
        <f>VLOOKUP($A7,DATA!$A$1:$AM$533,G$1,FALSE)/1000</f>
        <v>5963.3281050000005</v>
      </c>
      <c r="H7" s="59">
        <f>VLOOKUP($A7,DATA!$A$1:$AM$533,H$1,FALSE)/1000</f>
        <v>5932.8255820000004</v>
      </c>
      <c r="I7" s="59">
        <f>VLOOKUP($A7,DATA!$A$1:$AM$533,I$1,FALSE)/1000</f>
        <v>6.5010473099999997</v>
      </c>
      <c r="J7" s="59"/>
      <c r="K7" s="42" t="s">
        <v>118</v>
      </c>
      <c r="M7" s="71">
        <f>2.4*1000</f>
        <v>2400</v>
      </c>
      <c r="N7" s="71">
        <f>V4</f>
        <v>3477.5230858922005</v>
      </c>
      <c r="O7" s="71">
        <f>W4</f>
        <v>3477.523093521595</v>
      </c>
      <c r="P7" s="71">
        <f>X4</f>
        <v>3477.4170373082161</v>
      </c>
      <c r="Q7" s="71">
        <f>Y4</f>
        <v>3440.7789762616158</v>
      </c>
      <c r="R7" s="71">
        <f>Z4</f>
        <v>0</v>
      </c>
      <c r="S7" s="72"/>
      <c r="T7" s="54"/>
      <c r="U7" s="59" t="s">
        <v>149</v>
      </c>
      <c r="V7" s="59">
        <v>1825.2850780487061</v>
      </c>
      <c r="W7" s="59">
        <v>2.215484693646431</v>
      </c>
      <c r="X7" s="59">
        <v>51.283796548843384</v>
      </c>
      <c r="Y7" s="59">
        <v>156.79067373275757</v>
      </c>
      <c r="Z7" s="59">
        <v>317.62527465820313</v>
      </c>
      <c r="AA7" s="59">
        <v>2353.2003076821566</v>
      </c>
    </row>
    <row r="8" spans="1:27" x14ac:dyDescent="0.2">
      <c r="A8" s="42" t="s">
        <v>107</v>
      </c>
      <c r="B8" s="54" t="s">
        <v>119</v>
      </c>
      <c r="C8" s="59">
        <f>VLOOKUP($A8,DATA!$A$1:$AM$533,C$1,FALSE)/1000</f>
        <v>483.85231530000004</v>
      </c>
      <c r="D8" s="59">
        <f>VLOOKUP($A8,DATA!$A$1:$AM$533,D$1,FALSE)/1000</f>
        <v>762.86608430000001</v>
      </c>
      <c r="E8" s="59">
        <f>VLOOKUP($A8,DATA!$A$1:$AM$533,E$1,FALSE)/1000</f>
        <v>1000.7426929999999</v>
      </c>
      <c r="F8" s="59">
        <f>VLOOKUP($A8,DATA!$A$1:$AM$533,F$1,FALSE)/1000</f>
        <v>1092.4631549999999</v>
      </c>
      <c r="G8" s="59">
        <f>VLOOKUP($A8,DATA!$A$1:$AM$533,G$1,FALSE)/1000</f>
        <v>1062.4054939999999</v>
      </c>
      <c r="H8" s="59">
        <f>VLOOKUP($A8,DATA!$A$1:$AM$533,H$1,FALSE)/1000</f>
        <v>423.71853920000001</v>
      </c>
      <c r="I8" s="59">
        <f>VLOOKUP($A8,DATA!$A$1:$AM$533,I$1,FALSE)/1000</f>
        <v>62.63279953</v>
      </c>
      <c r="J8" s="59"/>
      <c r="K8" s="42" t="s">
        <v>119</v>
      </c>
      <c r="M8" s="42">
        <f>0.3*1000</f>
        <v>300</v>
      </c>
      <c r="N8" s="71"/>
      <c r="O8" s="71"/>
      <c r="P8" s="71"/>
      <c r="Q8" s="71"/>
      <c r="R8" s="71"/>
      <c r="S8" s="72"/>
      <c r="T8" s="54"/>
      <c r="U8" s="59" t="s">
        <v>150</v>
      </c>
      <c r="V8" s="59"/>
      <c r="W8" s="59">
        <v>0.11325220018625259</v>
      </c>
      <c r="X8" s="59">
        <v>6.0662413164973259</v>
      </c>
      <c r="Y8" s="59">
        <v>1.2313385978341103</v>
      </c>
      <c r="Z8" s="59"/>
      <c r="AA8" s="59">
        <v>7.4108321145176888</v>
      </c>
    </row>
    <row r="9" spans="1:27" x14ac:dyDescent="0.2">
      <c r="A9" s="42" t="s">
        <v>108</v>
      </c>
      <c r="B9" s="54" t="s">
        <v>120</v>
      </c>
      <c r="C9" s="59">
        <f>VLOOKUP($A9,DATA!$A$1:$AM$533,C$1,FALSE)/1000</f>
        <v>0</v>
      </c>
      <c r="D9" s="59">
        <f>VLOOKUP($A9,DATA!$A$1:$AM$533,D$1,FALSE)/1000</f>
        <v>0</v>
      </c>
      <c r="E9" s="59">
        <f>VLOOKUP($A9,DATA!$A$1:$AM$533,E$1,FALSE)/1000</f>
        <v>0</v>
      </c>
      <c r="F9" s="59">
        <f>VLOOKUP($A9,DATA!$A$1:$AM$533,F$1,FALSE)/1000</f>
        <v>0</v>
      </c>
      <c r="G9" s="59">
        <f>VLOOKUP($A9,DATA!$A$1:$AM$533,G$1,FALSE)/1000</f>
        <v>0</v>
      </c>
      <c r="H9" s="59">
        <f>VLOOKUP($A9,DATA!$A$1:$AM$533,H$1,FALSE)/1000</f>
        <v>0</v>
      </c>
      <c r="I9" s="59">
        <f>VLOOKUP($A9,DATA!$A$1:$AM$533,I$1,FALSE)/1000</f>
        <v>0</v>
      </c>
      <c r="J9" s="59"/>
      <c r="K9" s="42" t="s">
        <v>154</v>
      </c>
      <c r="N9" s="71"/>
      <c r="O9" s="71"/>
      <c r="P9" s="71"/>
      <c r="Q9" s="71"/>
      <c r="R9" s="71"/>
      <c r="S9" s="72"/>
      <c r="T9" s="54" t="s">
        <v>68</v>
      </c>
      <c r="U9" s="59"/>
      <c r="V9" s="59">
        <f>SUM(V4:V8)</f>
        <v>121988.73341923952</v>
      </c>
      <c r="W9" s="59">
        <f t="shared" ref="W9:Z9" si="0">SUM(W4:W8)</f>
        <v>145452.3893703185</v>
      </c>
      <c r="X9" s="59">
        <f t="shared" si="0"/>
        <v>158082.47688277066</v>
      </c>
      <c r="Y9" s="59">
        <f t="shared" si="0"/>
        <v>146917.85548277944</v>
      </c>
      <c r="Z9" s="59">
        <f t="shared" si="0"/>
        <v>146864.18148756027</v>
      </c>
      <c r="AA9" s="59"/>
    </row>
    <row r="10" spans="1:27" x14ac:dyDescent="0.2">
      <c r="A10" s="42" t="s">
        <v>109</v>
      </c>
      <c r="B10" s="54" t="s">
        <v>121</v>
      </c>
      <c r="C10" s="59">
        <f>VLOOKUP($A10,DATA!$A$1:$AM$533,C$1,FALSE)/1000</f>
        <v>0</v>
      </c>
      <c r="D10" s="59">
        <f>VLOOKUP($A10,DATA!$A$1:$AM$533,D$1,FALSE)/1000</f>
        <v>0</v>
      </c>
      <c r="E10" s="59">
        <f>VLOOKUP($A10,DATA!$A$1:$AM$533,E$1,FALSE)/1000</f>
        <v>0</v>
      </c>
      <c r="F10" s="59">
        <f>VLOOKUP($A10,DATA!$A$1:$AM$533,F$1,FALSE)/1000</f>
        <v>0</v>
      </c>
      <c r="G10" s="59">
        <f>VLOOKUP($A10,DATA!$A$1:$AM$533,G$1,FALSE)/1000</f>
        <v>0</v>
      </c>
      <c r="H10" s="59">
        <f>VLOOKUP($A10,DATA!$A$1:$AM$533,H$1,FALSE)/1000</f>
        <v>0</v>
      </c>
      <c r="I10" s="59">
        <f>VLOOKUP($A10,DATA!$A$1:$AM$533,I$1,FALSE)/1000</f>
        <v>0</v>
      </c>
      <c r="J10" s="59"/>
      <c r="K10" s="42" t="s">
        <v>155</v>
      </c>
      <c r="N10" s="71"/>
      <c r="O10" s="71"/>
      <c r="P10" s="71"/>
      <c r="Q10" s="71"/>
      <c r="R10" s="71"/>
      <c r="S10" s="72"/>
      <c r="T10" s="54"/>
      <c r="U10" s="59"/>
      <c r="V10" s="59"/>
      <c r="W10" s="59"/>
      <c r="X10" s="59"/>
      <c r="Y10" s="59"/>
    </row>
    <row r="11" spans="1:27" x14ac:dyDescent="0.2">
      <c r="A11" s="42" t="s">
        <v>110</v>
      </c>
      <c r="B11" s="54" t="s">
        <v>122</v>
      </c>
      <c r="C11" s="59">
        <f>VLOOKUP($A11,DATA!$A$1:$AM$533,C$1,FALSE)/1000</f>
        <v>34453.082130000003</v>
      </c>
      <c r="D11" s="59">
        <f>VLOOKUP($A11,DATA!$A$1:$AM$533,D$1,FALSE)/1000</f>
        <v>37667.965520000005</v>
      </c>
      <c r="E11" s="59">
        <f>VLOOKUP($A11,DATA!$A$1:$AM$533,E$1,FALSE)/1000</f>
        <v>46289.257170000004</v>
      </c>
      <c r="F11" s="59">
        <f>VLOOKUP($A11,DATA!$A$1:$AM$533,F$1,FALSE)/1000</f>
        <v>45547.351979999999</v>
      </c>
      <c r="G11" s="59">
        <f>VLOOKUP($A11,DATA!$A$1:$AM$533,G$1,FALSE)/1000</f>
        <v>36284.234859999997</v>
      </c>
      <c r="H11" s="59">
        <f>VLOOKUP($A11,DATA!$A$1:$AM$533,H$1,FALSE)/1000</f>
        <v>27696.314969999999</v>
      </c>
      <c r="I11" s="59">
        <f>VLOOKUP($A11,DATA!$A$1:$AM$533,I$1,FALSE)/1000</f>
        <v>1019.646797</v>
      </c>
      <c r="J11" s="59"/>
      <c r="K11" s="42" t="s">
        <v>147</v>
      </c>
      <c r="M11" s="71">
        <f>(23.6+2.7)*1000</f>
        <v>26300</v>
      </c>
      <c r="N11" s="71">
        <f t="shared" ref="N11:R14" si="1">V5</f>
        <v>23319.595581054688</v>
      </c>
      <c r="O11" s="71">
        <f t="shared" si="1"/>
        <v>47843.786149978638</v>
      </c>
      <c r="P11" s="71">
        <f t="shared" si="1"/>
        <v>38778.447451591492</v>
      </c>
      <c r="Q11" s="71">
        <f t="shared" si="1"/>
        <v>29632.617614746094</v>
      </c>
      <c r="R11" s="71">
        <f t="shared" si="1"/>
        <v>912.76922607421875</v>
      </c>
      <c r="S11" s="72"/>
      <c r="T11" s="54"/>
      <c r="U11" s="59"/>
      <c r="V11" s="59"/>
      <c r="W11" s="59"/>
      <c r="X11" s="59"/>
      <c r="Y11" s="59"/>
    </row>
    <row r="12" spans="1:27" x14ac:dyDescent="0.2">
      <c r="A12" s="42" t="s">
        <v>111</v>
      </c>
      <c r="B12" s="54" t="s">
        <v>123</v>
      </c>
      <c r="C12" s="59">
        <f>VLOOKUP($A12,DATA!$A$1:$AM$533,C$1,FALSE)/1000</f>
        <v>56591.382229999996</v>
      </c>
      <c r="D12" s="59">
        <f>VLOOKUP($A12,DATA!$A$1:$AM$533,D$1,FALSE)/1000</f>
        <v>74297.585940000004</v>
      </c>
      <c r="E12" s="59">
        <f>VLOOKUP($A12,DATA!$A$1:$AM$533,E$1,FALSE)/1000</f>
        <v>96131.98165999999</v>
      </c>
      <c r="F12" s="59">
        <f>VLOOKUP($A12,DATA!$A$1:$AM$533,F$1,FALSE)/1000</f>
        <v>103032.67940000001</v>
      </c>
      <c r="G12" s="59">
        <f>VLOOKUP($A12,DATA!$A$1:$AM$533,G$1,FALSE)/1000</f>
        <v>119411.143</v>
      </c>
      <c r="H12" s="59">
        <f>VLOOKUP($A12,DATA!$A$1:$AM$533,H$1,FALSE)/1000</f>
        <v>114026.2319</v>
      </c>
      <c r="I12" s="59">
        <f>VLOOKUP($A12,DATA!$A$1:$AM$533,I$1,FALSE)/1000</f>
        <v>154007.07830000002</v>
      </c>
      <c r="J12" s="59"/>
      <c r="K12" s="42" t="s">
        <v>156</v>
      </c>
      <c r="M12" s="71">
        <f>(57.2+7.3)*1000</f>
        <v>64500</v>
      </c>
      <c r="N12" s="71">
        <f t="shared" si="1"/>
        <v>93366.329674243927</v>
      </c>
      <c r="O12" s="71">
        <f t="shared" si="1"/>
        <v>94128.751389924437</v>
      </c>
      <c r="P12" s="71">
        <f t="shared" si="1"/>
        <v>115769.26235600561</v>
      </c>
      <c r="Q12" s="71">
        <f t="shared" si="1"/>
        <v>113686.43687944114</v>
      </c>
      <c r="R12" s="71">
        <f t="shared" si="1"/>
        <v>145633.78698682785</v>
      </c>
      <c r="S12" s="72"/>
      <c r="T12" s="54"/>
      <c r="U12" s="59"/>
      <c r="V12" s="59"/>
      <c r="W12" s="59"/>
      <c r="X12" s="59"/>
      <c r="Y12" s="59"/>
    </row>
    <row r="13" spans="1:27" x14ac:dyDescent="0.2">
      <c r="A13" s="42" t="s">
        <v>112</v>
      </c>
      <c r="B13" s="54" t="s">
        <v>124</v>
      </c>
      <c r="C13" s="59">
        <f>VLOOKUP($A13,DATA!$A$1:$AM$533,C$1,FALSE)/1000</f>
        <v>1083.8480830000001</v>
      </c>
      <c r="D13" s="59">
        <f>VLOOKUP($A13,DATA!$A$1:$AM$533,D$1,FALSE)/1000</f>
        <v>2171.0370049999997</v>
      </c>
      <c r="E13" s="59">
        <f>VLOOKUP($A13,DATA!$A$1:$AM$533,E$1,FALSE)/1000</f>
        <v>693.13091880000002</v>
      </c>
      <c r="F13" s="59">
        <f>VLOOKUP($A13,DATA!$A$1:$AM$533,F$1,FALSE)/1000</f>
        <v>61.639853880000004</v>
      </c>
      <c r="G13" s="59">
        <f>VLOOKUP($A13,DATA!$A$1:$AM$533,G$1,FALSE)/1000</f>
        <v>42.518720940000001</v>
      </c>
      <c r="H13" s="59">
        <f>VLOOKUP($A13,DATA!$A$1:$AM$533,H$1,FALSE)/1000</f>
        <v>126.13878339999999</v>
      </c>
      <c r="I13" s="59">
        <f>VLOOKUP($A13,DATA!$A$1:$AM$533,I$1,FALSE)/1000</f>
        <v>286.34419250000002</v>
      </c>
      <c r="J13" s="59"/>
      <c r="K13" s="42" t="s">
        <v>124</v>
      </c>
      <c r="M13" s="71">
        <f>2.8*1000</f>
        <v>2800</v>
      </c>
      <c r="N13" s="71">
        <f t="shared" si="1"/>
        <v>1825.2850780487061</v>
      </c>
      <c r="O13" s="71">
        <f t="shared" si="1"/>
        <v>2.215484693646431</v>
      </c>
      <c r="P13" s="71">
        <f t="shared" si="1"/>
        <v>51.283796548843384</v>
      </c>
      <c r="Q13" s="71">
        <f t="shared" si="1"/>
        <v>156.79067373275757</v>
      </c>
      <c r="R13" s="71">
        <f t="shared" si="1"/>
        <v>317.62527465820313</v>
      </c>
      <c r="S13" s="72"/>
      <c r="T13" s="54"/>
      <c r="U13" s="59"/>
      <c r="V13" s="59"/>
      <c r="W13" s="59"/>
      <c r="X13" s="59"/>
      <c r="Y13" s="59"/>
    </row>
    <row r="14" spans="1:27" x14ac:dyDescent="0.2">
      <c r="A14" s="42" t="s">
        <v>113</v>
      </c>
      <c r="B14" s="54" t="s">
        <v>125</v>
      </c>
      <c r="C14" s="59">
        <f>VLOOKUP($A14,DATA!$A$1:$AM$533,C$1,FALSE)/1000</f>
        <v>32532.501420000001</v>
      </c>
      <c r="D14" s="59">
        <f>VLOOKUP($A14,DATA!$A$1:$AM$533,D$1,FALSE)/1000</f>
        <v>29936.223530000003</v>
      </c>
      <c r="E14" s="59">
        <f>VLOOKUP($A14,DATA!$A$1:$AM$533,E$1,FALSE)/1000</f>
        <v>3961.6292710000002</v>
      </c>
      <c r="F14" s="59">
        <f>VLOOKUP($A14,DATA!$A$1:$AM$533,F$1,FALSE)/1000</f>
        <v>100.87761479999999</v>
      </c>
      <c r="G14" s="59">
        <f>VLOOKUP($A14,DATA!$A$1:$AM$533,G$1,FALSE)/1000</f>
        <v>93.274501319999999</v>
      </c>
      <c r="H14" s="59">
        <f>VLOOKUP($A14,DATA!$A$1:$AM$533,H$1,FALSE)/1000</f>
        <v>99.267020430000002</v>
      </c>
      <c r="I14" s="59">
        <f>VLOOKUP($A14,DATA!$A$1:$AM$533,I$1,FALSE)/1000</f>
        <v>120.1380704</v>
      </c>
      <c r="J14" s="59"/>
      <c r="K14" s="42" t="s">
        <v>150</v>
      </c>
      <c r="M14" s="71">
        <f>29.1*1000</f>
        <v>29100</v>
      </c>
      <c r="N14" s="71">
        <f t="shared" si="1"/>
        <v>0</v>
      </c>
      <c r="O14" s="71">
        <f t="shared" si="1"/>
        <v>0.11325220018625259</v>
      </c>
      <c r="P14" s="71">
        <f t="shared" si="1"/>
        <v>6.0662413164973259</v>
      </c>
      <c r="Q14" s="71">
        <f t="shared" si="1"/>
        <v>1.2313385978341103</v>
      </c>
      <c r="R14" s="71">
        <f t="shared" si="1"/>
        <v>0</v>
      </c>
      <c r="S14" s="72"/>
      <c r="T14" s="54"/>
      <c r="U14" s="59"/>
      <c r="V14" s="59"/>
      <c r="W14" s="59"/>
      <c r="X14" s="59"/>
      <c r="Y14" s="59"/>
    </row>
    <row r="15" spans="1:27" x14ac:dyDescent="0.2">
      <c r="C15" s="57">
        <f>SUM(C3:C14)</f>
        <v>125966.80585050001</v>
      </c>
      <c r="D15" s="57">
        <f>SUM(D3:D14)</f>
        <v>147611.68572730001</v>
      </c>
      <c r="E15" s="57">
        <f t="shared" ref="E15:H15" si="2">SUM(E3:E14)</f>
        <v>152363.0417998</v>
      </c>
      <c r="F15" s="57">
        <f t="shared" si="2"/>
        <v>155788.35609968004</v>
      </c>
      <c r="G15" s="57">
        <f t="shared" si="2"/>
        <v>162856.90468125997</v>
      </c>
      <c r="H15" s="57">
        <f t="shared" si="2"/>
        <v>148304.49679503002</v>
      </c>
      <c r="I15" s="57">
        <f>SUM(I3:I14)</f>
        <v>155502.34120674001</v>
      </c>
      <c r="J15" s="57"/>
      <c r="K15" s="73"/>
      <c r="L15" s="73"/>
      <c r="M15" s="73">
        <f>SUM(M3:M14)</f>
        <v>125400</v>
      </c>
      <c r="N15" s="73">
        <f t="shared" ref="N15" si="3">SUM(N3:N14)</f>
        <v>121988.73341923952</v>
      </c>
      <c r="O15" s="73">
        <f t="shared" ref="O15:R15" si="4">SUM(O3:O14)</f>
        <v>145452.3893703185</v>
      </c>
      <c r="P15" s="73">
        <f t="shared" si="4"/>
        <v>158082.47688277066</v>
      </c>
      <c r="Q15" s="73">
        <f t="shared" si="4"/>
        <v>146917.85548277944</v>
      </c>
      <c r="R15" s="73">
        <f t="shared" si="4"/>
        <v>146864.18148756027</v>
      </c>
      <c r="S15" s="74">
        <f>R15/P15-1</f>
        <v>-7.0964825554508115E-2</v>
      </c>
      <c r="T15" s="54"/>
      <c r="U15" s="59"/>
      <c r="V15" s="59"/>
      <c r="W15" s="59"/>
      <c r="X15" s="59"/>
      <c r="Y15" s="59"/>
    </row>
    <row r="16" spans="1:27" x14ac:dyDescent="0.2">
      <c r="T16" s="75"/>
      <c r="U16" s="75"/>
      <c r="V16" s="75"/>
    </row>
    <row r="17" spans="1:28" x14ac:dyDescent="0.2">
      <c r="A17" s="42" t="s">
        <v>85</v>
      </c>
      <c r="B17" s="54" t="s">
        <v>134</v>
      </c>
      <c r="C17" s="59">
        <f>VLOOKUP($A17,DATA!$A$1:$AM$533,C$1,FALSE)/1000</f>
        <v>125966.8058</v>
      </c>
      <c r="D17" s="59">
        <f>VLOOKUP($A17,DATA!$A$1:$AM$533,D$1,FALSE)/1000</f>
        <v>145226.86930000002</v>
      </c>
      <c r="E17" s="59">
        <f>VLOOKUP($A17,DATA!$A$1:$AM$533,E$1,FALSE)/1000</f>
        <v>144936.4473</v>
      </c>
      <c r="F17" s="59">
        <f>VLOOKUP($A17,DATA!$A$1:$AM$533,F$1,FALSE)/1000</f>
        <v>136225.63449999999</v>
      </c>
      <c r="G17" s="59">
        <f>VLOOKUP($A17,DATA!$A$1:$AM$533,G$1,FALSE)/1000</f>
        <v>139173.36969999998</v>
      </c>
      <c r="H17" s="59">
        <f>VLOOKUP($A17,DATA!$A$1:$AM$533,H$1,FALSE)/1000</f>
        <v>122896.2782</v>
      </c>
      <c r="I17" s="59">
        <f>VLOOKUP($A17,DATA!$A$1:$AM$533,I$1,FALSE)/1000</f>
        <v>125476.3486</v>
      </c>
      <c r="T17" s="68"/>
      <c r="U17" s="76"/>
      <c r="V17" s="76"/>
    </row>
    <row r="18" spans="1:28" x14ac:dyDescent="0.2">
      <c r="B18" s="54" t="s">
        <v>135</v>
      </c>
      <c r="C18" s="77">
        <f>C17/C15-1</f>
        <v>-4.0089931374609478E-10</v>
      </c>
      <c r="D18" s="77">
        <f>D17/D15-1</f>
        <v>-1.6156013770520339E-2</v>
      </c>
      <c r="E18" s="77">
        <f t="shared" ref="E18:I18" si="5">E17/E15-1</f>
        <v>-4.8742755540141403E-2</v>
      </c>
      <c r="F18" s="77">
        <f t="shared" si="5"/>
        <v>-0.12557242459868434</v>
      </c>
      <c r="G18" s="77">
        <f t="shared" si="5"/>
        <v>-0.14542542747949738</v>
      </c>
      <c r="H18" s="77">
        <f t="shared" si="5"/>
        <v>-0.17132466745190089</v>
      </c>
      <c r="I18" s="77">
        <f t="shared" si="5"/>
        <v>-0.19309029287745916</v>
      </c>
      <c r="T18" s="75"/>
      <c r="U18" s="75"/>
      <c r="V18" s="75"/>
    </row>
    <row r="19" spans="1:28" x14ac:dyDescent="0.2">
      <c r="T19" s="75"/>
      <c r="U19" s="75"/>
      <c r="V19" s="75"/>
    </row>
    <row r="20" spans="1:28" x14ac:dyDescent="0.2">
      <c r="K20" s="42" t="s">
        <v>184</v>
      </c>
      <c r="L20" s="142" t="s">
        <v>182</v>
      </c>
      <c r="M20" s="142"/>
      <c r="T20" s="75"/>
      <c r="U20" s="75" t="s">
        <v>169</v>
      </c>
      <c r="V20" s="75"/>
    </row>
    <row r="21" spans="1:28" ht="27.75" customHeight="1" x14ac:dyDescent="0.2">
      <c r="C21" s="54">
        <v>2013</v>
      </c>
      <c r="D21" s="54">
        <v>2017</v>
      </c>
      <c r="E21" s="54">
        <v>2020</v>
      </c>
      <c r="F21" s="54">
        <v>2025</v>
      </c>
      <c r="G21" s="54">
        <v>2030</v>
      </c>
      <c r="H21" s="54">
        <v>2040</v>
      </c>
      <c r="I21" s="54">
        <v>2050</v>
      </c>
      <c r="K21" s="65" t="s">
        <v>139</v>
      </c>
      <c r="L21" s="65">
        <v>2013</v>
      </c>
      <c r="M21" s="66">
        <v>2017</v>
      </c>
      <c r="N21" s="66" t="s">
        <v>140</v>
      </c>
      <c r="O21" s="66" t="s">
        <v>141</v>
      </c>
      <c r="P21" s="66" t="s">
        <v>142</v>
      </c>
      <c r="Q21" s="66" t="s">
        <v>143</v>
      </c>
      <c r="R21" s="66" t="s">
        <v>144</v>
      </c>
      <c r="S21" s="67"/>
      <c r="U21" s="65" t="s">
        <v>139</v>
      </c>
      <c r="V21" s="78" t="s">
        <v>186</v>
      </c>
      <c r="W21" s="78" t="s">
        <v>183</v>
      </c>
      <c r="X21" s="66" t="s">
        <v>140</v>
      </c>
      <c r="Y21" s="66" t="s">
        <v>141</v>
      </c>
      <c r="Z21" s="66" t="s">
        <v>142</v>
      </c>
      <c r="AA21" s="66" t="s">
        <v>143</v>
      </c>
      <c r="AB21" s="66" t="s">
        <v>144</v>
      </c>
    </row>
    <row r="22" spans="1:28" x14ac:dyDescent="0.2">
      <c r="A22" s="42" t="s">
        <v>157</v>
      </c>
      <c r="B22" s="54" t="s">
        <v>114</v>
      </c>
      <c r="C22" s="79">
        <f>VLOOKUP($A22,DATA!$A$1:$AM$533,C$1,FALSE)/0.0036/1000</f>
        <v>22.436640074999971</v>
      </c>
      <c r="D22" s="79">
        <f>VLOOKUP($A22,DATA!$A$1:$AM$533,D$1,FALSE)/0.0036/1000</f>
        <v>28.839268916666668</v>
      </c>
      <c r="E22" s="79">
        <f>VLOOKUP($A22,DATA!$A$1:$AM$533,E$1,FALSE)/0.0036/1000</f>
        <v>35.840365749999997</v>
      </c>
      <c r="F22" s="79">
        <f>VLOOKUP($A22,DATA!$A$1:$AM$533,F$1,FALSE)/0.0036/1000</f>
        <v>36.97569</v>
      </c>
      <c r="G22" s="79">
        <f>VLOOKUP($A22,DATA!$A$1:$AM$533,G$1,FALSE)/0.0036/1000</f>
        <v>42.394873666666676</v>
      </c>
      <c r="H22" s="79">
        <f>VLOOKUP($A22,DATA!$A$1:$AM$533,H$1,FALSE)/0.0036/1000</f>
        <v>44.126801749999998</v>
      </c>
      <c r="I22" s="79">
        <f>VLOOKUP($A22,DATA!$A$1:$AM$533,I$1,FALSE)/0.0036/1000</f>
        <v>47.04888758333334</v>
      </c>
      <c r="K22" s="42" t="s">
        <v>114</v>
      </c>
      <c r="L22" s="80">
        <f t="shared" ref="L22:L33" si="6">V22*(1-0.175)</f>
        <v>21.461604213180632</v>
      </c>
      <c r="M22" s="80">
        <f t="shared" ref="M22:M33" si="7">W22*(1-0.175)</f>
        <v>24.722959878391183</v>
      </c>
      <c r="N22" s="80">
        <f t="shared" ref="N22:N33" si="8">X22*(1-0.175)</f>
        <v>27.180165582543587</v>
      </c>
      <c r="O22" s="80">
        <f t="shared" ref="O22:O33" si="9">Y22*(1-0.175)</f>
        <v>29.391982430790858</v>
      </c>
      <c r="P22" s="80">
        <f t="shared" ref="P22:P33" si="10">Z22*(1-0.175)</f>
        <v>33.069024280477677</v>
      </c>
      <c r="Q22" s="80">
        <f t="shared" ref="Q22:Q33" si="11">AA22*(1-0.175)</f>
        <v>33.06902423367</v>
      </c>
      <c r="R22" s="80">
        <f t="shared" ref="R22:R33" si="12">AB22*(1-0.175)</f>
        <v>33.069024196191307</v>
      </c>
      <c r="S22" s="81"/>
      <c r="U22" s="42" t="s">
        <v>114</v>
      </c>
      <c r="V22" s="80">
        <v>26.01406571294622</v>
      </c>
      <c r="W22" s="62">
        <v>29.967224095019617</v>
      </c>
      <c r="X22" s="82">
        <v>32.945655251567985</v>
      </c>
      <c r="Y22" s="82">
        <v>35.626645370655588</v>
      </c>
      <c r="Z22" s="82">
        <v>40.083665794518396</v>
      </c>
      <c r="AA22" s="82">
        <v>40.083665737781821</v>
      </c>
      <c r="AB22" s="82">
        <v>40.083665692353101</v>
      </c>
    </row>
    <row r="23" spans="1:28" x14ac:dyDescent="0.2">
      <c r="A23" s="42" t="s">
        <v>158</v>
      </c>
      <c r="B23" s="54" t="s">
        <v>115</v>
      </c>
      <c r="C23" s="79">
        <f>VLOOKUP($A23,DATA!$A$1:$AM$533,C$1,FALSE)/0.0036/1000</f>
        <v>3.3496253249999999</v>
      </c>
      <c r="D23" s="79">
        <f>VLOOKUP($A23,DATA!$A$1:$AM$533,D$1,FALSE)/0.0036/1000</f>
        <v>9.6167117499999986</v>
      </c>
      <c r="E23" s="79">
        <f>VLOOKUP($A23,DATA!$A$1:$AM$533,E$1,FALSE)/0.0036/1000</f>
        <v>18.116465966666667</v>
      </c>
      <c r="F23" s="79">
        <f>VLOOKUP($A23,DATA!$A$1:$AM$533,F$1,FALSE)/0.0036/1000</f>
        <v>37.386530583333332</v>
      </c>
      <c r="G23" s="79">
        <f>VLOOKUP($A23,DATA!$A$1:$AM$533,G$1,FALSE)/0.0036/1000</f>
        <v>61.795167333333339</v>
      </c>
      <c r="H23" s="79">
        <f>VLOOKUP($A23,DATA!$A$1:$AM$533,H$1,FALSE)/0.0036/1000</f>
        <v>106.15688138888889</v>
      </c>
      <c r="I23" s="79">
        <f>VLOOKUP($A23,DATA!$A$1:$AM$533,I$1,FALSE)/0.0036/1000</f>
        <v>129.29082591666668</v>
      </c>
      <c r="K23" s="42" t="s">
        <v>151</v>
      </c>
      <c r="L23" s="80">
        <f t="shared" si="6"/>
        <v>3.2040596433737125</v>
      </c>
      <c r="M23" s="80">
        <f t="shared" si="7"/>
        <v>8.2439185416993954</v>
      </c>
      <c r="N23" s="80">
        <f t="shared" si="8"/>
        <v>21.712094712182104</v>
      </c>
      <c r="O23" s="80">
        <f t="shared" si="9"/>
        <v>29.71855968779219</v>
      </c>
      <c r="P23" s="80">
        <f t="shared" si="10"/>
        <v>48.201721393018673</v>
      </c>
      <c r="Q23" s="80">
        <f t="shared" si="11"/>
        <v>79.554926788128185</v>
      </c>
      <c r="R23" s="80">
        <f t="shared" si="12"/>
        <v>90.874017847153411</v>
      </c>
      <c r="S23" s="81"/>
      <c r="U23" s="42" t="s">
        <v>151</v>
      </c>
      <c r="V23" s="80">
        <v>3.8837086586348035</v>
      </c>
      <c r="W23" s="62">
        <v>9.9926285353932069</v>
      </c>
      <c r="X23" s="82">
        <v>26.317690560220733</v>
      </c>
      <c r="Y23" s="82">
        <v>36.022496591263263</v>
      </c>
      <c r="Z23" s="82">
        <v>58.426328961234759</v>
      </c>
      <c r="AA23" s="82">
        <v>96.430214288640229</v>
      </c>
      <c r="AB23" s="82">
        <v>110.15032466321625</v>
      </c>
    </row>
    <row r="24" spans="1:28" x14ac:dyDescent="0.2">
      <c r="A24" s="42" t="s">
        <v>159</v>
      </c>
      <c r="B24" s="54" t="s">
        <v>116</v>
      </c>
      <c r="C24" s="79">
        <f>VLOOKUP($A24,DATA!$A$1:$AM$533,C$1,FALSE)/0.0036/1000</f>
        <v>4.8586605833333332</v>
      </c>
      <c r="D24" s="79">
        <f>VLOOKUP($A24,DATA!$A$1:$AM$533,D$1,FALSE)/0.0036/1000</f>
        <v>5.4702971444444444</v>
      </c>
      <c r="E24" s="79">
        <f>VLOOKUP($A24,DATA!$A$1:$AM$533,E$1,FALSE)/0.0036/1000</f>
        <v>9.0918157055555575</v>
      </c>
      <c r="F24" s="79">
        <f>VLOOKUP($A24,DATA!$A$1:$AM$533,F$1,FALSE)/0.0036/1000</f>
        <v>15.226976488888889</v>
      </c>
      <c r="G24" s="79">
        <f>VLOOKUP($A24,DATA!$A$1:$AM$533,G$1,FALSE)/0.0036/1000</f>
        <v>15.516147372222221</v>
      </c>
      <c r="H24" s="79">
        <f>VLOOKUP($A24,DATA!$A$1:$AM$533,H$1,FALSE)/0.0036/1000</f>
        <v>16.138766319444446</v>
      </c>
      <c r="I24" s="79">
        <f>VLOOKUP($A24,DATA!$A$1:$AM$533,I$1,FALSE)/0.0036/1000</f>
        <v>16.966251980555558</v>
      </c>
      <c r="K24" s="42" t="s">
        <v>152</v>
      </c>
      <c r="L24" s="80">
        <f t="shared" si="6"/>
        <v>4.6475162988913867</v>
      </c>
      <c r="M24" s="80">
        <f t="shared" si="7"/>
        <v>4.6897026981652168</v>
      </c>
      <c r="N24" s="80">
        <f t="shared" si="8"/>
        <v>5.5527930573443882</v>
      </c>
      <c r="O24" s="80">
        <f t="shared" si="9"/>
        <v>12.103926266427152</v>
      </c>
      <c r="P24" s="80">
        <f t="shared" si="10"/>
        <v>12.102969290642067</v>
      </c>
      <c r="Q24" s="80">
        <f t="shared" si="11"/>
        <v>12.094537407596908</v>
      </c>
      <c r="R24" s="80">
        <f t="shared" si="12"/>
        <v>11.92498751749299</v>
      </c>
      <c r="S24" s="81"/>
      <c r="U24" s="42" t="s">
        <v>152</v>
      </c>
      <c r="V24" s="80">
        <v>5.6333530895653174</v>
      </c>
      <c r="W24" s="62">
        <v>5.684488118988142</v>
      </c>
      <c r="X24" s="82">
        <v>6.7306582513265312</v>
      </c>
      <c r="Y24" s="82">
        <v>14.671425777487457</v>
      </c>
      <c r="Z24" s="82">
        <v>14.67026580683887</v>
      </c>
      <c r="AA24" s="82">
        <v>14.660045342541707</v>
      </c>
      <c r="AB24" s="82">
        <v>14.454530324233929</v>
      </c>
    </row>
    <row r="25" spans="1:28" x14ac:dyDescent="0.2">
      <c r="A25" s="42" t="s">
        <v>160</v>
      </c>
      <c r="B25" s="54" t="s">
        <v>117</v>
      </c>
      <c r="C25" s="79">
        <f>VLOOKUP($A25,DATA!$A$1:$AM$533,C$1,FALSE)/0.0036/1000</f>
        <v>1.5603079416666667E-2</v>
      </c>
      <c r="D25" s="79">
        <f>VLOOKUP($A25,DATA!$A$1:$AM$533,D$1,FALSE)/0.0036/1000</f>
        <v>0.31150177416666669</v>
      </c>
      <c r="E25" s="79">
        <f>VLOOKUP($A25,DATA!$A$1:$AM$533,E$1,FALSE)/0.0036/1000</f>
        <v>1.9359279683333335</v>
      </c>
      <c r="F25" s="79">
        <f>VLOOKUP($A25,DATA!$A$1:$AM$533,F$1,FALSE)/0.0036/1000</f>
        <v>29.207912555555556</v>
      </c>
      <c r="G25" s="79">
        <f>VLOOKUP($A25,DATA!$A$1:$AM$533,G$1,FALSE)/0.0036/1000</f>
        <v>36.839545944444453</v>
      </c>
      <c r="H25" s="79">
        <f>VLOOKUP($A25,DATA!$A$1:$AM$533,H$1,FALSE)/0.0036/1000</f>
        <v>120.41720452777778</v>
      </c>
      <c r="I25" s="79">
        <f>VLOOKUP($A25,DATA!$A$1:$AM$533,I$1,FALSE)/0.0036/1000</f>
        <v>159.94098108333333</v>
      </c>
      <c r="K25" s="42" t="s">
        <v>153</v>
      </c>
      <c r="L25" s="80">
        <f t="shared" si="6"/>
        <v>1.4925011673051583E-2</v>
      </c>
      <c r="M25" s="80">
        <f t="shared" si="7"/>
        <v>0.26680066144363823</v>
      </c>
      <c r="N25" s="80">
        <f t="shared" si="8"/>
        <v>9.1064951673796006</v>
      </c>
      <c r="O25" s="80">
        <f t="shared" si="9"/>
        <v>23.217374795138301</v>
      </c>
      <c r="P25" s="80">
        <f t="shared" si="10"/>
        <v>28.735734614715543</v>
      </c>
      <c r="Q25" s="80">
        <f t="shared" si="11"/>
        <v>90.241741879678244</v>
      </c>
      <c r="R25" s="80">
        <f t="shared" si="12"/>
        <v>112.41694423675845</v>
      </c>
      <c r="S25" s="81"/>
      <c r="U25" s="42" t="s">
        <v>153</v>
      </c>
      <c r="V25" s="80">
        <v>1.8090923240062527E-2</v>
      </c>
      <c r="W25" s="62">
        <v>0.32339474114380395</v>
      </c>
      <c r="X25" s="82">
        <v>11.038175960460123</v>
      </c>
      <c r="Y25" s="82">
        <v>28.142272478955519</v>
      </c>
      <c r="Z25" s="82">
        <v>34.831193472382481</v>
      </c>
      <c r="AA25" s="82">
        <v>109.38392955112515</v>
      </c>
      <c r="AB25" s="82">
        <v>136.26296271122237</v>
      </c>
    </row>
    <row r="26" spans="1:28" x14ac:dyDescent="0.2">
      <c r="A26" s="42" t="s">
        <v>161</v>
      </c>
      <c r="B26" s="54" t="s">
        <v>118</v>
      </c>
      <c r="C26" s="79">
        <f>VLOOKUP($A26,DATA!$A$1:$AM$533,C$1,FALSE)/0.0036/1000</f>
        <v>1.7816314319444446</v>
      </c>
      <c r="D26" s="79">
        <f>VLOOKUP($A26,DATA!$A$1:$AM$533,D$1,FALSE)/0.0036/1000</f>
        <v>6.2771229611111119</v>
      </c>
      <c r="E26" s="79">
        <f>VLOOKUP($A26,DATA!$A$1:$AM$533,E$1,FALSE)/0.0036/1000</f>
        <v>9.3785408111111099</v>
      </c>
      <c r="F26" s="79">
        <f>VLOOKUP($A26,DATA!$A$1:$AM$533,F$1,FALSE)/0.0036/1000</f>
        <v>13.151941750000001</v>
      </c>
      <c r="G26" s="79">
        <f>VLOOKUP($A26,DATA!$A$1:$AM$533,G$1,FALSE)/0.0036/1000</f>
        <v>13.40240396388889</v>
      </c>
      <c r="H26" s="79">
        <f>VLOOKUP($A26,DATA!$A$1:$AM$533,H$1,FALSE)/0.0036/1000</f>
        <v>13.785282305555556</v>
      </c>
      <c r="I26" s="79">
        <f>VLOOKUP($A26,DATA!$A$1:$AM$533,I$1,FALSE)/0.0036/1000</f>
        <v>1.173767088888889E-2</v>
      </c>
      <c r="K26" s="42" t="s">
        <v>118</v>
      </c>
      <c r="L26" s="80">
        <f t="shared" si="6"/>
        <v>1.7042065351888962</v>
      </c>
      <c r="M26" s="80">
        <f t="shared" si="7"/>
        <v>5.3809667388176727</v>
      </c>
      <c r="N26" s="80">
        <f t="shared" si="8"/>
        <v>10.45448079136222</v>
      </c>
      <c r="O26" s="80">
        <f t="shared" si="9"/>
        <v>10.45448079136222</v>
      </c>
      <c r="P26" s="80">
        <f t="shared" si="10"/>
        <v>10.454198436755904</v>
      </c>
      <c r="Q26" s="80">
        <f t="shared" si="11"/>
        <v>10.330815205842917</v>
      </c>
      <c r="R26" s="80">
        <f t="shared" si="12"/>
        <v>0</v>
      </c>
      <c r="S26" s="81"/>
      <c r="U26" s="42" t="s">
        <v>118</v>
      </c>
      <c r="V26" s="80">
        <v>2.065704891138056</v>
      </c>
      <c r="W26" s="62">
        <v>6.5223839258396037</v>
      </c>
      <c r="X26" s="82">
        <v>12.672097928923904</v>
      </c>
      <c r="Y26" s="82">
        <v>12.672097928923904</v>
      </c>
      <c r="Z26" s="82">
        <v>12.671755680916249</v>
      </c>
      <c r="AA26" s="82">
        <v>12.522200249506568</v>
      </c>
      <c r="AB26" s="82"/>
    </row>
    <row r="27" spans="1:28" x14ac:dyDescent="0.2">
      <c r="A27" s="42" t="s">
        <v>162</v>
      </c>
      <c r="B27" s="54" t="s">
        <v>119</v>
      </c>
      <c r="C27" s="79">
        <f>VLOOKUP($A27,DATA!$A$1:$AM$533,C$1,FALSE)/0.0036/1000</f>
        <v>1.048540196388889</v>
      </c>
      <c r="D27" s="79">
        <f>VLOOKUP($A27,DATA!$A$1:$AM$533,D$1,FALSE)/0.0036/1000</f>
        <v>1.7060155308333333</v>
      </c>
      <c r="E27" s="79">
        <f>VLOOKUP($A27,DATA!$A$1:$AM$533,E$1,FALSE)/0.0036/1000</f>
        <v>2.2066942561111107</v>
      </c>
      <c r="F27" s="79">
        <f>VLOOKUP($A27,DATA!$A$1:$AM$533,F$1,FALSE)/0.0036/1000</f>
        <v>2.4335354733333339</v>
      </c>
      <c r="G27" s="79">
        <f>VLOOKUP($A27,DATA!$A$1:$AM$533,G$1,FALSE)/0.0036/1000</f>
        <v>2.4139425461111115</v>
      </c>
      <c r="H27" s="79">
        <f>VLOOKUP($A27,DATA!$A$1:$AM$533,H$1,FALSE)/0.0036/1000</f>
        <v>0.98807751499999996</v>
      </c>
      <c r="I27" s="79">
        <f>VLOOKUP($A27,DATA!$A$1:$AM$533,I$1,FALSE)/0.0036/1000</f>
        <v>0.14246321922222221</v>
      </c>
      <c r="K27" s="42" t="s">
        <v>119</v>
      </c>
      <c r="L27" s="80">
        <f t="shared" si="6"/>
        <v>1.002973467525146</v>
      </c>
      <c r="M27" s="80">
        <f t="shared" si="7"/>
        <v>1.4623206491276504</v>
      </c>
      <c r="N27" s="80">
        <f t="shared" si="8"/>
        <v>1.8684425064369861</v>
      </c>
      <c r="O27" s="80">
        <f t="shared" si="9"/>
        <v>1.9344177721690357</v>
      </c>
      <c r="P27" s="80">
        <f t="shared" si="10"/>
        <v>1.882933424508701</v>
      </c>
      <c r="Q27" s="80">
        <f t="shared" si="11"/>
        <v>0.74047422404582897</v>
      </c>
      <c r="R27" s="80">
        <f t="shared" si="12"/>
        <v>0.10013243425187283</v>
      </c>
      <c r="S27" s="81"/>
      <c r="U27" s="42" t="s">
        <v>119</v>
      </c>
      <c r="V27" s="80">
        <v>1.2157254151819952</v>
      </c>
      <c r="W27" s="62">
        <v>1.7725098777304853</v>
      </c>
      <c r="X27" s="82">
        <v>2.2647787956811953</v>
      </c>
      <c r="Y27" s="82">
        <v>2.3447488147503464</v>
      </c>
      <c r="Z27" s="82">
        <v>2.2823435448590317</v>
      </c>
      <c r="AA27" s="82">
        <v>0.89754451399494428</v>
      </c>
      <c r="AB27" s="82">
        <v>0.12137264757802768</v>
      </c>
    </row>
    <row r="28" spans="1:28" x14ac:dyDescent="0.2">
      <c r="A28" s="42" t="s">
        <v>163</v>
      </c>
      <c r="B28" s="54" t="s">
        <v>120</v>
      </c>
      <c r="C28" s="79">
        <f>VLOOKUP($A28,DATA!$A$1:$AM$533,C$1,FALSE)/0.0036/1000</f>
        <v>4.5921984166666667E-4</v>
      </c>
      <c r="D28" s="79">
        <f>VLOOKUP($A28,DATA!$A$1:$AM$533,D$1,FALSE)/0.0036/1000</f>
        <v>0.7660770377777778</v>
      </c>
      <c r="E28" s="79">
        <f>VLOOKUP($A28,DATA!$A$1:$AM$533,E$1,FALSE)/0.0036/1000</f>
        <v>1.3484576566666666</v>
      </c>
      <c r="F28" s="79">
        <f>VLOOKUP($A28,DATA!$A$1:$AM$533,F$1,FALSE)/0.0036/1000</f>
        <v>2.4850910447222194</v>
      </c>
      <c r="G28" s="79">
        <f>VLOOKUP($A28,DATA!$A$1:$AM$533,G$1,FALSE)/0.0036/1000</f>
        <v>2.5324848800000002</v>
      </c>
      <c r="H28" s="79">
        <f>VLOOKUP($A28,DATA!$A$1:$AM$533,H$1,FALSE)/0.0036/1000</f>
        <v>1.2517217588888891</v>
      </c>
      <c r="I28" s="79">
        <f>VLOOKUP($A28,DATA!$A$1:$AM$533,I$1,FALSE)/0.0036/1000</f>
        <v>0.99325447555555557</v>
      </c>
      <c r="K28" s="42" t="s">
        <v>154</v>
      </c>
      <c r="L28" s="80">
        <f t="shared" si="6"/>
        <v>4.3926338650694902E-4</v>
      </c>
      <c r="M28" s="80">
        <f t="shared" si="7"/>
        <v>0.65679416823753256</v>
      </c>
      <c r="N28" s="80">
        <f t="shared" si="8"/>
        <v>2.6103924564959016</v>
      </c>
      <c r="O28" s="80">
        <f t="shared" si="9"/>
        <v>1.9753993048507255</v>
      </c>
      <c r="P28" s="80">
        <f t="shared" si="10"/>
        <v>1.9753993048507255</v>
      </c>
      <c r="Q28" s="80">
        <f t="shared" si="11"/>
        <v>0.9380516042096132</v>
      </c>
      <c r="R28" s="80">
        <f t="shared" si="12"/>
        <v>0.6981239719432778</v>
      </c>
      <c r="S28" s="81"/>
      <c r="U28" s="42" t="s">
        <v>154</v>
      </c>
      <c r="V28" s="80">
        <v>5.3244046849327154E-4</v>
      </c>
      <c r="W28" s="62">
        <v>0.79611414331822139</v>
      </c>
      <c r="X28" s="82">
        <v>3.1641120684798807</v>
      </c>
      <c r="Y28" s="82">
        <v>2.3944233998190612</v>
      </c>
      <c r="Z28" s="82">
        <v>2.3944233998190612</v>
      </c>
      <c r="AA28" s="82">
        <v>1.137032247526804</v>
      </c>
      <c r="AB28" s="82">
        <v>0.84621087508276105</v>
      </c>
    </row>
    <row r="29" spans="1:28" x14ac:dyDescent="0.2">
      <c r="A29" s="42" t="s">
        <v>164</v>
      </c>
      <c r="B29" s="54" t="s">
        <v>121</v>
      </c>
      <c r="C29" s="79">
        <f>VLOOKUP($A29,DATA!$A$1:$AM$533,C$1,FALSE)/0.0036/1000</f>
        <v>9.4455076722222238</v>
      </c>
      <c r="D29" s="79">
        <f>VLOOKUP($A29,DATA!$A$1:$AM$533,D$1,FALSE)/0.0036/1000</f>
        <v>9.8548657222222236</v>
      </c>
      <c r="E29" s="79">
        <f>VLOOKUP($A29,DATA!$A$1:$AM$533,E$1,FALSE)/0.0036/1000</f>
        <v>12.008115988888891</v>
      </c>
      <c r="F29" s="79">
        <f>VLOOKUP($A29,DATA!$A$1:$AM$533,F$1,FALSE)/0.0036/1000</f>
        <v>11.987961950000001</v>
      </c>
      <c r="G29" s="79">
        <f>VLOOKUP($A29,DATA!$A$1:$AM$533,G$1,FALSE)/0.0036/1000</f>
        <v>12.216587575</v>
      </c>
      <c r="H29" s="79">
        <f>VLOOKUP($A29,DATA!$A$1:$AM$533,H$1,FALSE)/0.0036/1000</f>
        <v>12.715663288888889</v>
      </c>
      <c r="I29" s="79">
        <f>VLOOKUP($A29,DATA!$A$1:$AM$533,I$1,FALSE)/0.0036/1000</f>
        <v>13.54506716111111</v>
      </c>
      <c r="K29" s="42" t="s">
        <v>155</v>
      </c>
      <c r="L29" s="80">
        <f t="shared" si="6"/>
        <v>9.0350313857878088</v>
      </c>
      <c r="M29" s="80">
        <f t="shared" si="7"/>
        <v>8.4482373008210789</v>
      </c>
      <c r="N29" s="80">
        <f t="shared" si="8"/>
        <v>9.5292330443859097</v>
      </c>
      <c r="O29" s="80">
        <f t="shared" si="9"/>
        <v>9.5292330443859097</v>
      </c>
      <c r="P29" s="80">
        <f t="shared" si="10"/>
        <v>9.5292330443859097</v>
      </c>
      <c r="Q29" s="80">
        <f t="shared" si="11"/>
        <v>9.5292330443859097</v>
      </c>
      <c r="R29" s="80">
        <f t="shared" si="12"/>
        <v>9.5203558799810697</v>
      </c>
      <c r="S29" s="81"/>
      <c r="U29" s="42" t="s">
        <v>155</v>
      </c>
      <c r="V29" s="80">
        <v>10.951553194894315</v>
      </c>
      <c r="W29" s="62">
        <v>10.240287637358884</v>
      </c>
      <c r="X29" s="82">
        <v>11.550585508346558</v>
      </c>
      <c r="Y29" s="82">
        <v>11.550585508346558</v>
      </c>
      <c r="Z29" s="82">
        <v>11.550585508346558</v>
      </c>
      <c r="AA29" s="82">
        <v>11.550585508346558</v>
      </c>
      <c r="AB29" s="82">
        <v>11.539825309067965</v>
      </c>
    </row>
    <row r="30" spans="1:28" x14ac:dyDescent="0.2">
      <c r="A30" s="42" t="s">
        <v>165</v>
      </c>
      <c r="B30" s="54" t="s">
        <v>122</v>
      </c>
      <c r="C30" s="79">
        <f>VLOOKUP($A30,DATA!$A$1:$AM$533,C$1,FALSE)/0.0036/1000</f>
        <v>28.729635611111114</v>
      </c>
      <c r="D30" s="79">
        <f>VLOOKUP($A30,DATA!$A$1:$AM$533,D$1,FALSE)/0.0036/1000</f>
        <v>31.590264222222224</v>
      </c>
      <c r="E30" s="79">
        <f>VLOOKUP($A30,DATA!$A$1:$AM$533,E$1,FALSE)/0.0036/1000</f>
        <v>39.199942499999999</v>
      </c>
      <c r="F30" s="79">
        <f>VLOOKUP($A30,DATA!$A$1:$AM$533,F$1,FALSE)/0.0036/1000</f>
        <v>40.34000294444445</v>
      </c>
      <c r="G30" s="79">
        <f>VLOOKUP($A30,DATA!$A$1:$AM$533,G$1,FALSE)/0.0036/1000</f>
        <v>33.157030805555557</v>
      </c>
      <c r="H30" s="79">
        <f>VLOOKUP($A30,DATA!$A$1:$AM$533,H$1,FALSE)/0.0036/1000</f>
        <v>26.273870330555557</v>
      </c>
      <c r="I30" s="79">
        <f>VLOOKUP($A30,DATA!$A$1:$AM$533,I$1,FALSE)/0.0036/1000</f>
        <v>0.87715199166666658</v>
      </c>
      <c r="K30" s="42" t="s">
        <v>147</v>
      </c>
      <c r="L30" s="80">
        <f t="shared" si="6"/>
        <v>27.481123124822805</v>
      </c>
      <c r="M30" s="80">
        <f t="shared" si="7"/>
        <v>27.081329566430846</v>
      </c>
      <c r="N30" s="80">
        <f t="shared" si="8"/>
        <v>15.750954825518601</v>
      </c>
      <c r="O30" s="80">
        <f t="shared" si="9"/>
        <v>32.066275379031687</v>
      </c>
      <c r="P30" s="80">
        <f t="shared" si="10"/>
        <v>25.863283980487903</v>
      </c>
      <c r="Q30" s="80">
        <f t="shared" si="11"/>
        <v>19.689875993952047</v>
      </c>
      <c r="R30" s="80">
        <f t="shared" si="12"/>
        <v>0.61651958043803456</v>
      </c>
      <c r="S30" s="81"/>
      <c r="U30" s="42" t="s">
        <v>147</v>
      </c>
      <c r="V30" s="80">
        <v>33.310452272512492</v>
      </c>
      <c r="W30" s="62">
        <v>32.825854019916179</v>
      </c>
      <c r="X30" s="82">
        <v>19.092066455174063</v>
      </c>
      <c r="Y30" s="82">
        <v>38.868212580644467</v>
      </c>
      <c r="Z30" s="82">
        <v>31.349435127864126</v>
      </c>
      <c r="AA30" s="82">
        <v>23.86651635630551</v>
      </c>
      <c r="AB30" s="82">
        <v>0.74729646113701165</v>
      </c>
    </row>
    <row r="31" spans="1:28" x14ac:dyDescent="0.2">
      <c r="A31" s="42" t="s">
        <v>166</v>
      </c>
      <c r="B31" s="54" t="s">
        <v>123</v>
      </c>
      <c r="C31" s="79">
        <f>VLOOKUP($A31,DATA!$A$1:$AM$533,C$1,FALSE)/0.0036/1000</f>
        <v>122.63729388888889</v>
      </c>
      <c r="D31" s="79">
        <f>VLOOKUP($A31,DATA!$A$1:$AM$533,D$1,FALSE)/0.0036/1000</f>
        <v>161.26917724999998</v>
      </c>
      <c r="E31" s="79">
        <f>VLOOKUP($A31,DATA!$A$1:$AM$533,E$1,FALSE)/0.0036/1000</f>
        <v>208.82334783333337</v>
      </c>
      <c r="F31" s="79">
        <f>VLOOKUP($A31,DATA!$A$1:$AM$533,F$1,FALSE)/0.0036/1000</f>
        <v>230.70414825</v>
      </c>
      <c r="G31" s="79">
        <f>VLOOKUP($A31,DATA!$A$1:$AM$533,G$1,FALSE)/0.0036/1000</f>
        <v>275.56583586111111</v>
      </c>
      <c r="H31" s="79">
        <f>VLOOKUP($A31,DATA!$A$1:$AM$533,H$1,FALSE)/0.0036/1000</f>
        <v>270.9884907222222</v>
      </c>
      <c r="I31" s="79">
        <f>VLOOKUP($A31,DATA!$A$1:$AM$533,I$1,FALSE)/0.0036/1000</f>
        <v>361.9521086111111</v>
      </c>
      <c r="K31" s="42" t="s">
        <v>156</v>
      </c>
      <c r="L31" s="80">
        <f t="shared" si="6"/>
        <v>117.30780786454316</v>
      </c>
      <c r="M31" s="80">
        <f t="shared" si="7"/>
        <v>138.2522025641058</v>
      </c>
      <c r="N31" s="80">
        <f t="shared" si="8"/>
        <v>181.78214144471008</v>
      </c>
      <c r="O31" s="80">
        <f t="shared" si="9"/>
        <v>183.38676768294212</v>
      </c>
      <c r="P31" s="80">
        <f t="shared" si="10"/>
        <v>214.94800024619587</v>
      </c>
      <c r="Q31" s="80">
        <f t="shared" si="11"/>
        <v>203.08122524410081</v>
      </c>
      <c r="R31" s="80">
        <f t="shared" si="12"/>
        <v>254.40352899858448</v>
      </c>
      <c r="S31" s="81"/>
      <c r="U31" s="42" t="s">
        <v>156</v>
      </c>
      <c r="V31" s="80">
        <v>142.19128226005233</v>
      </c>
      <c r="W31" s="62">
        <v>167.57842735043127</v>
      </c>
      <c r="X31" s="82">
        <v>220.34198962995163</v>
      </c>
      <c r="Y31" s="82">
        <v>222.28699113083894</v>
      </c>
      <c r="Z31" s="82">
        <v>260.54303060144957</v>
      </c>
      <c r="AA31" s="82">
        <v>246.15906090194039</v>
      </c>
      <c r="AB31" s="82">
        <v>308.36791393767817</v>
      </c>
    </row>
    <row r="32" spans="1:28" x14ac:dyDescent="0.2">
      <c r="A32" s="42" t="s">
        <v>167</v>
      </c>
      <c r="B32" s="54" t="s">
        <v>124</v>
      </c>
      <c r="C32" s="79">
        <f>VLOOKUP($A32,DATA!$A$1:$AM$533,C$1,FALSE)/0.0036/1000</f>
        <v>1.7822446963888887</v>
      </c>
      <c r="D32" s="79">
        <f>VLOOKUP($A32,DATA!$A$1:$AM$533,D$1,FALSE)/0.0036/1000</f>
        <v>3.6275468250000005</v>
      </c>
      <c r="E32" s="79">
        <f>VLOOKUP($A32,DATA!$A$1:$AM$533,E$1,FALSE)/0.0036/1000</f>
        <v>1.0832403322222222</v>
      </c>
      <c r="F32" s="79">
        <f>VLOOKUP($A32,DATA!$A$1:$AM$533,F$1,FALSE)/0.0036/1000</f>
        <v>0.10378661705555557</v>
      </c>
      <c r="G32" s="79">
        <f>VLOOKUP($A32,DATA!$A$1:$AM$533,G$1,FALSE)/0.0036/1000</f>
        <v>7.9227799555555561E-2</v>
      </c>
      <c r="H32" s="79">
        <f>VLOOKUP($A32,DATA!$A$1:$AM$533,H$1,FALSE)/0.0036/1000</f>
        <v>0.25269718097222227</v>
      </c>
      <c r="I32" s="79">
        <f>VLOOKUP($A32,DATA!$A$1:$AM$533,I$1,FALSE)/0.0036/1000</f>
        <v>0.54701230916666665</v>
      </c>
      <c r="K32" s="42" t="s">
        <v>124</v>
      </c>
      <c r="L32" s="80">
        <f t="shared" si="6"/>
        <v>1.7047931488168995</v>
      </c>
      <c r="M32" s="80">
        <f t="shared" si="7"/>
        <v>3.1095479758815947</v>
      </c>
      <c r="N32" s="80">
        <f t="shared" si="8"/>
        <v>1.7211715807698225</v>
      </c>
      <c r="O32" s="80">
        <f t="shared" si="9"/>
        <v>2.5088010523177215E-3</v>
      </c>
      <c r="P32" s="80">
        <f t="shared" si="10"/>
        <v>6.1799595085221877E-2</v>
      </c>
      <c r="Q32" s="80">
        <f t="shared" si="11"/>
        <v>0.18937355230812045</v>
      </c>
      <c r="R32" s="80">
        <f t="shared" si="12"/>
        <v>0.38447589764787721</v>
      </c>
      <c r="S32" s="81"/>
      <c r="U32" s="42" t="s">
        <v>124</v>
      </c>
      <c r="V32" s="80">
        <v>2.0664159379598783</v>
      </c>
      <c r="W32" s="62">
        <v>3.7691490616746606</v>
      </c>
      <c r="X32" s="82">
        <v>2.0862685827513001</v>
      </c>
      <c r="Y32" s="82">
        <v>3.0409709725063294E-3</v>
      </c>
      <c r="Z32" s="82">
        <v>7.490860010329925E-2</v>
      </c>
      <c r="AA32" s="82">
        <v>0.22954369976741873</v>
      </c>
      <c r="AB32" s="82">
        <v>0.46603139108833602</v>
      </c>
    </row>
    <row r="33" spans="1:28" x14ac:dyDescent="0.2">
      <c r="A33" s="42" t="s">
        <v>168</v>
      </c>
      <c r="B33" s="54" t="s">
        <v>125</v>
      </c>
      <c r="C33" s="79">
        <f>VLOOKUP($A33,DATA!$A$1:$AM$533,C$1,FALSE)/0.0036/1000</f>
        <v>41.125785777777779</v>
      </c>
      <c r="D33" s="79">
        <f>VLOOKUP($A33,DATA!$A$1:$AM$533,D$1,FALSE)/0.0036/1000</f>
        <v>38.738505527777782</v>
      </c>
      <c r="E33" s="79">
        <f>VLOOKUP($A33,DATA!$A$1:$AM$533,E$1,FALSE)/0.0036/1000</f>
        <v>4.7594412333333329</v>
      </c>
      <c r="F33" s="79">
        <f>VLOOKUP($A33,DATA!$A$1:$AM$533,F$1,FALSE)/0.0036/1000</f>
        <v>0.10378661705555557</v>
      </c>
      <c r="G33" s="79">
        <f>VLOOKUP($A33,DATA!$A$1:$AM$533,G$1,FALSE)/0.0036/1000</f>
        <v>0.10576595936111112</v>
      </c>
      <c r="H33" s="79">
        <f>VLOOKUP($A33,DATA!$A$1:$AM$533,H$1,FALSE)/0.0036/1000</f>
        <v>0.11008674219444445</v>
      </c>
      <c r="I33" s="79">
        <f>VLOOKUP($A33,DATA!$A$1:$AM$533,I$1,FALSE)/0.0036/1000</f>
        <v>0.1173767088888889</v>
      </c>
      <c r="K33" s="42" t="s">
        <v>150</v>
      </c>
      <c r="L33" s="80">
        <f t="shared" si="6"/>
        <v>39.338570042809998</v>
      </c>
      <c r="M33" s="80">
        <f t="shared" si="7"/>
        <v>33.209994256878339</v>
      </c>
      <c r="N33" s="80">
        <f t="shared" si="8"/>
        <v>0</v>
      </c>
      <c r="O33" s="80">
        <f t="shared" si="9"/>
        <v>1.0100871882059436E-4</v>
      </c>
      <c r="P33" s="80">
        <f t="shared" si="10"/>
        <v>6.3775866529340412E-3</v>
      </c>
      <c r="Q33" s="80">
        <f t="shared" si="11"/>
        <v>1.2023318970022956E-3</v>
      </c>
      <c r="R33" s="80">
        <f t="shared" si="12"/>
        <v>0</v>
      </c>
      <c r="S33" s="81"/>
      <c r="U33" s="42" t="s">
        <v>150</v>
      </c>
      <c r="V33" s="80">
        <v>47.683115203406061</v>
      </c>
      <c r="W33" s="62">
        <v>40.254538493185869</v>
      </c>
      <c r="X33" s="82"/>
      <c r="Y33" s="82">
        <v>1.2243481069162954E-4</v>
      </c>
      <c r="Z33" s="82">
        <v>7.7304080641624751E-3</v>
      </c>
      <c r="AA33" s="82">
        <v>1.4573719963664189E-3</v>
      </c>
      <c r="AB33" s="82"/>
    </row>
    <row r="34" spans="1:28" x14ac:dyDescent="0.2">
      <c r="C34" s="79">
        <f>SUM(C22:C33)</f>
        <v>237.21162755731388</v>
      </c>
      <c r="D34" s="79">
        <f>SUM(D22:D33)</f>
        <v>298.06735466222221</v>
      </c>
      <c r="E34" s="79">
        <f t="shared" ref="E34:I34" si="13">SUM(E22:E33)</f>
        <v>343.79235600222222</v>
      </c>
      <c r="F34" s="79">
        <f t="shared" si="13"/>
        <v>420.10736427438894</v>
      </c>
      <c r="G34" s="79">
        <f t="shared" si="13"/>
        <v>496.01901370725005</v>
      </c>
      <c r="H34" s="79">
        <f t="shared" si="13"/>
        <v>613.20554383038882</v>
      </c>
      <c r="I34" s="79">
        <f t="shared" si="13"/>
        <v>731.4331187114999</v>
      </c>
      <c r="L34" s="80">
        <f>SUM(L22:L33)</f>
        <v>226.90305000000001</v>
      </c>
      <c r="M34" s="80">
        <f>SUM(M22:M33)</f>
        <v>255.52477499999995</v>
      </c>
      <c r="N34" s="80">
        <f>SUM(N22:N33)</f>
        <v>287.2683651691292</v>
      </c>
      <c r="O34" s="80">
        <f t="shared" ref="O34:R34" si="14">SUM(O22:O33)</f>
        <v>333.78102696466141</v>
      </c>
      <c r="P34" s="80">
        <f t="shared" si="14"/>
        <v>386.83067519777717</v>
      </c>
      <c r="Q34" s="80">
        <f t="shared" si="14"/>
        <v>459.46048150981557</v>
      </c>
      <c r="R34" s="80">
        <f t="shared" si="14"/>
        <v>514.00811056044279</v>
      </c>
      <c r="S34" s="81"/>
      <c r="V34" s="80">
        <f>SUM(V22:V33)</f>
        <v>275.03399999999999</v>
      </c>
      <c r="W34" s="80">
        <f>SUM(W22:W33)</f>
        <v>309.72699999999998</v>
      </c>
      <c r="X34" s="82">
        <f>SUM(X22:X33)</f>
        <v>348.20407899288392</v>
      </c>
      <c r="Y34" s="82">
        <f t="shared" ref="Y34:AB34" si="15">SUM(Y22:Y33)</f>
        <v>404.58306298746828</v>
      </c>
      <c r="Z34" s="82">
        <f t="shared" si="15"/>
        <v>468.88566690639658</v>
      </c>
      <c r="AA34" s="82">
        <f t="shared" si="15"/>
        <v>556.92179576947342</v>
      </c>
      <c r="AB34" s="82">
        <f t="shared" si="15"/>
        <v>623.04013401265797</v>
      </c>
    </row>
  </sheetData>
  <mergeCells count="3">
    <mergeCell ref="N1:R1"/>
    <mergeCell ref="L20:M20"/>
    <mergeCell ref="L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14</vt:i4>
      </vt:variant>
      <vt:variant>
        <vt:lpstr>Graphiques</vt:lpstr>
      </vt:variant>
      <vt:variant>
        <vt:i4>1</vt:i4>
      </vt:variant>
    </vt:vector>
  </HeadingPairs>
  <TitlesOfParts>
    <vt:vector size="15" baseType="lpstr">
      <vt:lpstr>DATA</vt:lpstr>
      <vt:lpstr>DATA 2</vt:lpstr>
      <vt:lpstr>DATA PIB por componente</vt:lpstr>
      <vt:lpstr>Inversion</vt:lpstr>
      <vt:lpstr>Resultados Macroeconomicos</vt:lpstr>
      <vt:lpstr>Energia-emisiones por Sectores</vt:lpstr>
      <vt:lpstr>Consumo por sectores</vt:lpstr>
      <vt:lpstr>Inversiones por sectores</vt:lpstr>
      <vt:lpstr>Empleo por sectores</vt:lpstr>
      <vt:lpstr>compare Balmorel-ThreeME </vt:lpstr>
      <vt:lpstr>ENER-baseline</vt:lpstr>
      <vt:lpstr>ENER-EE </vt:lpstr>
      <vt:lpstr>GRAPH</vt:lpstr>
      <vt:lpstr>ENR_EMS_ELEC</vt:lpstr>
      <vt:lpstr>Graph-PIB Componente</vt:lpstr>
    </vt:vector>
  </TitlesOfParts>
  <Company>OFCE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Gissela Landa</dc:creator>
  <cp:lastModifiedBy>SCIENCES.PO</cp:lastModifiedBy>
  <dcterms:created xsi:type="dcterms:W3CDTF">2018-09-15T15:14:02Z</dcterms:created>
  <dcterms:modified xsi:type="dcterms:W3CDTF">2019-05-02T15:42:17Z</dcterms:modified>
</cp:coreProperties>
</file>